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5_Semestre\Diseño_de_sistemas_electricos\Centro_de_computo\"/>
    </mc:Choice>
  </mc:AlternateContent>
  <xr:revisionPtr revIDLastSave="0" documentId="13_ncr:1_{4EE4B435-092C-48F4-B6B3-5B3DFA7006BB}" xr6:coauthVersionLast="47" xr6:coauthVersionMax="47" xr10:uidLastSave="{00000000-0000-0000-0000-000000000000}"/>
  <bookViews>
    <workbookView xWindow="-120" yWindow="-120" windowWidth="29040" windowHeight="16440" firstSheet="1" activeTab="10" xr2:uid="{76846A06-3645-4BF7-81BF-43B02C0EC4EC}"/>
  </bookViews>
  <sheets>
    <sheet name="Tablero Principal" sheetId="45" r:id="rId1"/>
    <sheet name="Planta baja" sheetId="16" r:id="rId2"/>
    <sheet name="Iluminacion PB" sheetId="43" r:id="rId3"/>
    <sheet name="Coordinacion" sheetId="37" r:id="rId4"/>
    <sheet name="D1" sheetId="23" r:id="rId5"/>
    <sheet name="D2-D4 y D8-D11" sheetId="34" r:id="rId6"/>
    <sheet name="D5, D12" sheetId="38" r:id="rId7"/>
    <sheet name="Planta alta" sheetId="44" r:id="rId8"/>
    <sheet name="Iluminacion PA" sheetId="42" r:id="rId9"/>
    <sheet name="D6, D14" sheetId="40" r:id="rId10"/>
    <sheet name="D7-Posgrado" sheetId="4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44" l="1"/>
  <c r="O12" i="41"/>
  <c r="O11" i="41"/>
  <c r="O10" i="41"/>
  <c r="J10" i="42"/>
  <c r="M12" i="37"/>
  <c r="M11" i="37"/>
  <c r="M10" i="37"/>
  <c r="J10" i="43"/>
  <c r="M11" i="38"/>
  <c r="M10" i="38"/>
  <c r="N12" i="34"/>
  <c r="N11" i="34"/>
  <c r="N10" i="34"/>
  <c r="M12" i="23"/>
  <c r="M11" i="23"/>
  <c r="M10" i="23"/>
  <c r="C22" i="23"/>
  <c r="H10" i="23"/>
  <c r="F10" i="23"/>
  <c r="M10" i="45"/>
  <c r="M9" i="45"/>
  <c r="L10" i="45"/>
  <c r="L9" i="45"/>
  <c r="K10" i="45"/>
  <c r="K9" i="45"/>
  <c r="J10" i="45"/>
  <c r="J42" i="45" s="1"/>
  <c r="J52" i="45" s="1"/>
  <c r="M52" i="45" s="1"/>
  <c r="E10" i="45"/>
  <c r="D10" i="45"/>
  <c r="C10" i="45"/>
  <c r="J48" i="45"/>
  <c r="M47" i="45" s="1"/>
  <c r="J25" i="45"/>
  <c r="M24" i="45" s="1"/>
  <c r="C31" i="45"/>
  <c r="F30" i="45" s="1"/>
  <c r="G11" i="45"/>
  <c r="C19" i="45" s="1"/>
  <c r="M16" i="44"/>
  <c r="L9" i="44"/>
  <c r="L16" i="44"/>
  <c r="K16" i="44"/>
  <c r="K15" i="44"/>
  <c r="K14" i="44"/>
  <c r="K11" i="44"/>
  <c r="K10" i="44"/>
  <c r="K9" i="44"/>
  <c r="M81" i="44"/>
  <c r="J81" i="44"/>
  <c r="J71" i="44"/>
  <c r="F70" i="44"/>
  <c r="C71" i="44"/>
  <c r="J48" i="44"/>
  <c r="C48" i="44"/>
  <c r="J24" i="44"/>
  <c r="C24" i="44"/>
  <c r="J9" i="44"/>
  <c r="J13" i="44"/>
  <c r="J12" i="44"/>
  <c r="J11" i="44"/>
  <c r="C58" i="44" s="1"/>
  <c r="F58" i="44" s="1"/>
  <c r="J10" i="44"/>
  <c r="J14" i="44"/>
  <c r="J15" i="44"/>
  <c r="J16" i="44"/>
  <c r="G17" i="44"/>
  <c r="F15" i="44"/>
  <c r="F16" i="44"/>
  <c r="C16" i="44"/>
  <c r="E15" i="44"/>
  <c r="C15" i="44"/>
  <c r="E14" i="44"/>
  <c r="C14" i="44"/>
  <c r="E13" i="44"/>
  <c r="D13" i="44"/>
  <c r="C13" i="44"/>
  <c r="E12" i="44"/>
  <c r="E11" i="44"/>
  <c r="D12" i="44"/>
  <c r="C12" i="44"/>
  <c r="C11" i="44"/>
  <c r="D11" i="44"/>
  <c r="E10" i="44"/>
  <c r="D10" i="44"/>
  <c r="C10" i="44"/>
  <c r="E9" i="44"/>
  <c r="D9" i="44"/>
  <c r="C9" i="44"/>
  <c r="C78" i="44"/>
  <c r="F77" i="44" s="1"/>
  <c r="J77" i="44"/>
  <c r="M76" i="44" s="1"/>
  <c r="J54" i="44"/>
  <c r="M53" i="44" s="1"/>
  <c r="C54" i="44"/>
  <c r="F53" i="44" s="1"/>
  <c r="J31" i="44"/>
  <c r="M30" i="44" s="1"/>
  <c r="C31" i="44"/>
  <c r="F30" i="44" s="1"/>
  <c r="M15" i="44"/>
  <c r="L15" i="44"/>
  <c r="M14" i="44"/>
  <c r="L14" i="44"/>
  <c r="M13" i="44"/>
  <c r="L13" i="44"/>
  <c r="K13" i="44"/>
  <c r="M12" i="44"/>
  <c r="L12" i="44"/>
  <c r="K12" i="44"/>
  <c r="M11" i="44"/>
  <c r="L11" i="44"/>
  <c r="M10" i="44"/>
  <c r="L10" i="44"/>
  <c r="M9" i="44"/>
  <c r="M16" i="16"/>
  <c r="M15" i="16"/>
  <c r="M14" i="16"/>
  <c r="M11" i="16"/>
  <c r="M10" i="16"/>
  <c r="M9" i="16"/>
  <c r="L16" i="16"/>
  <c r="L15" i="16"/>
  <c r="L14" i="16"/>
  <c r="L11" i="16"/>
  <c r="L10" i="16"/>
  <c r="L9" i="16"/>
  <c r="K16" i="16"/>
  <c r="K15" i="16"/>
  <c r="K14" i="16"/>
  <c r="K11" i="16"/>
  <c r="K10" i="16"/>
  <c r="K9" i="16"/>
  <c r="J81" i="16"/>
  <c r="J71" i="16"/>
  <c r="F70" i="16"/>
  <c r="C71" i="16"/>
  <c r="C78" i="16"/>
  <c r="F77" i="16" s="1"/>
  <c r="J58" i="16"/>
  <c r="J48" i="16"/>
  <c r="C58" i="16"/>
  <c r="C48" i="16"/>
  <c r="F23" i="16"/>
  <c r="M81" i="16"/>
  <c r="J77" i="16"/>
  <c r="M76" i="16" s="1"/>
  <c r="J54" i="16"/>
  <c r="M53" i="16" s="1"/>
  <c r="C54" i="16"/>
  <c r="J31" i="16"/>
  <c r="M30" i="16" s="1"/>
  <c r="C31" i="16"/>
  <c r="F30" i="16" s="1"/>
  <c r="C24" i="16"/>
  <c r="C35" i="16"/>
  <c r="M58" i="16"/>
  <c r="J16" i="16"/>
  <c r="J15" i="16"/>
  <c r="J14" i="16"/>
  <c r="J13" i="16"/>
  <c r="J12" i="16"/>
  <c r="J11" i="16"/>
  <c r="J9" i="16"/>
  <c r="E15" i="16"/>
  <c r="G11" i="40"/>
  <c r="H11" i="40"/>
  <c r="G10" i="40"/>
  <c r="E9" i="16"/>
  <c r="C16" i="16"/>
  <c r="E14" i="16"/>
  <c r="C14" i="16"/>
  <c r="E13" i="16"/>
  <c r="D13" i="16"/>
  <c r="C13" i="16"/>
  <c r="E12" i="16"/>
  <c r="D12" i="16"/>
  <c r="C12" i="16"/>
  <c r="E11" i="16"/>
  <c r="D11" i="16"/>
  <c r="C11" i="16"/>
  <c r="C9" i="16"/>
  <c r="C26" i="43"/>
  <c r="F25" i="43" s="1"/>
  <c r="D11" i="43"/>
  <c r="C11" i="43"/>
  <c r="L10" i="43"/>
  <c r="K10" i="43"/>
  <c r="I10" i="43"/>
  <c r="C20" i="43" s="1"/>
  <c r="C30" i="43" s="1"/>
  <c r="F30" i="43" s="1"/>
  <c r="D10" i="43"/>
  <c r="E10" i="43" s="1"/>
  <c r="E11" i="43" s="1"/>
  <c r="I10" i="42"/>
  <c r="C20" i="42" s="1"/>
  <c r="C30" i="42" s="1"/>
  <c r="F30" i="42" s="1"/>
  <c r="D10" i="42"/>
  <c r="E10" i="42" s="1"/>
  <c r="C26" i="42"/>
  <c r="F25" i="42" s="1"/>
  <c r="C11" i="42"/>
  <c r="L10" i="42"/>
  <c r="K10" i="42"/>
  <c r="C44" i="41"/>
  <c r="H12" i="41"/>
  <c r="I11" i="41"/>
  <c r="J11" i="41" s="1"/>
  <c r="H10" i="41"/>
  <c r="C50" i="41"/>
  <c r="F49" i="41" s="1"/>
  <c r="J28" i="41"/>
  <c r="M27" i="41" s="1"/>
  <c r="C28" i="41"/>
  <c r="F27" i="41" s="1"/>
  <c r="F13" i="41"/>
  <c r="E13" i="41"/>
  <c r="D13" i="41"/>
  <c r="Q12" i="41"/>
  <c r="P12" i="41"/>
  <c r="N12" i="41"/>
  <c r="C54" i="41" s="1"/>
  <c r="F54" i="41" s="1"/>
  <c r="G12" i="41"/>
  <c r="G13" i="41" s="1"/>
  <c r="Q11" i="41"/>
  <c r="P11" i="41"/>
  <c r="N11" i="41"/>
  <c r="J22" i="41" s="1"/>
  <c r="J32" i="41" s="1"/>
  <c r="M32" i="41" s="1"/>
  <c r="Q10" i="41"/>
  <c r="P10" i="41"/>
  <c r="N10" i="41"/>
  <c r="C22" i="41" s="1"/>
  <c r="C32" i="41" s="1"/>
  <c r="F32" i="41" s="1"/>
  <c r="J10" i="41"/>
  <c r="I10" i="40"/>
  <c r="M10" i="40"/>
  <c r="M11" i="40"/>
  <c r="J27" i="40"/>
  <c r="M26" i="40" s="1"/>
  <c r="C27" i="40"/>
  <c r="F26" i="40" s="1"/>
  <c r="F12" i="40"/>
  <c r="E12" i="40"/>
  <c r="C12" i="40"/>
  <c r="P11" i="40"/>
  <c r="O11" i="40"/>
  <c r="N11" i="40"/>
  <c r="J21" i="40"/>
  <c r="J31" i="40" s="1"/>
  <c r="M31" i="40" s="1"/>
  <c r="P10" i="40"/>
  <c r="O10" i="40"/>
  <c r="N10" i="40"/>
  <c r="C21" i="40"/>
  <c r="C31" i="40" s="1"/>
  <c r="F31" i="40" s="1"/>
  <c r="G12" i="34"/>
  <c r="F12" i="34"/>
  <c r="O11" i="38"/>
  <c r="N11" i="38"/>
  <c r="N10" i="38"/>
  <c r="J27" i="38"/>
  <c r="M26" i="38" s="1"/>
  <c r="G10" i="38"/>
  <c r="G11" i="38"/>
  <c r="F11" i="38"/>
  <c r="C27" i="38"/>
  <c r="F26" i="38" s="1"/>
  <c r="E12" i="38"/>
  <c r="D12" i="38"/>
  <c r="C12" i="38"/>
  <c r="L11" i="38"/>
  <c r="J21" i="38" s="1"/>
  <c r="J31" i="38" s="1"/>
  <c r="M31" i="38" s="1"/>
  <c r="O10" i="38"/>
  <c r="L10" i="38"/>
  <c r="C21" i="38" s="1"/>
  <c r="C31" i="38" s="1"/>
  <c r="F31" i="38" s="1"/>
  <c r="C44" i="37"/>
  <c r="J28" i="37"/>
  <c r="M27" i="37" s="1"/>
  <c r="L12" i="37"/>
  <c r="G12" i="37"/>
  <c r="F12" i="37"/>
  <c r="G11" i="37"/>
  <c r="F10" i="37"/>
  <c r="C50" i="37"/>
  <c r="F49" i="37" s="1"/>
  <c r="C28" i="37"/>
  <c r="F27" i="37" s="1"/>
  <c r="E13" i="37"/>
  <c r="D13" i="37"/>
  <c r="C13" i="37"/>
  <c r="O12" i="37"/>
  <c r="N12" i="37"/>
  <c r="C54" i="37"/>
  <c r="F54" i="37" s="1"/>
  <c r="O11" i="37"/>
  <c r="N11" i="37"/>
  <c r="L11" i="37"/>
  <c r="J22" i="37" s="1"/>
  <c r="J32" i="37" s="1"/>
  <c r="M32" i="37" s="1"/>
  <c r="O10" i="37"/>
  <c r="N10" i="37"/>
  <c r="L10" i="37"/>
  <c r="C22" i="37" s="1"/>
  <c r="C32" i="37" s="1"/>
  <c r="F32" i="37" s="1"/>
  <c r="C44" i="34"/>
  <c r="C54" i="34" s="1"/>
  <c r="F54" i="34" s="1"/>
  <c r="J28" i="34"/>
  <c r="M27" i="34" s="1"/>
  <c r="C50" i="34"/>
  <c r="F49" i="34"/>
  <c r="C28" i="34"/>
  <c r="F27" i="34"/>
  <c r="E13" i="34"/>
  <c r="D13" i="34"/>
  <c r="C13" i="34"/>
  <c r="P12" i="34"/>
  <c r="O12" i="34"/>
  <c r="M12" i="34"/>
  <c r="P11" i="34"/>
  <c r="O11" i="34"/>
  <c r="M11" i="34"/>
  <c r="H11" i="34"/>
  <c r="H13" i="34" s="1"/>
  <c r="P10" i="34"/>
  <c r="O10" i="34"/>
  <c r="M10" i="34"/>
  <c r="C22" i="34" s="1"/>
  <c r="C32" i="34" s="1"/>
  <c r="F32" i="34" s="1"/>
  <c r="G10" i="34"/>
  <c r="I10" i="34" s="1"/>
  <c r="G11" i="23"/>
  <c r="H11" i="23" s="1"/>
  <c r="C50" i="23"/>
  <c r="F49" i="23" s="1"/>
  <c r="J28" i="23"/>
  <c r="C28" i="23"/>
  <c r="F27" i="23" s="1"/>
  <c r="L11" i="23"/>
  <c r="J22" i="23" s="1"/>
  <c r="J32" i="23" s="1"/>
  <c r="L10" i="23"/>
  <c r="C32" i="23" s="1"/>
  <c r="M13" i="16"/>
  <c r="L13" i="16"/>
  <c r="K13" i="16"/>
  <c r="M12" i="16"/>
  <c r="L12" i="16"/>
  <c r="K12" i="16"/>
  <c r="F53" i="16"/>
  <c r="F12" i="23"/>
  <c r="H12" i="23" s="1"/>
  <c r="D13" i="23"/>
  <c r="E13" i="23"/>
  <c r="M27" i="23"/>
  <c r="C13" i="23"/>
  <c r="O12" i="23"/>
  <c r="N12" i="23"/>
  <c r="L12" i="23"/>
  <c r="C44" i="23" s="1"/>
  <c r="C54" i="23" s="1"/>
  <c r="O11" i="23"/>
  <c r="N11" i="23"/>
  <c r="O10" i="23"/>
  <c r="N10" i="23"/>
  <c r="G17" i="16"/>
  <c r="F54" i="23" l="1"/>
  <c r="F10" i="45"/>
  <c r="J58" i="44"/>
  <c r="M58" i="44" s="1"/>
  <c r="F17" i="44"/>
  <c r="J17" i="44"/>
  <c r="F13" i="44"/>
  <c r="F14" i="44"/>
  <c r="F12" i="44"/>
  <c r="F10" i="44"/>
  <c r="D17" i="44"/>
  <c r="C17" i="44"/>
  <c r="E17" i="44"/>
  <c r="F9" i="44"/>
  <c r="F11" i="44"/>
  <c r="C82" i="44"/>
  <c r="F82" i="44" s="1"/>
  <c r="J35" i="44"/>
  <c r="M35" i="44" s="1"/>
  <c r="M23" i="44"/>
  <c r="C82" i="16"/>
  <c r="F82" i="16" s="1"/>
  <c r="I11" i="40"/>
  <c r="I12" i="40" s="1"/>
  <c r="I11" i="43"/>
  <c r="E11" i="42"/>
  <c r="D11" i="42"/>
  <c r="I11" i="42"/>
  <c r="J12" i="41"/>
  <c r="J13" i="41" s="1"/>
  <c r="I13" i="41"/>
  <c r="H13" i="41"/>
  <c r="N13" i="41"/>
  <c r="H12" i="40"/>
  <c r="M12" i="40"/>
  <c r="G12" i="40"/>
  <c r="C15" i="16" s="1"/>
  <c r="I12" i="34"/>
  <c r="H11" i="38"/>
  <c r="G12" i="38"/>
  <c r="H10" i="38"/>
  <c r="F12" i="38"/>
  <c r="L12" i="38"/>
  <c r="F13" i="34"/>
  <c r="G13" i="34"/>
  <c r="M13" i="34"/>
  <c r="G13" i="37"/>
  <c r="H12" i="37"/>
  <c r="H10" i="37"/>
  <c r="H11" i="37"/>
  <c r="F13" i="37"/>
  <c r="L13" i="37"/>
  <c r="J22" i="34"/>
  <c r="J32" i="34" s="1"/>
  <c r="M32" i="34" s="1"/>
  <c r="I11" i="34"/>
  <c r="I13" i="34" s="1"/>
  <c r="M32" i="23"/>
  <c r="F16" i="16"/>
  <c r="G13" i="23"/>
  <c r="E10" i="16" s="1"/>
  <c r="L13" i="23"/>
  <c r="J10" i="16" s="1"/>
  <c r="J24" i="16" s="1"/>
  <c r="F13" i="23"/>
  <c r="C10" i="16" s="1"/>
  <c r="F10" i="16" s="1"/>
  <c r="F32" i="23"/>
  <c r="J35" i="16" l="1"/>
  <c r="M35" i="16" s="1"/>
  <c r="M23" i="16"/>
  <c r="C35" i="44"/>
  <c r="F35" i="44" s="1"/>
  <c r="H12" i="38"/>
  <c r="H13" i="37"/>
  <c r="F58" i="16"/>
  <c r="D17" i="16"/>
  <c r="F35" i="16"/>
  <c r="H13" i="23"/>
  <c r="D9" i="45" l="1"/>
  <c r="D11" i="45" s="1"/>
  <c r="F14" i="16"/>
  <c r="F12" i="16"/>
  <c r="F11" i="16"/>
  <c r="F15" i="16"/>
  <c r="F13" i="16"/>
  <c r="E17" i="16"/>
  <c r="E9" i="45" s="1"/>
  <c r="E11" i="45" s="1"/>
  <c r="C17" i="16"/>
  <c r="C9" i="45" s="1"/>
  <c r="F9" i="16"/>
  <c r="J17" i="16"/>
  <c r="J9" i="45" s="1"/>
  <c r="J19" i="45" s="1"/>
  <c r="J29" i="45" l="1"/>
  <c r="M29" i="45" s="1"/>
  <c r="J11" i="45"/>
  <c r="C24" i="45" s="1"/>
  <c r="C11" i="45"/>
  <c r="F9" i="45"/>
  <c r="F11" i="45" s="1"/>
  <c r="C18" i="45" s="1"/>
  <c r="F18" i="45" s="1"/>
  <c r="F17" i="16"/>
  <c r="F23" i="45" l="1"/>
  <c r="C35" i="45"/>
  <c r="F35" i="45" s="1"/>
</calcChain>
</file>

<file path=xl/sharedStrings.xml><?xml version="1.0" encoding="utf-8"?>
<sst xmlns="http://schemas.openxmlformats.org/spreadsheetml/2006/main" count="1614" uniqueCount="142">
  <si>
    <t>Planta alta</t>
  </si>
  <si>
    <t>Aire acondicionado</t>
  </si>
  <si>
    <t>D</t>
  </si>
  <si>
    <t>Transformador</t>
  </si>
  <si>
    <t>Cuadro de cargas</t>
  </si>
  <si>
    <t>Watts</t>
  </si>
  <si>
    <t>Corriente (A)</t>
  </si>
  <si>
    <t>Voltaje (V)</t>
  </si>
  <si>
    <t>Tipo de sistema</t>
  </si>
  <si>
    <t>Factor de potencia</t>
  </si>
  <si>
    <t>Proteccion (A)</t>
  </si>
  <si>
    <t>L1</t>
  </si>
  <si>
    <t>L2</t>
  </si>
  <si>
    <t>C1</t>
  </si>
  <si>
    <t>C2</t>
  </si>
  <si>
    <t>C3</t>
  </si>
  <si>
    <t>Monofasico a 2 hilos</t>
  </si>
  <si>
    <t>TOTAL</t>
  </si>
  <si>
    <t>Monofasico a 3 hilos</t>
  </si>
  <si>
    <t>127 / 220</t>
  </si>
  <si>
    <t>Circuito derivado</t>
  </si>
  <si>
    <t>Coordinacion</t>
  </si>
  <si>
    <t>D1</t>
  </si>
  <si>
    <t>D2</t>
  </si>
  <si>
    <t>D3</t>
  </si>
  <si>
    <t>D4</t>
  </si>
  <si>
    <t>D5</t>
  </si>
  <si>
    <t>D6</t>
  </si>
  <si>
    <t>A</t>
  </si>
  <si>
    <t>Capacidad del transformador</t>
  </si>
  <si>
    <t>Voltaje</t>
  </si>
  <si>
    <t>Trifasico a 4 hilos</t>
  </si>
  <si>
    <t>L3</t>
  </si>
  <si>
    <t>Numero de cables</t>
  </si>
  <si>
    <t>Interruptor termomagnetico</t>
  </si>
  <si>
    <t>B</t>
  </si>
  <si>
    <t>C</t>
  </si>
  <si>
    <t>E</t>
  </si>
  <si>
    <t>Calibre</t>
  </si>
  <si>
    <t>Potencia instalada</t>
  </si>
  <si>
    <t>KW</t>
  </si>
  <si>
    <t>Datos</t>
  </si>
  <si>
    <t>KVA</t>
  </si>
  <si>
    <t>Cableado</t>
  </si>
  <si>
    <t>Calculos</t>
  </si>
  <si>
    <t>V</t>
  </si>
  <si>
    <t>Corriente demanada</t>
  </si>
  <si>
    <t>Longitud</t>
  </si>
  <si>
    <t>m</t>
  </si>
  <si>
    <t>Area del cable</t>
  </si>
  <si>
    <t>mm^2</t>
  </si>
  <si>
    <t>Area nominal</t>
  </si>
  <si>
    <t>AWG/MCM</t>
  </si>
  <si>
    <t>Tuberia</t>
  </si>
  <si>
    <t>Area de cable con aislamiento</t>
  </si>
  <si>
    <t>in</t>
  </si>
  <si>
    <t>Area de cables</t>
  </si>
  <si>
    <t>Corriente del interruptor</t>
  </si>
  <si>
    <t>Interruptor</t>
  </si>
  <si>
    <t>Iluminacion</t>
  </si>
  <si>
    <t>Tuberia electrica (in)</t>
  </si>
  <si>
    <t>Balanceo de fases (KW)</t>
  </si>
  <si>
    <t>Tablero principal</t>
  </si>
  <si>
    <t>Calibre (AWG/MCM)</t>
  </si>
  <si>
    <t>Contactos</t>
  </si>
  <si>
    <t>Planta baja</t>
  </si>
  <si>
    <t>Contacto computadoras</t>
  </si>
  <si>
    <t>2 polos a 40 A</t>
  </si>
  <si>
    <t>127/220</t>
  </si>
  <si>
    <t>2 polos a 30 A</t>
  </si>
  <si>
    <t>D8</t>
  </si>
  <si>
    <t>D9</t>
  </si>
  <si>
    <t>D10</t>
  </si>
  <si>
    <t>D11</t>
  </si>
  <si>
    <t>D7 - Posgrado</t>
  </si>
  <si>
    <t>D12</t>
  </si>
  <si>
    <t>TABLERO PRINCIPAL</t>
  </si>
  <si>
    <t>PLANTA BAJA</t>
  </si>
  <si>
    <t>ILUMINACION PLANTA BAJA</t>
  </si>
  <si>
    <t>SALON D1</t>
  </si>
  <si>
    <t>PLANTA ALTA</t>
  </si>
  <si>
    <t>ILUMINACION PLANTA ALTA</t>
  </si>
  <si>
    <t>Numero de fases</t>
  </si>
  <si>
    <t>1 polo a 15 A</t>
  </si>
  <si>
    <r>
      <t xml:space="preserve">En base al valor del calibre obtenido, se buscó en la tabla de cables Vinanel 2000 el área total, incluyendo el aislamiento. Con esta información y el número de cables que contendrá la tubería, se determinó una medida de </t>
    </r>
    <r>
      <rPr>
        <b/>
        <sz val="14"/>
        <color theme="1"/>
        <rFont val="Aptos Narrow"/>
        <family val="2"/>
        <scheme val="minor"/>
      </rPr>
      <t>1/2 in.</t>
    </r>
  </si>
  <si>
    <r>
      <t xml:space="preserve">Dado que la longitud es menor a 20 metros, utilizamos el método de capacidad de corriente. Con base en la corriente del circuito, se selecciona un cableado de calibre </t>
    </r>
    <r>
      <rPr>
        <b/>
        <sz val="14"/>
        <color theme="1"/>
        <rFont val="Aptos Narrow"/>
        <family val="2"/>
        <scheme val="minor"/>
      </rPr>
      <t>12 AWG/MCM</t>
    </r>
    <r>
      <rPr>
        <sz val="14"/>
        <color theme="1"/>
        <rFont val="Aptos Narrow"/>
        <family val="2"/>
        <scheme val="minor"/>
      </rPr>
      <t>.</t>
    </r>
  </si>
  <si>
    <t>Contactos computadoras</t>
  </si>
  <si>
    <r>
      <t xml:space="preserve">Dado que la longitud es menor a 20 metros, utilizamos el método de capacidad de corriente. Con base en la corriente del circuito y a la normativa, se selecciona un cableado de calibre </t>
    </r>
    <r>
      <rPr>
        <b/>
        <sz val="14"/>
        <color theme="1"/>
        <rFont val="Aptos Narrow"/>
        <family val="2"/>
        <scheme val="minor"/>
      </rPr>
      <t>12 AWG/MCM</t>
    </r>
    <r>
      <rPr>
        <sz val="14"/>
        <color theme="1"/>
        <rFont val="Aptos Narrow"/>
        <family val="2"/>
        <scheme val="minor"/>
      </rPr>
      <t>.</t>
    </r>
  </si>
  <si>
    <r>
      <t xml:space="preserve">Dado que la longitud es menor a 20 metros, utilizamos el método de capacidad de corriente. Con base en la corriente del circuito y a la normativa, se selecciona un cableado de calibre </t>
    </r>
    <r>
      <rPr>
        <b/>
        <sz val="14"/>
        <color theme="1"/>
        <rFont val="Aptos Narrow"/>
        <family val="2"/>
        <scheme val="minor"/>
      </rPr>
      <t>8 AWG/MCM</t>
    </r>
    <r>
      <rPr>
        <sz val="14"/>
        <color theme="1"/>
        <rFont val="Aptos Narrow"/>
        <family val="2"/>
        <scheme val="minor"/>
      </rPr>
      <t>.</t>
    </r>
  </si>
  <si>
    <t>1 polos a 50 A</t>
  </si>
  <si>
    <r>
      <t xml:space="preserve">En base a la corriente y las ganancias en funcion de las condiciones de trabajo, obtenemos un interruptor termomagnetico de </t>
    </r>
    <r>
      <rPr>
        <b/>
        <sz val="14"/>
        <color theme="1"/>
        <rFont val="Aptos Narrow"/>
        <family val="2"/>
        <scheme val="minor"/>
      </rPr>
      <t>1 polo a 50 A.</t>
    </r>
  </si>
  <si>
    <t>1 polos a 70 A</t>
  </si>
  <si>
    <r>
      <t xml:space="preserve">En base a la corriente y las ganancias en funcion de las condiciones de trabajo, obtenemos un interruptor termomagnetico de </t>
    </r>
    <r>
      <rPr>
        <b/>
        <sz val="14"/>
        <color theme="1"/>
        <rFont val="Aptos Narrow"/>
        <family val="2"/>
        <scheme val="minor"/>
      </rPr>
      <t>1 polo a 70 A.</t>
    </r>
  </si>
  <si>
    <r>
      <t xml:space="preserve">Dado que la longitud es menor a 20 metros, utilizamos el método de capacidad de corriente. Con base en la corriente del circuito y la normativa, se selecciona un cableado de calibre </t>
    </r>
    <r>
      <rPr>
        <b/>
        <sz val="14"/>
        <color theme="1"/>
        <rFont val="Aptos Narrow"/>
        <family val="2"/>
        <scheme val="minor"/>
      </rPr>
      <t>6 AWG/MCM</t>
    </r>
    <r>
      <rPr>
        <sz val="14"/>
        <color theme="1"/>
        <rFont val="Aptos Narrow"/>
        <family val="2"/>
        <scheme val="minor"/>
      </rPr>
      <t>.</t>
    </r>
  </si>
  <si>
    <t>2 polos a 20 A</t>
  </si>
  <si>
    <r>
      <t xml:space="preserve">En base a la corriente y las ganancias en funcion de las condiciones de trabajo, obtenemos un interruptor termomagnetico de </t>
    </r>
    <r>
      <rPr>
        <b/>
        <sz val="14"/>
        <color theme="1"/>
        <rFont val="Aptos Narrow"/>
        <family val="2"/>
        <scheme val="minor"/>
      </rPr>
      <t>2 polos a 20 A.</t>
    </r>
  </si>
  <si>
    <t>Memoria de calculo de circuitos derivados</t>
  </si>
  <si>
    <t>SALONES D2-D4 y D8-D11</t>
  </si>
  <si>
    <t>1 polos a 15 A</t>
  </si>
  <si>
    <r>
      <t xml:space="preserve">En base a la corriente y las ganancias en funcion de las condiciones de trabajo, obtenemos un interruptor termomagnetico de </t>
    </r>
    <r>
      <rPr>
        <b/>
        <sz val="14"/>
        <color theme="1"/>
        <rFont val="Aptos Narrow"/>
        <family val="2"/>
        <scheme val="minor"/>
      </rPr>
      <t>1 polo a 15 A.</t>
    </r>
  </si>
  <si>
    <t>SALONES D5, D12</t>
  </si>
  <si>
    <t>1 polo a 10 A</t>
  </si>
  <si>
    <r>
      <t xml:space="preserve">En base a la corriente y las ganancias en funcion de las condiciones de trabajo, obtenemos un interruptor termomagnetico de </t>
    </r>
    <r>
      <rPr>
        <b/>
        <sz val="14"/>
        <color theme="1"/>
        <rFont val="Aptos Narrow"/>
        <family val="2"/>
        <scheme val="minor"/>
      </rPr>
      <t>1 polo a 10 A.</t>
    </r>
  </si>
  <si>
    <t>SALONES D6, D14</t>
  </si>
  <si>
    <t xml:space="preserve">Contactos </t>
  </si>
  <si>
    <r>
      <t xml:space="preserve">Dado que la longitud es menor a 20 metros, utilizamos el método de capacidad de corriente. Con base en la corriente del circuito y a la normativa, se selecciona un cableado de calibre </t>
    </r>
    <r>
      <rPr>
        <b/>
        <sz val="14"/>
        <color theme="1"/>
        <rFont val="Aptos Narrow"/>
        <family val="2"/>
        <scheme val="minor"/>
      </rPr>
      <t>10 AWG/MCM</t>
    </r>
    <r>
      <rPr>
        <sz val="14"/>
        <color theme="1"/>
        <rFont val="Aptos Narrow"/>
        <family val="2"/>
        <scheme val="minor"/>
      </rPr>
      <t>.</t>
    </r>
  </si>
  <si>
    <t>1 polo a 50 A</t>
  </si>
  <si>
    <t>SALONES D7 - POSGRADO</t>
  </si>
  <si>
    <r>
      <t xml:space="preserve">En base a la corriente y las ganancias en funcion de las condiciones de trabajo, obtenemos un interruptor termomagnetico de </t>
    </r>
    <r>
      <rPr>
        <b/>
        <sz val="14"/>
        <color theme="1"/>
        <rFont val="Aptos Narrow"/>
        <family val="2"/>
        <scheme val="minor"/>
      </rPr>
      <t>2 polos a 30 A</t>
    </r>
  </si>
  <si>
    <t>D2-D4</t>
  </si>
  <si>
    <r>
      <t xml:space="preserve">Por tener una longitud mayor a 20 metros, utilizamos metodo de caida de voltaje. En base al valor de área del cable se busco en la tabla de de cables vinanel 200, se obtiene un cableado de </t>
    </r>
    <r>
      <rPr>
        <b/>
        <sz val="14"/>
        <color theme="1"/>
        <rFont val="Aptos Narrow"/>
        <family val="2"/>
        <scheme val="minor"/>
      </rPr>
      <t>10 AWG/MCM.</t>
    </r>
  </si>
  <si>
    <t>ILUMINACION</t>
  </si>
  <si>
    <t>3 polos a 50 A</t>
  </si>
  <si>
    <r>
      <t xml:space="preserve">En base a la corriente y las ganancias en funcion de las condiciones de trabajo, obtenemos un interruptor termomagnetico de </t>
    </r>
    <r>
      <rPr>
        <b/>
        <sz val="14"/>
        <color theme="1"/>
        <rFont val="Aptos Narrow"/>
        <family val="2"/>
        <scheme val="minor"/>
      </rPr>
      <t>3 polos a 50 A</t>
    </r>
  </si>
  <si>
    <r>
      <t xml:space="preserve">Dado que la longitud es menor a 20 metros, utilizamos el método de capacidad de corriente. Con base en la corriente del circuito, se selecciona un cableado de calibre </t>
    </r>
    <r>
      <rPr>
        <b/>
        <sz val="14"/>
        <color theme="1"/>
        <rFont val="Aptos Narrow"/>
        <family val="2"/>
        <scheme val="minor"/>
      </rPr>
      <t>10 AWG/MCM</t>
    </r>
    <r>
      <rPr>
        <sz val="14"/>
        <color theme="1"/>
        <rFont val="Aptos Narrow"/>
        <family val="2"/>
        <scheme val="minor"/>
      </rPr>
      <t>.</t>
    </r>
  </si>
  <si>
    <r>
      <t xml:space="preserve">Por tener una longitud mayor a 20 metros, utilizamos metodo de caida de voltaje. En base al valor de área del cable se busco en la tabla de de cables vinanel 200, se obtiene un cableado de </t>
    </r>
    <r>
      <rPr>
        <b/>
        <sz val="14"/>
        <color theme="1"/>
        <rFont val="Aptos Narrow"/>
        <family val="2"/>
        <scheme val="minor"/>
      </rPr>
      <t>8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theme="1"/>
        <rFont val="Aptos Narrow"/>
        <family val="2"/>
        <scheme val="minor"/>
      </rPr>
      <t>AWG/MCM.</t>
    </r>
  </si>
  <si>
    <t>2 polos a 70 A</t>
  </si>
  <si>
    <r>
      <t xml:space="preserve">En base a la corriente y las ganancias en funcion de las condiciones de trabajo, obtenemos un interruptor termomagnetico de </t>
    </r>
    <r>
      <rPr>
        <b/>
        <sz val="14"/>
        <color theme="1"/>
        <rFont val="Aptos Narrow"/>
        <family val="2"/>
        <scheme val="minor"/>
      </rPr>
      <t>2 polos a 70 A</t>
    </r>
  </si>
  <si>
    <r>
      <t xml:space="preserve">Dado que la longitud es menor a 20 metros, utilizamos el método de capacidad de corriente. Con base en la corriente del circuito y la normativa, se selecciona un cableado de calibre </t>
    </r>
    <r>
      <rPr>
        <b/>
        <sz val="14"/>
        <color theme="1"/>
        <rFont val="Aptos Narrow"/>
        <family val="2"/>
        <scheme val="minor"/>
      </rPr>
      <t>12 AWG/MCM</t>
    </r>
    <r>
      <rPr>
        <sz val="14"/>
        <color theme="1"/>
        <rFont val="Aptos Narrow"/>
        <family val="2"/>
        <scheme val="minor"/>
      </rPr>
      <t>.</t>
    </r>
  </si>
  <si>
    <r>
      <t xml:space="preserve">En base a la corriente y las ganancias en funcion de las condiciones de trabajo, obtenemos un interruptor termomagnetico de </t>
    </r>
    <r>
      <rPr>
        <b/>
        <sz val="14"/>
        <color theme="1"/>
        <rFont val="Aptos Narrow"/>
        <family val="2"/>
        <scheme val="minor"/>
      </rPr>
      <t>1 polo a 10 A</t>
    </r>
  </si>
  <si>
    <t>D13-D14</t>
  </si>
  <si>
    <r>
      <t xml:space="preserve">En base a la corriente y las ganancias en funcion de las condiciones de trabajo, obtenemos un interruptor termomagnetico de </t>
    </r>
    <r>
      <rPr>
        <b/>
        <sz val="14"/>
        <color theme="1"/>
        <rFont val="Aptos Narrow"/>
        <family val="2"/>
        <scheme val="minor"/>
      </rPr>
      <t>2 polos a 20 A</t>
    </r>
  </si>
  <si>
    <r>
      <t xml:space="preserve">En base a la corriente y las ganancias en funcion de las condiciones de trabajo, obtenemos un interruptor termomagnetico de </t>
    </r>
    <r>
      <rPr>
        <b/>
        <sz val="14"/>
        <color theme="1"/>
        <rFont val="Aptos Narrow"/>
        <family val="2"/>
        <scheme val="minor"/>
      </rPr>
      <t>2 polos a 40 A</t>
    </r>
  </si>
  <si>
    <t>D9 - D11</t>
  </si>
  <si>
    <t>D13 - D14</t>
  </si>
  <si>
    <r>
      <t xml:space="preserve">Por tener una longitud mayor a 20 metros, utilizamos metodo de caida de voltaje. En base al valor de área del cable se busco en la tabla de de cables vinanel 200, se obtiene un cableado de </t>
    </r>
    <r>
      <rPr>
        <b/>
        <sz val="14"/>
        <color theme="1"/>
        <rFont val="Aptos Narrow"/>
        <family val="2"/>
        <scheme val="minor"/>
      </rPr>
      <t>10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theme="1"/>
        <rFont val="Aptos Narrow"/>
        <family val="2"/>
        <scheme val="minor"/>
      </rPr>
      <t>AWG/MCM.</t>
    </r>
  </si>
  <si>
    <r>
      <t xml:space="preserve">En base a la corriente y las ganancias en funcion de las condiciones de trabajo, obtenemos un interruptor termomagnetico de </t>
    </r>
    <r>
      <rPr>
        <b/>
        <sz val="14"/>
        <color theme="1"/>
        <rFont val="Aptos Narrow"/>
        <family val="2"/>
        <scheme val="minor"/>
      </rPr>
      <t>1 polo a 15 A</t>
    </r>
  </si>
  <si>
    <t>1 / 0</t>
  </si>
  <si>
    <r>
      <t xml:space="preserve">Por tener una longitud mayor a 20 metros, utilizamos metodo de caida de voltaje. En base al valor de área del cable se busco en la tabla de de cables vinanel 200, se obtiene un cableado de </t>
    </r>
    <r>
      <rPr>
        <b/>
        <sz val="14"/>
        <color theme="1"/>
        <rFont val="Aptos Narrow"/>
        <family val="2"/>
        <scheme val="minor"/>
      </rPr>
      <t>1 / 0 AWG/MCM.</t>
    </r>
  </si>
  <si>
    <t>3 polos a 500 A</t>
  </si>
  <si>
    <t>3 / 0</t>
  </si>
  <si>
    <r>
      <t xml:space="preserve">Dado que la longitud es menor a 20 metros, utilizamos el método de capacidad de corriente. Con base en la corriente del circuito, se selecciona un cableado de calibre </t>
    </r>
    <r>
      <rPr>
        <b/>
        <sz val="14"/>
        <color theme="1"/>
        <rFont val="Aptos Narrow"/>
        <family val="2"/>
        <scheme val="minor"/>
      </rPr>
      <t>3 / 0 AWG/MCM</t>
    </r>
    <r>
      <rPr>
        <sz val="14"/>
        <color theme="1"/>
        <rFont val="Aptos Narrow"/>
        <family val="2"/>
        <scheme val="minor"/>
      </rPr>
      <t>.</t>
    </r>
  </si>
  <si>
    <r>
      <t xml:space="preserve">En base al valor del calibre obtenido, se buscó en la tabla de cables Vinanel 2000 el área total, incluyendo el aislamiento. Con esta información y el número de cables que contendrá la tubería, se determinó una medida de </t>
    </r>
    <r>
      <rPr>
        <b/>
        <sz val="14"/>
        <color theme="1"/>
        <rFont val="Aptos Narrow"/>
        <family val="2"/>
        <scheme val="minor"/>
      </rPr>
      <t>1 1/4 in.</t>
    </r>
  </si>
  <si>
    <t>3 polos a 250 A</t>
  </si>
  <si>
    <t>4 / 0</t>
  </si>
  <si>
    <r>
      <t xml:space="preserve">Dado que la longitud es menor a 20 metros, utilizamos el método de capacidad de corriente. Con base en la corriente del circuito, se selecciona un cableado de calibre </t>
    </r>
    <r>
      <rPr>
        <b/>
        <sz val="14"/>
        <color theme="1"/>
        <rFont val="Aptos Narrow"/>
        <family val="2"/>
        <scheme val="minor"/>
      </rPr>
      <t>4 / 0 AWG/MCM</t>
    </r>
    <r>
      <rPr>
        <sz val="14"/>
        <color theme="1"/>
        <rFont val="Aptos Narrow"/>
        <family val="2"/>
        <scheme val="minor"/>
      </rPr>
      <t>.</t>
    </r>
  </si>
  <si>
    <r>
      <t xml:space="preserve">Transformador trifasico de 220V con una capacidad de </t>
    </r>
    <r>
      <rPr>
        <b/>
        <sz val="14"/>
        <color theme="1"/>
        <rFont val="Aptos Narrow"/>
        <family val="2"/>
        <scheme val="minor"/>
      </rPr>
      <t>175 KVA</t>
    </r>
    <r>
      <rPr>
        <sz val="14"/>
        <color theme="1"/>
        <rFont val="Aptos Narrow"/>
        <family val="2"/>
        <scheme val="minor"/>
      </rPr>
      <t>. Y por la potencia instalada sera un sistema trifasico a 4 hilos</t>
    </r>
  </si>
  <si>
    <r>
      <t xml:space="preserve">Por tener una longitud mayor a 20 metros, utilizamos metodo de caida de voltaje. En base al valor de área del cable se busco en la tabla de de cables vinanel 200, se obtiene un cableado de </t>
    </r>
    <r>
      <rPr>
        <b/>
        <sz val="14"/>
        <color theme="1"/>
        <rFont val="Aptos Narrow"/>
        <family val="2"/>
        <scheme val="minor"/>
      </rPr>
      <t>8 AWG/MCM.</t>
    </r>
  </si>
  <si>
    <t>2 polos a 80 A</t>
  </si>
  <si>
    <r>
      <t xml:space="preserve">En base a la corriente y las ganancias en funcion de las condiciones de trabajo, obtenemos un interruptor termomagnetico de </t>
    </r>
    <r>
      <rPr>
        <b/>
        <sz val="14"/>
        <color theme="1"/>
        <rFont val="Aptos Narrow"/>
        <family val="2"/>
        <scheme val="minor"/>
      </rPr>
      <t>2 polos a 80 A</t>
    </r>
  </si>
  <si>
    <r>
      <t xml:space="preserve">En base a la corriente y las ganancias en función de las condiciones de trabajo, obtenemos un interruptor termomagnetico de </t>
    </r>
    <r>
      <rPr>
        <b/>
        <sz val="14"/>
        <color theme="1"/>
        <rFont val="Aptos Narrow"/>
        <family val="2"/>
        <scheme val="minor"/>
      </rPr>
      <t>3 polos a 250 A</t>
    </r>
  </si>
  <si>
    <r>
      <t xml:space="preserve">En base a la corriente y las ganancias en función de las condiciones de trabajo, obtenemos un interruptor termomagnetico de </t>
    </r>
    <r>
      <rPr>
        <b/>
        <sz val="14"/>
        <color theme="1"/>
        <rFont val="Aptos Narrow"/>
        <family val="2"/>
        <scheme val="minor"/>
      </rPr>
      <t>3 polos a 500 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</si>
</sst>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6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b/>
      <sz val="28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12" fontId="4" fillId="3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2" fontId="7" fillId="3" borderId="5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 wrapText="1"/>
    </xf>
    <xf numFmtId="1" fontId="7" fillId="3" borderId="10" xfId="0" applyNumberFormat="1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7" fillId="3" borderId="10" xfId="0" applyNumberFormat="1" applyFont="1" applyFill="1" applyBorder="1" applyAlignment="1">
      <alignment horizontal="center" vertical="center" wrapText="1"/>
    </xf>
    <xf numFmtId="12" fontId="7" fillId="3" borderId="1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2" fontId="3" fillId="7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" fontId="7" fillId="3" borderId="12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1" fontId="7" fillId="3" borderId="10" xfId="0" applyNumberFormat="1" applyFont="1" applyFill="1" applyBorder="1" applyAlignment="1">
      <alignment horizontal="center" vertical="center" wrapText="1"/>
    </xf>
    <xf numFmtId="1" fontId="7" fillId="3" borderId="12" xfId="0" applyNumberFormat="1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2" fontId="7" fillId="3" borderId="10" xfId="0" applyNumberFormat="1" applyFont="1" applyFill="1" applyBorder="1" applyAlignment="1">
      <alignment horizontal="center" vertical="center" wrapText="1"/>
    </xf>
    <xf numFmtId="2" fontId="7" fillId="3" borderId="1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1" fontId="7" fillId="3" borderId="10" xfId="0" applyNumberFormat="1" applyFont="1" applyFill="1" applyBorder="1" applyAlignment="1">
      <alignment horizontal="center" vertical="center"/>
    </xf>
    <xf numFmtId="1" fontId="7" fillId="3" borderId="12" xfId="0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74379</xdr:colOff>
      <xdr:row>20</xdr:row>
      <xdr:rowOff>74063</xdr:rowOff>
    </xdr:from>
    <xdr:to>
      <xdr:col>7</xdr:col>
      <xdr:colOff>1984454</xdr:colOff>
      <xdr:row>22</xdr:row>
      <xdr:rowOff>196176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563AB7-0FB0-4699-BDEC-1715A9C26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110" y="6985794"/>
          <a:ext cx="1910075" cy="989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49481</xdr:colOff>
      <xdr:row>19</xdr:row>
      <xdr:rowOff>49481</xdr:rowOff>
    </xdr:from>
    <xdr:to>
      <xdr:col>7</xdr:col>
      <xdr:colOff>2108810</xdr:colOff>
      <xdr:row>22</xdr:row>
      <xdr:rowOff>222661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F2FBD7D-8C80-84C7-EA44-E585302B8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5520" y="6197436"/>
          <a:ext cx="2059329" cy="1138050"/>
        </a:xfrm>
        <a:prstGeom prst="rect">
          <a:avLst/>
        </a:prstGeom>
      </xdr:spPr>
    </xdr:pic>
    <xdr:clientData/>
  </xdr:twoCellAnchor>
  <xdr:twoCellAnchor editAs="oneCell">
    <xdr:from>
      <xdr:col>14</xdr:col>
      <xdr:colOff>86591</xdr:colOff>
      <xdr:row>19</xdr:row>
      <xdr:rowOff>61851</xdr:rowOff>
    </xdr:from>
    <xdr:to>
      <xdr:col>16</xdr:col>
      <xdr:colOff>482435</xdr:colOff>
      <xdr:row>22</xdr:row>
      <xdr:rowOff>61850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8C5D8A-7A15-6A82-2BD7-3FD23CB0A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63168" y="6231120"/>
          <a:ext cx="1919844" cy="967153"/>
        </a:xfrm>
        <a:prstGeom prst="rect">
          <a:avLst/>
        </a:prstGeom>
      </xdr:spPr>
    </xdr:pic>
    <xdr:clientData/>
  </xdr:twoCellAnchor>
  <xdr:twoCellAnchor editAs="oneCell">
    <xdr:from>
      <xdr:col>7</xdr:col>
      <xdr:colOff>57379</xdr:colOff>
      <xdr:row>65</xdr:row>
      <xdr:rowOff>298372</xdr:rowOff>
    </xdr:from>
    <xdr:to>
      <xdr:col>7</xdr:col>
      <xdr:colOff>2116708</xdr:colOff>
      <xdr:row>69</xdr:row>
      <xdr:rowOff>150227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BC791DB-223F-4E02-A3FE-BC4703706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3524" y="23915782"/>
          <a:ext cx="2059329" cy="11371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86591</xdr:colOff>
      <xdr:row>19</xdr:row>
      <xdr:rowOff>61851</xdr:rowOff>
    </xdr:from>
    <xdr:to>
      <xdr:col>16</xdr:col>
      <xdr:colOff>482435</xdr:colOff>
      <xdr:row>22</xdr:row>
      <xdr:rowOff>61850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0B3193-3391-4DBD-9815-9AA6DDC34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93941" y="6243576"/>
          <a:ext cx="1919844" cy="971549"/>
        </a:xfrm>
        <a:prstGeom prst="rect">
          <a:avLst/>
        </a:prstGeom>
      </xdr:spPr>
    </xdr:pic>
    <xdr:clientData/>
  </xdr:twoCellAnchor>
  <xdr:twoCellAnchor editAs="oneCell">
    <xdr:from>
      <xdr:col>7</xdr:col>
      <xdr:colOff>57379</xdr:colOff>
      <xdr:row>65</xdr:row>
      <xdr:rowOff>298372</xdr:rowOff>
    </xdr:from>
    <xdr:to>
      <xdr:col>7</xdr:col>
      <xdr:colOff>2116708</xdr:colOff>
      <xdr:row>69</xdr:row>
      <xdr:rowOff>150227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2AA52C-24CB-4A56-B637-7AF688951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15704" y="24015622"/>
          <a:ext cx="2059329" cy="1147255"/>
        </a:xfrm>
        <a:prstGeom prst="rect">
          <a:avLst/>
        </a:prstGeom>
      </xdr:spPr>
    </xdr:pic>
    <xdr:clientData/>
  </xdr:twoCellAnchor>
  <xdr:twoCellAnchor editAs="oneCell">
    <xdr:from>
      <xdr:col>7</xdr:col>
      <xdr:colOff>80116</xdr:colOff>
      <xdr:row>19</xdr:row>
      <xdr:rowOff>71214</xdr:rowOff>
    </xdr:from>
    <xdr:to>
      <xdr:col>7</xdr:col>
      <xdr:colOff>2007081</xdr:colOff>
      <xdr:row>22</xdr:row>
      <xdr:rowOff>71213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4F9E2D0-94D5-4703-85AE-1D113A9A3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3901" y="6195700"/>
          <a:ext cx="1926965" cy="961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87FA-ED62-4A1B-9F6E-93F0D00C37D9}">
  <sheetPr>
    <tabColor theme="7" tint="-0.499984740745262"/>
    <pageSetUpPr fitToPage="1"/>
  </sheetPr>
  <dimension ref="B2:N66"/>
  <sheetViews>
    <sheetView zoomScale="49" zoomScaleNormal="10" workbookViewId="0">
      <selection activeCell="B2" sqref="B2:N58"/>
    </sheetView>
  </sheetViews>
  <sheetFormatPr baseColWidth="10" defaultRowHeight="15.75" x14ac:dyDescent="0.25"/>
  <cols>
    <col min="1" max="1" width="5.5703125" customWidth="1"/>
    <col min="2" max="2" width="22.7109375" style="3" customWidth="1"/>
    <col min="3" max="7" width="22.7109375" style="2" customWidth="1"/>
    <col min="8" max="8" width="32.85546875" style="2" customWidth="1"/>
    <col min="9" max="9" width="22.7109375" style="2" customWidth="1"/>
    <col min="10" max="11" width="22.7109375" customWidth="1"/>
    <col min="12" max="14" width="22.5703125" customWidth="1"/>
  </cols>
  <sheetData>
    <row r="2" spans="2:14" s="12" customFormat="1" ht="25.5" customHeight="1" x14ac:dyDescent="0.3">
      <c r="B2" s="43" t="s">
        <v>76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5"/>
    </row>
    <row r="3" spans="2:14" s="12" customFormat="1" ht="25.5" customHeight="1" x14ac:dyDescent="0.3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15"/>
    </row>
    <row r="4" spans="2:14" s="12" customFormat="1" ht="25.5" customHeight="1" x14ac:dyDescent="0.3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2:14" s="12" customFormat="1" ht="37.5" customHeight="1" x14ac:dyDescent="0.3">
      <c r="B5" s="44" t="s">
        <v>4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15"/>
    </row>
    <row r="6" spans="2:14" s="12" customFormat="1" ht="25.5" customHeight="1" x14ac:dyDescent="0.3">
      <c r="B6" s="46" t="s">
        <v>20</v>
      </c>
      <c r="C6" s="49" t="s">
        <v>61</v>
      </c>
      <c r="D6" s="50"/>
      <c r="E6" s="50"/>
      <c r="F6" s="51"/>
      <c r="G6" s="46" t="s">
        <v>9</v>
      </c>
      <c r="H6" s="46" t="s">
        <v>8</v>
      </c>
      <c r="I6" s="46" t="s">
        <v>7</v>
      </c>
      <c r="J6" s="46" t="s">
        <v>6</v>
      </c>
      <c r="K6" s="46" t="s">
        <v>63</v>
      </c>
      <c r="L6" s="46" t="s">
        <v>10</v>
      </c>
      <c r="M6" s="46" t="s">
        <v>60</v>
      </c>
      <c r="N6" s="15"/>
    </row>
    <row r="7" spans="2:14" s="12" customFormat="1" ht="25.5" customHeight="1" x14ac:dyDescent="0.3">
      <c r="B7" s="47"/>
      <c r="C7" s="52"/>
      <c r="D7" s="53"/>
      <c r="E7" s="53"/>
      <c r="F7" s="54"/>
      <c r="G7" s="47"/>
      <c r="H7" s="47"/>
      <c r="I7" s="47"/>
      <c r="J7" s="47"/>
      <c r="K7" s="47"/>
      <c r="L7" s="47"/>
      <c r="M7" s="47"/>
      <c r="N7" s="15"/>
    </row>
    <row r="8" spans="2:14" s="12" customFormat="1" ht="25.5" customHeight="1" x14ac:dyDescent="0.3">
      <c r="B8" s="48"/>
      <c r="C8" s="4" t="s">
        <v>11</v>
      </c>
      <c r="D8" s="4" t="s">
        <v>12</v>
      </c>
      <c r="E8" s="26" t="s">
        <v>32</v>
      </c>
      <c r="F8" s="5" t="s">
        <v>17</v>
      </c>
      <c r="G8" s="48"/>
      <c r="H8" s="48"/>
      <c r="I8" s="48"/>
      <c r="J8" s="48"/>
      <c r="K8" s="48"/>
      <c r="L8" s="48"/>
      <c r="M8" s="48"/>
      <c r="N8" s="15"/>
    </row>
    <row r="9" spans="2:14" s="12" customFormat="1" ht="25.5" customHeight="1" x14ac:dyDescent="0.3">
      <c r="B9" s="27" t="s">
        <v>65</v>
      </c>
      <c r="C9" s="8">
        <f>'Planta baja'!C17</f>
        <v>28.079999999999995</v>
      </c>
      <c r="D9" s="8">
        <f>'Planta baja'!D17</f>
        <v>18</v>
      </c>
      <c r="E9" s="8">
        <f>'Planta baja'!E17</f>
        <v>24.64</v>
      </c>
      <c r="F9" s="8">
        <f>SUM(C9:E9)</f>
        <v>70.72</v>
      </c>
      <c r="G9" s="8">
        <v>0.95</v>
      </c>
      <c r="H9" s="6" t="s">
        <v>31</v>
      </c>
      <c r="I9" s="6" t="s">
        <v>19</v>
      </c>
      <c r="J9" s="8">
        <f>'Planta baja'!J17</f>
        <v>476.96492483894059</v>
      </c>
      <c r="K9" s="9" t="str">
        <f>M18</f>
        <v>3 / 0</v>
      </c>
      <c r="L9" s="8" t="str">
        <f>M30</f>
        <v>3 polos a 250 A</v>
      </c>
      <c r="M9" s="10">
        <f>M25</f>
        <v>1.25</v>
      </c>
      <c r="N9" s="15"/>
    </row>
    <row r="10" spans="2:14" s="12" customFormat="1" ht="25.5" customHeight="1" x14ac:dyDescent="0.3">
      <c r="B10" s="27" t="s">
        <v>0</v>
      </c>
      <c r="C10" s="8">
        <f>'Planta alta'!C17</f>
        <v>20.740000000000002</v>
      </c>
      <c r="D10" s="8">
        <f>'Planta alta'!D17</f>
        <v>30.25</v>
      </c>
      <c r="E10" s="8">
        <f>'Planta alta'!E17</f>
        <v>24.04</v>
      </c>
      <c r="F10" s="8">
        <f>SUM(C10:E10)</f>
        <v>75.03</v>
      </c>
      <c r="G10" s="8">
        <v>0.95</v>
      </c>
      <c r="H10" s="6" t="s">
        <v>31</v>
      </c>
      <c r="I10" s="6" t="s">
        <v>68</v>
      </c>
      <c r="J10" s="8">
        <f>'Planta alta'!J17</f>
        <v>506.96492483894053</v>
      </c>
      <c r="K10" s="9" t="str">
        <f>M41</f>
        <v>4 / 0</v>
      </c>
      <c r="L10" s="8" t="str">
        <f>M53</f>
        <v>3 polos a 250 A</v>
      </c>
      <c r="M10" s="10">
        <f>M48</f>
        <v>1.25</v>
      </c>
      <c r="N10" s="15"/>
    </row>
    <row r="11" spans="2:14" s="12" customFormat="1" ht="25.5" customHeight="1" x14ac:dyDescent="0.3">
      <c r="B11" s="11"/>
      <c r="C11" s="11">
        <f>SUM(C9:C10)</f>
        <v>48.819999999999993</v>
      </c>
      <c r="D11" s="11">
        <f>SUM(D9:D10)</f>
        <v>48.25</v>
      </c>
      <c r="E11" s="11">
        <f>SUM(E9:E10)</f>
        <v>48.68</v>
      </c>
      <c r="F11" s="11">
        <f>SUM(F9:F10)</f>
        <v>145.75</v>
      </c>
      <c r="G11" s="11">
        <f>AVERAGE(G9:G10)</f>
        <v>0.95</v>
      </c>
      <c r="H11" s="28"/>
      <c r="I11" s="28"/>
      <c r="J11" s="11">
        <f>SUM(J9:J10)</f>
        <v>983.92984967788107</v>
      </c>
      <c r="K11" s="11"/>
      <c r="L11" s="28"/>
      <c r="M11" s="28"/>
      <c r="N11" s="15"/>
    </row>
    <row r="12" spans="2:14" s="12" customFormat="1" ht="25.5" customHeight="1" x14ac:dyDescent="0.3">
      <c r="B12" s="22"/>
      <c r="C12" s="2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2:14" s="12" customFormat="1" ht="25.5" customHeight="1" x14ac:dyDescent="0.3">
      <c r="B13" s="58" t="s">
        <v>96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</row>
    <row r="14" spans="2:14" s="12" customFormat="1" ht="25.5" customHeight="1" x14ac:dyDescent="0.3"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</row>
    <row r="15" spans="2:14" s="12" customFormat="1" ht="25.5" customHeight="1" x14ac:dyDescent="0.3">
      <c r="B15" s="41" t="s">
        <v>62</v>
      </c>
      <c r="C15" s="41"/>
      <c r="D15" s="41"/>
      <c r="E15" s="41"/>
      <c r="F15" s="41"/>
      <c r="G15" s="41"/>
      <c r="H15" s="15"/>
      <c r="I15" s="41" t="s">
        <v>65</v>
      </c>
      <c r="J15" s="41"/>
      <c r="K15" s="41"/>
      <c r="L15" s="41"/>
      <c r="M15" s="41"/>
      <c r="N15" s="41"/>
    </row>
    <row r="16" spans="2:14" s="12" customFormat="1" ht="25.5" customHeight="1" x14ac:dyDescent="0.3">
      <c r="B16" s="38" t="s">
        <v>3</v>
      </c>
      <c r="C16" s="38"/>
      <c r="D16" s="38"/>
      <c r="E16" s="38"/>
      <c r="F16" s="38"/>
      <c r="G16" s="38"/>
      <c r="H16" s="15"/>
      <c r="I16" s="38" t="s">
        <v>43</v>
      </c>
      <c r="J16" s="38"/>
      <c r="K16" s="38"/>
      <c r="L16" s="38"/>
      <c r="M16" s="38"/>
      <c r="N16" s="38"/>
    </row>
    <row r="17" spans="2:14" s="12" customFormat="1" ht="25.5" customHeight="1" x14ac:dyDescent="0.3">
      <c r="B17" s="30" t="s">
        <v>41</v>
      </c>
      <c r="C17" s="30"/>
      <c r="D17" s="30"/>
      <c r="E17" s="30" t="s">
        <v>44</v>
      </c>
      <c r="F17" s="31"/>
      <c r="G17" s="31"/>
      <c r="H17" s="15"/>
      <c r="I17" s="30" t="s">
        <v>41</v>
      </c>
      <c r="J17" s="30"/>
      <c r="K17" s="30"/>
      <c r="L17" s="30" t="s">
        <v>44</v>
      </c>
      <c r="M17" s="31"/>
      <c r="N17" s="31"/>
    </row>
    <row r="18" spans="2:14" s="12" customFormat="1" ht="47.25" customHeight="1" x14ac:dyDescent="0.3">
      <c r="B18" s="13" t="s">
        <v>39</v>
      </c>
      <c r="C18" s="18">
        <f>F11</f>
        <v>145.75</v>
      </c>
      <c r="D18" s="29" t="s">
        <v>40</v>
      </c>
      <c r="E18" s="13" t="s">
        <v>29</v>
      </c>
      <c r="F18" s="23">
        <f>C18/C19</f>
        <v>153.42105263157896</v>
      </c>
      <c r="G18" s="19" t="s">
        <v>42</v>
      </c>
      <c r="H18" s="15"/>
      <c r="I18" s="13" t="s">
        <v>82</v>
      </c>
      <c r="J18" s="32">
        <v>3</v>
      </c>
      <c r="K18" s="33"/>
      <c r="L18" s="13" t="s">
        <v>38</v>
      </c>
      <c r="M18" s="18" t="s">
        <v>130</v>
      </c>
      <c r="N18" s="19" t="s">
        <v>52</v>
      </c>
    </row>
    <row r="19" spans="2:14" s="12" customFormat="1" ht="37.5" x14ac:dyDescent="0.3">
      <c r="B19" s="13" t="s">
        <v>9</v>
      </c>
      <c r="C19" s="39">
        <f>G11</f>
        <v>0.95</v>
      </c>
      <c r="D19" s="40"/>
      <c r="E19" s="13" t="s">
        <v>8</v>
      </c>
      <c r="F19" s="42" t="s">
        <v>31</v>
      </c>
      <c r="G19" s="34"/>
      <c r="H19" s="15"/>
      <c r="I19" s="13" t="s">
        <v>46</v>
      </c>
      <c r="J19" s="16">
        <f>J9/J18</f>
        <v>158.98830827964687</v>
      </c>
      <c r="K19" s="17" t="s">
        <v>28</v>
      </c>
    </row>
    <row r="20" spans="2:14" s="12" customFormat="1" ht="43.5" customHeight="1" x14ac:dyDescent="0.3">
      <c r="B20" s="35" t="s">
        <v>136</v>
      </c>
      <c r="C20" s="36"/>
      <c r="D20" s="36"/>
      <c r="E20" s="36"/>
      <c r="F20" s="36"/>
      <c r="G20" s="37"/>
      <c r="H20" s="15"/>
      <c r="I20" s="13" t="s">
        <v>30</v>
      </c>
      <c r="J20" s="20">
        <v>220</v>
      </c>
      <c r="K20" s="17" t="s">
        <v>45</v>
      </c>
      <c r="L20" s="15"/>
      <c r="M20" s="15"/>
      <c r="N20" s="15"/>
    </row>
    <row r="21" spans="2:14" s="12" customFormat="1" ht="42" customHeight="1" x14ac:dyDescent="0.3">
      <c r="B21" s="38" t="s">
        <v>43</v>
      </c>
      <c r="C21" s="38"/>
      <c r="D21" s="38"/>
      <c r="E21" s="38"/>
      <c r="F21" s="38"/>
      <c r="G21" s="38"/>
      <c r="H21" s="15"/>
      <c r="I21" s="35" t="s">
        <v>131</v>
      </c>
      <c r="J21" s="36"/>
      <c r="K21" s="36"/>
      <c r="L21" s="36"/>
      <c r="M21" s="36"/>
      <c r="N21" s="37"/>
    </row>
    <row r="22" spans="2:14" s="12" customFormat="1" ht="25.5" customHeight="1" x14ac:dyDescent="0.3">
      <c r="B22" s="30" t="s">
        <v>41</v>
      </c>
      <c r="C22" s="30"/>
      <c r="D22" s="30"/>
      <c r="E22" s="30" t="s">
        <v>44</v>
      </c>
      <c r="F22" s="31"/>
      <c r="G22" s="31"/>
      <c r="H22" s="15"/>
      <c r="I22" s="38" t="s">
        <v>53</v>
      </c>
      <c r="J22" s="38"/>
      <c r="K22" s="38"/>
      <c r="L22" s="38"/>
      <c r="M22" s="38"/>
      <c r="N22" s="38"/>
    </row>
    <row r="23" spans="2:14" s="12" customFormat="1" ht="25.5" customHeight="1" x14ac:dyDescent="0.3">
      <c r="B23" s="13" t="s">
        <v>82</v>
      </c>
      <c r="C23" s="32">
        <v>3</v>
      </c>
      <c r="D23" s="33"/>
      <c r="E23" s="13" t="s">
        <v>49</v>
      </c>
      <c r="F23" s="23">
        <f>(3.448*C24*C26)/(3*C25)</f>
        <v>51.402880631656579</v>
      </c>
      <c r="G23" s="19" t="s">
        <v>50</v>
      </c>
      <c r="H23" s="15"/>
      <c r="I23" s="30" t="s">
        <v>41</v>
      </c>
      <c r="J23" s="30"/>
      <c r="K23" s="30"/>
      <c r="L23" s="30" t="s">
        <v>44</v>
      </c>
      <c r="M23" s="31"/>
      <c r="N23" s="31"/>
    </row>
    <row r="24" spans="2:14" s="12" customFormat="1" ht="37.5" x14ac:dyDescent="0.3">
      <c r="B24" s="13" t="s">
        <v>46</v>
      </c>
      <c r="C24" s="16">
        <f>J11/C23</f>
        <v>327.97661655929369</v>
      </c>
      <c r="D24" s="17" t="s">
        <v>28</v>
      </c>
      <c r="E24" s="13" t="s">
        <v>38</v>
      </c>
      <c r="F24" s="18" t="s">
        <v>127</v>
      </c>
      <c r="G24" s="19" t="s">
        <v>52</v>
      </c>
      <c r="H24" s="15"/>
      <c r="I24" s="13" t="s">
        <v>54</v>
      </c>
      <c r="J24" s="16">
        <v>203.58</v>
      </c>
      <c r="K24" s="17" t="s">
        <v>50</v>
      </c>
      <c r="L24" s="13" t="s">
        <v>56</v>
      </c>
      <c r="M24" s="23">
        <f>J24*J25</f>
        <v>814.32</v>
      </c>
      <c r="N24" s="19" t="s">
        <v>50</v>
      </c>
    </row>
    <row r="25" spans="2:14" s="12" customFormat="1" ht="25.5" customHeight="1" x14ac:dyDescent="0.3">
      <c r="B25" s="13" t="s">
        <v>30</v>
      </c>
      <c r="C25" s="20">
        <v>220</v>
      </c>
      <c r="D25" s="17" t="s">
        <v>45</v>
      </c>
      <c r="E25" s="13" t="s">
        <v>51</v>
      </c>
      <c r="F25" s="23">
        <v>53.49</v>
      </c>
      <c r="G25" s="19" t="s">
        <v>50</v>
      </c>
      <c r="H25" s="15"/>
      <c r="I25" s="13" t="s">
        <v>33</v>
      </c>
      <c r="J25" s="32">
        <f>J18+1</f>
        <v>4</v>
      </c>
      <c r="K25" s="34"/>
      <c r="L25" s="13" t="s">
        <v>53</v>
      </c>
      <c r="M25" s="24">
        <v>1.25</v>
      </c>
      <c r="N25" s="19" t="s">
        <v>55</v>
      </c>
    </row>
    <row r="26" spans="2:14" s="14" customFormat="1" ht="53.25" customHeight="1" x14ac:dyDescent="0.25">
      <c r="B26" s="13" t="s">
        <v>47</v>
      </c>
      <c r="C26" s="21">
        <v>30</v>
      </c>
      <c r="D26" s="19" t="s">
        <v>48</v>
      </c>
      <c r="H26" s="22"/>
      <c r="I26" s="35" t="s">
        <v>132</v>
      </c>
      <c r="J26" s="36"/>
      <c r="K26" s="36"/>
      <c r="L26" s="36"/>
      <c r="M26" s="36"/>
      <c r="N26" s="37"/>
    </row>
    <row r="27" spans="2:14" s="12" customFormat="1" ht="45.75" customHeight="1" x14ac:dyDescent="0.3">
      <c r="B27" s="35" t="s">
        <v>128</v>
      </c>
      <c r="C27" s="36"/>
      <c r="D27" s="36"/>
      <c r="E27" s="36"/>
      <c r="F27" s="36"/>
      <c r="G27" s="37"/>
      <c r="H27" s="15"/>
      <c r="I27" s="38" t="s">
        <v>34</v>
      </c>
      <c r="J27" s="38"/>
      <c r="K27" s="38"/>
      <c r="L27" s="38"/>
      <c r="M27" s="38"/>
      <c r="N27" s="38"/>
    </row>
    <row r="28" spans="2:14" s="12" customFormat="1" ht="25.5" customHeight="1" x14ac:dyDescent="0.3">
      <c r="B28" s="38" t="s">
        <v>53</v>
      </c>
      <c r="C28" s="38"/>
      <c r="D28" s="38"/>
      <c r="E28" s="38"/>
      <c r="F28" s="38"/>
      <c r="G28" s="38"/>
      <c r="H28" s="15"/>
      <c r="I28" s="30" t="s">
        <v>41</v>
      </c>
      <c r="J28" s="30"/>
      <c r="K28" s="30"/>
      <c r="L28" s="30" t="s">
        <v>44</v>
      </c>
      <c r="M28" s="31"/>
      <c r="N28" s="31"/>
    </row>
    <row r="29" spans="2:14" s="12" customFormat="1" ht="37.5" x14ac:dyDescent="0.3">
      <c r="B29" s="30" t="s">
        <v>41</v>
      </c>
      <c r="C29" s="30"/>
      <c r="D29" s="30"/>
      <c r="E29" s="30" t="s">
        <v>44</v>
      </c>
      <c r="F29" s="31"/>
      <c r="G29" s="31"/>
      <c r="H29" s="15"/>
      <c r="I29" s="13" t="s">
        <v>46</v>
      </c>
      <c r="J29" s="16">
        <f>J19</f>
        <v>158.98830827964687</v>
      </c>
      <c r="K29" s="17" t="s">
        <v>28</v>
      </c>
      <c r="L29" s="13" t="s">
        <v>57</v>
      </c>
      <c r="M29" s="23">
        <f>J29*J30*J31*J32*J33*J34</f>
        <v>228.54569315199234</v>
      </c>
      <c r="N29" s="19" t="s">
        <v>28</v>
      </c>
    </row>
    <row r="30" spans="2:14" s="12" customFormat="1" ht="37.5" x14ac:dyDescent="0.3">
      <c r="B30" s="13" t="s">
        <v>54</v>
      </c>
      <c r="C30" s="16">
        <v>145.27000000000001</v>
      </c>
      <c r="D30" s="17" t="s">
        <v>50</v>
      </c>
      <c r="E30" s="13" t="s">
        <v>56</v>
      </c>
      <c r="F30" s="23">
        <f>C30*C31</f>
        <v>581.08000000000004</v>
      </c>
      <c r="G30" s="19" t="s">
        <v>50</v>
      </c>
      <c r="H30" s="15"/>
      <c r="I30" s="13" t="s">
        <v>28</v>
      </c>
      <c r="J30" s="39">
        <v>1</v>
      </c>
      <c r="K30" s="40"/>
      <c r="L30" s="13" t="s">
        <v>58</v>
      </c>
      <c r="M30" s="39" t="s">
        <v>133</v>
      </c>
      <c r="N30" s="40"/>
    </row>
    <row r="31" spans="2:14" s="14" customFormat="1" ht="25.5" customHeight="1" x14ac:dyDescent="0.3">
      <c r="B31" s="13" t="s">
        <v>33</v>
      </c>
      <c r="C31" s="32">
        <f>C23+1</f>
        <v>4</v>
      </c>
      <c r="D31" s="34"/>
      <c r="E31" s="13" t="s">
        <v>53</v>
      </c>
      <c r="F31" s="24">
        <v>1</v>
      </c>
      <c r="G31" s="19" t="s">
        <v>55</v>
      </c>
      <c r="H31" s="22"/>
      <c r="I31" s="13" t="s">
        <v>35</v>
      </c>
      <c r="J31" s="39">
        <v>1.1499999999999999</v>
      </c>
      <c r="K31" s="40"/>
      <c r="L31" s="15"/>
      <c r="M31" s="15"/>
      <c r="N31" s="15"/>
    </row>
    <row r="32" spans="2:14" s="12" customFormat="1" ht="52.5" customHeight="1" x14ac:dyDescent="0.3">
      <c r="B32" s="35" t="s">
        <v>84</v>
      </c>
      <c r="C32" s="36"/>
      <c r="D32" s="36"/>
      <c r="E32" s="36"/>
      <c r="F32" s="36"/>
      <c r="G32" s="37"/>
      <c r="H32" s="15"/>
      <c r="I32" s="13" t="s">
        <v>36</v>
      </c>
      <c r="J32" s="39">
        <v>1.25</v>
      </c>
      <c r="K32" s="40"/>
      <c r="L32" s="15"/>
      <c r="M32" s="15"/>
      <c r="N32" s="15"/>
    </row>
    <row r="33" spans="2:14" s="12" customFormat="1" ht="25.5" customHeight="1" x14ac:dyDescent="0.3">
      <c r="B33" s="38" t="s">
        <v>34</v>
      </c>
      <c r="C33" s="38"/>
      <c r="D33" s="38"/>
      <c r="E33" s="38"/>
      <c r="F33" s="38"/>
      <c r="G33" s="38"/>
      <c r="H33" s="15"/>
      <c r="I33" s="13" t="s">
        <v>2</v>
      </c>
      <c r="J33" s="39">
        <v>1</v>
      </c>
      <c r="K33" s="40"/>
      <c r="L33" s="15"/>
      <c r="M33" s="15"/>
      <c r="N33" s="15"/>
    </row>
    <row r="34" spans="2:14" s="12" customFormat="1" ht="25.5" customHeight="1" x14ac:dyDescent="0.3">
      <c r="B34" s="30" t="s">
        <v>41</v>
      </c>
      <c r="C34" s="30"/>
      <c r="D34" s="30"/>
      <c r="E34" s="30" t="s">
        <v>44</v>
      </c>
      <c r="F34" s="31"/>
      <c r="G34" s="31"/>
      <c r="H34" s="15"/>
      <c r="I34" s="13" t="s">
        <v>37</v>
      </c>
      <c r="J34" s="39">
        <v>1</v>
      </c>
      <c r="K34" s="40"/>
      <c r="L34" s="15"/>
      <c r="M34" s="15"/>
      <c r="N34" s="15"/>
    </row>
    <row r="35" spans="2:14" s="12" customFormat="1" ht="48" customHeight="1" x14ac:dyDescent="0.3">
      <c r="B35" s="13" t="s">
        <v>46</v>
      </c>
      <c r="C35" s="16">
        <f>C24</f>
        <v>327.97661655929369</v>
      </c>
      <c r="D35" s="17" t="s">
        <v>28</v>
      </c>
      <c r="E35" s="13" t="s">
        <v>57</v>
      </c>
      <c r="F35" s="23">
        <f>C35*C36*C37*C38*C39*C40</f>
        <v>471.46638630398462</v>
      </c>
      <c r="G35" s="19" t="s">
        <v>28</v>
      </c>
      <c r="H35" s="15"/>
      <c r="I35" s="35" t="s">
        <v>140</v>
      </c>
      <c r="J35" s="36"/>
      <c r="K35" s="36"/>
      <c r="L35" s="36"/>
      <c r="M35" s="36"/>
      <c r="N35" s="37"/>
    </row>
    <row r="36" spans="2:14" s="12" customFormat="1" ht="25.5" customHeight="1" x14ac:dyDescent="0.3">
      <c r="B36" s="13" t="s">
        <v>28</v>
      </c>
      <c r="C36" s="39">
        <v>1</v>
      </c>
      <c r="D36" s="40"/>
      <c r="E36" s="13" t="s">
        <v>58</v>
      </c>
      <c r="F36" s="39" t="s">
        <v>129</v>
      </c>
      <c r="G36" s="40"/>
      <c r="H36" s="15"/>
      <c r="I36" s="15"/>
      <c r="J36" s="15"/>
      <c r="K36" s="15"/>
      <c r="L36" s="15"/>
      <c r="M36" s="15"/>
      <c r="N36" s="15"/>
    </row>
    <row r="37" spans="2:14" s="12" customFormat="1" ht="25.5" customHeight="1" x14ac:dyDescent="0.3">
      <c r="B37" s="13" t="s">
        <v>35</v>
      </c>
      <c r="C37" s="39">
        <v>1.1499999999999999</v>
      </c>
      <c r="D37" s="40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2:14" s="12" customFormat="1" ht="25.5" customHeight="1" x14ac:dyDescent="0.3">
      <c r="B38" s="13" t="s">
        <v>36</v>
      </c>
      <c r="C38" s="39">
        <v>1.25</v>
      </c>
      <c r="D38" s="40"/>
      <c r="E38" s="15"/>
      <c r="F38" s="15"/>
      <c r="G38" s="15"/>
      <c r="H38" s="15"/>
      <c r="I38" s="41" t="s">
        <v>0</v>
      </c>
      <c r="J38" s="41"/>
      <c r="K38" s="41"/>
      <c r="L38" s="41"/>
      <c r="M38" s="41"/>
      <c r="N38" s="41"/>
    </row>
    <row r="39" spans="2:14" s="12" customFormat="1" ht="25.5" customHeight="1" x14ac:dyDescent="0.3">
      <c r="B39" s="13" t="s">
        <v>2</v>
      </c>
      <c r="C39" s="39">
        <v>1</v>
      </c>
      <c r="D39" s="40"/>
      <c r="E39" s="15"/>
      <c r="F39" s="15"/>
      <c r="G39" s="15"/>
      <c r="H39" s="15"/>
      <c r="I39" s="38" t="s">
        <v>43</v>
      </c>
      <c r="J39" s="38"/>
      <c r="K39" s="38"/>
      <c r="L39" s="38"/>
      <c r="M39" s="38"/>
      <c r="N39" s="38"/>
    </row>
    <row r="40" spans="2:14" s="12" customFormat="1" ht="25.5" customHeight="1" x14ac:dyDescent="0.3">
      <c r="B40" s="13" t="s">
        <v>37</v>
      </c>
      <c r="C40" s="39">
        <v>1</v>
      </c>
      <c r="D40" s="40"/>
      <c r="E40" s="15"/>
      <c r="F40" s="15"/>
      <c r="G40" s="15"/>
      <c r="H40" s="15"/>
      <c r="I40" s="30" t="s">
        <v>41</v>
      </c>
      <c r="J40" s="30"/>
      <c r="K40" s="30"/>
      <c r="L40" s="30" t="s">
        <v>44</v>
      </c>
      <c r="M40" s="31"/>
      <c r="N40" s="31"/>
    </row>
    <row r="41" spans="2:14" s="12" customFormat="1" ht="42.75" customHeight="1" x14ac:dyDescent="0.3">
      <c r="B41" s="35" t="s">
        <v>141</v>
      </c>
      <c r="C41" s="36"/>
      <c r="D41" s="36"/>
      <c r="E41" s="36"/>
      <c r="F41" s="36"/>
      <c r="G41" s="37"/>
      <c r="H41" s="15"/>
      <c r="I41" s="13" t="s">
        <v>82</v>
      </c>
      <c r="J41" s="32">
        <v>3</v>
      </c>
      <c r="K41" s="33"/>
      <c r="L41" s="13" t="s">
        <v>38</v>
      </c>
      <c r="M41" s="18" t="s">
        <v>134</v>
      </c>
      <c r="N41" s="19" t="s">
        <v>52</v>
      </c>
    </row>
    <row r="42" spans="2:14" s="12" customFormat="1" ht="37.5" x14ac:dyDescent="0.3">
      <c r="B42" s="15"/>
      <c r="C42" s="15"/>
      <c r="D42" s="15"/>
      <c r="E42" s="15"/>
      <c r="F42" s="15"/>
      <c r="G42" s="15"/>
      <c r="H42" s="15"/>
      <c r="I42" s="13" t="s">
        <v>46</v>
      </c>
      <c r="J42" s="16">
        <f>J10/J41</f>
        <v>168.98830827964684</v>
      </c>
      <c r="K42" s="17" t="s">
        <v>28</v>
      </c>
    </row>
    <row r="43" spans="2:14" s="12" customFormat="1" ht="25.5" customHeight="1" x14ac:dyDescent="0.3">
      <c r="B43" s="15"/>
      <c r="C43" s="15"/>
      <c r="D43" s="15"/>
      <c r="E43" s="15"/>
      <c r="F43" s="15"/>
      <c r="G43" s="15"/>
      <c r="H43" s="15"/>
      <c r="I43" s="13" t="s">
        <v>30</v>
      </c>
      <c r="J43" s="20">
        <v>220</v>
      </c>
      <c r="K43" s="17" t="s">
        <v>45</v>
      </c>
      <c r="L43" s="15"/>
      <c r="M43" s="15"/>
      <c r="N43" s="15"/>
    </row>
    <row r="44" spans="2:14" s="12" customFormat="1" ht="55.5" customHeight="1" x14ac:dyDescent="0.3">
      <c r="H44" s="15"/>
      <c r="I44" s="35" t="s">
        <v>135</v>
      </c>
      <c r="J44" s="36"/>
      <c r="K44" s="36"/>
      <c r="L44" s="36"/>
      <c r="M44" s="36"/>
      <c r="N44" s="37"/>
    </row>
    <row r="45" spans="2:14" s="12" customFormat="1" ht="25.5" customHeight="1" x14ac:dyDescent="0.3">
      <c r="H45" s="15"/>
      <c r="I45" s="38" t="s">
        <v>53</v>
      </c>
      <c r="J45" s="38"/>
      <c r="K45" s="38"/>
      <c r="L45" s="38"/>
      <c r="M45" s="38"/>
      <c r="N45" s="38"/>
    </row>
    <row r="46" spans="2:14" s="12" customFormat="1" ht="25.5" customHeight="1" x14ac:dyDescent="0.3">
      <c r="H46" s="15"/>
      <c r="I46" s="30" t="s">
        <v>41</v>
      </c>
      <c r="J46" s="30"/>
      <c r="K46" s="30"/>
      <c r="L46" s="30" t="s">
        <v>44</v>
      </c>
      <c r="M46" s="31"/>
      <c r="N46" s="31"/>
    </row>
    <row r="47" spans="2:14" s="12" customFormat="1" ht="37.5" x14ac:dyDescent="0.3">
      <c r="H47" s="15"/>
      <c r="I47" s="13" t="s">
        <v>54</v>
      </c>
      <c r="J47" s="16">
        <v>243.28</v>
      </c>
      <c r="K47" s="17" t="s">
        <v>50</v>
      </c>
      <c r="L47" s="13" t="s">
        <v>56</v>
      </c>
      <c r="M47" s="23">
        <f>J47*J48</f>
        <v>973.12</v>
      </c>
      <c r="N47" s="19" t="s">
        <v>50</v>
      </c>
    </row>
    <row r="48" spans="2:14" s="12" customFormat="1" ht="25.5" customHeight="1" x14ac:dyDescent="0.3">
      <c r="B48" s="14"/>
      <c r="C48" s="14"/>
      <c r="D48" s="14"/>
      <c r="E48" s="14"/>
      <c r="F48" s="14"/>
      <c r="G48" s="14"/>
      <c r="H48" s="15"/>
      <c r="I48" s="13" t="s">
        <v>33</v>
      </c>
      <c r="J48" s="32">
        <f>J41+1</f>
        <v>4</v>
      </c>
      <c r="K48" s="34"/>
      <c r="L48" s="13" t="s">
        <v>53</v>
      </c>
      <c r="M48" s="24">
        <v>1.25</v>
      </c>
      <c r="N48" s="19" t="s">
        <v>55</v>
      </c>
    </row>
    <row r="49" spans="2:14" s="14" customFormat="1" ht="48.75" customHeight="1" x14ac:dyDescent="0.3">
      <c r="B49" s="12"/>
      <c r="C49" s="12"/>
      <c r="D49" s="12"/>
      <c r="E49" s="12"/>
      <c r="F49" s="12"/>
      <c r="G49" s="12"/>
      <c r="H49" s="22"/>
      <c r="I49" s="35" t="s">
        <v>132</v>
      </c>
      <c r="J49" s="36"/>
      <c r="K49" s="36"/>
      <c r="L49" s="36"/>
      <c r="M49" s="36"/>
      <c r="N49" s="37"/>
    </row>
    <row r="50" spans="2:14" s="12" customFormat="1" ht="25.5" customHeight="1" x14ac:dyDescent="0.3">
      <c r="H50" s="15"/>
      <c r="I50" s="38" t="s">
        <v>34</v>
      </c>
      <c r="J50" s="38"/>
      <c r="K50" s="38"/>
      <c r="L50" s="38"/>
      <c r="M50" s="38"/>
      <c r="N50" s="38"/>
    </row>
    <row r="51" spans="2:14" s="12" customFormat="1" ht="25.5" customHeight="1" x14ac:dyDescent="0.3">
      <c r="H51" s="15"/>
      <c r="I51" s="30" t="s">
        <v>41</v>
      </c>
      <c r="J51" s="30"/>
      <c r="K51" s="30"/>
      <c r="L51" s="30" t="s">
        <v>44</v>
      </c>
      <c r="M51" s="31"/>
      <c r="N51" s="31"/>
    </row>
    <row r="52" spans="2:14" s="12" customFormat="1" ht="37.5" x14ac:dyDescent="0.3">
      <c r="H52" s="15"/>
      <c r="I52" s="13" t="s">
        <v>46</v>
      </c>
      <c r="J52" s="16">
        <f>J42</f>
        <v>168.98830827964684</v>
      </c>
      <c r="K52" s="17" t="s">
        <v>28</v>
      </c>
      <c r="L52" s="13" t="s">
        <v>57</v>
      </c>
      <c r="M52" s="23">
        <f>J52*J53*J54*J55*J56*J57</f>
        <v>242.92069315199231</v>
      </c>
      <c r="N52" s="19" t="s">
        <v>28</v>
      </c>
    </row>
    <row r="53" spans="2:14" s="12" customFormat="1" ht="25.5" customHeight="1" x14ac:dyDescent="0.3">
      <c r="B53" s="14"/>
      <c r="C53" s="14"/>
      <c r="D53" s="14"/>
      <c r="E53" s="14"/>
      <c r="F53" s="14"/>
      <c r="G53" s="14"/>
      <c r="H53" s="15"/>
      <c r="I53" s="13" t="s">
        <v>28</v>
      </c>
      <c r="J53" s="39">
        <v>1</v>
      </c>
      <c r="K53" s="40"/>
      <c r="L53" s="13" t="s">
        <v>58</v>
      </c>
      <c r="M53" s="39" t="s">
        <v>133</v>
      </c>
      <c r="N53" s="40"/>
    </row>
    <row r="54" spans="2:14" s="14" customFormat="1" ht="25.5" customHeight="1" x14ac:dyDescent="0.3">
      <c r="B54" s="12"/>
      <c r="C54" s="12"/>
      <c r="D54" s="12"/>
      <c r="E54" s="12"/>
      <c r="F54" s="12"/>
      <c r="G54" s="12"/>
      <c r="H54" s="22"/>
      <c r="I54" s="13" t="s">
        <v>35</v>
      </c>
      <c r="J54" s="39">
        <v>1.1499999999999999</v>
      </c>
      <c r="K54" s="40"/>
      <c r="L54" s="15"/>
      <c r="M54" s="15"/>
      <c r="N54" s="15"/>
    </row>
    <row r="55" spans="2:14" s="12" customFormat="1" ht="25.5" customHeight="1" x14ac:dyDescent="0.3">
      <c r="H55" s="15"/>
      <c r="I55" s="13" t="s">
        <v>36</v>
      </c>
      <c r="J55" s="39">
        <v>1.25</v>
      </c>
      <c r="K55" s="40"/>
      <c r="L55" s="15"/>
      <c r="M55" s="15"/>
      <c r="N55" s="15"/>
    </row>
    <row r="56" spans="2:14" s="12" customFormat="1" ht="25.5" customHeight="1" x14ac:dyDescent="0.3">
      <c r="H56" s="15"/>
      <c r="I56" s="13" t="s">
        <v>2</v>
      </c>
      <c r="J56" s="39">
        <v>1</v>
      </c>
      <c r="K56" s="40"/>
      <c r="L56" s="15"/>
      <c r="M56" s="15"/>
      <c r="N56" s="15"/>
    </row>
    <row r="57" spans="2:14" s="12" customFormat="1" ht="25.5" customHeight="1" x14ac:dyDescent="0.3">
      <c r="H57" s="15"/>
      <c r="I57" s="13" t="s">
        <v>37</v>
      </c>
      <c r="J57" s="39">
        <v>1</v>
      </c>
      <c r="K57" s="40"/>
      <c r="L57" s="15"/>
      <c r="M57" s="15"/>
      <c r="N57" s="15"/>
    </row>
    <row r="58" spans="2:14" s="12" customFormat="1" ht="41.25" customHeight="1" x14ac:dyDescent="0.3">
      <c r="H58" s="15"/>
      <c r="I58" s="35" t="s">
        <v>140</v>
      </c>
      <c r="J58" s="36"/>
      <c r="K58" s="36"/>
      <c r="L58" s="36"/>
      <c r="M58" s="36"/>
      <c r="N58" s="37"/>
    </row>
    <row r="59" spans="2:14" s="12" customFormat="1" ht="25.5" customHeight="1" x14ac:dyDescent="0.3">
      <c r="H59" s="15"/>
    </row>
    <row r="60" spans="2:14" s="12" customFormat="1" ht="25.5" customHeight="1" x14ac:dyDescent="0.3">
      <c r="B60" s="3"/>
      <c r="C60" s="2"/>
      <c r="D60" s="2"/>
      <c r="E60" s="2"/>
      <c r="F60" s="2"/>
      <c r="G60" s="2"/>
      <c r="H60" s="15"/>
    </row>
    <row r="61" spans="2:14" x14ac:dyDescent="0.25">
      <c r="I61"/>
    </row>
    <row r="62" spans="2:14" x14ac:dyDescent="0.25">
      <c r="I62"/>
    </row>
    <row r="63" spans="2:14" x14ac:dyDescent="0.25">
      <c r="I63"/>
    </row>
    <row r="64" spans="2:14" x14ac:dyDescent="0.25">
      <c r="I64"/>
    </row>
    <row r="65" spans="2:7" ht="18.75" x14ac:dyDescent="0.3">
      <c r="B65" s="15"/>
      <c r="C65" s="15"/>
      <c r="D65" s="15"/>
      <c r="E65" s="15"/>
      <c r="F65" s="15"/>
      <c r="G65" s="15"/>
    </row>
    <row r="66" spans="2:7" ht="18.75" x14ac:dyDescent="0.3">
      <c r="B66" s="15"/>
      <c r="C66" s="15"/>
      <c r="D66" s="15"/>
      <c r="E66" s="15"/>
      <c r="F66" s="15"/>
      <c r="G66" s="15"/>
    </row>
  </sheetData>
  <mergeCells count="81">
    <mergeCell ref="B13:N14"/>
    <mergeCell ref="B2:M3"/>
    <mergeCell ref="B5:M5"/>
    <mergeCell ref="B6:B8"/>
    <mergeCell ref="C6:F7"/>
    <mergeCell ref="G6:G8"/>
    <mergeCell ref="H6:H8"/>
    <mergeCell ref="I6:I8"/>
    <mergeCell ref="J6:J8"/>
    <mergeCell ref="K6:K8"/>
    <mergeCell ref="L6:L8"/>
    <mergeCell ref="M6:M8"/>
    <mergeCell ref="B15:G15"/>
    <mergeCell ref="B21:G21"/>
    <mergeCell ref="B22:D22"/>
    <mergeCell ref="E22:G22"/>
    <mergeCell ref="E34:G34"/>
    <mergeCell ref="B29:D29"/>
    <mergeCell ref="E29:G29"/>
    <mergeCell ref="C31:D31"/>
    <mergeCell ref="C23:D23"/>
    <mergeCell ref="B27:G27"/>
    <mergeCell ref="B28:G28"/>
    <mergeCell ref="B16:G16"/>
    <mergeCell ref="B17:D17"/>
    <mergeCell ref="E17:G17"/>
    <mergeCell ref="B20:G20"/>
    <mergeCell ref="B41:G41"/>
    <mergeCell ref="I15:N15"/>
    <mergeCell ref="I38:N38"/>
    <mergeCell ref="I16:N16"/>
    <mergeCell ref="I39:N39"/>
    <mergeCell ref="C19:D19"/>
    <mergeCell ref="F19:G19"/>
    <mergeCell ref="C38:D38"/>
    <mergeCell ref="C39:D39"/>
    <mergeCell ref="C40:D40"/>
    <mergeCell ref="C36:D36"/>
    <mergeCell ref="F36:G36"/>
    <mergeCell ref="C37:D37"/>
    <mergeCell ref="B32:G32"/>
    <mergeCell ref="B33:G33"/>
    <mergeCell ref="B34:D34"/>
    <mergeCell ref="L28:N28"/>
    <mergeCell ref="I51:K51"/>
    <mergeCell ref="L51:N51"/>
    <mergeCell ref="J30:K30"/>
    <mergeCell ref="M30:N30"/>
    <mergeCell ref="J48:K48"/>
    <mergeCell ref="I49:N49"/>
    <mergeCell ref="I50:N50"/>
    <mergeCell ref="I44:N44"/>
    <mergeCell ref="I45:N45"/>
    <mergeCell ref="I46:K46"/>
    <mergeCell ref="L46:N46"/>
    <mergeCell ref="I40:K40"/>
    <mergeCell ref="L40:N40"/>
    <mergeCell ref="J41:K41"/>
    <mergeCell ref="I28:K28"/>
    <mergeCell ref="J57:K57"/>
    <mergeCell ref="I35:N35"/>
    <mergeCell ref="I58:N58"/>
    <mergeCell ref="J31:K31"/>
    <mergeCell ref="J54:K54"/>
    <mergeCell ref="J32:K32"/>
    <mergeCell ref="J55:K55"/>
    <mergeCell ref="J33:K33"/>
    <mergeCell ref="J56:K56"/>
    <mergeCell ref="J53:K53"/>
    <mergeCell ref="M53:N53"/>
    <mergeCell ref="J34:K34"/>
    <mergeCell ref="I27:N27"/>
    <mergeCell ref="I21:N21"/>
    <mergeCell ref="I22:N22"/>
    <mergeCell ref="I23:K23"/>
    <mergeCell ref="L23:N23"/>
    <mergeCell ref="I17:K17"/>
    <mergeCell ref="L17:N17"/>
    <mergeCell ref="J18:K18"/>
    <mergeCell ref="J25:K25"/>
    <mergeCell ref="I26:N26"/>
  </mergeCells>
  <pageMargins left="0.7" right="0.7" top="0.75" bottom="0.75" header="0.3" footer="0.3"/>
  <pageSetup scale="4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D62E-CC34-4A9E-92F4-00BABD51D9B9}">
  <sheetPr>
    <tabColor theme="7" tint="0.59999389629810485"/>
    <pageSetUpPr fitToPage="1"/>
  </sheetPr>
  <dimension ref="A2:P60"/>
  <sheetViews>
    <sheetView topLeftCell="A25" zoomScale="74" zoomScaleNormal="55" workbookViewId="0">
      <selection activeCell="B5" sqref="B5:P37"/>
    </sheetView>
  </sheetViews>
  <sheetFormatPr baseColWidth="10" defaultRowHeight="15" x14ac:dyDescent="0.25"/>
  <cols>
    <col min="2" max="4" width="19.85546875" customWidth="1"/>
    <col min="5" max="5" width="26.42578125" bestFit="1" customWidth="1"/>
    <col min="6" max="9" width="19.85546875" customWidth="1"/>
    <col min="10" max="10" width="27.28515625" bestFit="1" customWidth="1"/>
    <col min="11" max="11" width="27.85546875" bestFit="1" customWidth="1"/>
    <col min="12" max="13" width="19.85546875" customWidth="1"/>
    <col min="14" max="15" width="20" customWidth="1"/>
  </cols>
  <sheetData>
    <row r="2" spans="2:16" ht="15.75" customHeight="1" x14ac:dyDescent="0.25">
      <c r="B2" s="57" t="s">
        <v>103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2:16" ht="15.75" customHeight="1" x14ac:dyDescent="0.2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</row>
    <row r="5" spans="2:16" ht="29.25" customHeight="1" x14ac:dyDescent="0.25">
      <c r="B5" s="58" t="s">
        <v>4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</row>
    <row r="6" spans="2:16" ht="15" customHeight="1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</row>
    <row r="7" spans="2:16" ht="42" x14ac:dyDescent="0.25">
      <c r="B7" s="59" t="s">
        <v>20</v>
      </c>
      <c r="C7" s="4" t="s">
        <v>104</v>
      </c>
      <c r="D7" s="4" t="s">
        <v>66</v>
      </c>
      <c r="E7" s="4" t="s">
        <v>59</v>
      </c>
      <c r="F7" s="4" t="s">
        <v>1</v>
      </c>
      <c r="G7" s="60" t="s">
        <v>61</v>
      </c>
      <c r="H7" s="62"/>
      <c r="I7" s="61"/>
      <c r="J7" s="46" t="s">
        <v>9</v>
      </c>
      <c r="K7" s="46" t="s">
        <v>8</v>
      </c>
      <c r="L7" s="46" t="s">
        <v>7</v>
      </c>
      <c r="M7" s="46" t="s">
        <v>6</v>
      </c>
      <c r="N7" s="46" t="s">
        <v>63</v>
      </c>
      <c r="O7" s="46" t="s">
        <v>10</v>
      </c>
      <c r="P7" s="46" t="s">
        <v>60</v>
      </c>
    </row>
    <row r="8" spans="2:16" ht="29.25" customHeight="1" x14ac:dyDescent="0.25">
      <c r="B8" s="59"/>
      <c r="C8" s="4">
        <v>250</v>
      </c>
      <c r="D8" s="4">
        <v>800</v>
      </c>
      <c r="E8" s="4">
        <v>90</v>
      </c>
      <c r="F8" s="4">
        <v>2000</v>
      </c>
      <c r="G8" s="46" t="s">
        <v>11</v>
      </c>
      <c r="H8" s="46" t="s">
        <v>32</v>
      </c>
      <c r="I8" s="46" t="s">
        <v>39</v>
      </c>
      <c r="J8" s="47"/>
      <c r="K8" s="47"/>
      <c r="L8" s="47"/>
      <c r="M8" s="47"/>
      <c r="N8" s="47"/>
      <c r="O8" s="47"/>
      <c r="P8" s="47"/>
    </row>
    <row r="9" spans="2:16" ht="29.25" customHeight="1" x14ac:dyDescent="0.25">
      <c r="B9" s="59"/>
      <c r="C9" s="4" t="s">
        <v>5</v>
      </c>
      <c r="D9" s="4" t="s">
        <v>5</v>
      </c>
      <c r="E9" s="4" t="s">
        <v>5</v>
      </c>
      <c r="F9" s="4" t="s">
        <v>5</v>
      </c>
      <c r="G9" s="48"/>
      <c r="H9" s="48"/>
      <c r="I9" s="48"/>
      <c r="J9" s="48"/>
      <c r="K9" s="48"/>
      <c r="L9" s="48"/>
      <c r="M9" s="48"/>
      <c r="N9" s="48"/>
      <c r="O9" s="48"/>
      <c r="P9" s="48"/>
    </row>
    <row r="10" spans="2:16" ht="29.25" customHeight="1" x14ac:dyDescent="0.25">
      <c r="B10" s="4" t="s">
        <v>13</v>
      </c>
      <c r="C10" s="6">
        <v>2</v>
      </c>
      <c r="D10" s="6">
        <v>4</v>
      </c>
      <c r="E10" s="6">
        <v>0</v>
      </c>
      <c r="F10" s="6">
        <v>0</v>
      </c>
      <c r="G10" s="8">
        <f>($C10*$C$8+$D10*$D$8+$E10*$E$8)/1000</f>
        <v>3.7</v>
      </c>
      <c r="H10" s="8">
        <v>0</v>
      </c>
      <c r="I10" s="8">
        <f>SUM(G10:H10)</f>
        <v>3.7</v>
      </c>
      <c r="J10" s="6">
        <v>0.95</v>
      </c>
      <c r="K10" s="6" t="s">
        <v>16</v>
      </c>
      <c r="L10" s="6">
        <v>127</v>
      </c>
      <c r="M10" s="8">
        <f>($C10*$C$8/127)+($D10*$D$8/127)+($E10*$E$8/127)+($F10*$F$8/220)</f>
        <v>29.133858267716537</v>
      </c>
      <c r="N10" s="9">
        <f>F20</f>
        <v>10</v>
      </c>
      <c r="O10" s="8" t="str">
        <f>F32</f>
        <v>1 polo a 50 A</v>
      </c>
      <c r="P10" s="10">
        <f>F27</f>
        <v>0.5</v>
      </c>
    </row>
    <row r="11" spans="2:16" ht="29.25" customHeight="1" x14ac:dyDescent="0.25">
      <c r="B11" s="4" t="s">
        <v>14</v>
      </c>
      <c r="C11" s="6">
        <v>0</v>
      </c>
      <c r="D11" s="6">
        <v>0</v>
      </c>
      <c r="E11" s="6">
        <v>6</v>
      </c>
      <c r="F11" s="6">
        <v>1</v>
      </c>
      <c r="G11" s="8">
        <f>($F11*$F$8/2)/1000</f>
        <v>1</v>
      </c>
      <c r="H11" s="8">
        <f>($C11*$C$8+$E11*$E$8+($F11*$F$8/2))/1000</f>
        <v>1.54</v>
      </c>
      <c r="I11" s="8">
        <f>SUM(G11:H11)</f>
        <v>2.54</v>
      </c>
      <c r="J11" s="6">
        <v>0.95</v>
      </c>
      <c r="K11" s="6" t="s">
        <v>18</v>
      </c>
      <c r="L11" s="6" t="s">
        <v>19</v>
      </c>
      <c r="M11" s="8">
        <f>($C11*$C$8/127)+($D11*$D$8/127)+($E11*$E$8/127)+($F11*$F$8/220)</f>
        <v>13.342877594846101</v>
      </c>
      <c r="N11" s="9">
        <f>M20</f>
        <v>12</v>
      </c>
      <c r="O11" s="8" t="str">
        <f>M32</f>
        <v>1 polo a 10 A</v>
      </c>
      <c r="P11" s="10">
        <f>M27</f>
        <v>0.5</v>
      </c>
    </row>
    <row r="12" spans="2:16" ht="29.25" customHeight="1" x14ac:dyDescent="0.25">
      <c r="B12" s="7"/>
      <c r="C12" s="7">
        <f>SUM(C10:C11)</f>
        <v>2</v>
      </c>
      <c r="D12" s="7"/>
      <c r="E12" s="7">
        <f>SUM(E10:E11)</f>
        <v>6</v>
      </c>
      <c r="F12" s="7">
        <f>SUM(F10:F11)</f>
        <v>1</v>
      </c>
      <c r="G12" s="7">
        <f>SUM(G10:G11)</f>
        <v>4.7</v>
      </c>
      <c r="H12" s="7">
        <f>SUM(H10:H11)</f>
        <v>1.54</v>
      </c>
      <c r="I12" s="11">
        <f>SUM(I10:I11)</f>
        <v>6.24</v>
      </c>
      <c r="J12" s="11"/>
      <c r="K12" s="11"/>
      <c r="L12" s="11"/>
      <c r="M12" s="11">
        <f>SUM(M10:M11)</f>
        <v>42.476735862562634</v>
      </c>
      <c r="N12" s="11"/>
      <c r="O12" s="11"/>
      <c r="P12" s="11"/>
    </row>
    <row r="15" spans="2:16" s="15" customFormat="1" ht="18.75" x14ac:dyDescent="0.3">
      <c r="B15" s="58" t="s">
        <v>96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</row>
    <row r="16" spans="2:16" s="15" customFormat="1" ht="18.75" x14ac:dyDescent="0.3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</row>
    <row r="17" spans="1:15" s="15" customFormat="1" ht="39" customHeight="1" x14ac:dyDescent="0.3">
      <c r="B17" s="41" t="s">
        <v>13</v>
      </c>
      <c r="C17" s="41"/>
      <c r="D17" s="41"/>
      <c r="E17" s="41"/>
      <c r="F17" s="41"/>
      <c r="G17" s="41"/>
      <c r="I17" s="41" t="s">
        <v>14</v>
      </c>
      <c r="J17" s="41"/>
      <c r="K17" s="41"/>
      <c r="L17" s="41"/>
      <c r="M17" s="41"/>
      <c r="N17" s="41"/>
    </row>
    <row r="18" spans="1:15" s="15" customFormat="1" ht="39" customHeight="1" x14ac:dyDescent="0.3">
      <c r="B18" s="38" t="s">
        <v>43</v>
      </c>
      <c r="C18" s="38"/>
      <c r="D18" s="38"/>
      <c r="E18" s="38"/>
      <c r="F18" s="38"/>
      <c r="G18" s="38"/>
      <c r="I18" s="38" t="s">
        <v>43</v>
      </c>
      <c r="J18" s="38"/>
      <c r="K18" s="38"/>
      <c r="L18" s="38"/>
      <c r="M18" s="38"/>
      <c r="N18" s="38"/>
    </row>
    <row r="19" spans="1:15" s="15" customFormat="1" ht="39" customHeight="1" x14ac:dyDescent="0.3">
      <c r="B19" s="30" t="s">
        <v>41</v>
      </c>
      <c r="C19" s="30"/>
      <c r="D19" s="30"/>
      <c r="E19" s="30" t="s">
        <v>44</v>
      </c>
      <c r="F19" s="31"/>
      <c r="G19" s="31"/>
      <c r="I19" s="30" t="s">
        <v>41</v>
      </c>
      <c r="J19" s="30"/>
      <c r="K19" s="30"/>
      <c r="L19" s="30" t="s">
        <v>44</v>
      </c>
      <c r="M19" s="31"/>
      <c r="N19" s="31"/>
    </row>
    <row r="20" spans="1:15" s="15" customFormat="1" ht="39" customHeight="1" x14ac:dyDescent="0.3">
      <c r="B20" s="13" t="s">
        <v>82</v>
      </c>
      <c r="C20" s="55">
        <v>1</v>
      </c>
      <c r="D20" s="56"/>
      <c r="E20" s="13" t="s">
        <v>38</v>
      </c>
      <c r="F20" s="18">
        <v>10</v>
      </c>
      <c r="G20" s="19" t="s">
        <v>52</v>
      </c>
      <c r="I20" s="13" t="s">
        <v>82</v>
      </c>
      <c r="J20" s="55">
        <v>2</v>
      </c>
      <c r="K20" s="56"/>
      <c r="L20" s="13" t="s">
        <v>38</v>
      </c>
      <c r="M20" s="18">
        <v>12</v>
      </c>
      <c r="N20" s="19" t="s">
        <v>52</v>
      </c>
    </row>
    <row r="21" spans="1:15" s="15" customFormat="1" ht="39" customHeight="1" x14ac:dyDescent="0.3">
      <c r="B21" s="13" t="s">
        <v>46</v>
      </c>
      <c r="C21" s="16">
        <f>M10/C20</f>
        <v>29.133858267716537</v>
      </c>
      <c r="D21" s="17" t="s">
        <v>28</v>
      </c>
      <c r="I21" s="13" t="s">
        <v>46</v>
      </c>
      <c r="J21" s="16">
        <f>M11/J20</f>
        <v>6.6714387974230505</v>
      </c>
      <c r="K21" s="17" t="s">
        <v>28</v>
      </c>
    </row>
    <row r="22" spans="1:15" s="22" customFormat="1" ht="39" customHeight="1" x14ac:dyDescent="0.3">
      <c r="A22" s="15"/>
      <c r="B22" s="13" t="s">
        <v>30</v>
      </c>
      <c r="C22" s="20">
        <v>127</v>
      </c>
      <c r="D22" s="17" t="s">
        <v>45</v>
      </c>
      <c r="E22" s="15"/>
      <c r="F22" s="15"/>
      <c r="G22" s="15"/>
      <c r="H22" s="15"/>
      <c r="I22" s="13" t="s">
        <v>30</v>
      </c>
      <c r="J22" s="20">
        <v>127</v>
      </c>
      <c r="K22" s="17" t="s">
        <v>45</v>
      </c>
      <c r="L22" s="15"/>
      <c r="M22" s="15"/>
      <c r="N22" s="15"/>
    </row>
    <row r="23" spans="1:15" s="15" customFormat="1" ht="39" customHeight="1" x14ac:dyDescent="0.3">
      <c r="A23" s="22"/>
      <c r="B23" s="35" t="s">
        <v>105</v>
      </c>
      <c r="C23" s="36"/>
      <c r="D23" s="36"/>
      <c r="E23" s="36"/>
      <c r="F23" s="36"/>
      <c r="G23" s="37"/>
      <c r="H23" s="22"/>
      <c r="I23" s="35" t="s">
        <v>87</v>
      </c>
      <c r="J23" s="36"/>
      <c r="K23" s="36"/>
      <c r="L23" s="36"/>
      <c r="M23" s="36"/>
      <c r="N23" s="37"/>
      <c r="O23" s="22"/>
    </row>
    <row r="24" spans="1:15" s="15" customFormat="1" ht="39" customHeight="1" x14ac:dyDescent="0.3">
      <c r="B24" s="38" t="s">
        <v>53</v>
      </c>
      <c r="C24" s="38"/>
      <c r="D24" s="38"/>
      <c r="E24" s="38"/>
      <c r="F24" s="38"/>
      <c r="G24" s="38"/>
      <c r="I24" s="38" t="s">
        <v>53</v>
      </c>
      <c r="J24" s="38"/>
      <c r="K24" s="38"/>
      <c r="L24" s="38"/>
      <c r="M24" s="38"/>
      <c r="N24" s="38"/>
    </row>
    <row r="25" spans="1:15" s="15" customFormat="1" ht="39" customHeight="1" x14ac:dyDescent="0.3">
      <c r="B25" s="30" t="s">
        <v>41</v>
      </c>
      <c r="C25" s="30"/>
      <c r="D25" s="30"/>
      <c r="E25" s="30" t="s">
        <v>44</v>
      </c>
      <c r="F25" s="31"/>
      <c r="G25" s="31"/>
      <c r="I25" s="30" t="s">
        <v>41</v>
      </c>
      <c r="J25" s="30"/>
      <c r="K25" s="30"/>
      <c r="L25" s="30" t="s">
        <v>44</v>
      </c>
      <c r="M25" s="31"/>
      <c r="N25" s="31"/>
    </row>
    <row r="26" spans="1:15" s="22" customFormat="1" ht="39" customHeight="1" x14ac:dyDescent="0.3">
      <c r="A26" s="15"/>
      <c r="B26" s="13" t="s">
        <v>54</v>
      </c>
      <c r="C26" s="16">
        <v>16.62</v>
      </c>
      <c r="D26" s="17" t="s">
        <v>50</v>
      </c>
      <c r="E26" s="13" t="s">
        <v>56</v>
      </c>
      <c r="F26" s="23">
        <f>C26*C27</f>
        <v>33.24</v>
      </c>
      <c r="G26" s="19" t="s">
        <v>50</v>
      </c>
      <c r="H26" s="15"/>
      <c r="I26" s="13" t="s">
        <v>54</v>
      </c>
      <c r="J26" s="16">
        <v>12.57</v>
      </c>
      <c r="K26" s="17" t="s">
        <v>50</v>
      </c>
      <c r="L26" s="13" t="s">
        <v>56</v>
      </c>
      <c r="M26" s="23">
        <f>J26*J27</f>
        <v>37.71</v>
      </c>
      <c r="N26" s="19" t="s">
        <v>50</v>
      </c>
      <c r="O26" s="15"/>
    </row>
    <row r="27" spans="1:15" s="15" customFormat="1" ht="39" customHeight="1" x14ac:dyDescent="0.3">
      <c r="B27" s="13" t="s">
        <v>33</v>
      </c>
      <c r="C27" s="32">
        <f>C20+1</f>
        <v>2</v>
      </c>
      <c r="D27" s="34"/>
      <c r="E27" s="13" t="s">
        <v>53</v>
      </c>
      <c r="F27" s="24">
        <v>0.5</v>
      </c>
      <c r="G27" s="19" t="s">
        <v>55</v>
      </c>
      <c r="I27" s="13" t="s">
        <v>33</v>
      </c>
      <c r="J27" s="32">
        <f>J20+1</f>
        <v>3</v>
      </c>
      <c r="K27" s="34"/>
      <c r="L27" s="13" t="s">
        <v>53</v>
      </c>
      <c r="M27" s="24">
        <v>0.5</v>
      </c>
      <c r="N27" s="19" t="s">
        <v>55</v>
      </c>
    </row>
    <row r="28" spans="1:15" s="15" customFormat="1" ht="68.25" customHeight="1" x14ac:dyDescent="0.3">
      <c r="A28" s="22"/>
      <c r="B28" s="35" t="s">
        <v>84</v>
      </c>
      <c r="C28" s="36"/>
      <c r="D28" s="36"/>
      <c r="E28" s="36"/>
      <c r="F28" s="36"/>
      <c r="G28" s="37"/>
      <c r="H28" s="22"/>
      <c r="I28" s="35" t="s">
        <v>84</v>
      </c>
      <c r="J28" s="36"/>
      <c r="K28" s="36"/>
      <c r="L28" s="36"/>
      <c r="M28" s="36"/>
      <c r="N28" s="37"/>
      <c r="O28" s="22"/>
    </row>
    <row r="29" spans="1:15" s="15" customFormat="1" ht="39" customHeight="1" x14ac:dyDescent="0.3">
      <c r="B29" s="38" t="s">
        <v>34</v>
      </c>
      <c r="C29" s="38"/>
      <c r="D29" s="38"/>
      <c r="E29" s="38"/>
      <c r="F29" s="38"/>
      <c r="G29" s="38"/>
      <c r="I29" s="38" t="s">
        <v>34</v>
      </c>
      <c r="J29" s="38"/>
      <c r="K29" s="38"/>
      <c r="L29" s="38"/>
      <c r="M29" s="38"/>
      <c r="N29" s="38"/>
    </row>
    <row r="30" spans="1:15" s="15" customFormat="1" ht="39" customHeight="1" x14ac:dyDescent="0.3">
      <c r="B30" s="30" t="s">
        <v>41</v>
      </c>
      <c r="C30" s="30"/>
      <c r="D30" s="30"/>
      <c r="E30" s="30" t="s">
        <v>44</v>
      </c>
      <c r="F30" s="31"/>
      <c r="G30" s="31"/>
      <c r="I30" s="30" t="s">
        <v>41</v>
      </c>
      <c r="J30" s="30"/>
      <c r="K30" s="30"/>
      <c r="L30" s="30" t="s">
        <v>44</v>
      </c>
      <c r="M30" s="31"/>
      <c r="N30" s="31"/>
    </row>
    <row r="31" spans="1:15" s="15" customFormat="1" ht="39" customHeight="1" x14ac:dyDescent="0.3">
      <c r="B31" s="13" t="s">
        <v>46</v>
      </c>
      <c r="C31" s="16">
        <f>C21</f>
        <v>29.133858267716537</v>
      </c>
      <c r="D31" s="17" t="s">
        <v>28</v>
      </c>
      <c r="E31" s="13" t="s">
        <v>57</v>
      </c>
      <c r="F31" s="23">
        <f>C31*C32*C33*C34*C35*C36</f>
        <v>41.879921259842519</v>
      </c>
      <c r="G31" s="19" t="s">
        <v>28</v>
      </c>
      <c r="I31" s="13" t="s">
        <v>46</v>
      </c>
      <c r="J31" s="16">
        <f>J21</f>
        <v>6.6714387974230505</v>
      </c>
      <c r="K31" s="17" t="s">
        <v>28</v>
      </c>
      <c r="L31" s="13" t="s">
        <v>57</v>
      </c>
      <c r="M31" s="23">
        <f>J31*J32*J33*J34*J35*J36</f>
        <v>9.5901932712956341</v>
      </c>
      <c r="N31" s="19" t="s">
        <v>28</v>
      </c>
    </row>
    <row r="32" spans="1:15" s="15" customFormat="1" ht="39" customHeight="1" x14ac:dyDescent="0.3">
      <c r="B32" s="13" t="s">
        <v>28</v>
      </c>
      <c r="C32" s="39">
        <v>1</v>
      </c>
      <c r="D32" s="40"/>
      <c r="E32" s="13" t="s">
        <v>58</v>
      </c>
      <c r="F32" s="39" t="s">
        <v>106</v>
      </c>
      <c r="G32" s="40"/>
      <c r="I32" s="13" t="s">
        <v>28</v>
      </c>
      <c r="J32" s="39">
        <v>1</v>
      </c>
      <c r="K32" s="40"/>
      <c r="L32" s="13" t="s">
        <v>58</v>
      </c>
      <c r="M32" s="39" t="s">
        <v>101</v>
      </c>
      <c r="N32" s="40"/>
    </row>
    <row r="33" spans="1:15" s="15" customFormat="1" ht="39" customHeight="1" x14ac:dyDescent="0.3">
      <c r="B33" s="13" t="s">
        <v>35</v>
      </c>
      <c r="C33" s="39">
        <v>1.1499999999999999</v>
      </c>
      <c r="D33" s="40"/>
      <c r="I33" s="13" t="s">
        <v>35</v>
      </c>
      <c r="J33" s="39">
        <v>1.1499999999999999</v>
      </c>
      <c r="K33" s="40"/>
    </row>
    <row r="34" spans="1:15" s="15" customFormat="1" ht="39" customHeight="1" x14ac:dyDescent="0.3">
      <c r="B34" s="13" t="s">
        <v>36</v>
      </c>
      <c r="C34" s="39">
        <v>1.25</v>
      </c>
      <c r="D34" s="40"/>
      <c r="I34" s="13" t="s">
        <v>36</v>
      </c>
      <c r="J34" s="39">
        <v>1.25</v>
      </c>
      <c r="K34" s="40"/>
    </row>
    <row r="35" spans="1:15" s="22" customFormat="1" ht="39" customHeight="1" x14ac:dyDescent="0.3">
      <c r="A35" s="15"/>
      <c r="B35" s="13" t="s">
        <v>2</v>
      </c>
      <c r="C35" s="39">
        <v>1</v>
      </c>
      <c r="D35" s="40"/>
      <c r="E35" s="15"/>
      <c r="F35" s="15"/>
      <c r="G35" s="15"/>
      <c r="H35" s="15"/>
      <c r="I35" s="13" t="s">
        <v>2</v>
      </c>
      <c r="J35" s="39">
        <v>1</v>
      </c>
      <c r="K35" s="40"/>
      <c r="L35" s="15"/>
      <c r="M35" s="15"/>
      <c r="N35" s="15"/>
      <c r="O35" s="15"/>
    </row>
    <row r="36" spans="1:15" s="15" customFormat="1" ht="39" customHeight="1" x14ac:dyDescent="0.3">
      <c r="B36" s="13" t="s">
        <v>37</v>
      </c>
      <c r="C36" s="39">
        <v>1</v>
      </c>
      <c r="D36" s="40"/>
      <c r="I36" s="13" t="s">
        <v>37</v>
      </c>
      <c r="J36" s="39">
        <v>1</v>
      </c>
      <c r="K36" s="40"/>
    </row>
    <row r="37" spans="1:15" s="15" customFormat="1" ht="39" customHeight="1" x14ac:dyDescent="0.3">
      <c r="A37" s="22"/>
      <c r="B37" s="35" t="s">
        <v>90</v>
      </c>
      <c r="C37" s="36"/>
      <c r="D37" s="36"/>
      <c r="E37" s="36"/>
      <c r="F37" s="36"/>
      <c r="G37" s="37"/>
      <c r="H37" s="22"/>
      <c r="I37" s="35" t="s">
        <v>102</v>
      </c>
      <c r="J37" s="36"/>
      <c r="K37" s="36"/>
      <c r="L37" s="36"/>
      <c r="M37" s="36"/>
      <c r="N37" s="37"/>
      <c r="O37" s="22"/>
    </row>
    <row r="38" spans="1:15" s="15" customFormat="1" ht="39" customHeight="1" x14ac:dyDescent="0.3"/>
    <row r="40" spans="1:15" x14ac:dyDescent="0.25">
      <c r="I40" s="1"/>
      <c r="J40" s="1"/>
      <c r="K40" s="1"/>
      <c r="L40" s="1"/>
      <c r="M40" s="1"/>
      <c r="N40" s="1"/>
      <c r="O40" s="1"/>
    </row>
    <row r="44" spans="1:15" s="1" customFormat="1" ht="45.7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9" spans="1:15" s="1" customFormat="1" ht="45.7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ht="21" customHeight="1" x14ac:dyDescent="0.25"/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8" spans="1:15" s="1" customFormat="1" ht="45.7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60" spans="1: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</sheetData>
  <mergeCells count="57">
    <mergeCell ref="B17:G17"/>
    <mergeCell ref="I17:N17"/>
    <mergeCell ref="B7:B9"/>
    <mergeCell ref="G7:I7"/>
    <mergeCell ref="J7:J9"/>
    <mergeCell ref="K7:K9"/>
    <mergeCell ref="L7:L9"/>
    <mergeCell ref="M7:M9"/>
    <mergeCell ref="N7:N9"/>
    <mergeCell ref="P7:P9"/>
    <mergeCell ref="G8:G9"/>
    <mergeCell ref="H8:H9"/>
    <mergeCell ref="I8:I9"/>
    <mergeCell ref="B15:N16"/>
    <mergeCell ref="O7:O9"/>
    <mergeCell ref="B18:G18"/>
    <mergeCell ref="I18:N18"/>
    <mergeCell ref="B19:D19"/>
    <mergeCell ref="E19:G19"/>
    <mergeCell ref="I19:K19"/>
    <mergeCell ref="L19:N19"/>
    <mergeCell ref="C20:D20"/>
    <mergeCell ref="J20:K20"/>
    <mergeCell ref="B23:G23"/>
    <mergeCell ref="I23:N23"/>
    <mergeCell ref="B24:G24"/>
    <mergeCell ref="I24:N24"/>
    <mergeCell ref="B25:D25"/>
    <mergeCell ref="E25:G25"/>
    <mergeCell ref="I25:K25"/>
    <mergeCell ref="L25:N25"/>
    <mergeCell ref="C27:D27"/>
    <mergeCell ref="J27:K27"/>
    <mergeCell ref="B28:G28"/>
    <mergeCell ref="I28:N28"/>
    <mergeCell ref="B29:G29"/>
    <mergeCell ref="I29:N29"/>
    <mergeCell ref="B30:D30"/>
    <mergeCell ref="E30:G30"/>
    <mergeCell ref="I30:K30"/>
    <mergeCell ref="L30:N30"/>
    <mergeCell ref="B37:G37"/>
    <mergeCell ref="I37:N37"/>
    <mergeCell ref="B2:P3"/>
    <mergeCell ref="B5:P6"/>
    <mergeCell ref="C34:D34"/>
    <mergeCell ref="J34:K34"/>
    <mergeCell ref="C35:D35"/>
    <mergeCell ref="J35:K35"/>
    <mergeCell ref="C36:D36"/>
    <mergeCell ref="J36:K36"/>
    <mergeCell ref="C32:D32"/>
    <mergeCell ref="F32:G32"/>
    <mergeCell ref="J32:K32"/>
    <mergeCell ref="M32:N32"/>
    <mergeCell ref="C33:D33"/>
    <mergeCell ref="J33:K33"/>
  </mergeCells>
  <pageMargins left="0.7" right="0.7" top="0.75" bottom="0.75" header="0.3" footer="0.3"/>
  <pageSetup scale="3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F5D2F-71B6-4F96-87A1-AFAD126B3284}">
  <sheetPr>
    <tabColor theme="7" tint="0.59999389629810485"/>
    <pageSetUpPr fitToPage="1"/>
  </sheetPr>
  <dimension ref="A2:Q83"/>
  <sheetViews>
    <sheetView tabSelected="1" zoomScale="63" zoomScaleNormal="55" workbookViewId="0">
      <selection activeCell="B5" sqref="B5:Q60"/>
    </sheetView>
  </sheetViews>
  <sheetFormatPr baseColWidth="10" defaultRowHeight="15" x14ac:dyDescent="0.25"/>
  <cols>
    <col min="2" max="4" width="19.85546875" customWidth="1"/>
    <col min="5" max="5" width="26.42578125" bestFit="1" customWidth="1"/>
    <col min="6" max="10" width="19.85546875" customWidth="1"/>
    <col min="11" max="11" width="27.85546875" bestFit="1" customWidth="1"/>
    <col min="12" max="12" width="26.28515625" bestFit="1" customWidth="1"/>
    <col min="13" max="13" width="19.85546875" customWidth="1"/>
    <col min="14" max="16" width="20" customWidth="1"/>
    <col min="17" max="17" width="16.42578125" bestFit="1" customWidth="1"/>
  </cols>
  <sheetData>
    <row r="2" spans="2:17" ht="15.75" customHeight="1" x14ac:dyDescent="0.25">
      <c r="B2" s="57" t="s">
        <v>107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2:17" ht="15.75" customHeight="1" x14ac:dyDescent="0.2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</row>
    <row r="5" spans="2:17" ht="29.25" customHeight="1" x14ac:dyDescent="0.25">
      <c r="B5" s="58" t="s">
        <v>4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</row>
    <row r="6" spans="2:17" ht="15" customHeight="1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2:17" ht="42" x14ac:dyDescent="0.25">
      <c r="B7" s="59" t="s">
        <v>20</v>
      </c>
      <c r="C7" s="4" t="s">
        <v>64</v>
      </c>
      <c r="D7" s="4" t="s">
        <v>86</v>
      </c>
      <c r="E7" s="4" t="s">
        <v>59</v>
      </c>
      <c r="F7" s="4" t="s">
        <v>1</v>
      </c>
      <c r="G7" s="60" t="s">
        <v>61</v>
      </c>
      <c r="H7" s="62"/>
      <c r="I7" s="62"/>
      <c r="J7" s="61"/>
      <c r="K7" s="46" t="s">
        <v>9</v>
      </c>
      <c r="L7" s="46" t="s">
        <v>8</v>
      </c>
      <c r="M7" s="46" t="s">
        <v>7</v>
      </c>
      <c r="N7" s="46" t="s">
        <v>6</v>
      </c>
      <c r="O7" s="46" t="s">
        <v>63</v>
      </c>
      <c r="P7" s="46" t="s">
        <v>10</v>
      </c>
      <c r="Q7" s="46" t="s">
        <v>60</v>
      </c>
    </row>
    <row r="8" spans="2:17" ht="29.25" customHeight="1" x14ac:dyDescent="0.25">
      <c r="B8" s="59"/>
      <c r="C8" s="4">
        <v>250</v>
      </c>
      <c r="D8" s="4">
        <v>800</v>
      </c>
      <c r="E8" s="4">
        <v>90</v>
      </c>
      <c r="F8" s="4">
        <v>4000</v>
      </c>
      <c r="G8" s="46" t="s">
        <v>11</v>
      </c>
      <c r="H8" s="46" t="s">
        <v>12</v>
      </c>
      <c r="I8" s="46" t="s">
        <v>32</v>
      </c>
      <c r="J8" s="46" t="s">
        <v>39</v>
      </c>
      <c r="K8" s="47"/>
      <c r="L8" s="47"/>
      <c r="M8" s="47"/>
      <c r="N8" s="47"/>
      <c r="O8" s="47"/>
      <c r="P8" s="47"/>
      <c r="Q8" s="47"/>
    </row>
    <row r="9" spans="2:17" ht="29.25" customHeight="1" x14ac:dyDescent="0.25">
      <c r="B9" s="59"/>
      <c r="C9" s="4" t="s">
        <v>5</v>
      </c>
      <c r="D9" s="4" t="s">
        <v>5</v>
      </c>
      <c r="E9" s="4" t="s">
        <v>5</v>
      </c>
      <c r="F9" s="4" t="s">
        <v>5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</row>
    <row r="10" spans="2:17" ht="29.25" customHeight="1" x14ac:dyDescent="0.25">
      <c r="B10" s="4" t="s">
        <v>13</v>
      </c>
      <c r="C10" s="6">
        <v>1</v>
      </c>
      <c r="D10" s="6">
        <v>5</v>
      </c>
      <c r="E10" s="6">
        <v>0</v>
      </c>
      <c r="F10" s="6">
        <v>0</v>
      </c>
      <c r="G10" s="8">
        <v>0</v>
      </c>
      <c r="H10" s="8">
        <f>($C10*$C$8+$D10*$D$8+$E10*$E$8)/1000</f>
        <v>4.25</v>
      </c>
      <c r="I10" s="8">
        <v>0</v>
      </c>
      <c r="J10" s="8">
        <f>SUM(G10:I10)</f>
        <v>4.25</v>
      </c>
      <c r="K10" s="6">
        <v>0.95</v>
      </c>
      <c r="L10" s="6" t="s">
        <v>16</v>
      </c>
      <c r="M10" s="6">
        <v>127</v>
      </c>
      <c r="N10" s="8">
        <f>($D10*$D$8/127)+($E10*$E$8/127)+($F10*$F$8/220)</f>
        <v>31.496062992125985</v>
      </c>
      <c r="O10" s="9">
        <f>F21</f>
        <v>8</v>
      </c>
      <c r="P10" s="8" t="str">
        <f>F33</f>
        <v>1 polo a 50 A</v>
      </c>
      <c r="Q10" s="10">
        <f>F28</f>
        <v>0.5</v>
      </c>
    </row>
    <row r="11" spans="2:17" ht="29.25" customHeight="1" x14ac:dyDescent="0.25">
      <c r="B11" s="4" t="s">
        <v>14</v>
      </c>
      <c r="C11" s="6">
        <v>1</v>
      </c>
      <c r="D11" s="6">
        <v>5</v>
      </c>
      <c r="E11" s="6">
        <v>0</v>
      </c>
      <c r="F11" s="6">
        <v>0</v>
      </c>
      <c r="G11" s="8">
        <v>0</v>
      </c>
      <c r="H11" s="8">
        <v>0</v>
      </c>
      <c r="I11" s="8">
        <f>($C11*$C$8+$D11*$D$8+$E11*$E$8)/1000</f>
        <v>4.25</v>
      </c>
      <c r="J11" s="8">
        <f t="shared" ref="J11:J12" si="0">SUM(G11:I11)</f>
        <v>4.25</v>
      </c>
      <c r="K11" s="6">
        <v>0.95</v>
      </c>
      <c r="L11" s="6" t="s">
        <v>16</v>
      </c>
      <c r="M11" s="6">
        <v>127</v>
      </c>
      <c r="N11" s="8">
        <f>($D11*$D$8/127)+($E11*$E$8/127)+($F11*$F$8/220)</f>
        <v>31.496062992125985</v>
      </c>
      <c r="O11" s="9">
        <f>M21</f>
        <v>8</v>
      </c>
      <c r="P11" s="8" t="str">
        <f>M33</f>
        <v>1 polo a 50 A</v>
      </c>
      <c r="Q11" s="10">
        <f>M28</f>
        <v>0.5</v>
      </c>
    </row>
    <row r="12" spans="2:17" ht="29.25" customHeight="1" x14ac:dyDescent="0.25">
      <c r="B12" s="4" t="s">
        <v>15</v>
      </c>
      <c r="C12" s="6">
        <v>0</v>
      </c>
      <c r="D12" s="6">
        <v>0</v>
      </c>
      <c r="E12" s="6">
        <v>12</v>
      </c>
      <c r="F12" s="6">
        <v>1</v>
      </c>
      <c r="G12" s="8">
        <f>($D12*$D$8+$E12*$E$8+($F12*$F$8/2))/1000</f>
        <v>3.08</v>
      </c>
      <c r="H12" s="8">
        <f>($F12*$F$8/2)/1000</f>
        <v>2</v>
      </c>
      <c r="I12" s="8">
        <v>0</v>
      </c>
      <c r="J12" s="8">
        <f t="shared" si="0"/>
        <v>5.08</v>
      </c>
      <c r="K12" s="6">
        <v>0.95</v>
      </c>
      <c r="L12" s="6" t="s">
        <v>18</v>
      </c>
      <c r="M12" s="6" t="s">
        <v>19</v>
      </c>
      <c r="N12" s="8">
        <f>($D12*$D$8/127)+($E12*$E$8/127)+($F12*$F$8/220)</f>
        <v>26.685755189692202</v>
      </c>
      <c r="O12" s="9">
        <f>F43</f>
        <v>12</v>
      </c>
      <c r="P12" s="8" t="str">
        <f>F55</f>
        <v>2 polos a 20 A</v>
      </c>
      <c r="Q12" s="10">
        <f>F50</f>
        <v>0.5</v>
      </c>
    </row>
    <row r="13" spans="2:17" ht="29.25" customHeight="1" x14ac:dyDescent="0.25">
      <c r="B13" s="7"/>
      <c r="C13" s="7"/>
      <c r="D13" s="7">
        <f t="shared" ref="D13:J13" si="1">SUM(D10:D12)</f>
        <v>10</v>
      </c>
      <c r="E13" s="7">
        <f t="shared" si="1"/>
        <v>12</v>
      </c>
      <c r="F13" s="7">
        <f t="shared" si="1"/>
        <v>1</v>
      </c>
      <c r="G13" s="7">
        <f t="shared" si="1"/>
        <v>3.08</v>
      </c>
      <c r="H13" s="7">
        <f t="shared" si="1"/>
        <v>6.25</v>
      </c>
      <c r="I13" s="7">
        <f t="shared" si="1"/>
        <v>4.25</v>
      </c>
      <c r="J13" s="7">
        <f t="shared" si="1"/>
        <v>13.58</v>
      </c>
      <c r="K13" s="11"/>
      <c r="L13" s="11"/>
      <c r="M13" s="11"/>
      <c r="N13" s="11">
        <f>SUM(N10:N12)</f>
        <v>89.677881173944172</v>
      </c>
      <c r="O13" s="11"/>
      <c r="P13" s="11"/>
      <c r="Q13" s="11"/>
    </row>
    <row r="16" spans="2:17" s="15" customFormat="1" ht="18.75" x14ac:dyDescent="0.3">
      <c r="B16" s="58" t="s">
        <v>96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</row>
    <row r="17" spans="1:15" s="15" customFormat="1" ht="18.75" x14ac:dyDescent="0.3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spans="1:15" s="15" customFormat="1" ht="39" customHeight="1" x14ac:dyDescent="0.3">
      <c r="B18" s="41" t="s">
        <v>13</v>
      </c>
      <c r="C18" s="41"/>
      <c r="D18" s="41"/>
      <c r="E18" s="41"/>
      <c r="F18" s="41"/>
      <c r="G18" s="41"/>
      <c r="I18" s="41" t="s">
        <v>14</v>
      </c>
      <c r="J18" s="41"/>
      <c r="K18" s="41"/>
      <c r="L18" s="41"/>
      <c r="M18" s="41"/>
      <c r="N18" s="41"/>
    </row>
    <row r="19" spans="1:15" s="15" customFormat="1" ht="39" customHeight="1" x14ac:dyDescent="0.3">
      <c r="B19" s="38" t="s">
        <v>43</v>
      </c>
      <c r="C19" s="38"/>
      <c r="D19" s="38"/>
      <c r="E19" s="38"/>
      <c r="F19" s="38"/>
      <c r="G19" s="38"/>
      <c r="I19" s="38" t="s">
        <v>43</v>
      </c>
      <c r="J19" s="38"/>
      <c r="K19" s="38"/>
      <c r="L19" s="38"/>
      <c r="M19" s="38"/>
      <c r="N19" s="38"/>
    </row>
    <row r="20" spans="1:15" s="15" customFormat="1" ht="39" customHeight="1" x14ac:dyDescent="0.3">
      <c r="B20" s="30" t="s">
        <v>41</v>
      </c>
      <c r="C20" s="30"/>
      <c r="D20" s="30"/>
      <c r="E20" s="30" t="s">
        <v>44</v>
      </c>
      <c r="F20" s="31"/>
      <c r="G20" s="31"/>
      <c r="I20" s="30" t="s">
        <v>41</v>
      </c>
      <c r="J20" s="30"/>
      <c r="K20" s="30"/>
      <c r="L20" s="30" t="s">
        <v>44</v>
      </c>
      <c r="M20" s="31"/>
      <c r="N20" s="31"/>
    </row>
    <row r="21" spans="1:15" s="15" customFormat="1" ht="39" customHeight="1" x14ac:dyDescent="0.3">
      <c r="B21" s="13" t="s">
        <v>82</v>
      </c>
      <c r="C21" s="55">
        <v>1</v>
      </c>
      <c r="D21" s="56"/>
      <c r="E21" s="13" t="s">
        <v>38</v>
      </c>
      <c r="F21" s="18">
        <v>8</v>
      </c>
      <c r="G21" s="19" t="s">
        <v>52</v>
      </c>
      <c r="I21" s="13" t="s">
        <v>82</v>
      </c>
      <c r="J21" s="55">
        <v>1</v>
      </c>
      <c r="K21" s="56"/>
      <c r="L21" s="13" t="s">
        <v>38</v>
      </c>
      <c r="M21" s="18">
        <v>8</v>
      </c>
      <c r="N21" s="19" t="s">
        <v>52</v>
      </c>
    </row>
    <row r="22" spans="1:15" s="15" customFormat="1" ht="39" customHeight="1" x14ac:dyDescent="0.3">
      <c r="B22" s="13" t="s">
        <v>46</v>
      </c>
      <c r="C22" s="16">
        <f>N10/C21</f>
        <v>31.496062992125985</v>
      </c>
      <c r="D22" s="17" t="s">
        <v>28</v>
      </c>
      <c r="I22" s="13" t="s">
        <v>46</v>
      </c>
      <c r="J22" s="16">
        <f>N11/J21</f>
        <v>31.496062992125985</v>
      </c>
      <c r="K22" s="17" t="s">
        <v>28</v>
      </c>
    </row>
    <row r="23" spans="1:15" s="22" customFormat="1" ht="39" customHeight="1" x14ac:dyDescent="0.3">
      <c r="A23" s="15"/>
      <c r="B23" s="13" t="s">
        <v>30</v>
      </c>
      <c r="C23" s="20">
        <v>127</v>
      </c>
      <c r="D23" s="17" t="s">
        <v>45</v>
      </c>
      <c r="E23" s="15"/>
      <c r="F23" s="15"/>
      <c r="G23" s="15"/>
      <c r="H23" s="15"/>
      <c r="I23" s="13" t="s">
        <v>30</v>
      </c>
      <c r="J23" s="20">
        <v>127</v>
      </c>
      <c r="K23" s="17" t="s">
        <v>45</v>
      </c>
      <c r="L23" s="15"/>
      <c r="M23" s="15"/>
      <c r="N23" s="15"/>
    </row>
    <row r="24" spans="1:15" s="15" customFormat="1" ht="39" customHeight="1" x14ac:dyDescent="0.3">
      <c r="A24" s="22"/>
      <c r="B24" s="35" t="s">
        <v>88</v>
      </c>
      <c r="C24" s="36"/>
      <c r="D24" s="36"/>
      <c r="E24" s="36"/>
      <c r="F24" s="36"/>
      <c r="G24" s="37"/>
      <c r="H24" s="22"/>
      <c r="I24" s="35" t="s">
        <v>88</v>
      </c>
      <c r="J24" s="36"/>
      <c r="K24" s="36"/>
      <c r="L24" s="36"/>
      <c r="M24" s="36"/>
      <c r="N24" s="37"/>
      <c r="O24" s="22"/>
    </row>
    <row r="25" spans="1:15" s="15" customFormat="1" ht="39" customHeight="1" x14ac:dyDescent="0.3">
      <c r="B25" s="38" t="s">
        <v>53</v>
      </c>
      <c r="C25" s="38"/>
      <c r="D25" s="38"/>
      <c r="E25" s="38"/>
      <c r="F25" s="38"/>
      <c r="G25" s="38"/>
      <c r="I25" s="38" t="s">
        <v>53</v>
      </c>
      <c r="J25" s="38"/>
      <c r="K25" s="38"/>
      <c r="L25" s="38"/>
      <c r="M25" s="38"/>
      <c r="N25" s="38"/>
    </row>
    <row r="26" spans="1:15" s="15" customFormat="1" ht="39" customHeight="1" x14ac:dyDescent="0.3">
      <c r="B26" s="30" t="s">
        <v>41</v>
      </c>
      <c r="C26" s="30"/>
      <c r="D26" s="30"/>
      <c r="E26" s="30" t="s">
        <v>44</v>
      </c>
      <c r="F26" s="31"/>
      <c r="G26" s="31"/>
      <c r="I26" s="30" t="s">
        <v>41</v>
      </c>
      <c r="J26" s="30"/>
      <c r="K26" s="30"/>
      <c r="L26" s="30" t="s">
        <v>44</v>
      </c>
      <c r="M26" s="31"/>
      <c r="N26" s="31"/>
    </row>
    <row r="27" spans="1:15" s="22" customFormat="1" ht="39" customHeight="1" x14ac:dyDescent="0.3">
      <c r="A27" s="15"/>
      <c r="B27" s="13" t="s">
        <v>54</v>
      </c>
      <c r="C27" s="16">
        <v>28.27</v>
      </c>
      <c r="D27" s="17" t="s">
        <v>50</v>
      </c>
      <c r="E27" s="13" t="s">
        <v>56</v>
      </c>
      <c r="F27" s="23">
        <f>C27*C28</f>
        <v>56.54</v>
      </c>
      <c r="G27" s="19" t="s">
        <v>50</v>
      </c>
      <c r="H27" s="15"/>
      <c r="I27" s="13" t="s">
        <v>54</v>
      </c>
      <c r="J27" s="16">
        <v>28.27</v>
      </c>
      <c r="K27" s="17" t="s">
        <v>50</v>
      </c>
      <c r="L27" s="13" t="s">
        <v>56</v>
      </c>
      <c r="M27" s="23">
        <f>J27*J28</f>
        <v>56.54</v>
      </c>
      <c r="N27" s="19" t="s">
        <v>50</v>
      </c>
      <c r="O27" s="15"/>
    </row>
    <row r="28" spans="1:15" s="15" customFormat="1" ht="39" customHeight="1" x14ac:dyDescent="0.3">
      <c r="B28" s="13" t="s">
        <v>33</v>
      </c>
      <c r="C28" s="32">
        <f>C21+1</f>
        <v>2</v>
      </c>
      <c r="D28" s="34"/>
      <c r="E28" s="13" t="s">
        <v>53</v>
      </c>
      <c r="F28" s="24">
        <v>0.5</v>
      </c>
      <c r="G28" s="19" t="s">
        <v>55</v>
      </c>
      <c r="I28" s="13" t="s">
        <v>33</v>
      </c>
      <c r="J28" s="32">
        <f>J21+1</f>
        <v>2</v>
      </c>
      <c r="K28" s="34"/>
      <c r="L28" s="13" t="s">
        <v>53</v>
      </c>
      <c r="M28" s="24">
        <v>0.5</v>
      </c>
      <c r="N28" s="19" t="s">
        <v>55</v>
      </c>
    </row>
    <row r="29" spans="1:15" s="15" customFormat="1" ht="68.25" customHeight="1" x14ac:dyDescent="0.3">
      <c r="A29" s="22"/>
      <c r="B29" s="35" t="s">
        <v>84</v>
      </c>
      <c r="C29" s="36"/>
      <c r="D29" s="36"/>
      <c r="E29" s="36"/>
      <c r="F29" s="36"/>
      <c r="G29" s="37"/>
      <c r="H29" s="22"/>
      <c r="I29" s="35" t="s">
        <v>84</v>
      </c>
      <c r="J29" s="36"/>
      <c r="K29" s="36"/>
      <c r="L29" s="36"/>
      <c r="M29" s="36"/>
      <c r="N29" s="37"/>
      <c r="O29" s="22"/>
    </row>
    <row r="30" spans="1:15" s="15" customFormat="1" ht="39" customHeight="1" x14ac:dyDescent="0.3">
      <c r="B30" s="38" t="s">
        <v>34</v>
      </c>
      <c r="C30" s="38"/>
      <c r="D30" s="38"/>
      <c r="E30" s="38"/>
      <c r="F30" s="38"/>
      <c r="G30" s="38"/>
      <c r="I30" s="38" t="s">
        <v>34</v>
      </c>
      <c r="J30" s="38"/>
      <c r="K30" s="38"/>
      <c r="L30" s="38"/>
      <c r="M30" s="38"/>
      <c r="N30" s="38"/>
    </row>
    <row r="31" spans="1:15" s="15" customFormat="1" ht="39" customHeight="1" x14ac:dyDescent="0.3">
      <c r="B31" s="30" t="s">
        <v>41</v>
      </c>
      <c r="C31" s="30"/>
      <c r="D31" s="30"/>
      <c r="E31" s="30" t="s">
        <v>44</v>
      </c>
      <c r="F31" s="31"/>
      <c r="G31" s="31"/>
      <c r="I31" s="30" t="s">
        <v>41</v>
      </c>
      <c r="J31" s="30"/>
      <c r="K31" s="30"/>
      <c r="L31" s="30" t="s">
        <v>44</v>
      </c>
      <c r="M31" s="31"/>
      <c r="N31" s="31"/>
    </row>
    <row r="32" spans="1:15" s="15" customFormat="1" ht="39" customHeight="1" x14ac:dyDescent="0.3">
      <c r="B32" s="13" t="s">
        <v>46</v>
      </c>
      <c r="C32" s="16">
        <f>C22</f>
        <v>31.496062992125985</v>
      </c>
      <c r="D32" s="17" t="s">
        <v>28</v>
      </c>
      <c r="E32" s="13" t="s">
        <v>57</v>
      </c>
      <c r="F32" s="23">
        <f>C32*C33*C34*C35*C36*C37</f>
        <v>45.275590551181104</v>
      </c>
      <c r="G32" s="19" t="s">
        <v>28</v>
      </c>
      <c r="I32" s="13" t="s">
        <v>46</v>
      </c>
      <c r="J32" s="16">
        <f>J22</f>
        <v>31.496062992125985</v>
      </c>
      <c r="K32" s="17" t="s">
        <v>28</v>
      </c>
      <c r="L32" s="13" t="s">
        <v>57</v>
      </c>
      <c r="M32" s="23">
        <f>J32*J33*J34*J35*J36*J37</f>
        <v>45.275590551181104</v>
      </c>
      <c r="N32" s="19" t="s">
        <v>28</v>
      </c>
    </row>
    <row r="33" spans="1:16" s="15" customFormat="1" ht="39" customHeight="1" x14ac:dyDescent="0.3">
      <c r="B33" s="13" t="s">
        <v>28</v>
      </c>
      <c r="C33" s="39">
        <v>1</v>
      </c>
      <c r="D33" s="40"/>
      <c r="E33" s="13" t="s">
        <v>58</v>
      </c>
      <c r="F33" s="39" t="s">
        <v>106</v>
      </c>
      <c r="G33" s="40"/>
      <c r="I33" s="13" t="s">
        <v>28</v>
      </c>
      <c r="J33" s="39">
        <v>1</v>
      </c>
      <c r="K33" s="40"/>
      <c r="L33" s="13" t="s">
        <v>58</v>
      </c>
      <c r="M33" s="39" t="s">
        <v>106</v>
      </c>
      <c r="N33" s="40"/>
    </row>
    <row r="34" spans="1:16" s="15" customFormat="1" ht="39" customHeight="1" x14ac:dyDescent="0.3">
      <c r="B34" s="13" t="s">
        <v>35</v>
      </c>
      <c r="C34" s="39">
        <v>1.1499999999999999</v>
      </c>
      <c r="D34" s="40"/>
      <c r="I34" s="13" t="s">
        <v>35</v>
      </c>
      <c r="J34" s="39">
        <v>1.1499999999999999</v>
      </c>
      <c r="K34" s="40"/>
    </row>
    <row r="35" spans="1:16" s="15" customFormat="1" ht="39" customHeight="1" x14ac:dyDescent="0.3">
      <c r="B35" s="13" t="s">
        <v>36</v>
      </c>
      <c r="C35" s="39">
        <v>1.25</v>
      </c>
      <c r="D35" s="40"/>
      <c r="I35" s="13" t="s">
        <v>36</v>
      </c>
      <c r="J35" s="39">
        <v>1.25</v>
      </c>
      <c r="K35" s="40"/>
    </row>
    <row r="36" spans="1:16" s="22" customFormat="1" ht="39" customHeight="1" x14ac:dyDescent="0.3">
      <c r="A36" s="15"/>
      <c r="B36" s="13" t="s">
        <v>2</v>
      </c>
      <c r="C36" s="39">
        <v>1</v>
      </c>
      <c r="D36" s="40"/>
      <c r="E36" s="15"/>
      <c r="F36" s="15"/>
      <c r="G36" s="15"/>
      <c r="H36" s="15"/>
      <c r="I36" s="13" t="s">
        <v>2</v>
      </c>
      <c r="J36" s="39">
        <v>1</v>
      </c>
      <c r="K36" s="40"/>
      <c r="L36" s="15"/>
      <c r="M36" s="15"/>
      <c r="N36" s="15"/>
      <c r="O36" s="15"/>
    </row>
    <row r="37" spans="1:16" s="15" customFormat="1" ht="39" customHeight="1" x14ac:dyDescent="0.3">
      <c r="B37" s="13" t="s">
        <v>37</v>
      </c>
      <c r="C37" s="39">
        <v>1</v>
      </c>
      <c r="D37" s="40"/>
      <c r="I37" s="13" t="s">
        <v>37</v>
      </c>
      <c r="J37" s="39">
        <v>1</v>
      </c>
      <c r="K37" s="40"/>
    </row>
    <row r="38" spans="1:16" s="15" customFormat="1" ht="39" customHeight="1" x14ac:dyDescent="0.3">
      <c r="A38" s="22"/>
      <c r="B38" s="35" t="s">
        <v>90</v>
      </c>
      <c r="C38" s="36"/>
      <c r="D38" s="36"/>
      <c r="E38" s="36"/>
      <c r="F38" s="36"/>
      <c r="G38" s="37"/>
      <c r="H38" s="22"/>
      <c r="I38" s="35" t="s">
        <v>90</v>
      </c>
      <c r="J38" s="36"/>
      <c r="K38" s="36"/>
      <c r="L38" s="36"/>
      <c r="M38" s="36"/>
      <c r="N38" s="37"/>
      <c r="O38" s="22"/>
    </row>
    <row r="39" spans="1:16" s="15" customFormat="1" ht="39" customHeight="1" x14ac:dyDescent="0.3">
      <c r="P39" s="22"/>
    </row>
    <row r="40" spans="1:16" s="15" customFormat="1" ht="39" customHeight="1" x14ac:dyDescent="0.3">
      <c r="B40" s="41" t="s">
        <v>15</v>
      </c>
      <c r="C40" s="41"/>
      <c r="D40" s="41"/>
      <c r="E40" s="41"/>
      <c r="F40" s="41"/>
      <c r="G40" s="41"/>
      <c r="I40" s="22"/>
      <c r="J40" s="22"/>
      <c r="K40" s="22"/>
      <c r="L40" s="22"/>
      <c r="M40" s="22"/>
      <c r="N40" s="22"/>
      <c r="O40" s="22"/>
    </row>
    <row r="41" spans="1:16" s="15" customFormat="1" ht="39" customHeight="1" x14ac:dyDescent="0.3">
      <c r="B41" s="38" t="s">
        <v>43</v>
      </c>
      <c r="C41" s="38"/>
      <c r="D41" s="38"/>
      <c r="E41" s="38"/>
      <c r="F41" s="38"/>
      <c r="G41" s="38"/>
    </row>
    <row r="42" spans="1:16" s="15" customFormat="1" ht="39" customHeight="1" x14ac:dyDescent="0.3">
      <c r="B42" s="30" t="s">
        <v>41</v>
      </c>
      <c r="C42" s="30"/>
      <c r="D42" s="30"/>
      <c r="E42" s="30" t="s">
        <v>44</v>
      </c>
      <c r="F42" s="31"/>
      <c r="G42" s="31"/>
    </row>
    <row r="43" spans="1:16" s="15" customFormat="1" ht="39" customHeight="1" x14ac:dyDescent="0.3">
      <c r="B43" s="13" t="s">
        <v>82</v>
      </c>
      <c r="C43" s="55">
        <v>2</v>
      </c>
      <c r="D43" s="56"/>
      <c r="E43" s="13" t="s">
        <v>38</v>
      </c>
      <c r="F43" s="18">
        <v>12</v>
      </c>
      <c r="G43" s="19" t="s">
        <v>52</v>
      </c>
    </row>
    <row r="44" spans="1:16" s="15" customFormat="1" ht="39" customHeight="1" x14ac:dyDescent="0.3">
      <c r="B44" s="13" t="s">
        <v>46</v>
      </c>
      <c r="C44" s="16">
        <f>N12/C43</f>
        <v>13.342877594846101</v>
      </c>
      <c r="D44" s="17" t="s">
        <v>28</v>
      </c>
    </row>
    <row r="45" spans="1:16" s="22" customFormat="1" ht="39" customHeight="1" x14ac:dyDescent="0.3">
      <c r="A45" s="15"/>
      <c r="B45" s="13" t="s">
        <v>30</v>
      </c>
      <c r="C45" s="20">
        <v>220</v>
      </c>
      <c r="D45" s="17" t="s">
        <v>45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6" s="15" customFormat="1" ht="39" customHeight="1" x14ac:dyDescent="0.3">
      <c r="A46" s="22"/>
      <c r="B46" s="35" t="s">
        <v>87</v>
      </c>
      <c r="C46" s="36"/>
      <c r="D46" s="36"/>
      <c r="E46" s="36"/>
      <c r="F46" s="36"/>
      <c r="G46" s="37"/>
      <c r="H46" s="22"/>
    </row>
    <row r="47" spans="1:16" s="15" customFormat="1" ht="39" customHeight="1" x14ac:dyDescent="0.3">
      <c r="B47" s="38" t="s">
        <v>53</v>
      </c>
      <c r="C47" s="38"/>
      <c r="D47" s="38"/>
      <c r="E47" s="38"/>
      <c r="F47" s="38"/>
      <c r="G47" s="38"/>
      <c r="P47" s="22"/>
    </row>
    <row r="48" spans="1:16" s="15" customFormat="1" ht="39" customHeight="1" x14ac:dyDescent="0.3">
      <c r="B48" s="30" t="s">
        <v>41</v>
      </c>
      <c r="C48" s="30"/>
      <c r="D48" s="30"/>
      <c r="E48" s="30" t="s">
        <v>44</v>
      </c>
      <c r="F48" s="31"/>
      <c r="G48" s="31"/>
    </row>
    <row r="49" spans="1:16" s="22" customFormat="1" ht="39" customHeight="1" x14ac:dyDescent="0.3">
      <c r="A49" s="15"/>
      <c r="B49" s="13" t="s">
        <v>54</v>
      </c>
      <c r="C49" s="16">
        <v>12.57</v>
      </c>
      <c r="D49" s="17" t="s">
        <v>50</v>
      </c>
      <c r="E49" s="13" t="s">
        <v>56</v>
      </c>
      <c r="F49" s="23">
        <f>C49*C50</f>
        <v>37.71</v>
      </c>
      <c r="G49" s="19" t="s">
        <v>50</v>
      </c>
      <c r="H49" s="15"/>
      <c r="P49" s="15"/>
    </row>
    <row r="50" spans="1:16" s="15" customFormat="1" ht="37.5" x14ac:dyDescent="0.3">
      <c r="B50" s="13" t="s">
        <v>33</v>
      </c>
      <c r="C50" s="32">
        <f>C43+1</f>
        <v>3</v>
      </c>
      <c r="D50" s="34"/>
      <c r="E50" s="13" t="s">
        <v>53</v>
      </c>
      <c r="F50" s="24">
        <v>0.5</v>
      </c>
      <c r="G50" s="19" t="s">
        <v>55</v>
      </c>
    </row>
    <row r="51" spans="1:16" s="15" customFormat="1" ht="63.75" customHeight="1" x14ac:dyDescent="0.3">
      <c r="A51" s="22"/>
      <c r="B51" s="35" t="s">
        <v>84</v>
      </c>
      <c r="C51" s="36"/>
      <c r="D51" s="36"/>
      <c r="E51" s="36"/>
      <c r="F51" s="36"/>
      <c r="G51" s="37"/>
      <c r="H51" s="22"/>
    </row>
    <row r="52" spans="1:16" s="15" customFormat="1" ht="39" customHeight="1" x14ac:dyDescent="0.3">
      <c r="B52" s="38" t="s">
        <v>34</v>
      </c>
      <c r="C52" s="38"/>
      <c r="D52" s="38"/>
      <c r="E52" s="38"/>
      <c r="F52" s="38"/>
      <c r="G52" s="38"/>
      <c r="P52" s="22"/>
    </row>
    <row r="53" spans="1:16" s="15" customFormat="1" ht="39" customHeight="1" x14ac:dyDescent="0.3">
      <c r="B53" s="30" t="s">
        <v>41</v>
      </c>
      <c r="C53" s="30"/>
      <c r="D53" s="30"/>
      <c r="E53" s="30" t="s">
        <v>44</v>
      </c>
      <c r="F53" s="31"/>
      <c r="G53" s="31"/>
    </row>
    <row r="54" spans="1:16" s="15" customFormat="1" ht="39" customHeight="1" x14ac:dyDescent="0.3">
      <c r="B54" s="13" t="s">
        <v>46</v>
      </c>
      <c r="C54" s="16">
        <f>C44</f>
        <v>13.342877594846101</v>
      </c>
      <c r="D54" s="17" t="s">
        <v>28</v>
      </c>
      <c r="E54" s="13" t="s">
        <v>57</v>
      </c>
      <c r="F54" s="23">
        <f>C54*C55*C56*C57*C58*C59</f>
        <v>19.180386542591268</v>
      </c>
      <c r="G54" s="19" t="s">
        <v>28</v>
      </c>
      <c r="I54" s="22"/>
      <c r="J54" s="22"/>
      <c r="K54" s="22"/>
      <c r="L54" s="22"/>
      <c r="M54" s="22"/>
      <c r="N54" s="22"/>
      <c r="O54" s="22"/>
    </row>
    <row r="55" spans="1:16" s="15" customFormat="1" ht="39" customHeight="1" x14ac:dyDescent="0.3">
      <c r="B55" s="13" t="s">
        <v>28</v>
      </c>
      <c r="C55" s="39">
        <v>1</v>
      </c>
      <c r="D55" s="40"/>
      <c r="E55" s="13" t="s">
        <v>58</v>
      </c>
      <c r="F55" s="39" t="s">
        <v>94</v>
      </c>
      <c r="G55" s="40"/>
    </row>
    <row r="56" spans="1:16" s="15" customFormat="1" ht="39" customHeight="1" x14ac:dyDescent="0.3">
      <c r="B56" s="13" t="s">
        <v>35</v>
      </c>
      <c r="C56" s="39">
        <v>1.1499999999999999</v>
      </c>
      <c r="D56" s="40"/>
    </row>
    <row r="57" spans="1:16" s="15" customFormat="1" ht="39" customHeight="1" x14ac:dyDescent="0.3">
      <c r="B57" s="13" t="s">
        <v>36</v>
      </c>
      <c r="C57" s="39">
        <v>1.25</v>
      </c>
      <c r="D57" s="40"/>
    </row>
    <row r="58" spans="1:16" s="22" customFormat="1" ht="39" customHeight="1" x14ac:dyDescent="0.3">
      <c r="A58" s="15"/>
      <c r="B58" s="13" t="s">
        <v>2</v>
      </c>
      <c r="C58" s="39">
        <v>1</v>
      </c>
      <c r="D58" s="40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spans="1:16" ht="18.75" x14ac:dyDescent="0.3">
      <c r="A59" s="15"/>
      <c r="B59" s="13" t="s">
        <v>37</v>
      </c>
      <c r="C59" s="39">
        <v>1</v>
      </c>
      <c r="D59" s="40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6" ht="44.25" customHeight="1" x14ac:dyDescent="0.3">
      <c r="A60" s="22"/>
      <c r="B60" s="35" t="s">
        <v>95</v>
      </c>
      <c r="C60" s="36"/>
      <c r="D60" s="36"/>
      <c r="E60" s="36"/>
      <c r="F60" s="36"/>
      <c r="G60" s="37"/>
      <c r="H60" s="22"/>
      <c r="I60" s="15"/>
      <c r="J60" s="15"/>
      <c r="K60" s="15"/>
      <c r="L60" s="15"/>
      <c r="M60" s="15"/>
      <c r="N60" s="15"/>
      <c r="O60" s="15"/>
    </row>
    <row r="61" spans="1:16" x14ac:dyDescent="0.25">
      <c r="P61" s="1"/>
    </row>
    <row r="63" spans="1:16" x14ac:dyDescent="0.25">
      <c r="I63" s="1"/>
      <c r="J63" s="1"/>
      <c r="K63" s="1"/>
      <c r="L63" s="1"/>
      <c r="M63" s="1"/>
      <c r="N63" s="1"/>
      <c r="O63" s="1"/>
    </row>
    <row r="67" spans="1:15" s="1" customFormat="1" ht="45.75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2" spans="1:15" s="1" customFormat="1" ht="45.7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ht="21" customHeight="1" x14ac:dyDescent="0.25"/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81" spans="1:15" s="1" customFormat="1" ht="45.7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3" spans="1: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</sheetData>
  <mergeCells count="79">
    <mergeCell ref="B16:N17"/>
    <mergeCell ref="B7:B9"/>
    <mergeCell ref="G7:J7"/>
    <mergeCell ref="K7:K9"/>
    <mergeCell ref="L7:L9"/>
    <mergeCell ref="M7:M9"/>
    <mergeCell ref="N7:N9"/>
    <mergeCell ref="Q7:Q9"/>
    <mergeCell ref="G8:G9"/>
    <mergeCell ref="H8:H9"/>
    <mergeCell ref="I8:I9"/>
    <mergeCell ref="J8:J9"/>
    <mergeCell ref="O7:O9"/>
    <mergeCell ref="P7:P9"/>
    <mergeCell ref="B18:G18"/>
    <mergeCell ref="I18:N18"/>
    <mergeCell ref="B19:G19"/>
    <mergeCell ref="I19:N19"/>
    <mergeCell ref="B20:D20"/>
    <mergeCell ref="E20:G20"/>
    <mergeCell ref="I20:K20"/>
    <mergeCell ref="L20:N20"/>
    <mergeCell ref="C21:D21"/>
    <mergeCell ref="J21:K21"/>
    <mergeCell ref="B24:G24"/>
    <mergeCell ref="I24:N24"/>
    <mergeCell ref="B25:G25"/>
    <mergeCell ref="I25:N25"/>
    <mergeCell ref="B26:D26"/>
    <mergeCell ref="E26:G26"/>
    <mergeCell ref="I26:K26"/>
    <mergeCell ref="L26:N26"/>
    <mergeCell ref="C28:D28"/>
    <mergeCell ref="J28:K28"/>
    <mergeCell ref="M33:N33"/>
    <mergeCell ref="C34:D34"/>
    <mergeCell ref="J34:K34"/>
    <mergeCell ref="B29:G29"/>
    <mergeCell ref="I29:N29"/>
    <mergeCell ref="B30:G30"/>
    <mergeCell ref="I30:N30"/>
    <mergeCell ref="B31:D31"/>
    <mergeCell ref="E31:G31"/>
    <mergeCell ref="I31:K31"/>
    <mergeCell ref="L31:N31"/>
    <mergeCell ref="C37:D37"/>
    <mergeCell ref="J37:K37"/>
    <mergeCell ref="C33:D33"/>
    <mergeCell ref="F33:G33"/>
    <mergeCell ref="J33:K33"/>
    <mergeCell ref="C55:D55"/>
    <mergeCell ref="F55:G55"/>
    <mergeCell ref="C43:D43"/>
    <mergeCell ref="B46:G46"/>
    <mergeCell ref="B47:G47"/>
    <mergeCell ref="B48:D48"/>
    <mergeCell ref="E48:G48"/>
    <mergeCell ref="C50:D50"/>
    <mergeCell ref="B2:Q3"/>
    <mergeCell ref="B5:Q6"/>
    <mergeCell ref="B51:G51"/>
    <mergeCell ref="B52:G52"/>
    <mergeCell ref="B53:D53"/>
    <mergeCell ref="E53:G53"/>
    <mergeCell ref="B38:G38"/>
    <mergeCell ref="I38:N38"/>
    <mergeCell ref="B40:G40"/>
    <mergeCell ref="B41:G41"/>
    <mergeCell ref="B42:D42"/>
    <mergeCell ref="E42:G42"/>
    <mergeCell ref="C35:D35"/>
    <mergeCell ref="J35:K35"/>
    <mergeCell ref="C36:D36"/>
    <mergeCell ref="J36:K36"/>
    <mergeCell ref="C56:D56"/>
    <mergeCell ref="C57:D57"/>
    <mergeCell ref="C58:D58"/>
    <mergeCell ref="C59:D59"/>
    <mergeCell ref="B60:G60"/>
  </mergeCells>
  <pageMargins left="0.7" right="0.7" top="0.75" bottom="0.75" header="0.3" footer="0.3"/>
  <pageSetup scale="3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795-4361-46AA-A917-92872455A935}">
  <sheetPr>
    <tabColor theme="7" tint="-0.249977111117893"/>
    <pageSetUpPr fitToPage="1"/>
  </sheetPr>
  <dimension ref="B2:N92"/>
  <sheetViews>
    <sheetView topLeftCell="A4" zoomScale="42" zoomScaleNormal="49" workbookViewId="0">
      <selection activeCell="H42" sqref="H42"/>
    </sheetView>
  </sheetViews>
  <sheetFormatPr baseColWidth="10" defaultRowHeight="15.75" x14ac:dyDescent="0.25"/>
  <cols>
    <col min="1" max="1" width="5.5703125" customWidth="1"/>
    <col min="2" max="2" width="22.7109375" style="3" customWidth="1"/>
    <col min="3" max="7" width="22.7109375" style="2" customWidth="1"/>
    <col min="8" max="8" width="32.85546875" style="2" customWidth="1"/>
    <col min="9" max="9" width="22.7109375" style="2" customWidth="1"/>
    <col min="10" max="11" width="22.7109375" customWidth="1"/>
    <col min="12" max="14" width="22.5703125" customWidth="1"/>
  </cols>
  <sheetData>
    <row r="2" spans="2:14" s="12" customFormat="1" ht="25.5" customHeight="1" x14ac:dyDescent="0.3">
      <c r="B2" s="43" t="s">
        <v>77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5"/>
    </row>
    <row r="3" spans="2:14" s="12" customFormat="1" ht="25.5" customHeight="1" x14ac:dyDescent="0.3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15"/>
    </row>
    <row r="4" spans="2:14" s="12" customFormat="1" ht="25.5" customHeight="1" x14ac:dyDescent="0.3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2:14" s="12" customFormat="1" ht="37.5" customHeight="1" x14ac:dyDescent="0.3">
      <c r="B5" s="44" t="s">
        <v>4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15"/>
    </row>
    <row r="6" spans="2:14" s="12" customFormat="1" ht="25.5" customHeight="1" x14ac:dyDescent="0.3">
      <c r="B6" s="46" t="s">
        <v>20</v>
      </c>
      <c r="C6" s="49" t="s">
        <v>61</v>
      </c>
      <c r="D6" s="50"/>
      <c r="E6" s="50"/>
      <c r="F6" s="51"/>
      <c r="G6" s="46" t="s">
        <v>9</v>
      </c>
      <c r="H6" s="46" t="s">
        <v>8</v>
      </c>
      <c r="I6" s="46" t="s">
        <v>7</v>
      </c>
      <c r="J6" s="46" t="s">
        <v>6</v>
      </c>
      <c r="K6" s="46" t="s">
        <v>63</v>
      </c>
      <c r="L6" s="46" t="s">
        <v>10</v>
      </c>
      <c r="M6" s="46" t="s">
        <v>60</v>
      </c>
      <c r="N6" s="15"/>
    </row>
    <row r="7" spans="2:14" s="12" customFormat="1" ht="25.5" customHeight="1" x14ac:dyDescent="0.3">
      <c r="B7" s="47"/>
      <c r="C7" s="52"/>
      <c r="D7" s="53"/>
      <c r="E7" s="53"/>
      <c r="F7" s="54"/>
      <c r="G7" s="47"/>
      <c r="H7" s="47"/>
      <c r="I7" s="47"/>
      <c r="J7" s="47"/>
      <c r="K7" s="47"/>
      <c r="L7" s="47"/>
      <c r="M7" s="47"/>
      <c r="N7" s="15"/>
    </row>
    <row r="8" spans="2:14" s="12" customFormat="1" ht="25.5" customHeight="1" x14ac:dyDescent="0.3">
      <c r="B8" s="48"/>
      <c r="C8" s="4" t="s">
        <v>11</v>
      </c>
      <c r="D8" s="4" t="s">
        <v>12</v>
      </c>
      <c r="E8" s="26" t="s">
        <v>32</v>
      </c>
      <c r="F8" s="5" t="s">
        <v>17</v>
      </c>
      <c r="G8" s="48"/>
      <c r="H8" s="48"/>
      <c r="I8" s="48"/>
      <c r="J8" s="48"/>
      <c r="K8" s="48"/>
      <c r="L8" s="48"/>
      <c r="M8" s="48"/>
      <c r="N8" s="15"/>
    </row>
    <row r="9" spans="2:14" s="12" customFormat="1" ht="25.5" customHeight="1" x14ac:dyDescent="0.3">
      <c r="B9" s="27" t="s">
        <v>21</v>
      </c>
      <c r="C9" s="8">
        <f>Coordinacion!F13</f>
        <v>3.61</v>
      </c>
      <c r="D9" s="8">
        <v>0</v>
      </c>
      <c r="E9" s="8">
        <f>Coordinacion!G13</f>
        <v>3.25</v>
      </c>
      <c r="F9" s="8">
        <f>SUM(C9:E9)</f>
        <v>6.8599999999999994</v>
      </c>
      <c r="G9" s="8">
        <v>0.95</v>
      </c>
      <c r="H9" s="6" t="s">
        <v>18</v>
      </c>
      <c r="I9" s="6" t="s">
        <v>19</v>
      </c>
      <c r="J9" s="8">
        <f>Coordinacion!L13</f>
        <v>40.701503221188261</v>
      </c>
      <c r="K9" s="9">
        <f>F24</f>
        <v>10</v>
      </c>
      <c r="L9" s="8" t="str">
        <f>F36</f>
        <v>2 polos a 30 A</v>
      </c>
      <c r="M9" s="10">
        <f>F31</f>
        <v>0.5</v>
      </c>
      <c r="N9" s="15"/>
    </row>
    <row r="10" spans="2:14" s="12" customFormat="1" ht="25.5" customHeight="1" x14ac:dyDescent="0.3">
      <c r="B10" s="27" t="s">
        <v>22</v>
      </c>
      <c r="C10" s="8">
        <f>'D1'!F13</f>
        <v>8.9</v>
      </c>
      <c r="D10" s="8">
        <v>0</v>
      </c>
      <c r="E10" s="8">
        <f>'D1'!G13</f>
        <v>5.6</v>
      </c>
      <c r="F10" s="8">
        <f>SUM(C10:E10)</f>
        <v>14.5</v>
      </c>
      <c r="G10" s="8">
        <v>0.95</v>
      </c>
      <c r="H10" s="6" t="s">
        <v>18</v>
      </c>
      <c r="I10" s="6" t="s">
        <v>68</v>
      </c>
      <c r="J10" s="8">
        <f>'D1'!L13</f>
        <v>100.8589835361489</v>
      </c>
      <c r="K10" s="9">
        <f>M24</f>
        <v>8</v>
      </c>
      <c r="L10" s="8" t="str">
        <f>M36</f>
        <v>2 polos a 80 A</v>
      </c>
      <c r="M10" s="10">
        <f>M31</f>
        <v>0.5</v>
      </c>
      <c r="N10" s="15"/>
    </row>
    <row r="11" spans="2:14" s="12" customFormat="1" ht="25.5" customHeight="1" x14ac:dyDescent="0.3">
      <c r="B11" s="27" t="s">
        <v>23</v>
      </c>
      <c r="C11" s="8">
        <f>'D2-D4 y D8-D11'!$F$13</f>
        <v>2.9</v>
      </c>
      <c r="D11" s="8">
        <f>'D2-D4 y D8-D11'!$G$13</f>
        <v>6</v>
      </c>
      <c r="E11" s="8">
        <f>'D2-D4 y D8-D11'!$H$13</f>
        <v>4</v>
      </c>
      <c r="F11" s="8">
        <f t="shared" ref="F11:F16" si="0">SUM(C11:E11)</f>
        <v>12.9</v>
      </c>
      <c r="G11" s="8">
        <v>0.95</v>
      </c>
      <c r="H11" s="6" t="s">
        <v>31</v>
      </c>
      <c r="I11" s="6" t="s">
        <v>68</v>
      </c>
      <c r="J11" s="8">
        <f>'D2-D4 y D8-D11'!$M$13</f>
        <v>88.260558339298498</v>
      </c>
      <c r="K11" s="9">
        <f>$F$47</f>
        <v>10</v>
      </c>
      <c r="L11" s="8" t="str">
        <f>$F$59</f>
        <v>3 polos a 50 A</v>
      </c>
      <c r="M11" s="10">
        <f>$F$54</f>
        <v>0.5</v>
      </c>
      <c r="N11" s="15"/>
    </row>
    <row r="12" spans="2:14" s="12" customFormat="1" ht="25.5" customHeight="1" x14ac:dyDescent="0.3">
      <c r="B12" s="27" t="s">
        <v>24</v>
      </c>
      <c r="C12" s="8">
        <f>'D2-D4 y D8-D11'!$F$13</f>
        <v>2.9</v>
      </c>
      <c r="D12" s="8">
        <f>'D2-D4 y D8-D11'!$G$13</f>
        <v>6</v>
      </c>
      <c r="E12" s="8">
        <f>'D2-D4 y D8-D11'!$H$13</f>
        <v>4</v>
      </c>
      <c r="F12" s="8">
        <f t="shared" si="0"/>
        <v>12.9</v>
      </c>
      <c r="G12" s="8">
        <v>0.95</v>
      </c>
      <c r="H12" s="6" t="s">
        <v>31</v>
      </c>
      <c r="I12" s="6" t="s">
        <v>68</v>
      </c>
      <c r="J12" s="8">
        <f>'D2-D4 y D8-D11'!$M$13</f>
        <v>88.260558339298498</v>
      </c>
      <c r="K12" s="9">
        <f>$F$47</f>
        <v>10</v>
      </c>
      <c r="L12" s="8" t="str">
        <f>$F$59</f>
        <v>3 polos a 50 A</v>
      </c>
      <c r="M12" s="10">
        <f>$F$54</f>
        <v>0.5</v>
      </c>
      <c r="N12" s="15"/>
    </row>
    <row r="13" spans="2:14" s="12" customFormat="1" ht="25.5" customHeight="1" x14ac:dyDescent="0.3">
      <c r="B13" s="27" t="s">
        <v>25</v>
      </c>
      <c r="C13" s="8">
        <f>'D2-D4 y D8-D11'!$F$13</f>
        <v>2.9</v>
      </c>
      <c r="D13" s="8">
        <f>'D2-D4 y D8-D11'!$G$13</f>
        <v>6</v>
      </c>
      <c r="E13" s="8">
        <f>'D2-D4 y D8-D11'!$H$13</f>
        <v>4</v>
      </c>
      <c r="F13" s="8">
        <f t="shared" si="0"/>
        <v>12.9</v>
      </c>
      <c r="G13" s="8">
        <v>0.95</v>
      </c>
      <c r="H13" s="6" t="s">
        <v>31</v>
      </c>
      <c r="I13" s="6" t="s">
        <v>68</v>
      </c>
      <c r="J13" s="8">
        <f>'D2-D4 y D8-D11'!$M$13</f>
        <v>88.260558339298498</v>
      </c>
      <c r="K13" s="9">
        <f>$F$47</f>
        <v>10</v>
      </c>
      <c r="L13" s="8" t="str">
        <f>$F$59</f>
        <v>3 polos a 50 A</v>
      </c>
      <c r="M13" s="10">
        <f>$F$54</f>
        <v>0.5</v>
      </c>
      <c r="N13" s="15"/>
    </row>
    <row r="14" spans="2:14" s="12" customFormat="1" ht="25.5" customHeight="1" x14ac:dyDescent="0.3">
      <c r="B14" s="27" t="s">
        <v>26</v>
      </c>
      <c r="C14" s="8">
        <f>'D5, D12'!F12</f>
        <v>1.36</v>
      </c>
      <c r="D14" s="8">
        <v>0</v>
      </c>
      <c r="E14" s="8">
        <f>'D5, D12'!G12</f>
        <v>2.25</v>
      </c>
      <c r="F14" s="8">
        <f t="shared" si="0"/>
        <v>3.6100000000000003</v>
      </c>
      <c r="G14" s="8">
        <v>0.95</v>
      </c>
      <c r="H14" s="6" t="s">
        <v>18</v>
      </c>
      <c r="I14" s="6" t="s">
        <v>68</v>
      </c>
      <c r="J14" s="8">
        <f>'D5, D12'!L12</f>
        <v>21.768074445239801</v>
      </c>
      <c r="K14" s="9">
        <f>M47</f>
        <v>10</v>
      </c>
      <c r="L14" s="8" t="str">
        <f>M59</f>
        <v>2 polos a 40 A</v>
      </c>
      <c r="M14" s="10">
        <f>M54</f>
        <v>0.5</v>
      </c>
      <c r="N14" s="15"/>
    </row>
    <row r="15" spans="2:14" s="12" customFormat="1" ht="25.5" customHeight="1" x14ac:dyDescent="0.3">
      <c r="B15" s="27" t="s">
        <v>27</v>
      </c>
      <c r="C15" s="8">
        <f>'D6, D14'!G12</f>
        <v>4.7</v>
      </c>
      <c r="D15" s="8">
        <v>0</v>
      </c>
      <c r="E15" s="8">
        <f>'D6, D14'!H12</f>
        <v>1.54</v>
      </c>
      <c r="F15" s="8">
        <f t="shared" si="0"/>
        <v>6.24</v>
      </c>
      <c r="G15" s="8">
        <v>0.95</v>
      </c>
      <c r="H15" s="6" t="s">
        <v>18</v>
      </c>
      <c r="I15" s="6" t="s">
        <v>68</v>
      </c>
      <c r="J15" s="8">
        <f>'D6, D14'!M12</f>
        <v>42.476735862562634</v>
      </c>
      <c r="K15" s="9">
        <f>F71</f>
        <v>8</v>
      </c>
      <c r="L15" s="8" t="str">
        <f>F83</f>
        <v>2 polos a 70 A</v>
      </c>
      <c r="M15" s="10">
        <f>F78</f>
        <v>0.5</v>
      </c>
      <c r="N15" s="15"/>
    </row>
    <row r="16" spans="2:14" s="12" customFormat="1" ht="25.5" customHeight="1" x14ac:dyDescent="0.3">
      <c r="B16" s="27" t="s">
        <v>59</v>
      </c>
      <c r="C16" s="8">
        <f>'Iluminacion PB'!D11</f>
        <v>0.81</v>
      </c>
      <c r="D16" s="8">
        <v>0</v>
      </c>
      <c r="E16" s="8">
        <v>0</v>
      </c>
      <c r="F16" s="8">
        <f t="shared" si="0"/>
        <v>0.81</v>
      </c>
      <c r="G16" s="8">
        <v>0.95</v>
      </c>
      <c r="H16" s="6" t="s">
        <v>16</v>
      </c>
      <c r="I16" s="6">
        <v>127</v>
      </c>
      <c r="J16" s="8">
        <f>'Iluminacion PB'!I11</f>
        <v>6.377952755905512</v>
      </c>
      <c r="K16" s="9">
        <f>M70</f>
        <v>12</v>
      </c>
      <c r="L16" s="8" t="str">
        <f>M82</f>
        <v>1 polo a 10 A</v>
      </c>
      <c r="M16" s="10">
        <f>M77</f>
        <v>0.5</v>
      </c>
      <c r="N16" s="15"/>
    </row>
    <row r="17" spans="2:14" s="12" customFormat="1" ht="25.5" customHeight="1" x14ac:dyDescent="0.3">
      <c r="B17" s="11"/>
      <c r="C17" s="11">
        <f>SUM(C9:C16)</f>
        <v>28.079999999999995</v>
      </c>
      <c r="D17" s="11">
        <f>SUM(D9:D16)</f>
        <v>18</v>
      </c>
      <c r="E17" s="11">
        <f>SUM(E9:E16)</f>
        <v>24.64</v>
      </c>
      <c r="F17" s="11">
        <f>SUM(F9:F16)</f>
        <v>70.72</v>
      </c>
      <c r="G17" s="11">
        <f>AVERAGE(G9:G16)</f>
        <v>0.95000000000000007</v>
      </c>
      <c r="H17" s="28"/>
      <c r="I17" s="28"/>
      <c r="J17" s="11">
        <f>SUM(J9:J16)</f>
        <v>476.96492483894059</v>
      </c>
      <c r="K17" s="11"/>
      <c r="L17" s="28"/>
      <c r="M17" s="28"/>
      <c r="N17" s="15"/>
    </row>
    <row r="18" spans="2:14" s="12" customFormat="1" ht="25.5" customHeight="1" x14ac:dyDescent="0.3">
      <c r="B18" s="22"/>
      <c r="C18" s="2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2:14" s="12" customFormat="1" ht="25.5" customHeight="1" x14ac:dyDescent="0.3">
      <c r="B19" s="22"/>
      <c r="C19" s="2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2:14" s="12" customFormat="1" ht="25.5" customHeight="1" x14ac:dyDescent="0.3">
      <c r="B20" s="41" t="s">
        <v>21</v>
      </c>
      <c r="C20" s="41"/>
      <c r="D20" s="41"/>
      <c r="E20" s="41"/>
      <c r="F20" s="41"/>
      <c r="G20" s="41"/>
      <c r="H20" s="15"/>
      <c r="I20" s="41" t="s">
        <v>22</v>
      </c>
      <c r="J20" s="41"/>
      <c r="K20" s="41"/>
      <c r="L20" s="41"/>
      <c r="M20" s="41"/>
      <c r="N20" s="41"/>
    </row>
    <row r="21" spans="2:14" s="12" customFormat="1" ht="25.5" customHeight="1" x14ac:dyDescent="0.3">
      <c r="B21" s="38" t="s">
        <v>43</v>
      </c>
      <c r="C21" s="38"/>
      <c r="D21" s="38"/>
      <c r="E21" s="38"/>
      <c r="F21" s="38"/>
      <c r="G21" s="38"/>
      <c r="H21" s="15"/>
      <c r="I21" s="38" t="s">
        <v>43</v>
      </c>
      <c r="J21" s="38"/>
      <c r="K21" s="38"/>
      <c r="L21" s="38"/>
      <c r="M21" s="38"/>
      <c r="N21" s="38"/>
    </row>
    <row r="22" spans="2:14" s="12" customFormat="1" ht="25.5" customHeight="1" x14ac:dyDescent="0.3">
      <c r="B22" s="30" t="s">
        <v>41</v>
      </c>
      <c r="C22" s="30"/>
      <c r="D22" s="30"/>
      <c r="E22" s="30" t="s">
        <v>44</v>
      </c>
      <c r="F22" s="31"/>
      <c r="G22" s="31"/>
      <c r="H22" s="15"/>
      <c r="I22" s="30" t="s">
        <v>41</v>
      </c>
      <c r="J22" s="30"/>
      <c r="K22" s="30"/>
      <c r="L22" s="30" t="s">
        <v>44</v>
      </c>
      <c r="M22" s="31"/>
      <c r="N22" s="31"/>
    </row>
    <row r="23" spans="2:14" s="12" customFormat="1" ht="25.5" customHeight="1" x14ac:dyDescent="0.3">
      <c r="B23" s="13" t="s">
        <v>82</v>
      </c>
      <c r="C23" s="32">
        <v>2</v>
      </c>
      <c r="D23" s="33"/>
      <c r="E23" s="13" t="s">
        <v>49</v>
      </c>
      <c r="F23" s="23">
        <f>(1.724*C24*C23*C26)/(3*C25)</f>
        <v>3.6147868375957137</v>
      </c>
      <c r="G23" s="19" t="s">
        <v>50</v>
      </c>
      <c r="H23" s="15"/>
      <c r="I23" s="13" t="s">
        <v>82</v>
      </c>
      <c r="J23" s="32">
        <v>2</v>
      </c>
      <c r="K23" s="33"/>
      <c r="L23" s="13" t="s">
        <v>49</v>
      </c>
      <c r="M23" s="23">
        <f>(3.448*J24*J26)/(3*J25)</f>
        <v>7.3767649291772424</v>
      </c>
      <c r="N23" s="19" t="s">
        <v>50</v>
      </c>
    </row>
    <row r="24" spans="2:14" s="12" customFormat="1" ht="37.5" x14ac:dyDescent="0.3">
      <c r="B24" s="13" t="s">
        <v>46</v>
      </c>
      <c r="C24" s="16">
        <f>J9/C23</f>
        <v>20.350751610594131</v>
      </c>
      <c r="D24" s="17" t="s">
        <v>28</v>
      </c>
      <c r="E24" s="13" t="s">
        <v>38</v>
      </c>
      <c r="F24" s="18">
        <v>10</v>
      </c>
      <c r="G24" s="19" t="s">
        <v>52</v>
      </c>
      <c r="H24" s="15"/>
      <c r="I24" s="13" t="s">
        <v>46</v>
      </c>
      <c r="J24" s="16">
        <f>J10/J23</f>
        <v>50.429491768074449</v>
      </c>
      <c r="K24" s="17" t="s">
        <v>28</v>
      </c>
      <c r="L24" s="13" t="s">
        <v>38</v>
      </c>
      <c r="M24" s="18">
        <v>8</v>
      </c>
      <c r="N24" s="19" t="s">
        <v>52</v>
      </c>
    </row>
    <row r="25" spans="2:14" s="12" customFormat="1" ht="25.5" customHeight="1" x14ac:dyDescent="0.3">
      <c r="B25" s="13" t="s">
        <v>30</v>
      </c>
      <c r="C25" s="20">
        <v>220</v>
      </c>
      <c r="D25" s="17" t="s">
        <v>45</v>
      </c>
      <c r="E25" s="13" t="s">
        <v>51</v>
      </c>
      <c r="F25" s="23">
        <v>5.26</v>
      </c>
      <c r="G25" s="19" t="s">
        <v>50</v>
      </c>
      <c r="H25" s="15"/>
      <c r="I25" s="13" t="s">
        <v>30</v>
      </c>
      <c r="J25" s="20">
        <v>220</v>
      </c>
      <c r="K25" s="17" t="s">
        <v>45</v>
      </c>
      <c r="L25" s="13" t="s">
        <v>51</v>
      </c>
      <c r="M25" s="23">
        <v>5.26</v>
      </c>
      <c r="N25" s="19" t="s">
        <v>50</v>
      </c>
    </row>
    <row r="26" spans="2:14" s="14" customFormat="1" ht="25.5" customHeight="1" x14ac:dyDescent="0.25">
      <c r="B26" s="13" t="s">
        <v>47</v>
      </c>
      <c r="C26" s="21">
        <v>34</v>
      </c>
      <c r="D26" s="19" t="s">
        <v>48</v>
      </c>
      <c r="H26" s="22"/>
      <c r="I26" s="13" t="s">
        <v>47</v>
      </c>
      <c r="J26" s="21">
        <v>28</v>
      </c>
      <c r="K26" s="19" t="s">
        <v>48</v>
      </c>
    </row>
    <row r="27" spans="2:14" s="12" customFormat="1" ht="42" customHeight="1" x14ac:dyDescent="0.3">
      <c r="B27" s="35" t="s">
        <v>110</v>
      </c>
      <c r="C27" s="36"/>
      <c r="D27" s="36"/>
      <c r="E27" s="36"/>
      <c r="F27" s="36"/>
      <c r="G27" s="37"/>
      <c r="H27" s="15"/>
      <c r="I27" s="35" t="s">
        <v>137</v>
      </c>
      <c r="J27" s="36"/>
      <c r="K27" s="36"/>
      <c r="L27" s="36"/>
      <c r="M27" s="36"/>
      <c r="N27" s="37"/>
    </row>
    <row r="28" spans="2:14" s="12" customFormat="1" ht="25.5" customHeight="1" x14ac:dyDescent="0.3">
      <c r="B28" s="38" t="s">
        <v>53</v>
      </c>
      <c r="C28" s="38"/>
      <c r="D28" s="38"/>
      <c r="E28" s="38"/>
      <c r="F28" s="38"/>
      <c r="G28" s="38"/>
      <c r="H28" s="15"/>
      <c r="I28" s="38" t="s">
        <v>53</v>
      </c>
      <c r="J28" s="38"/>
      <c r="K28" s="38"/>
      <c r="L28" s="38"/>
      <c r="M28" s="38"/>
      <c r="N28" s="38"/>
    </row>
    <row r="29" spans="2:14" s="12" customFormat="1" ht="25.5" customHeight="1" x14ac:dyDescent="0.3">
      <c r="B29" s="30" t="s">
        <v>41</v>
      </c>
      <c r="C29" s="30"/>
      <c r="D29" s="30"/>
      <c r="E29" s="30" t="s">
        <v>44</v>
      </c>
      <c r="F29" s="31"/>
      <c r="G29" s="31"/>
      <c r="H29" s="15"/>
      <c r="I29" s="30" t="s">
        <v>41</v>
      </c>
      <c r="J29" s="30"/>
      <c r="K29" s="30"/>
      <c r="L29" s="30" t="s">
        <v>44</v>
      </c>
      <c r="M29" s="31"/>
      <c r="N29" s="31"/>
    </row>
    <row r="30" spans="2:14" s="12" customFormat="1" ht="37.5" x14ac:dyDescent="0.3">
      <c r="B30" s="13" t="s">
        <v>54</v>
      </c>
      <c r="C30" s="16">
        <v>16.62</v>
      </c>
      <c r="D30" s="17" t="s">
        <v>50</v>
      </c>
      <c r="E30" s="13" t="s">
        <v>56</v>
      </c>
      <c r="F30" s="23">
        <f>C30*C31</f>
        <v>49.86</v>
      </c>
      <c r="G30" s="19" t="s">
        <v>50</v>
      </c>
      <c r="H30" s="15"/>
      <c r="I30" s="13" t="s">
        <v>54</v>
      </c>
      <c r="J30" s="16">
        <v>16.62</v>
      </c>
      <c r="K30" s="17" t="s">
        <v>50</v>
      </c>
      <c r="L30" s="13" t="s">
        <v>56</v>
      </c>
      <c r="M30" s="23">
        <f>J30*J31</f>
        <v>49.86</v>
      </c>
      <c r="N30" s="19" t="s">
        <v>50</v>
      </c>
    </row>
    <row r="31" spans="2:14" s="12" customFormat="1" ht="25.5" customHeight="1" x14ac:dyDescent="0.3">
      <c r="B31" s="13" t="s">
        <v>33</v>
      </c>
      <c r="C31" s="32">
        <f>C23+1</f>
        <v>3</v>
      </c>
      <c r="D31" s="34"/>
      <c r="E31" s="13" t="s">
        <v>53</v>
      </c>
      <c r="F31" s="24">
        <v>0.5</v>
      </c>
      <c r="G31" s="19" t="s">
        <v>55</v>
      </c>
      <c r="H31" s="15"/>
      <c r="I31" s="13" t="s">
        <v>33</v>
      </c>
      <c r="J31" s="32">
        <f>J23+1</f>
        <v>3</v>
      </c>
      <c r="K31" s="34"/>
      <c r="L31" s="13" t="s">
        <v>53</v>
      </c>
      <c r="M31" s="24">
        <v>0.5</v>
      </c>
      <c r="N31" s="19" t="s">
        <v>55</v>
      </c>
    </row>
    <row r="32" spans="2:14" s="14" customFormat="1" ht="53.25" customHeight="1" x14ac:dyDescent="0.25">
      <c r="B32" s="35" t="s">
        <v>84</v>
      </c>
      <c r="C32" s="36"/>
      <c r="D32" s="36"/>
      <c r="E32" s="36"/>
      <c r="F32" s="36"/>
      <c r="G32" s="37"/>
      <c r="H32" s="22"/>
      <c r="I32" s="35" t="s">
        <v>84</v>
      </c>
      <c r="J32" s="36"/>
      <c r="K32" s="36"/>
      <c r="L32" s="36"/>
      <c r="M32" s="36"/>
      <c r="N32" s="37"/>
    </row>
    <row r="33" spans="2:14" s="12" customFormat="1" ht="25.5" customHeight="1" x14ac:dyDescent="0.3">
      <c r="B33" s="38" t="s">
        <v>34</v>
      </c>
      <c r="C33" s="38"/>
      <c r="D33" s="38"/>
      <c r="E33" s="38"/>
      <c r="F33" s="38"/>
      <c r="G33" s="38"/>
      <c r="H33" s="15"/>
      <c r="I33" s="38" t="s">
        <v>34</v>
      </c>
      <c r="J33" s="38"/>
      <c r="K33" s="38"/>
      <c r="L33" s="38"/>
      <c r="M33" s="38"/>
      <c r="N33" s="38"/>
    </row>
    <row r="34" spans="2:14" s="12" customFormat="1" ht="25.5" customHeight="1" x14ac:dyDescent="0.3">
      <c r="B34" s="30" t="s">
        <v>41</v>
      </c>
      <c r="C34" s="30"/>
      <c r="D34" s="30"/>
      <c r="E34" s="30" t="s">
        <v>44</v>
      </c>
      <c r="F34" s="31"/>
      <c r="G34" s="31"/>
      <c r="H34" s="15"/>
      <c r="I34" s="30" t="s">
        <v>41</v>
      </c>
      <c r="J34" s="30"/>
      <c r="K34" s="30"/>
      <c r="L34" s="30" t="s">
        <v>44</v>
      </c>
      <c r="M34" s="31"/>
      <c r="N34" s="31"/>
    </row>
    <row r="35" spans="2:14" s="12" customFormat="1" ht="37.5" x14ac:dyDescent="0.3">
      <c r="B35" s="13" t="s">
        <v>46</v>
      </c>
      <c r="C35" s="16">
        <f>C24</f>
        <v>20.350751610594131</v>
      </c>
      <c r="D35" s="17" t="s">
        <v>28</v>
      </c>
      <c r="E35" s="13" t="s">
        <v>57</v>
      </c>
      <c r="F35" s="23">
        <f>C35*C36*C37*C38*C39*C40</f>
        <v>29.254205440229061</v>
      </c>
      <c r="G35" s="19" t="s">
        <v>28</v>
      </c>
      <c r="H35" s="15"/>
      <c r="I35" s="13" t="s">
        <v>46</v>
      </c>
      <c r="J35" s="16">
        <f>J24</f>
        <v>50.429491768074449</v>
      </c>
      <c r="K35" s="17" t="s">
        <v>28</v>
      </c>
      <c r="L35" s="13" t="s">
        <v>57</v>
      </c>
      <c r="M35" s="23">
        <f>J35*J36*J37*J38*J39*J40</f>
        <v>72.492394416607013</v>
      </c>
      <c r="N35" s="19" t="s">
        <v>28</v>
      </c>
    </row>
    <row r="36" spans="2:14" s="12" customFormat="1" ht="25.5" customHeight="1" x14ac:dyDescent="0.3">
      <c r="B36" s="13" t="s">
        <v>28</v>
      </c>
      <c r="C36" s="39">
        <v>1</v>
      </c>
      <c r="D36" s="40"/>
      <c r="E36" s="13" t="s">
        <v>58</v>
      </c>
      <c r="F36" s="39" t="s">
        <v>69</v>
      </c>
      <c r="G36" s="40"/>
      <c r="H36" s="15"/>
      <c r="I36" s="13" t="s">
        <v>28</v>
      </c>
      <c r="J36" s="39">
        <v>1</v>
      </c>
      <c r="K36" s="40"/>
      <c r="L36" s="13" t="s">
        <v>58</v>
      </c>
      <c r="M36" s="39" t="s">
        <v>138</v>
      </c>
      <c r="N36" s="40"/>
    </row>
    <row r="37" spans="2:14" s="14" customFormat="1" ht="25.5" customHeight="1" x14ac:dyDescent="0.3">
      <c r="B37" s="13" t="s">
        <v>35</v>
      </c>
      <c r="C37" s="39">
        <v>1.1499999999999999</v>
      </c>
      <c r="D37" s="40"/>
      <c r="E37" s="15"/>
      <c r="F37" s="15"/>
      <c r="G37" s="15"/>
      <c r="H37" s="22"/>
      <c r="I37" s="13" t="s">
        <v>35</v>
      </c>
      <c r="J37" s="39">
        <v>1.1499999999999999</v>
      </c>
      <c r="K37" s="40"/>
      <c r="L37" s="15"/>
      <c r="M37" s="15"/>
      <c r="N37" s="15"/>
    </row>
    <row r="38" spans="2:14" s="12" customFormat="1" ht="25.5" customHeight="1" x14ac:dyDescent="0.3">
      <c r="B38" s="13" t="s">
        <v>36</v>
      </c>
      <c r="C38" s="39">
        <v>1.25</v>
      </c>
      <c r="D38" s="40"/>
      <c r="E38" s="15"/>
      <c r="F38" s="15"/>
      <c r="G38" s="15"/>
      <c r="H38" s="15"/>
      <c r="I38" s="13" t="s">
        <v>36</v>
      </c>
      <c r="J38" s="39">
        <v>1.25</v>
      </c>
      <c r="K38" s="40"/>
      <c r="L38" s="15"/>
      <c r="M38" s="15"/>
      <c r="N38" s="15"/>
    </row>
    <row r="39" spans="2:14" s="12" customFormat="1" ht="25.5" customHeight="1" x14ac:dyDescent="0.3">
      <c r="B39" s="13" t="s">
        <v>2</v>
      </c>
      <c r="C39" s="39">
        <v>1</v>
      </c>
      <c r="D39" s="40"/>
      <c r="E39" s="15"/>
      <c r="F39" s="15"/>
      <c r="G39" s="15"/>
      <c r="H39" s="15"/>
      <c r="I39" s="13" t="s">
        <v>2</v>
      </c>
      <c r="J39" s="39">
        <v>1</v>
      </c>
      <c r="K39" s="40"/>
      <c r="L39" s="15"/>
      <c r="M39" s="15"/>
      <c r="N39" s="15"/>
    </row>
    <row r="40" spans="2:14" s="12" customFormat="1" ht="25.5" customHeight="1" x14ac:dyDescent="0.3">
      <c r="B40" s="13" t="s">
        <v>37</v>
      </c>
      <c r="C40" s="39">
        <v>1</v>
      </c>
      <c r="D40" s="40"/>
      <c r="E40" s="15"/>
      <c r="F40" s="15"/>
      <c r="G40" s="15"/>
      <c r="H40" s="15"/>
      <c r="I40" s="13" t="s">
        <v>37</v>
      </c>
      <c r="J40" s="39">
        <v>1</v>
      </c>
      <c r="K40" s="40"/>
      <c r="L40" s="15"/>
      <c r="M40" s="15"/>
      <c r="N40" s="15"/>
    </row>
    <row r="41" spans="2:14" s="12" customFormat="1" ht="48" customHeight="1" x14ac:dyDescent="0.3">
      <c r="B41" s="35" t="s">
        <v>108</v>
      </c>
      <c r="C41" s="36"/>
      <c r="D41" s="36"/>
      <c r="E41" s="36"/>
      <c r="F41" s="36"/>
      <c r="G41" s="37"/>
      <c r="H41" s="15"/>
      <c r="I41" s="35" t="s">
        <v>139</v>
      </c>
      <c r="J41" s="36"/>
      <c r="K41" s="36"/>
      <c r="L41" s="36"/>
      <c r="M41" s="36"/>
      <c r="N41" s="37"/>
    </row>
    <row r="42" spans="2:14" s="12" customFormat="1" ht="25.5" customHeight="1" x14ac:dyDescent="0.3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2:14" s="12" customFormat="1" ht="25.5" customHeight="1" x14ac:dyDescent="0.3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2:14" s="12" customFormat="1" ht="25.5" customHeight="1" x14ac:dyDescent="0.3">
      <c r="B44" s="41" t="s">
        <v>109</v>
      </c>
      <c r="C44" s="41"/>
      <c r="D44" s="41"/>
      <c r="E44" s="41"/>
      <c r="F44" s="41"/>
      <c r="G44" s="41"/>
      <c r="H44" s="15"/>
      <c r="I44" s="41" t="s">
        <v>26</v>
      </c>
      <c r="J44" s="41"/>
      <c r="K44" s="41"/>
      <c r="L44" s="41"/>
      <c r="M44" s="41"/>
      <c r="N44" s="41"/>
    </row>
    <row r="45" spans="2:14" s="12" customFormat="1" ht="25.5" customHeight="1" x14ac:dyDescent="0.3">
      <c r="B45" s="38" t="s">
        <v>43</v>
      </c>
      <c r="C45" s="38"/>
      <c r="D45" s="38"/>
      <c r="E45" s="38"/>
      <c r="F45" s="38"/>
      <c r="G45" s="38"/>
      <c r="H45" s="15"/>
      <c r="I45" s="38" t="s">
        <v>43</v>
      </c>
      <c r="J45" s="38"/>
      <c r="K45" s="38"/>
      <c r="L45" s="38"/>
      <c r="M45" s="38"/>
      <c r="N45" s="38"/>
    </row>
    <row r="46" spans="2:14" s="12" customFormat="1" ht="25.5" customHeight="1" x14ac:dyDescent="0.3">
      <c r="B46" s="30" t="s">
        <v>41</v>
      </c>
      <c r="C46" s="30"/>
      <c r="D46" s="30"/>
      <c r="E46" s="30" t="s">
        <v>44</v>
      </c>
      <c r="F46" s="31"/>
      <c r="G46" s="31"/>
      <c r="H46" s="15"/>
      <c r="I46" s="30" t="s">
        <v>41</v>
      </c>
      <c r="J46" s="30"/>
      <c r="K46" s="30"/>
      <c r="L46" s="30" t="s">
        <v>44</v>
      </c>
      <c r="M46" s="31"/>
      <c r="N46" s="31"/>
    </row>
    <row r="47" spans="2:14" s="12" customFormat="1" ht="25.5" customHeight="1" x14ac:dyDescent="0.3">
      <c r="B47" s="13" t="s">
        <v>82</v>
      </c>
      <c r="C47" s="32">
        <v>3</v>
      </c>
      <c r="D47" s="33"/>
      <c r="E47" s="13" t="s">
        <v>38</v>
      </c>
      <c r="F47" s="18">
        <v>10</v>
      </c>
      <c r="G47" s="19" t="s">
        <v>52</v>
      </c>
      <c r="H47" s="15"/>
      <c r="I47" s="13" t="s">
        <v>82</v>
      </c>
      <c r="J47" s="32">
        <v>2</v>
      </c>
      <c r="K47" s="33"/>
      <c r="L47" s="13" t="s">
        <v>38</v>
      </c>
      <c r="M47" s="18">
        <v>10</v>
      </c>
      <c r="N47" s="19" t="s">
        <v>52</v>
      </c>
    </row>
    <row r="48" spans="2:14" s="12" customFormat="1" ht="37.5" x14ac:dyDescent="0.3">
      <c r="B48" s="13" t="s">
        <v>46</v>
      </c>
      <c r="C48" s="16">
        <f>J11/C47</f>
        <v>29.420186113099501</v>
      </c>
      <c r="D48" s="17" t="s">
        <v>28</v>
      </c>
      <c r="H48" s="15"/>
      <c r="I48" s="13" t="s">
        <v>46</v>
      </c>
      <c r="J48" s="16">
        <f>J14</f>
        <v>21.768074445239801</v>
      </c>
      <c r="K48" s="17" t="s">
        <v>28</v>
      </c>
    </row>
    <row r="49" spans="2:14" s="12" customFormat="1" ht="25.5" customHeight="1" x14ac:dyDescent="0.3">
      <c r="B49" s="13" t="s">
        <v>30</v>
      </c>
      <c r="C49" s="20">
        <v>220</v>
      </c>
      <c r="D49" s="17" t="s">
        <v>45</v>
      </c>
      <c r="E49" s="15"/>
      <c r="F49" s="15"/>
      <c r="G49" s="15"/>
      <c r="H49" s="15"/>
      <c r="I49" s="13" t="s">
        <v>30</v>
      </c>
      <c r="J49" s="20">
        <v>220</v>
      </c>
      <c r="K49" s="17" t="s">
        <v>45</v>
      </c>
      <c r="L49" s="15"/>
      <c r="M49" s="15"/>
      <c r="N49" s="15"/>
    </row>
    <row r="50" spans="2:14" s="12" customFormat="1" ht="55.5" customHeight="1" x14ac:dyDescent="0.3">
      <c r="B50" s="35" t="s">
        <v>114</v>
      </c>
      <c r="C50" s="36"/>
      <c r="D50" s="36"/>
      <c r="E50" s="36"/>
      <c r="F50" s="36"/>
      <c r="G50" s="37"/>
      <c r="H50" s="15"/>
      <c r="I50" s="35" t="s">
        <v>114</v>
      </c>
      <c r="J50" s="36"/>
      <c r="K50" s="36"/>
      <c r="L50" s="36"/>
      <c r="M50" s="36"/>
      <c r="N50" s="37"/>
    </row>
    <row r="51" spans="2:14" s="12" customFormat="1" ht="25.5" customHeight="1" x14ac:dyDescent="0.3">
      <c r="B51" s="38" t="s">
        <v>53</v>
      </c>
      <c r="C51" s="38"/>
      <c r="D51" s="38"/>
      <c r="E51" s="38"/>
      <c r="F51" s="38"/>
      <c r="G51" s="38"/>
      <c r="H51" s="15"/>
      <c r="I51" s="38" t="s">
        <v>53</v>
      </c>
      <c r="J51" s="38"/>
      <c r="K51" s="38"/>
      <c r="L51" s="38"/>
      <c r="M51" s="38"/>
      <c r="N51" s="38"/>
    </row>
    <row r="52" spans="2:14" s="12" customFormat="1" ht="25.5" customHeight="1" x14ac:dyDescent="0.3">
      <c r="B52" s="30" t="s">
        <v>41</v>
      </c>
      <c r="C52" s="30"/>
      <c r="D52" s="30"/>
      <c r="E52" s="30" t="s">
        <v>44</v>
      </c>
      <c r="F52" s="31"/>
      <c r="G52" s="31"/>
      <c r="H52" s="15"/>
      <c r="I52" s="30" t="s">
        <v>41</v>
      </c>
      <c r="J52" s="30"/>
      <c r="K52" s="30"/>
      <c r="L52" s="30" t="s">
        <v>44</v>
      </c>
      <c r="M52" s="31"/>
      <c r="N52" s="31"/>
    </row>
    <row r="53" spans="2:14" s="12" customFormat="1" ht="37.5" x14ac:dyDescent="0.3">
      <c r="B53" s="13" t="s">
        <v>54</v>
      </c>
      <c r="C53" s="16">
        <v>16.62</v>
      </c>
      <c r="D53" s="17" t="s">
        <v>50</v>
      </c>
      <c r="E53" s="13" t="s">
        <v>56</v>
      </c>
      <c r="F53" s="23">
        <f>C53*C54</f>
        <v>66.48</v>
      </c>
      <c r="G53" s="19" t="s">
        <v>50</v>
      </c>
      <c r="H53" s="15"/>
      <c r="I53" s="13" t="s">
        <v>54</v>
      </c>
      <c r="J53" s="16">
        <v>16.62</v>
      </c>
      <c r="K53" s="17" t="s">
        <v>50</v>
      </c>
      <c r="L53" s="13" t="s">
        <v>56</v>
      </c>
      <c r="M53" s="23">
        <f>J53*J54</f>
        <v>49.86</v>
      </c>
      <c r="N53" s="19" t="s">
        <v>50</v>
      </c>
    </row>
    <row r="54" spans="2:14" s="12" customFormat="1" ht="25.5" customHeight="1" x14ac:dyDescent="0.3">
      <c r="B54" s="13" t="s">
        <v>33</v>
      </c>
      <c r="C54" s="32">
        <f>C47+1</f>
        <v>4</v>
      </c>
      <c r="D54" s="34"/>
      <c r="E54" s="13" t="s">
        <v>53</v>
      </c>
      <c r="F54" s="24">
        <v>0.5</v>
      </c>
      <c r="G54" s="19" t="s">
        <v>55</v>
      </c>
      <c r="H54" s="15"/>
      <c r="I54" s="13" t="s">
        <v>33</v>
      </c>
      <c r="J54" s="32">
        <f>J47+1</f>
        <v>3</v>
      </c>
      <c r="K54" s="34"/>
      <c r="L54" s="13" t="s">
        <v>53</v>
      </c>
      <c r="M54" s="24">
        <v>0.5</v>
      </c>
      <c r="N54" s="19" t="s">
        <v>55</v>
      </c>
    </row>
    <row r="55" spans="2:14" s="14" customFormat="1" ht="48.75" customHeight="1" x14ac:dyDescent="0.25">
      <c r="B55" s="35" t="s">
        <v>84</v>
      </c>
      <c r="C55" s="36"/>
      <c r="D55" s="36"/>
      <c r="E55" s="36"/>
      <c r="F55" s="36"/>
      <c r="G55" s="37"/>
      <c r="H55" s="22"/>
      <c r="I55" s="35" t="s">
        <v>84</v>
      </c>
      <c r="J55" s="36"/>
      <c r="K55" s="36"/>
      <c r="L55" s="36"/>
      <c r="M55" s="36"/>
      <c r="N55" s="37"/>
    </row>
    <row r="56" spans="2:14" s="12" customFormat="1" ht="25.5" customHeight="1" x14ac:dyDescent="0.3">
      <c r="B56" s="38" t="s">
        <v>34</v>
      </c>
      <c r="C56" s="38"/>
      <c r="D56" s="38"/>
      <c r="E56" s="38"/>
      <c r="F56" s="38"/>
      <c r="G56" s="38"/>
      <c r="H56" s="15"/>
      <c r="I56" s="38" t="s">
        <v>34</v>
      </c>
      <c r="J56" s="38"/>
      <c r="K56" s="38"/>
      <c r="L56" s="38"/>
      <c r="M56" s="38"/>
      <c r="N56" s="38"/>
    </row>
    <row r="57" spans="2:14" s="12" customFormat="1" ht="25.5" customHeight="1" x14ac:dyDescent="0.3">
      <c r="B57" s="30" t="s">
        <v>41</v>
      </c>
      <c r="C57" s="30"/>
      <c r="D57" s="30"/>
      <c r="E57" s="30" t="s">
        <v>44</v>
      </c>
      <c r="F57" s="31"/>
      <c r="G57" s="31"/>
      <c r="H57" s="15"/>
      <c r="I57" s="30" t="s">
        <v>41</v>
      </c>
      <c r="J57" s="30"/>
      <c r="K57" s="30"/>
      <c r="L57" s="30" t="s">
        <v>44</v>
      </c>
      <c r="M57" s="31"/>
      <c r="N57" s="31"/>
    </row>
    <row r="58" spans="2:14" s="12" customFormat="1" ht="37.5" x14ac:dyDescent="0.3">
      <c r="B58" s="13" t="s">
        <v>46</v>
      </c>
      <c r="C58" s="16">
        <f>C48</f>
        <v>29.420186113099501</v>
      </c>
      <c r="D58" s="17" t="s">
        <v>28</v>
      </c>
      <c r="E58" s="13" t="s">
        <v>57</v>
      </c>
      <c r="F58" s="23">
        <f>C58*C59*C60*C61*C62*C63</f>
        <v>42.291517537580532</v>
      </c>
      <c r="G58" s="19" t="s">
        <v>28</v>
      </c>
      <c r="H58" s="15"/>
      <c r="I58" s="13" t="s">
        <v>46</v>
      </c>
      <c r="J58" s="16">
        <f>J48</f>
        <v>21.768074445239801</v>
      </c>
      <c r="K58" s="17" t="s">
        <v>28</v>
      </c>
      <c r="L58" s="13" t="s">
        <v>57</v>
      </c>
      <c r="M58" s="23">
        <f>J58*J59*J60*J61*J62*J63</f>
        <v>31.291607015032209</v>
      </c>
      <c r="N58" s="19" t="s">
        <v>28</v>
      </c>
    </row>
    <row r="59" spans="2:14" s="12" customFormat="1" ht="25.5" customHeight="1" x14ac:dyDescent="0.3">
      <c r="B59" s="13" t="s">
        <v>28</v>
      </c>
      <c r="C59" s="39">
        <v>1</v>
      </c>
      <c r="D59" s="40"/>
      <c r="E59" s="13" t="s">
        <v>58</v>
      </c>
      <c r="F59" s="39" t="s">
        <v>112</v>
      </c>
      <c r="G59" s="40"/>
      <c r="H59" s="15"/>
      <c r="I59" s="13" t="s">
        <v>28</v>
      </c>
      <c r="J59" s="39">
        <v>1</v>
      </c>
      <c r="K59" s="40"/>
      <c r="L59" s="13" t="s">
        <v>58</v>
      </c>
      <c r="M59" s="39" t="s">
        <v>67</v>
      </c>
      <c r="N59" s="40"/>
    </row>
    <row r="60" spans="2:14" s="14" customFormat="1" ht="25.5" customHeight="1" x14ac:dyDescent="0.3">
      <c r="B60" s="13" t="s">
        <v>35</v>
      </c>
      <c r="C60" s="39">
        <v>1.1499999999999999</v>
      </c>
      <c r="D60" s="40"/>
      <c r="E60" s="15"/>
      <c r="F60" s="15"/>
      <c r="G60" s="15"/>
      <c r="H60" s="22"/>
      <c r="I60" s="13" t="s">
        <v>35</v>
      </c>
      <c r="J60" s="39">
        <v>1.1499999999999999</v>
      </c>
      <c r="K60" s="40"/>
      <c r="L60" s="15"/>
      <c r="M60" s="15"/>
      <c r="N60" s="15"/>
    </row>
    <row r="61" spans="2:14" s="12" customFormat="1" ht="25.5" customHeight="1" x14ac:dyDescent="0.3">
      <c r="B61" s="13" t="s">
        <v>36</v>
      </c>
      <c r="C61" s="39">
        <v>1.25</v>
      </c>
      <c r="D61" s="40"/>
      <c r="E61" s="15"/>
      <c r="F61" s="15"/>
      <c r="G61" s="15"/>
      <c r="H61" s="15"/>
      <c r="I61" s="13" t="s">
        <v>36</v>
      </c>
      <c r="J61" s="39">
        <v>1.25</v>
      </c>
      <c r="K61" s="40"/>
      <c r="L61" s="15"/>
      <c r="M61" s="15"/>
      <c r="N61" s="15"/>
    </row>
    <row r="62" spans="2:14" s="12" customFormat="1" ht="25.5" customHeight="1" x14ac:dyDescent="0.3">
      <c r="B62" s="13" t="s">
        <v>2</v>
      </c>
      <c r="C62" s="39">
        <v>1</v>
      </c>
      <c r="D62" s="40"/>
      <c r="E62" s="15"/>
      <c r="F62" s="15"/>
      <c r="G62" s="15"/>
      <c r="H62" s="15"/>
      <c r="I62" s="13" t="s">
        <v>2</v>
      </c>
      <c r="J62" s="39">
        <v>1</v>
      </c>
      <c r="K62" s="40"/>
      <c r="L62" s="15"/>
      <c r="M62" s="15"/>
      <c r="N62" s="15"/>
    </row>
    <row r="63" spans="2:14" s="12" customFormat="1" ht="25.5" customHeight="1" x14ac:dyDescent="0.3">
      <c r="B63" s="13" t="s">
        <v>37</v>
      </c>
      <c r="C63" s="39">
        <v>1</v>
      </c>
      <c r="D63" s="40"/>
      <c r="E63" s="15"/>
      <c r="F63" s="15"/>
      <c r="G63" s="15"/>
      <c r="H63" s="15"/>
      <c r="I63" s="13" t="s">
        <v>37</v>
      </c>
      <c r="J63" s="39">
        <v>1</v>
      </c>
      <c r="K63" s="40"/>
      <c r="L63" s="15"/>
      <c r="M63" s="15"/>
      <c r="N63" s="15"/>
    </row>
    <row r="64" spans="2:14" s="12" customFormat="1" ht="41.25" customHeight="1" x14ac:dyDescent="0.3">
      <c r="B64" s="35" t="s">
        <v>113</v>
      </c>
      <c r="C64" s="36"/>
      <c r="D64" s="36"/>
      <c r="E64" s="36"/>
      <c r="F64" s="36"/>
      <c r="G64" s="37"/>
      <c r="H64" s="15"/>
      <c r="I64" s="35" t="s">
        <v>122</v>
      </c>
      <c r="J64" s="36"/>
      <c r="K64" s="36"/>
      <c r="L64" s="36"/>
      <c r="M64" s="36"/>
      <c r="N64" s="37"/>
    </row>
    <row r="65" spans="2:14" s="12" customFormat="1" ht="25.5" customHeight="1" x14ac:dyDescent="0.3">
      <c r="B65" s="15"/>
      <c r="C65" s="15"/>
      <c r="D65" s="15"/>
      <c r="E65" s="15"/>
      <c r="F65" s="15"/>
      <c r="G65" s="15"/>
      <c r="H65" s="15"/>
    </row>
    <row r="66" spans="2:14" s="12" customFormat="1" ht="25.5" customHeight="1" x14ac:dyDescent="0.3">
      <c r="B66" s="15"/>
      <c r="C66" s="15"/>
      <c r="D66" s="15"/>
      <c r="E66" s="15"/>
      <c r="F66" s="15"/>
      <c r="G66" s="15"/>
      <c r="H66" s="15"/>
    </row>
    <row r="67" spans="2:14" s="12" customFormat="1" ht="25.5" customHeight="1" x14ac:dyDescent="0.3">
      <c r="B67" s="41" t="s">
        <v>27</v>
      </c>
      <c r="C67" s="41"/>
      <c r="D67" s="41"/>
      <c r="E67" s="41"/>
      <c r="F67" s="41"/>
      <c r="G67" s="41"/>
      <c r="H67" s="15"/>
      <c r="I67" s="41" t="s">
        <v>111</v>
      </c>
      <c r="J67" s="41"/>
      <c r="K67" s="41"/>
      <c r="L67" s="41"/>
      <c r="M67" s="41"/>
      <c r="N67" s="41"/>
    </row>
    <row r="68" spans="2:14" s="12" customFormat="1" ht="25.5" customHeight="1" x14ac:dyDescent="0.3">
      <c r="B68" s="38" t="s">
        <v>43</v>
      </c>
      <c r="C68" s="38"/>
      <c r="D68" s="38"/>
      <c r="E68" s="38"/>
      <c r="F68" s="38"/>
      <c r="G68" s="38"/>
      <c r="H68" s="15"/>
      <c r="I68" s="38" t="s">
        <v>43</v>
      </c>
      <c r="J68" s="38"/>
      <c r="K68" s="38"/>
      <c r="L68" s="38"/>
      <c r="M68" s="38"/>
      <c r="N68" s="38"/>
    </row>
    <row r="69" spans="2:14" s="12" customFormat="1" ht="25.5" customHeight="1" x14ac:dyDescent="0.3">
      <c r="B69" s="30" t="s">
        <v>41</v>
      </c>
      <c r="C69" s="30"/>
      <c r="D69" s="30"/>
      <c r="E69" s="30" t="s">
        <v>44</v>
      </c>
      <c r="F69" s="31"/>
      <c r="G69" s="31"/>
      <c r="H69" s="15"/>
      <c r="I69" s="30" t="s">
        <v>41</v>
      </c>
      <c r="J69" s="30"/>
      <c r="K69" s="30"/>
      <c r="L69" s="30" t="s">
        <v>44</v>
      </c>
      <c r="M69" s="31"/>
      <c r="N69" s="31"/>
    </row>
    <row r="70" spans="2:14" s="12" customFormat="1" ht="18.75" x14ac:dyDescent="0.3">
      <c r="B70" s="13" t="s">
        <v>82</v>
      </c>
      <c r="C70" s="32">
        <v>2</v>
      </c>
      <c r="D70" s="33"/>
      <c r="E70" s="13" t="s">
        <v>49</v>
      </c>
      <c r="F70" s="23">
        <f>(1.724*C71*C70*C73)/(3*C72)</f>
        <v>7.5448980282423372</v>
      </c>
      <c r="G70" s="19" t="s">
        <v>50</v>
      </c>
      <c r="H70" s="15"/>
      <c r="I70" s="13" t="s">
        <v>82</v>
      </c>
      <c r="J70" s="32">
        <v>1</v>
      </c>
      <c r="K70" s="33"/>
      <c r="L70" s="13" t="s">
        <v>38</v>
      </c>
      <c r="M70" s="18">
        <v>12</v>
      </c>
      <c r="N70" s="19" t="s">
        <v>52</v>
      </c>
    </row>
    <row r="71" spans="2:14" s="12" customFormat="1" ht="37.5" x14ac:dyDescent="0.3">
      <c r="B71" s="13" t="s">
        <v>46</v>
      </c>
      <c r="C71" s="16">
        <f>J15</f>
        <v>42.476735862562634</v>
      </c>
      <c r="D71" s="17" t="s">
        <v>28</v>
      </c>
      <c r="E71" s="13" t="s">
        <v>38</v>
      </c>
      <c r="F71" s="18">
        <v>8</v>
      </c>
      <c r="G71" s="19" t="s">
        <v>52</v>
      </c>
      <c r="H71" s="15"/>
      <c r="I71" s="13" t="s">
        <v>46</v>
      </c>
      <c r="J71" s="16">
        <f>J16</f>
        <v>6.377952755905512</v>
      </c>
      <c r="K71" s="17" t="s">
        <v>28</v>
      </c>
    </row>
    <row r="72" spans="2:14" s="14" customFormat="1" ht="25.5" customHeight="1" x14ac:dyDescent="0.3">
      <c r="B72" s="13" t="s">
        <v>30</v>
      </c>
      <c r="C72" s="20">
        <v>220</v>
      </c>
      <c r="D72" s="17" t="s">
        <v>45</v>
      </c>
      <c r="E72" s="13" t="s">
        <v>51</v>
      </c>
      <c r="F72" s="23">
        <v>8.3670000000000009</v>
      </c>
      <c r="G72" s="19" t="s">
        <v>50</v>
      </c>
      <c r="H72" s="22"/>
      <c r="I72" s="13" t="s">
        <v>30</v>
      </c>
      <c r="J72" s="20">
        <v>127</v>
      </c>
      <c r="K72" s="17" t="s">
        <v>45</v>
      </c>
      <c r="L72" s="15"/>
      <c r="M72" s="15"/>
      <c r="N72" s="15"/>
    </row>
    <row r="73" spans="2:14" s="12" customFormat="1" ht="44.25" customHeight="1" x14ac:dyDescent="0.3">
      <c r="B73" s="13" t="s">
        <v>47</v>
      </c>
      <c r="C73" s="21">
        <v>34</v>
      </c>
      <c r="D73" s="19" t="s">
        <v>48</v>
      </c>
      <c r="E73" s="14"/>
      <c r="F73" s="14"/>
      <c r="G73" s="14"/>
      <c r="H73" s="15"/>
      <c r="I73" s="35" t="s">
        <v>118</v>
      </c>
      <c r="J73" s="36"/>
      <c r="K73" s="36"/>
      <c r="L73" s="36"/>
      <c r="M73" s="36"/>
      <c r="N73" s="37"/>
    </row>
    <row r="74" spans="2:14" s="12" customFormat="1" ht="47.25" customHeight="1" x14ac:dyDescent="0.3">
      <c r="B74" s="35" t="s">
        <v>115</v>
      </c>
      <c r="C74" s="36"/>
      <c r="D74" s="36"/>
      <c r="E74" s="36"/>
      <c r="F74" s="36"/>
      <c r="G74" s="37"/>
      <c r="H74" s="15"/>
      <c r="I74" s="38" t="s">
        <v>53</v>
      </c>
      <c r="J74" s="38"/>
      <c r="K74" s="38"/>
      <c r="L74" s="38"/>
      <c r="M74" s="38"/>
      <c r="N74" s="38"/>
    </row>
    <row r="75" spans="2:14" s="12" customFormat="1" ht="25.5" customHeight="1" x14ac:dyDescent="0.3">
      <c r="B75" s="38" t="s">
        <v>53</v>
      </c>
      <c r="C75" s="38"/>
      <c r="D75" s="38"/>
      <c r="E75" s="38"/>
      <c r="F75" s="38"/>
      <c r="G75" s="38"/>
      <c r="H75" s="15"/>
      <c r="I75" s="30" t="s">
        <v>41</v>
      </c>
      <c r="J75" s="30"/>
      <c r="K75" s="30"/>
      <c r="L75" s="30" t="s">
        <v>44</v>
      </c>
      <c r="M75" s="31"/>
      <c r="N75" s="31"/>
    </row>
    <row r="76" spans="2:14" s="12" customFormat="1" ht="37.5" x14ac:dyDescent="0.3">
      <c r="B76" s="30" t="s">
        <v>41</v>
      </c>
      <c r="C76" s="30"/>
      <c r="D76" s="30"/>
      <c r="E76" s="30" t="s">
        <v>44</v>
      </c>
      <c r="F76" s="31"/>
      <c r="G76" s="31"/>
      <c r="H76" s="15"/>
      <c r="I76" s="13" t="s">
        <v>54</v>
      </c>
      <c r="J76" s="16">
        <v>12.57</v>
      </c>
      <c r="K76" s="17" t="s">
        <v>50</v>
      </c>
      <c r="L76" s="13" t="s">
        <v>56</v>
      </c>
      <c r="M76" s="23">
        <f>J76*J77</f>
        <v>25.14</v>
      </c>
      <c r="N76" s="19" t="s">
        <v>50</v>
      </c>
    </row>
    <row r="77" spans="2:14" s="12" customFormat="1" ht="37.5" x14ac:dyDescent="0.3">
      <c r="B77" s="13" t="s">
        <v>54</v>
      </c>
      <c r="C77" s="16">
        <v>28.27</v>
      </c>
      <c r="D77" s="17" t="s">
        <v>50</v>
      </c>
      <c r="E77" s="13" t="s">
        <v>56</v>
      </c>
      <c r="F77" s="23">
        <f>C77*C78</f>
        <v>84.81</v>
      </c>
      <c r="G77" s="19" t="s">
        <v>50</v>
      </c>
      <c r="H77" s="15"/>
      <c r="I77" s="13" t="s">
        <v>33</v>
      </c>
      <c r="J77" s="32">
        <f>J70+1</f>
        <v>2</v>
      </c>
      <c r="K77" s="34"/>
      <c r="L77" s="13" t="s">
        <v>53</v>
      </c>
      <c r="M77" s="24">
        <v>0.5</v>
      </c>
      <c r="N77" s="19" t="s">
        <v>55</v>
      </c>
    </row>
    <row r="78" spans="2:14" s="14" customFormat="1" ht="52.5" customHeight="1" x14ac:dyDescent="0.25">
      <c r="B78" s="13" t="s">
        <v>33</v>
      </c>
      <c r="C78" s="32">
        <f>C70+1</f>
        <v>3</v>
      </c>
      <c r="D78" s="34"/>
      <c r="E78" s="13" t="s">
        <v>53</v>
      </c>
      <c r="F78" s="24">
        <v>0.5</v>
      </c>
      <c r="G78" s="19" t="s">
        <v>55</v>
      </c>
      <c r="H78" s="22"/>
      <c r="I78" s="35" t="s">
        <v>84</v>
      </c>
      <c r="J78" s="36"/>
      <c r="K78" s="36"/>
      <c r="L78" s="36"/>
      <c r="M78" s="36"/>
      <c r="N78" s="37"/>
    </row>
    <row r="79" spans="2:14" s="12" customFormat="1" ht="51" customHeight="1" x14ac:dyDescent="0.3">
      <c r="B79" s="35" t="s">
        <v>84</v>
      </c>
      <c r="C79" s="36"/>
      <c r="D79" s="36"/>
      <c r="E79" s="36"/>
      <c r="F79" s="36"/>
      <c r="G79" s="37"/>
      <c r="H79" s="15"/>
      <c r="I79" s="38" t="s">
        <v>34</v>
      </c>
      <c r="J79" s="38"/>
      <c r="K79" s="38"/>
      <c r="L79" s="38"/>
      <c r="M79" s="38"/>
      <c r="N79" s="38"/>
    </row>
    <row r="80" spans="2:14" s="12" customFormat="1" ht="25.5" customHeight="1" x14ac:dyDescent="0.3">
      <c r="B80" s="38" t="s">
        <v>34</v>
      </c>
      <c r="C80" s="38"/>
      <c r="D80" s="38"/>
      <c r="E80" s="38"/>
      <c r="F80" s="38"/>
      <c r="G80" s="38"/>
      <c r="H80" s="15"/>
      <c r="I80" s="30" t="s">
        <v>41</v>
      </c>
      <c r="J80" s="30"/>
      <c r="K80" s="30"/>
      <c r="L80" s="30" t="s">
        <v>44</v>
      </c>
      <c r="M80" s="31"/>
      <c r="N80" s="31"/>
    </row>
    <row r="81" spans="2:14" s="12" customFormat="1" ht="37.5" x14ac:dyDescent="0.3">
      <c r="B81" s="30" t="s">
        <v>41</v>
      </c>
      <c r="C81" s="30"/>
      <c r="D81" s="30"/>
      <c r="E81" s="30" t="s">
        <v>44</v>
      </c>
      <c r="F81" s="31"/>
      <c r="G81" s="31"/>
      <c r="H81" s="15"/>
      <c r="I81" s="13" t="s">
        <v>46</v>
      </c>
      <c r="J81" s="16">
        <f>J71</f>
        <v>6.377952755905512</v>
      </c>
      <c r="K81" s="17" t="s">
        <v>28</v>
      </c>
      <c r="L81" s="13" t="s">
        <v>57</v>
      </c>
      <c r="M81" s="23">
        <f>J81*J82*J83*J84*J85*J86</f>
        <v>9.1683070866141723</v>
      </c>
      <c r="N81" s="19" t="s">
        <v>28</v>
      </c>
    </row>
    <row r="82" spans="2:14" s="12" customFormat="1" ht="37.5" x14ac:dyDescent="0.3">
      <c r="B82" s="13" t="s">
        <v>46</v>
      </c>
      <c r="C82" s="16">
        <f>C71</f>
        <v>42.476735862562634</v>
      </c>
      <c r="D82" s="17" t="s">
        <v>28</v>
      </c>
      <c r="E82" s="13" t="s">
        <v>57</v>
      </c>
      <c r="F82" s="23">
        <f>C82*C83*C84*C85*C86*C87</f>
        <v>61.060307802433783</v>
      </c>
      <c r="G82" s="19" t="s">
        <v>28</v>
      </c>
      <c r="H82" s="15"/>
      <c r="I82" s="13" t="s">
        <v>28</v>
      </c>
      <c r="J82" s="39">
        <v>1</v>
      </c>
      <c r="K82" s="40"/>
      <c r="L82" s="13" t="s">
        <v>58</v>
      </c>
      <c r="M82" s="39" t="s">
        <v>101</v>
      </c>
      <c r="N82" s="40"/>
    </row>
    <row r="83" spans="2:14" s="14" customFormat="1" ht="25.5" customHeight="1" x14ac:dyDescent="0.3">
      <c r="B83" s="13" t="s">
        <v>28</v>
      </c>
      <c r="C83" s="39">
        <v>1</v>
      </c>
      <c r="D83" s="40"/>
      <c r="E83" s="13" t="s">
        <v>58</v>
      </c>
      <c r="F83" s="39" t="s">
        <v>116</v>
      </c>
      <c r="G83" s="40"/>
      <c r="H83" s="22"/>
      <c r="I83" s="13" t="s">
        <v>35</v>
      </c>
      <c r="J83" s="39">
        <v>1.1499999999999999</v>
      </c>
      <c r="K83" s="40"/>
      <c r="L83" s="15"/>
      <c r="M83" s="15"/>
      <c r="N83" s="15"/>
    </row>
    <row r="84" spans="2:14" s="12" customFormat="1" ht="25.5" customHeight="1" x14ac:dyDescent="0.3">
      <c r="B84" s="13" t="s">
        <v>35</v>
      </c>
      <c r="C84" s="39">
        <v>1.1499999999999999</v>
      </c>
      <c r="D84" s="40"/>
      <c r="E84" s="15"/>
      <c r="F84" s="15"/>
      <c r="G84" s="15"/>
      <c r="H84" s="15"/>
      <c r="I84" s="13" t="s">
        <v>36</v>
      </c>
      <c r="J84" s="39">
        <v>1.25</v>
      </c>
      <c r="K84" s="40"/>
      <c r="L84" s="15"/>
      <c r="M84" s="15"/>
      <c r="N84" s="15"/>
    </row>
    <row r="85" spans="2:14" s="12" customFormat="1" ht="25.5" customHeight="1" x14ac:dyDescent="0.3">
      <c r="B85" s="13" t="s">
        <v>36</v>
      </c>
      <c r="C85" s="39">
        <v>1.25</v>
      </c>
      <c r="D85" s="40"/>
      <c r="E85" s="15"/>
      <c r="F85" s="15"/>
      <c r="G85" s="15"/>
      <c r="H85" s="15"/>
      <c r="I85" s="13" t="s">
        <v>2</v>
      </c>
      <c r="J85" s="39">
        <v>1</v>
      </c>
      <c r="K85" s="40"/>
      <c r="L85" s="15"/>
      <c r="M85" s="15"/>
      <c r="N85" s="15"/>
    </row>
    <row r="86" spans="2:14" s="12" customFormat="1" ht="25.5" customHeight="1" x14ac:dyDescent="0.3">
      <c r="B86" s="13" t="s">
        <v>2</v>
      </c>
      <c r="C86" s="39">
        <v>1</v>
      </c>
      <c r="D86" s="40"/>
      <c r="E86" s="15"/>
      <c r="F86" s="15"/>
      <c r="G86" s="15"/>
      <c r="H86" s="15"/>
      <c r="I86" s="13" t="s">
        <v>37</v>
      </c>
      <c r="J86" s="39">
        <v>1</v>
      </c>
      <c r="K86" s="40"/>
      <c r="L86" s="15"/>
      <c r="M86" s="15"/>
      <c r="N86" s="15"/>
    </row>
    <row r="87" spans="2:14" s="12" customFormat="1" ht="51" customHeight="1" x14ac:dyDescent="0.3">
      <c r="B87" s="13" t="s">
        <v>37</v>
      </c>
      <c r="C87" s="39">
        <v>1</v>
      </c>
      <c r="D87" s="40"/>
      <c r="E87" s="15"/>
      <c r="F87" s="15"/>
      <c r="G87" s="15"/>
      <c r="H87" s="15"/>
      <c r="I87" s="35" t="s">
        <v>119</v>
      </c>
      <c r="J87" s="36"/>
      <c r="K87" s="36"/>
      <c r="L87" s="36"/>
      <c r="M87" s="36"/>
      <c r="N87" s="37"/>
    </row>
    <row r="88" spans="2:14" ht="53.25" customHeight="1" x14ac:dyDescent="0.25">
      <c r="B88" s="35" t="s">
        <v>117</v>
      </c>
      <c r="C88" s="36"/>
      <c r="D88" s="36"/>
      <c r="E88" s="36"/>
      <c r="F88" s="36"/>
      <c r="G88" s="37"/>
      <c r="I88"/>
    </row>
    <row r="89" spans="2:14" x14ac:dyDescent="0.25">
      <c r="I89"/>
    </row>
    <row r="90" spans="2:14" x14ac:dyDescent="0.25">
      <c r="I90"/>
    </row>
    <row r="91" spans="2:14" x14ac:dyDescent="0.25">
      <c r="I91"/>
    </row>
    <row r="92" spans="2:14" x14ac:dyDescent="0.25">
      <c r="I92"/>
    </row>
  </sheetData>
  <mergeCells count="137">
    <mergeCell ref="I67:N67"/>
    <mergeCell ref="I68:N68"/>
    <mergeCell ref="I69:K69"/>
    <mergeCell ref="L69:N69"/>
    <mergeCell ref="I73:N73"/>
    <mergeCell ref="J83:K83"/>
    <mergeCell ref="I79:N79"/>
    <mergeCell ref="I80:K80"/>
    <mergeCell ref="L80:N80"/>
    <mergeCell ref="J82:K82"/>
    <mergeCell ref="M82:N82"/>
    <mergeCell ref="B50:G50"/>
    <mergeCell ref="B51:G51"/>
    <mergeCell ref="I74:N74"/>
    <mergeCell ref="C62:D62"/>
    <mergeCell ref="C63:D63"/>
    <mergeCell ref="B64:G64"/>
    <mergeCell ref="J62:K62"/>
    <mergeCell ref="J63:K63"/>
    <mergeCell ref="I64:N64"/>
    <mergeCell ref="B67:G67"/>
    <mergeCell ref="B68:G68"/>
    <mergeCell ref="B69:D69"/>
    <mergeCell ref="E69:G69"/>
    <mergeCell ref="C70:D70"/>
    <mergeCell ref="B74:G74"/>
    <mergeCell ref="J54:K54"/>
    <mergeCell ref="I55:N55"/>
    <mergeCell ref="I56:N56"/>
    <mergeCell ref="I57:K57"/>
    <mergeCell ref="L57:N57"/>
    <mergeCell ref="J59:K59"/>
    <mergeCell ref="M59:N59"/>
    <mergeCell ref="J60:K60"/>
    <mergeCell ref="J61:K61"/>
    <mergeCell ref="J39:K39"/>
    <mergeCell ref="J40:K40"/>
    <mergeCell ref="I41:N41"/>
    <mergeCell ref="I34:K34"/>
    <mergeCell ref="L34:N34"/>
    <mergeCell ref="J36:K36"/>
    <mergeCell ref="M36:N36"/>
    <mergeCell ref="J37:K37"/>
    <mergeCell ref="C61:D61"/>
    <mergeCell ref="C47:D47"/>
    <mergeCell ref="B44:G44"/>
    <mergeCell ref="B57:D57"/>
    <mergeCell ref="E57:G57"/>
    <mergeCell ref="C59:D59"/>
    <mergeCell ref="F59:G59"/>
    <mergeCell ref="C60:D60"/>
    <mergeCell ref="B52:D52"/>
    <mergeCell ref="E52:G52"/>
    <mergeCell ref="C54:D54"/>
    <mergeCell ref="B55:G55"/>
    <mergeCell ref="B56:G56"/>
    <mergeCell ref="B45:G45"/>
    <mergeCell ref="B46:D46"/>
    <mergeCell ref="E46:G46"/>
    <mergeCell ref="J31:K31"/>
    <mergeCell ref="I32:N32"/>
    <mergeCell ref="I33:N33"/>
    <mergeCell ref="I21:N21"/>
    <mergeCell ref="I22:K22"/>
    <mergeCell ref="L22:N22"/>
    <mergeCell ref="I27:N27"/>
    <mergeCell ref="I28:N28"/>
    <mergeCell ref="J38:K38"/>
    <mergeCell ref="E22:G22"/>
    <mergeCell ref="B5:M5"/>
    <mergeCell ref="J6:J8"/>
    <mergeCell ref="C6:F7"/>
    <mergeCell ref="M6:M8"/>
    <mergeCell ref="B6:B8"/>
    <mergeCell ref="G6:G8"/>
    <mergeCell ref="H6:H8"/>
    <mergeCell ref="I29:K29"/>
    <mergeCell ref="L29:N29"/>
    <mergeCell ref="C23:D23"/>
    <mergeCell ref="J23:K23"/>
    <mergeCell ref="B2:M3"/>
    <mergeCell ref="C38:D38"/>
    <mergeCell ref="C39:D39"/>
    <mergeCell ref="C40:D40"/>
    <mergeCell ref="B41:G41"/>
    <mergeCell ref="B20:G20"/>
    <mergeCell ref="B34:D34"/>
    <mergeCell ref="E34:G34"/>
    <mergeCell ref="C36:D36"/>
    <mergeCell ref="F36:G36"/>
    <mergeCell ref="C37:D37"/>
    <mergeCell ref="B29:D29"/>
    <mergeCell ref="E29:G29"/>
    <mergeCell ref="B32:G32"/>
    <mergeCell ref="B33:G33"/>
    <mergeCell ref="B27:G27"/>
    <mergeCell ref="C31:D31"/>
    <mergeCell ref="I6:I8"/>
    <mergeCell ref="L6:L8"/>
    <mergeCell ref="K6:K8"/>
    <mergeCell ref="I20:N20"/>
    <mergeCell ref="B28:G28"/>
    <mergeCell ref="B21:G21"/>
    <mergeCell ref="B22:D22"/>
    <mergeCell ref="I44:N44"/>
    <mergeCell ref="I45:N45"/>
    <mergeCell ref="I46:K46"/>
    <mergeCell ref="L46:N46"/>
    <mergeCell ref="J47:K47"/>
    <mergeCell ref="I50:N50"/>
    <mergeCell ref="I51:N51"/>
    <mergeCell ref="I52:K52"/>
    <mergeCell ref="L52:N52"/>
    <mergeCell ref="B88:G88"/>
    <mergeCell ref="C83:D83"/>
    <mergeCell ref="C84:D84"/>
    <mergeCell ref="C85:D85"/>
    <mergeCell ref="C86:D86"/>
    <mergeCell ref="J70:K70"/>
    <mergeCell ref="B75:G75"/>
    <mergeCell ref="B76:D76"/>
    <mergeCell ref="E76:G76"/>
    <mergeCell ref="C78:D78"/>
    <mergeCell ref="B80:G80"/>
    <mergeCell ref="B81:D81"/>
    <mergeCell ref="E81:G81"/>
    <mergeCell ref="F83:G83"/>
    <mergeCell ref="C87:D87"/>
    <mergeCell ref="B79:G79"/>
    <mergeCell ref="I75:K75"/>
    <mergeCell ref="J84:K84"/>
    <mergeCell ref="J85:K85"/>
    <mergeCell ref="J86:K86"/>
    <mergeCell ref="I87:N87"/>
    <mergeCell ref="L75:N75"/>
    <mergeCell ref="J77:K77"/>
    <mergeCell ref="I78:N78"/>
  </mergeCells>
  <phoneticPr fontId="2" type="noConversion"/>
  <pageMargins left="0.7" right="0.7" top="0.75" bottom="0.75" header="0.3" footer="0.3"/>
  <pageSetup scale="4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8DE5-2AF0-4E92-B9E8-6E03CE7C239A}">
  <sheetPr>
    <tabColor theme="7" tint="0.59999389629810485"/>
    <pageSetUpPr fitToPage="1"/>
  </sheetPr>
  <dimension ref="A2:L59"/>
  <sheetViews>
    <sheetView topLeftCell="A26" zoomScale="68" zoomScaleNormal="55" workbookViewId="0">
      <selection activeCell="B5" sqref="B5:L36"/>
    </sheetView>
  </sheetViews>
  <sheetFormatPr baseColWidth="10" defaultRowHeight="15" x14ac:dyDescent="0.25"/>
  <cols>
    <col min="2" max="4" width="19.85546875" customWidth="1"/>
    <col min="5" max="5" width="26.42578125" bestFit="1" customWidth="1"/>
    <col min="6" max="6" width="19.85546875" customWidth="1"/>
    <col min="7" max="7" width="28.7109375" bestFit="1" customWidth="1"/>
    <col min="8" max="10" width="19.85546875" customWidth="1"/>
    <col min="11" max="11" width="27.85546875" bestFit="1" customWidth="1"/>
    <col min="12" max="12" width="28.7109375" bestFit="1" customWidth="1"/>
  </cols>
  <sheetData>
    <row r="2" spans="2:12" ht="15.75" customHeight="1" x14ac:dyDescent="0.25">
      <c r="B2" s="57" t="s">
        <v>78</v>
      </c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2:12" ht="15.75" customHeight="1" x14ac:dyDescent="0.2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</row>
    <row r="5" spans="2:12" ht="29.25" customHeight="1" x14ac:dyDescent="0.25">
      <c r="B5" s="58" t="s">
        <v>4</v>
      </c>
      <c r="C5" s="58"/>
      <c r="D5" s="58"/>
      <c r="E5" s="58"/>
      <c r="F5" s="58"/>
      <c r="G5" s="58"/>
      <c r="H5" s="58"/>
      <c r="I5" s="58"/>
      <c r="J5" s="58"/>
      <c r="K5" s="58"/>
      <c r="L5" s="58"/>
    </row>
    <row r="6" spans="2:12" ht="15" customHeight="1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2:12" ht="21" customHeight="1" x14ac:dyDescent="0.25">
      <c r="B7" s="59" t="s">
        <v>20</v>
      </c>
      <c r="C7" s="4" t="s">
        <v>59</v>
      </c>
      <c r="D7" s="60" t="s">
        <v>61</v>
      </c>
      <c r="E7" s="61"/>
      <c r="F7" s="46" t="s">
        <v>9</v>
      </c>
      <c r="G7" s="46" t="s">
        <v>8</v>
      </c>
      <c r="H7" s="46" t="s">
        <v>7</v>
      </c>
      <c r="I7" s="46" t="s">
        <v>6</v>
      </c>
      <c r="J7" s="46" t="s">
        <v>63</v>
      </c>
      <c r="K7" s="46" t="s">
        <v>10</v>
      </c>
      <c r="L7" s="46" t="s">
        <v>60</v>
      </c>
    </row>
    <row r="8" spans="2:12" ht="29.25" customHeight="1" x14ac:dyDescent="0.25">
      <c r="B8" s="59"/>
      <c r="C8" s="4">
        <v>90</v>
      </c>
      <c r="D8" s="46" t="s">
        <v>11</v>
      </c>
      <c r="E8" s="46" t="s">
        <v>39</v>
      </c>
      <c r="F8" s="47"/>
      <c r="G8" s="47"/>
      <c r="H8" s="47"/>
      <c r="I8" s="47"/>
      <c r="J8" s="47"/>
      <c r="K8" s="47"/>
      <c r="L8" s="47"/>
    </row>
    <row r="9" spans="2:12" ht="29.25" customHeight="1" x14ac:dyDescent="0.25">
      <c r="B9" s="59"/>
      <c r="C9" s="4" t="s">
        <v>5</v>
      </c>
      <c r="D9" s="48"/>
      <c r="E9" s="48"/>
      <c r="F9" s="48"/>
      <c r="G9" s="48"/>
      <c r="H9" s="48"/>
      <c r="I9" s="48"/>
      <c r="J9" s="48"/>
      <c r="K9" s="48"/>
      <c r="L9" s="48"/>
    </row>
    <row r="10" spans="2:12" ht="29.25" customHeight="1" x14ac:dyDescent="0.25">
      <c r="B10" s="4" t="s">
        <v>13</v>
      </c>
      <c r="C10" s="6">
        <v>9</v>
      </c>
      <c r="D10" s="8">
        <f>($C10*$C$8)/1000</f>
        <v>0.81</v>
      </c>
      <c r="E10" s="8">
        <f>SUM(D10:D10)</f>
        <v>0.81</v>
      </c>
      <c r="F10" s="6">
        <v>0.95</v>
      </c>
      <c r="G10" s="6" t="s">
        <v>16</v>
      </c>
      <c r="H10" s="6">
        <v>127</v>
      </c>
      <c r="I10" s="8">
        <f>($C10*$C$8/127)</f>
        <v>6.377952755905512</v>
      </c>
      <c r="J10" s="9">
        <f>F19</f>
        <v>12</v>
      </c>
      <c r="K10" s="8" t="str">
        <f>F31</f>
        <v>1 polo a 10 A</v>
      </c>
      <c r="L10" s="10">
        <f>F26</f>
        <v>0.5</v>
      </c>
    </row>
    <row r="11" spans="2:12" ht="29.25" customHeight="1" x14ac:dyDescent="0.25">
      <c r="B11" s="7"/>
      <c r="C11" s="7">
        <f>SUM(C10:C10)</f>
        <v>9</v>
      </c>
      <c r="D11" s="7">
        <f>SUM(D10:D10)</f>
        <v>0.81</v>
      </c>
      <c r="E11" s="7">
        <f>SUM(E10:E10)</f>
        <v>0.81</v>
      </c>
      <c r="F11" s="11"/>
      <c r="G11" s="11"/>
      <c r="H11" s="11"/>
      <c r="I11" s="11">
        <f>SUM(I10:I10)</f>
        <v>6.377952755905512</v>
      </c>
      <c r="J11" s="11"/>
      <c r="K11" s="11"/>
      <c r="L11" s="11"/>
    </row>
    <row r="14" spans="2:12" s="15" customFormat="1" ht="18.75" customHeight="1" x14ac:dyDescent="0.3">
      <c r="B14" s="58" t="s">
        <v>96</v>
      </c>
      <c r="C14" s="58"/>
      <c r="D14" s="58"/>
      <c r="E14" s="58"/>
      <c r="F14" s="58"/>
      <c r="G14" s="58"/>
    </row>
    <row r="15" spans="2:12" s="15" customFormat="1" ht="18.75" customHeight="1" x14ac:dyDescent="0.3">
      <c r="B15" s="45"/>
      <c r="C15" s="45"/>
      <c r="D15" s="45"/>
      <c r="E15" s="45"/>
      <c r="F15" s="45"/>
      <c r="G15" s="45"/>
    </row>
    <row r="16" spans="2:12" s="15" customFormat="1" ht="39" customHeight="1" x14ac:dyDescent="0.3">
      <c r="B16" s="41" t="s">
        <v>13</v>
      </c>
      <c r="C16" s="41"/>
      <c r="D16" s="41"/>
      <c r="E16" s="41"/>
      <c r="F16" s="41"/>
      <c r="G16" s="41"/>
    </row>
    <row r="17" spans="1:7" s="15" customFormat="1" ht="39" customHeight="1" x14ac:dyDescent="0.3">
      <c r="B17" s="38" t="s">
        <v>43</v>
      </c>
      <c r="C17" s="38"/>
      <c r="D17" s="38"/>
      <c r="E17" s="38"/>
      <c r="F17" s="38"/>
      <c r="G17" s="38"/>
    </row>
    <row r="18" spans="1:7" s="15" customFormat="1" ht="39" customHeight="1" x14ac:dyDescent="0.3">
      <c r="B18" s="30" t="s">
        <v>41</v>
      </c>
      <c r="C18" s="30"/>
      <c r="D18" s="30"/>
      <c r="E18" s="30" t="s">
        <v>44</v>
      </c>
      <c r="F18" s="31"/>
      <c r="G18" s="31"/>
    </row>
    <row r="19" spans="1:7" s="15" customFormat="1" ht="39" customHeight="1" x14ac:dyDescent="0.3">
      <c r="B19" s="13" t="s">
        <v>82</v>
      </c>
      <c r="C19" s="55">
        <v>1</v>
      </c>
      <c r="D19" s="56"/>
      <c r="E19" s="13" t="s">
        <v>38</v>
      </c>
      <c r="F19" s="18">
        <v>12</v>
      </c>
      <c r="G19" s="19" t="s">
        <v>52</v>
      </c>
    </row>
    <row r="20" spans="1:7" s="15" customFormat="1" ht="39" customHeight="1" x14ac:dyDescent="0.3">
      <c r="B20" s="13" t="s">
        <v>46</v>
      </c>
      <c r="C20" s="16">
        <f>I10/C19</f>
        <v>6.377952755905512</v>
      </c>
      <c r="D20" s="17" t="s">
        <v>28</v>
      </c>
    </row>
    <row r="21" spans="1:7" s="22" customFormat="1" ht="39" customHeight="1" x14ac:dyDescent="0.3">
      <c r="A21" s="15"/>
      <c r="B21" s="13" t="s">
        <v>30</v>
      </c>
      <c r="C21" s="20">
        <v>127</v>
      </c>
      <c r="D21" s="17" t="s">
        <v>45</v>
      </c>
      <c r="E21" s="15"/>
      <c r="F21" s="15"/>
      <c r="G21" s="15"/>
    </row>
    <row r="22" spans="1:7" s="15" customFormat="1" ht="39" customHeight="1" x14ac:dyDescent="0.3">
      <c r="A22" s="22"/>
      <c r="B22" s="35" t="s">
        <v>87</v>
      </c>
      <c r="C22" s="36"/>
      <c r="D22" s="36"/>
      <c r="E22" s="36"/>
      <c r="F22" s="36"/>
      <c r="G22" s="37"/>
    </row>
    <row r="23" spans="1:7" s="15" customFormat="1" ht="39" customHeight="1" x14ac:dyDescent="0.3">
      <c r="B23" s="38" t="s">
        <v>53</v>
      </c>
      <c r="C23" s="38"/>
      <c r="D23" s="38"/>
      <c r="E23" s="38"/>
      <c r="F23" s="38"/>
      <c r="G23" s="38"/>
    </row>
    <row r="24" spans="1:7" s="15" customFormat="1" ht="39" customHeight="1" x14ac:dyDescent="0.3">
      <c r="B24" s="30" t="s">
        <v>41</v>
      </c>
      <c r="C24" s="30"/>
      <c r="D24" s="30"/>
      <c r="E24" s="30" t="s">
        <v>44</v>
      </c>
      <c r="F24" s="31"/>
      <c r="G24" s="31"/>
    </row>
    <row r="25" spans="1:7" s="22" customFormat="1" ht="39" customHeight="1" x14ac:dyDescent="0.3">
      <c r="A25" s="15"/>
      <c r="B25" s="13" t="s">
        <v>54</v>
      </c>
      <c r="C25" s="16">
        <v>12.57</v>
      </c>
      <c r="D25" s="17" t="s">
        <v>50</v>
      </c>
      <c r="E25" s="13" t="s">
        <v>56</v>
      </c>
      <c r="F25" s="23">
        <f>C25*C26</f>
        <v>25.14</v>
      </c>
      <c r="G25" s="19" t="s">
        <v>50</v>
      </c>
    </row>
    <row r="26" spans="1:7" s="15" customFormat="1" ht="39" customHeight="1" x14ac:dyDescent="0.3">
      <c r="B26" s="13" t="s">
        <v>33</v>
      </c>
      <c r="C26" s="32">
        <f>C19+1</f>
        <v>2</v>
      </c>
      <c r="D26" s="34"/>
      <c r="E26" s="13" t="s">
        <v>53</v>
      </c>
      <c r="F26" s="24">
        <v>0.5</v>
      </c>
      <c r="G26" s="19" t="s">
        <v>55</v>
      </c>
    </row>
    <row r="27" spans="1:7" s="15" customFormat="1" ht="68.25" customHeight="1" x14ac:dyDescent="0.3">
      <c r="A27" s="22"/>
      <c r="B27" s="35" t="s">
        <v>84</v>
      </c>
      <c r="C27" s="36"/>
      <c r="D27" s="36"/>
      <c r="E27" s="36"/>
      <c r="F27" s="36"/>
      <c r="G27" s="37"/>
    </row>
    <row r="28" spans="1:7" s="15" customFormat="1" ht="39" customHeight="1" x14ac:dyDescent="0.3">
      <c r="B28" s="38" t="s">
        <v>34</v>
      </c>
      <c r="C28" s="38"/>
      <c r="D28" s="38"/>
      <c r="E28" s="38"/>
      <c r="F28" s="38"/>
      <c r="G28" s="38"/>
    </row>
    <row r="29" spans="1:7" s="15" customFormat="1" ht="39" customHeight="1" x14ac:dyDescent="0.3">
      <c r="B29" s="30" t="s">
        <v>41</v>
      </c>
      <c r="C29" s="30"/>
      <c r="D29" s="30"/>
      <c r="E29" s="30" t="s">
        <v>44</v>
      </c>
      <c r="F29" s="31"/>
      <c r="G29" s="31"/>
    </row>
    <row r="30" spans="1:7" s="15" customFormat="1" ht="39" customHeight="1" x14ac:dyDescent="0.3">
      <c r="B30" s="13" t="s">
        <v>46</v>
      </c>
      <c r="C30" s="16">
        <f>C20</f>
        <v>6.377952755905512</v>
      </c>
      <c r="D30" s="17" t="s">
        <v>28</v>
      </c>
      <c r="E30" s="13" t="s">
        <v>57</v>
      </c>
      <c r="F30" s="23">
        <f>C30*C31*C32*C33*C34*C35</f>
        <v>9.1683070866141723</v>
      </c>
      <c r="G30" s="19" t="s">
        <v>28</v>
      </c>
    </row>
    <row r="31" spans="1:7" s="15" customFormat="1" ht="39" customHeight="1" x14ac:dyDescent="0.3">
      <c r="B31" s="13" t="s">
        <v>28</v>
      </c>
      <c r="C31" s="39">
        <v>1</v>
      </c>
      <c r="D31" s="40"/>
      <c r="E31" s="13" t="s">
        <v>58</v>
      </c>
      <c r="F31" s="39" t="s">
        <v>101</v>
      </c>
      <c r="G31" s="40"/>
    </row>
    <row r="32" spans="1:7" s="15" customFormat="1" ht="39" customHeight="1" x14ac:dyDescent="0.3">
      <c r="B32" s="13" t="s">
        <v>35</v>
      </c>
      <c r="C32" s="39">
        <v>1.1499999999999999</v>
      </c>
      <c r="D32" s="40"/>
    </row>
    <row r="33" spans="1:12" s="15" customFormat="1" ht="39" customHeight="1" x14ac:dyDescent="0.3">
      <c r="B33" s="13" t="s">
        <v>36</v>
      </c>
      <c r="C33" s="39">
        <v>1.25</v>
      </c>
      <c r="D33" s="40"/>
    </row>
    <row r="34" spans="1:12" s="22" customFormat="1" ht="39" customHeight="1" x14ac:dyDescent="0.3">
      <c r="A34" s="15"/>
      <c r="B34" s="13" t="s">
        <v>2</v>
      </c>
      <c r="C34" s="39">
        <v>1</v>
      </c>
      <c r="D34" s="40"/>
      <c r="E34" s="15"/>
      <c r="F34" s="15"/>
      <c r="G34" s="15"/>
    </row>
    <row r="35" spans="1:12" s="15" customFormat="1" ht="39" customHeight="1" x14ac:dyDescent="0.3">
      <c r="B35" s="13" t="s">
        <v>37</v>
      </c>
      <c r="C35" s="39">
        <v>1</v>
      </c>
      <c r="D35" s="40"/>
    </row>
    <row r="36" spans="1:12" s="15" customFormat="1" ht="39" customHeight="1" x14ac:dyDescent="0.3">
      <c r="A36" s="22"/>
      <c r="B36" s="35" t="s">
        <v>102</v>
      </c>
      <c r="C36" s="36"/>
      <c r="D36" s="36"/>
      <c r="E36" s="36"/>
      <c r="F36" s="36"/>
      <c r="G36" s="37"/>
    </row>
    <row r="37" spans="1:12" s="15" customFormat="1" ht="39" customHeight="1" x14ac:dyDescent="0.3"/>
    <row r="39" spans="1:12" x14ac:dyDescent="0.25">
      <c r="I39" s="1"/>
      <c r="J39" s="1"/>
      <c r="K39" s="1"/>
      <c r="L39" s="1"/>
    </row>
    <row r="43" spans="1:12" s="1" customFormat="1" ht="45.75" customHeight="1" x14ac:dyDescent="0.25">
      <c r="A43"/>
      <c r="B43"/>
      <c r="C43"/>
      <c r="D43"/>
      <c r="E43"/>
      <c r="F43"/>
      <c r="G43"/>
      <c r="H43"/>
      <c r="I43"/>
      <c r="J43"/>
      <c r="K43"/>
      <c r="L43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8" spans="1:12" s="1" customFormat="1" ht="45.75" customHeight="1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ht="21" customHeight="1" x14ac:dyDescent="0.25"/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7" spans="1:12" s="1" customFormat="1" ht="45.75" customHeight="1" x14ac:dyDescent="0.25">
      <c r="A57"/>
      <c r="B57"/>
      <c r="C57"/>
      <c r="D57"/>
      <c r="E57"/>
      <c r="F57"/>
      <c r="G57"/>
      <c r="H57"/>
      <c r="I57"/>
      <c r="J57"/>
      <c r="K57"/>
      <c r="L57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</sheetData>
  <mergeCells count="35">
    <mergeCell ref="B17:G17"/>
    <mergeCell ref="B2:L3"/>
    <mergeCell ref="B5:L6"/>
    <mergeCell ref="B7:B9"/>
    <mergeCell ref="D7:E7"/>
    <mergeCell ref="F7:F9"/>
    <mergeCell ref="G7:G9"/>
    <mergeCell ref="H7:H9"/>
    <mergeCell ref="I7:I9"/>
    <mergeCell ref="J7:J9"/>
    <mergeCell ref="K7:K9"/>
    <mergeCell ref="L7:L9"/>
    <mergeCell ref="D8:D9"/>
    <mergeCell ref="E8:E9"/>
    <mergeCell ref="B14:G15"/>
    <mergeCell ref="B16:G16"/>
    <mergeCell ref="C31:D31"/>
    <mergeCell ref="F31:G31"/>
    <mergeCell ref="B18:D18"/>
    <mergeCell ref="E18:G18"/>
    <mergeCell ref="C19:D19"/>
    <mergeCell ref="B22:G22"/>
    <mergeCell ref="B23:G23"/>
    <mergeCell ref="B24:D24"/>
    <mergeCell ref="E24:G24"/>
    <mergeCell ref="C26:D26"/>
    <mergeCell ref="B27:G27"/>
    <mergeCell ref="B28:G28"/>
    <mergeCell ref="B29:D29"/>
    <mergeCell ref="E29:G29"/>
    <mergeCell ref="C32:D32"/>
    <mergeCell ref="C33:D33"/>
    <mergeCell ref="C34:D34"/>
    <mergeCell ref="C35:D35"/>
    <mergeCell ref="B36:G36"/>
  </mergeCells>
  <pageMargins left="0.7" right="0.7" top="0.75" bottom="0.75" header="0.3" footer="0.3"/>
  <pageSetup scale="3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F4C4-0C5F-46E1-A74A-FA4B520C4015}">
  <sheetPr>
    <tabColor theme="7" tint="0.59999389629810485"/>
    <pageSetUpPr fitToPage="1"/>
  </sheetPr>
  <dimension ref="A2:O83"/>
  <sheetViews>
    <sheetView topLeftCell="A50" zoomScale="77" zoomScaleNormal="55" workbookViewId="0">
      <selection activeCell="B5" sqref="B5:O60"/>
    </sheetView>
  </sheetViews>
  <sheetFormatPr baseColWidth="10" defaultRowHeight="15" x14ac:dyDescent="0.25"/>
  <cols>
    <col min="2" max="4" width="19.85546875" customWidth="1"/>
    <col min="5" max="5" width="26.42578125" bestFit="1" customWidth="1"/>
    <col min="6" max="9" width="19.85546875" customWidth="1"/>
    <col min="10" max="10" width="26.28515625" bestFit="1" customWidth="1"/>
    <col min="11" max="11" width="27.85546875" bestFit="1" customWidth="1"/>
    <col min="12" max="13" width="19.85546875" customWidth="1"/>
    <col min="14" max="15" width="20" customWidth="1"/>
  </cols>
  <sheetData>
    <row r="2" spans="2:15" ht="15.75" customHeight="1" x14ac:dyDescent="0.25">
      <c r="B2" s="57" t="s">
        <v>21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2:15" ht="15.75" customHeight="1" x14ac:dyDescent="0.2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5" spans="2:15" ht="29.25" customHeight="1" x14ac:dyDescent="0.25">
      <c r="B5" s="58" t="s">
        <v>4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6" spans="2:15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2:15" ht="21" customHeight="1" x14ac:dyDescent="0.25">
      <c r="B7" s="59" t="s">
        <v>20</v>
      </c>
      <c r="C7" s="4" t="s">
        <v>64</v>
      </c>
      <c r="D7" s="4" t="s">
        <v>59</v>
      </c>
      <c r="E7" s="4" t="s">
        <v>1</v>
      </c>
      <c r="F7" s="60" t="s">
        <v>61</v>
      </c>
      <c r="G7" s="62"/>
      <c r="H7" s="61"/>
      <c r="I7" s="46" t="s">
        <v>9</v>
      </c>
      <c r="J7" s="46" t="s">
        <v>8</v>
      </c>
      <c r="K7" s="46" t="s">
        <v>7</v>
      </c>
      <c r="L7" s="46" t="s">
        <v>6</v>
      </c>
      <c r="M7" s="46" t="s">
        <v>63</v>
      </c>
      <c r="N7" s="46" t="s">
        <v>10</v>
      </c>
      <c r="O7" s="46" t="s">
        <v>60</v>
      </c>
    </row>
    <row r="8" spans="2:15" ht="29.25" customHeight="1" x14ac:dyDescent="0.25">
      <c r="B8" s="59"/>
      <c r="C8" s="4">
        <v>250</v>
      </c>
      <c r="D8" s="4">
        <v>90</v>
      </c>
      <c r="E8" s="4">
        <v>1000</v>
      </c>
      <c r="F8" s="46" t="s">
        <v>11</v>
      </c>
      <c r="G8" s="46" t="s">
        <v>32</v>
      </c>
      <c r="H8" s="46" t="s">
        <v>39</v>
      </c>
      <c r="I8" s="47"/>
      <c r="J8" s="47"/>
      <c r="K8" s="47"/>
      <c r="L8" s="47"/>
      <c r="M8" s="47"/>
      <c r="N8" s="47"/>
      <c r="O8" s="47"/>
    </row>
    <row r="9" spans="2:15" ht="29.25" customHeight="1" x14ac:dyDescent="0.25">
      <c r="B9" s="59"/>
      <c r="C9" s="4" t="s">
        <v>5</v>
      </c>
      <c r="D9" s="4" t="s">
        <v>5</v>
      </c>
      <c r="E9" s="4" t="s">
        <v>5</v>
      </c>
      <c r="F9" s="48"/>
      <c r="G9" s="48"/>
      <c r="H9" s="48"/>
      <c r="I9" s="48"/>
      <c r="J9" s="48"/>
      <c r="K9" s="48"/>
      <c r="L9" s="48"/>
      <c r="M9" s="48"/>
      <c r="N9" s="48"/>
      <c r="O9" s="48"/>
    </row>
    <row r="10" spans="2:15" ht="29.25" customHeight="1" x14ac:dyDescent="0.25">
      <c r="B10" s="4" t="s">
        <v>13</v>
      </c>
      <c r="C10" s="6">
        <v>5</v>
      </c>
      <c r="D10" s="6">
        <v>0</v>
      </c>
      <c r="E10" s="6">
        <v>0</v>
      </c>
      <c r="F10" s="8">
        <f>($C10*$C$8+$D10*$D$8)/1000</f>
        <v>1.25</v>
      </c>
      <c r="G10" s="8">
        <v>0</v>
      </c>
      <c r="H10" s="8">
        <f>SUM(F10:G10)</f>
        <v>1.25</v>
      </c>
      <c r="I10" s="6">
        <v>0.95</v>
      </c>
      <c r="J10" s="6" t="s">
        <v>16</v>
      </c>
      <c r="K10" s="6">
        <v>127</v>
      </c>
      <c r="L10" s="8">
        <f>($C10*$C$8/127)+($D10*$D$8/127)+($E10*$E$8/220)</f>
        <v>9.8425196850393704</v>
      </c>
      <c r="M10" s="9">
        <f>F21</f>
        <v>12</v>
      </c>
      <c r="N10" s="8" t="str">
        <f>F33</f>
        <v>1 polos a 15 A</v>
      </c>
      <c r="O10" s="10">
        <f>F28</f>
        <v>0.5</v>
      </c>
    </row>
    <row r="11" spans="2:15" ht="29.25" customHeight="1" x14ac:dyDescent="0.25">
      <c r="B11" s="4" t="s">
        <v>14</v>
      </c>
      <c r="C11" s="6">
        <v>5</v>
      </c>
      <c r="D11" s="6">
        <v>0</v>
      </c>
      <c r="E11" s="6">
        <v>0</v>
      </c>
      <c r="F11" s="8">
        <v>0</v>
      </c>
      <c r="G11" s="8">
        <f>($C11*$C$8+$D11*$D$8)/1000</f>
        <v>1.25</v>
      </c>
      <c r="H11" s="8">
        <f>SUM(F11:G11)</f>
        <v>1.25</v>
      </c>
      <c r="I11" s="6">
        <v>0.95</v>
      </c>
      <c r="J11" s="6" t="s">
        <v>16</v>
      </c>
      <c r="K11" s="6">
        <v>127</v>
      </c>
      <c r="L11" s="8">
        <f>($C11*$C$8/127)+($D11*$D$8/127)+($E11*$E$8/220)</f>
        <v>9.8425196850393704</v>
      </c>
      <c r="M11" s="9">
        <f>M21</f>
        <v>12</v>
      </c>
      <c r="N11" s="8" t="str">
        <f>M33</f>
        <v>1 polos a 15 A</v>
      </c>
      <c r="O11" s="10">
        <f>M28</f>
        <v>0.5</v>
      </c>
    </row>
    <row r="12" spans="2:15" ht="29.25" customHeight="1" x14ac:dyDescent="0.25">
      <c r="B12" s="4" t="s">
        <v>15</v>
      </c>
      <c r="C12" s="6">
        <v>0</v>
      </c>
      <c r="D12" s="6">
        <v>4</v>
      </c>
      <c r="E12" s="6">
        <v>4</v>
      </c>
      <c r="F12" s="8">
        <f>($C12*$C$8+$D12*$D$8+($E12*$E$8/2))/1000</f>
        <v>2.36</v>
      </c>
      <c r="G12" s="8">
        <f>($E12*$E$8/2)/1000</f>
        <v>2</v>
      </c>
      <c r="H12" s="8">
        <f>SUM(F12:G12)</f>
        <v>4.3599999999999994</v>
      </c>
      <c r="I12" s="6">
        <v>0.95</v>
      </c>
      <c r="J12" s="6" t="s">
        <v>18</v>
      </c>
      <c r="K12" s="6" t="s">
        <v>19</v>
      </c>
      <c r="L12" s="8">
        <f>($C12*$C$8/127)+($D12*$D$8/127)+($E12*$E$8/220)</f>
        <v>21.016463851109521</v>
      </c>
      <c r="M12" s="9">
        <f>F43</f>
        <v>12</v>
      </c>
      <c r="N12" s="8" t="str">
        <f>F55</f>
        <v>2 polos a 20 A</v>
      </c>
      <c r="O12" s="10">
        <f>F50</f>
        <v>0.5</v>
      </c>
    </row>
    <row r="13" spans="2:15" ht="29.25" customHeight="1" x14ac:dyDescent="0.25">
      <c r="B13" s="7"/>
      <c r="C13" s="7">
        <f t="shared" ref="C13:H13" si="0">SUM(C10:C12)</f>
        <v>10</v>
      </c>
      <c r="D13" s="7">
        <f t="shared" si="0"/>
        <v>4</v>
      </c>
      <c r="E13" s="7">
        <f t="shared" si="0"/>
        <v>4</v>
      </c>
      <c r="F13" s="7">
        <f t="shared" si="0"/>
        <v>3.61</v>
      </c>
      <c r="G13" s="7">
        <f t="shared" si="0"/>
        <v>3.25</v>
      </c>
      <c r="H13" s="7">
        <f t="shared" si="0"/>
        <v>6.8599999999999994</v>
      </c>
      <c r="I13" s="11"/>
      <c r="J13" s="11"/>
      <c r="K13" s="11"/>
      <c r="L13" s="11">
        <f>SUM(L10:L12)</f>
        <v>40.701503221188261</v>
      </c>
      <c r="M13" s="11"/>
      <c r="N13" s="11"/>
      <c r="O13" s="11"/>
    </row>
    <row r="16" spans="2:15" s="15" customFormat="1" ht="18.75" x14ac:dyDescent="0.3">
      <c r="B16" s="58" t="s">
        <v>96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</row>
    <row r="17" spans="1:15" s="15" customFormat="1" ht="18.75" x14ac:dyDescent="0.3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spans="1:15" s="15" customFormat="1" ht="39" customHeight="1" x14ac:dyDescent="0.3">
      <c r="B18" s="41" t="s">
        <v>13</v>
      </c>
      <c r="C18" s="41"/>
      <c r="D18" s="41"/>
      <c r="E18" s="41"/>
      <c r="F18" s="41"/>
      <c r="G18" s="41"/>
      <c r="I18" s="41" t="s">
        <v>14</v>
      </c>
      <c r="J18" s="41"/>
      <c r="K18" s="41"/>
      <c r="L18" s="41"/>
      <c r="M18" s="41"/>
      <c r="N18" s="41"/>
    </row>
    <row r="19" spans="1:15" s="15" customFormat="1" ht="39" customHeight="1" x14ac:dyDescent="0.3">
      <c r="B19" s="38" t="s">
        <v>43</v>
      </c>
      <c r="C19" s="38"/>
      <c r="D19" s="38"/>
      <c r="E19" s="38"/>
      <c r="F19" s="38"/>
      <c r="G19" s="38"/>
      <c r="I19" s="38" t="s">
        <v>43</v>
      </c>
      <c r="J19" s="38"/>
      <c r="K19" s="38"/>
      <c r="L19" s="38"/>
      <c r="M19" s="38"/>
      <c r="N19" s="38"/>
    </row>
    <row r="20" spans="1:15" s="15" customFormat="1" ht="39" customHeight="1" x14ac:dyDescent="0.3">
      <c r="B20" s="30" t="s">
        <v>41</v>
      </c>
      <c r="C20" s="30"/>
      <c r="D20" s="30"/>
      <c r="E20" s="30" t="s">
        <v>44</v>
      </c>
      <c r="F20" s="31"/>
      <c r="G20" s="31"/>
      <c r="I20" s="30" t="s">
        <v>41</v>
      </c>
      <c r="J20" s="30"/>
      <c r="K20" s="30"/>
      <c r="L20" s="30" t="s">
        <v>44</v>
      </c>
      <c r="M20" s="31"/>
      <c r="N20" s="31"/>
    </row>
    <row r="21" spans="1:15" s="15" customFormat="1" ht="39" customHeight="1" x14ac:dyDescent="0.3">
      <c r="B21" s="13" t="s">
        <v>82</v>
      </c>
      <c r="C21" s="55">
        <v>1</v>
      </c>
      <c r="D21" s="56"/>
      <c r="E21" s="13" t="s">
        <v>38</v>
      </c>
      <c r="F21" s="18">
        <v>12</v>
      </c>
      <c r="G21" s="19" t="s">
        <v>52</v>
      </c>
      <c r="I21" s="13" t="s">
        <v>82</v>
      </c>
      <c r="J21" s="55">
        <v>1</v>
      </c>
      <c r="K21" s="56"/>
      <c r="L21" s="13" t="s">
        <v>38</v>
      </c>
      <c r="M21" s="18">
        <v>12</v>
      </c>
      <c r="N21" s="19" t="s">
        <v>52</v>
      </c>
    </row>
    <row r="22" spans="1:15" s="15" customFormat="1" ht="39" customHeight="1" x14ac:dyDescent="0.3">
      <c r="B22" s="13" t="s">
        <v>46</v>
      </c>
      <c r="C22" s="16">
        <f>L10/C21</f>
        <v>9.8425196850393704</v>
      </c>
      <c r="D22" s="17" t="s">
        <v>28</v>
      </c>
      <c r="I22" s="13" t="s">
        <v>46</v>
      </c>
      <c r="J22" s="16">
        <f>L11/J21</f>
        <v>9.8425196850393704</v>
      </c>
      <c r="K22" s="17" t="s">
        <v>28</v>
      </c>
    </row>
    <row r="23" spans="1:15" s="22" customFormat="1" ht="39" customHeight="1" x14ac:dyDescent="0.3">
      <c r="A23" s="15"/>
      <c r="B23" s="13" t="s">
        <v>30</v>
      </c>
      <c r="C23" s="20">
        <v>127</v>
      </c>
      <c r="D23" s="17" t="s">
        <v>45</v>
      </c>
      <c r="E23" s="15"/>
      <c r="F23" s="15"/>
      <c r="G23" s="15"/>
      <c r="H23" s="15"/>
      <c r="I23" s="13" t="s">
        <v>30</v>
      </c>
      <c r="J23" s="20">
        <v>127</v>
      </c>
      <c r="K23" s="17" t="s">
        <v>45</v>
      </c>
      <c r="L23" s="15"/>
      <c r="M23" s="15"/>
      <c r="N23" s="15"/>
    </row>
    <row r="24" spans="1:15" s="15" customFormat="1" ht="39" customHeight="1" x14ac:dyDescent="0.3">
      <c r="A24" s="22"/>
      <c r="B24" s="35" t="s">
        <v>87</v>
      </c>
      <c r="C24" s="36"/>
      <c r="D24" s="36"/>
      <c r="E24" s="36"/>
      <c r="F24" s="36"/>
      <c r="G24" s="37"/>
      <c r="H24" s="22"/>
      <c r="I24" s="35" t="s">
        <v>87</v>
      </c>
      <c r="J24" s="36"/>
      <c r="K24" s="36"/>
      <c r="L24" s="36"/>
      <c r="M24" s="36"/>
      <c r="N24" s="37"/>
      <c r="O24" s="22"/>
    </row>
    <row r="25" spans="1:15" s="15" customFormat="1" ht="39" customHeight="1" x14ac:dyDescent="0.3">
      <c r="B25" s="38" t="s">
        <v>53</v>
      </c>
      <c r="C25" s="38"/>
      <c r="D25" s="38"/>
      <c r="E25" s="38"/>
      <c r="F25" s="38"/>
      <c r="G25" s="38"/>
      <c r="I25" s="38" t="s">
        <v>53</v>
      </c>
      <c r="J25" s="38"/>
      <c r="K25" s="38"/>
      <c r="L25" s="38"/>
      <c r="M25" s="38"/>
      <c r="N25" s="38"/>
    </row>
    <row r="26" spans="1:15" s="15" customFormat="1" ht="39" customHeight="1" x14ac:dyDescent="0.3">
      <c r="B26" s="30" t="s">
        <v>41</v>
      </c>
      <c r="C26" s="30"/>
      <c r="D26" s="30"/>
      <c r="E26" s="30" t="s">
        <v>44</v>
      </c>
      <c r="F26" s="31"/>
      <c r="G26" s="31"/>
      <c r="I26" s="30" t="s">
        <v>41</v>
      </c>
      <c r="J26" s="30"/>
      <c r="K26" s="30"/>
      <c r="L26" s="30" t="s">
        <v>44</v>
      </c>
      <c r="M26" s="31"/>
      <c r="N26" s="31"/>
    </row>
    <row r="27" spans="1:15" s="22" customFormat="1" ht="39" customHeight="1" x14ac:dyDescent="0.3">
      <c r="A27" s="15"/>
      <c r="B27" s="13" t="s">
        <v>54</v>
      </c>
      <c r="C27" s="16">
        <v>12.57</v>
      </c>
      <c r="D27" s="17" t="s">
        <v>50</v>
      </c>
      <c r="E27" s="13" t="s">
        <v>56</v>
      </c>
      <c r="F27" s="23">
        <f>C27*C28</f>
        <v>25.14</v>
      </c>
      <c r="G27" s="19" t="s">
        <v>50</v>
      </c>
      <c r="H27" s="15"/>
      <c r="I27" s="13" t="s">
        <v>54</v>
      </c>
      <c r="J27" s="16">
        <v>12.57</v>
      </c>
      <c r="K27" s="17" t="s">
        <v>50</v>
      </c>
      <c r="L27" s="13" t="s">
        <v>56</v>
      </c>
      <c r="M27" s="23">
        <f>J27*J28</f>
        <v>25.14</v>
      </c>
      <c r="N27" s="19" t="s">
        <v>50</v>
      </c>
      <c r="O27" s="15"/>
    </row>
    <row r="28" spans="1:15" s="15" customFormat="1" ht="39" customHeight="1" x14ac:dyDescent="0.3">
      <c r="B28" s="13" t="s">
        <v>33</v>
      </c>
      <c r="C28" s="32">
        <f>C21+1</f>
        <v>2</v>
      </c>
      <c r="D28" s="34"/>
      <c r="E28" s="13" t="s">
        <v>53</v>
      </c>
      <c r="F28" s="24">
        <v>0.5</v>
      </c>
      <c r="G28" s="19" t="s">
        <v>55</v>
      </c>
      <c r="I28" s="13" t="s">
        <v>33</v>
      </c>
      <c r="J28" s="32">
        <f>J21+1</f>
        <v>2</v>
      </c>
      <c r="K28" s="34"/>
      <c r="L28" s="13" t="s">
        <v>53</v>
      </c>
      <c r="M28" s="24">
        <v>0.5</v>
      </c>
      <c r="N28" s="19" t="s">
        <v>55</v>
      </c>
    </row>
    <row r="29" spans="1:15" s="15" customFormat="1" ht="68.25" customHeight="1" x14ac:dyDescent="0.3">
      <c r="A29" s="22"/>
      <c r="B29" s="35" t="s">
        <v>84</v>
      </c>
      <c r="C29" s="36"/>
      <c r="D29" s="36"/>
      <c r="E29" s="36"/>
      <c r="F29" s="36"/>
      <c r="G29" s="37"/>
      <c r="H29" s="22"/>
      <c r="I29" s="35" t="s">
        <v>84</v>
      </c>
      <c r="J29" s="36"/>
      <c r="K29" s="36"/>
      <c r="L29" s="36"/>
      <c r="M29" s="36"/>
      <c r="N29" s="37"/>
      <c r="O29" s="22"/>
    </row>
    <row r="30" spans="1:15" s="15" customFormat="1" ht="39" customHeight="1" x14ac:dyDescent="0.3">
      <c r="B30" s="38" t="s">
        <v>34</v>
      </c>
      <c r="C30" s="38"/>
      <c r="D30" s="38"/>
      <c r="E30" s="38"/>
      <c r="F30" s="38"/>
      <c r="G30" s="38"/>
      <c r="I30" s="38" t="s">
        <v>34</v>
      </c>
      <c r="J30" s="38"/>
      <c r="K30" s="38"/>
      <c r="L30" s="38"/>
      <c r="M30" s="38"/>
      <c r="N30" s="38"/>
    </row>
    <row r="31" spans="1:15" s="15" customFormat="1" ht="39" customHeight="1" x14ac:dyDescent="0.3">
      <c r="B31" s="30" t="s">
        <v>41</v>
      </c>
      <c r="C31" s="30"/>
      <c r="D31" s="30"/>
      <c r="E31" s="30" t="s">
        <v>44</v>
      </c>
      <c r="F31" s="31"/>
      <c r="G31" s="31"/>
      <c r="I31" s="30" t="s">
        <v>41</v>
      </c>
      <c r="J31" s="30"/>
      <c r="K31" s="30"/>
      <c r="L31" s="30" t="s">
        <v>44</v>
      </c>
      <c r="M31" s="31"/>
      <c r="N31" s="31"/>
    </row>
    <row r="32" spans="1:15" s="15" customFormat="1" ht="39" customHeight="1" x14ac:dyDescent="0.3">
      <c r="B32" s="13" t="s">
        <v>46</v>
      </c>
      <c r="C32" s="16">
        <f>C22</f>
        <v>9.8425196850393704</v>
      </c>
      <c r="D32" s="17" t="s">
        <v>28</v>
      </c>
      <c r="E32" s="13" t="s">
        <v>57</v>
      </c>
      <c r="F32" s="23">
        <f>C32*C33*C34*C35*C36*C37</f>
        <v>14.148622047244094</v>
      </c>
      <c r="G32" s="19" t="s">
        <v>28</v>
      </c>
      <c r="I32" s="13" t="s">
        <v>46</v>
      </c>
      <c r="J32" s="16">
        <f>J22</f>
        <v>9.8425196850393704</v>
      </c>
      <c r="K32" s="17" t="s">
        <v>28</v>
      </c>
      <c r="L32" s="13" t="s">
        <v>57</v>
      </c>
      <c r="M32" s="23">
        <f>J32*J33*J34*J35*J36*J37</f>
        <v>14.148622047244094</v>
      </c>
      <c r="N32" s="19" t="s">
        <v>28</v>
      </c>
    </row>
    <row r="33" spans="1:15" s="15" customFormat="1" ht="39" customHeight="1" x14ac:dyDescent="0.3">
      <c r="B33" s="13" t="s">
        <v>28</v>
      </c>
      <c r="C33" s="39">
        <v>1</v>
      </c>
      <c r="D33" s="40"/>
      <c r="E33" s="13" t="s">
        <v>58</v>
      </c>
      <c r="F33" s="39" t="s">
        <v>98</v>
      </c>
      <c r="G33" s="40"/>
      <c r="I33" s="13" t="s">
        <v>28</v>
      </c>
      <c r="J33" s="39">
        <v>1</v>
      </c>
      <c r="K33" s="40"/>
      <c r="L33" s="13" t="s">
        <v>58</v>
      </c>
      <c r="M33" s="39" t="s">
        <v>98</v>
      </c>
      <c r="N33" s="40"/>
    </row>
    <row r="34" spans="1:15" s="15" customFormat="1" ht="39" customHeight="1" x14ac:dyDescent="0.3">
      <c r="B34" s="13" t="s">
        <v>35</v>
      </c>
      <c r="C34" s="39">
        <v>1.1499999999999999</v>
      </c>
      <c r="D34" s="40"/>
      <c r="I34" s="13" t="s">
        <v>35</v>
      </c>
      <c r="J34" s="39">
        <v>1.1499999999999999</v>
      </c>
      <c r="K34" s="40"/>
    </row>
    <row r="35" spans="1:15" s="15" customFormat="1" ht="39" customHeight="1" x14ac:dyDescent="0.3">
      <c r="B35" s="13" t="s">
        <v>36</v>
      </c>
      <c r="C35" s="39">
        <v>1.25</v>
      </c>
      <c r="D35" s="40"/>
      <c r="I35" s="13" t="s">
        <v>36</v>
      </c>
      <c r="J35" s="39">
        <v>1.25</v>
      </c>
      <c r="K35" s="40"/>
    </row>
    <row r="36" spans="1:15" s="22" customFormat="1" ht="39" customHeight="1" x14ac:dyDescent="0.3">
      <c r="A36" s="15"/>
      <c r="B36" s="13" t="s">
        <v>2</v>
      </c>
      <c r="C36" s="39">
        <v>1</v>
      </c>
      <c r="D36" s="40"/>
      <c r="E36" s="15"/>
      <c r="F36" s="15"/>
      <c r="G36" s="15"/>
      <c r="H36" s="15"/>
      <c r="I36" s="13" t="s">
        <v>2</v>
      </c>
      <c r="J36" s="39">
        <v>1</v>
      </c>
      <c r="K36" s="40"/>
      <c r="L36" s="15"/>
      <c r="M36" s="15"/>
      <c r="N36" s="15"/>
      <c r="O36" s="15"/>
    </row>
    <row r="37" spans="1:15" s="15" customFormat="1" ht="39" customHeight="1" x14ac:dyDescent="0.3">
      <c r="B37" s="13" t="s">
        <v>37</v>
      </c>
      <c r="C37" s="39">
        <v>1</v>
      </c>
      <c r="D37" s="40"/>
      <c r="I37" s="13" t="s">
        <v>37</v>
      </c>
      <c r="J37" s="39">
        <v>1</v>
      </c>
      <c r="K37" s="40"/>
    </row>
    <row r="38" spans="1:15" s="15" customFormat="1" ht="39" customHeight="1" x14ac:dyDescent="0.3">
      <c r="A38" s="22"/>
      <c r="B38" s="35" t="s">
        <v>99</v>
      </c>
      <c r="C38" s="36"/>
      <c r="D38" s="36"/>
      <c r="E38" s="36"/>
      <c r="F38" s="36"/>
      <c r="G38" s="37"/>
      <c r="H38" s="22"/>
      <c r="I38" s="35" t="s">
        <v>99</v>
      </c>
      <c r="J38" s="36"/>
      <c r="K38" s="36"/>
      <c r="L38" s="36"/>
      <c r="M38" s="36"/>
      <c r="N38" s="37"/>
      <c r="O38" s="22"/>
    </row>
    <row r="39" spans="1:15" s="15" customFormat="1" ht="39" customHeight="1" x14ac:dyDescent="0.3"/>
    <row r="40" spans="1:15" s="15" customFormat="1" ht="39" customHeight="1" x14ac:dyDescent="0.3">
      <c r="B40" s="41" t="s">
        <v>15</v>
      </c>
      <c r="C40" s="41"/>
      <c r="D40" s="41"/>
      <c r="E40" s="41"/>
      <c r="F40" s="41"/>
      <c r="G40" s="41"/>
      <c r="I40" s="22"/>
      <c r="J40" s="22"/>
      <c r="K40" s="22"/>
      <c r="L40" s="22"/>
      <c r="M40" s="22"/>
      <c r="N40" s="22"/>
      <c r="O40" s="22"/>
    </row>
    <row r="41" spans="1:15" s="15" customFormat="1" ht="39" customHeight="1" x14ac:dyDescent="0.3">
      <c r="B41" s="38" t="s">
        <v>43</v>
      </c>
      <c r="C41" s="38"/>
      <c r="D41" s="38"/>
      <c r="E41" s="38"/>
      <c r="F41" s="38"/>
      <c r="G41" s="38"/>
    </row>
    <row r="42" spans="1:15" s="15" customFormat="1" ht="39" customHeight="1" x14ac:dyDescent="0.3">
      <c r="B42" s="30" t="s">
        <v>41</v>
      </c>
      <c r="C42" s="30"/>
      <c r="D42" s="30"/>
      <c r="E42" s="30" t="s">
        <v>44</v>
      </c>
      <c r="F42" s="31"/>
      <c r="G42" s="31"/>
    </row>
    <row r="43" spans="1:15" s="15" customFormat="1" ht="39" customHeight="1" x14ac:dyDescent="0.3">
      <c r="B43" s="13" t="s">
        <v>82</v>
      </c>
      <c r="C43" s="55">
        <v>2</v>
      </c>
      <c r="D43" s="56"/>
      <c r="E43" s="13" t="s">
        <v>38</v>
      </c>
      <c r="F43" s="18">
        <v>12</v>
      </c>
      <c r="G43" s="19" t="s">
        <v>52</v>
      </c>
    </row>
    <row r="44" spans="1:15" s="15" customFormat="1" ht="39" customHeight="1" x14ac:dyDescent="0.3">
      <c r="B44" s="13" t="s">
        <v>46</v>
      </c>
      <c r="C44" s="16">
        <f>L12/C43</f>
        <v>10.50823192555476</v>
      </c>
      <c r="D44" s="17" t="s">
        <v>28</v>
      </c>
    </row>
    <row r="45" spans="1:15" s="22" customFormat="1" ht="39" customHeight="1" x14ac:dyDescent="0.3">
      <c r="A45" s="15"/>
      <c r="B45" s="13" t="s">
        <v>30</v>
      </c>
      <c r="C45" s="20">
        <v>220</v>
      </c>
      <c r="D45" s="17" t="s">
        <v>45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15" s="15" customFormat="1" ht="39" customHeight="1" x14ac:dyDescent="0.3">
      <c r="A46" s="22"/>
      <c r="B46" s="35" t="s">
        <v>87</v>
      </c>
      <c r="C46" s="36"/>
      <c r="D46" s="36"/>
      <c r="E46" s="36"/>
      <c r="F46" s="36"/>
      <c r="G46" s="37"/>
      <c r="H46" s="22"/>
    </row>
    <row r="47" spans="1:15" s="15" customFormat="1" ht="39" customHeight="1" x14ac:dyDescent="0.3">
      <c r="B47" s="38" t="s">
        <v>53</v>
      </c>
      <c r="C47" s="38"/>
      <c r="D47" s="38"/>
      <c r="E47" s="38"/>
      <c r="F47" s="38"/>
      <c r="G47" s="38"/>
    </row>
    <row r="48" spans="1:15" s="15" customFormat="1" ht="39" customHeight="1" x14ac:dyDescent="0.3">
      <c r="B48" s="30" t="s">
        <v>41</v>
      </c>
      <c r="C48" s="30"/>
      <c r="D48" s="30"/>
      <c r="E48" s="30" t="s">
        <v>44</v>
      </c>
      <c r="F48" s="31"/>
      <c r="G48" s="31"/>
    </row>
    <row r="49" spans="1:15" s="22" customFormat="1" ht="39" customHeight="1" x14ac:dyDescent="0.3">
      <c r="A49" s="15"/>
      <c r="B49" s="13" t="s">
        <v>54</v>
      </c>
      <c r="C49" s="16">
        <v>12.57</v>
      </c>
      <c r="D49" s="17" t="s">
        <v>50</v>
      </c>
      <c r="E49" s="13" t="s">
        <v>56</v>
      </c>
      <c r="F49" s="23">
        <f>C49*C50</f>
        <v>37.71</v>
      </c>
      <c r="G49" s="19" t="s">
        <v>50</v>
      </c>
      <c r="H49" s="15"/>
    </row>
    <row r="50" spans="1:15" s="15" customFormat="1" ht="37.5" x14ac:dyDescent="0.3">
      <c r="B50" s="13" t="s">
        <v>33</v>
      </c>
      <c r="C50" s="32">
        <f>C43+1</f>
        <v>3</v>
      </c>
      <c r="D50" s="34"/>
      <c r="E50" s="13" t="s">
        <v>53</v>
      </c>
      <c r="F50" s="24">
        <v>0.5</v>
      </c>
      <c r="G50" s="19" t="s">
        <v>55</v>
      </c>
    </row>
    <row r="51" spans="1:15" s="15" customFormat="1" ht="63.75" customHeight="1" x14ac:dyDescent="0.3">
      <c r="A51" s="22"/>
      <c r="B51" s="35" t="s">
        <v>84</v>
      </c>
      <c r="C51" s="36"/>
      <c r="D51" s="36"/>
      <c r="E51" s="36"/>
      <c r="F51" s="36"/>
      <c r="G51" s="37"/>
      <c r="H51" s="22"/>
    </row>
    <row r="52" spans="1:15" s="15" customFormat="1" ht="39" customHeight="1" x14ac:dyDescent="0.3">
      <c r="B52" s="38" t="s">
        <v>34</v>
      </c>
      <c r="C52" s="38"/>
      <c r="D52" s="38"/>
      <c r="E52" s="38"/>
      <c r="F52" s="38"/>
      <c r="G52" s="38"/>
    </row>
    <row r="53" spans="1:15" s="15" customFormat="1" ht="39" customHeight="1" x14ac:dyDescent="0.3">
      <c r="B53" s="30" t="s">
        <v>41</v>
      </c>
      <c r="C53" s="30"/>
      <c r="D53" s="30"/>
      <c r="E53" s="30" t="s">
        <v>44</v>
      </c>
      <c r="F53" s="31"/>
      <c r="G53" s="31"/>
    </row>
    <row r="54" spans="1:15" s="15" customFormat="1" ht="39" customHeight="1" x14ac:dyDescent="0.3">
      <c r="B54" s="13" t="s">
        <v>46</v>
      </c>
      <c r="C54" s="16">
        <f>C44</f>
        <v>10.50823192555476</v>
      </c>
      <c r="D54" s="17" t="s">
        <v>28</v>
      </c>
      <c r="E54" s="13" t="s">
        <v>57</v>
      </c>
      <c r="F54" s="23">
        <f>C54*C55*C56*C57*C58*C59</f>
        <v>15.105583392984967</v>
      </c>
      <c r="G54" s="19" t="s">
        <v>28</v>
      </c>
      <c r="I54" s="22"/>
      <c r="J54" s="22"/>
      <c r="K54" s="22"/>
      <c r="L54" s="22"/>
      <c r="M54" s="22"/>
      <c r="N54" s="22"/>
      <c r="O54" s="22"/>
    </row>
    <row r="55" spans="1:15" s="15" customFormat="1" ht="39" customHeight="1" x14ac:dyDescent="0.3">
      <c r="B55" s="13" t="s">
        <v>28</v>
      </c>
      <c r="C55" s="39">
        <v>1</v>
      </c>
      <c r="D55" s="40"/>
      <c r="E55" s="13" t="s">
        <v>58</v>
      </c>
      <c r="F55" s="39" t="s">
        <v>94</v>
      </c>
      <c r="G55" s="40"/>
    </row>
    <row r="56" spans="1:15" s="15" customFormat="1" ht="39" customHeight="1" x14ac:dyDescent="0.3">
      <c r="B56" s="13" t="s">
        <v>35</v>
      </c>
      <c r="C56" s="39">
        <v>1.1499999999999999</v>
      </c>
      <c r="D56" s="40"/>
    </row>
    <row r="57" spans="1:15" s="15" customFormat="1" ht="39" customHeight="1" x14ac:dyDescent="0.3">
      <c r="B57" s="13" t="s">
        <v>36</v>
      </c>
      <c r="C57" s="39">
        <v>1.25</v>
      </c>
      <c r="D57" s="40"/>
    </row>
    <row r="58" spans="1:15" s="22" customFormat="1" ht="39" customHeight="1" x14ac:dyDescent="0.3">
      <c r="A58" s="15"/>
      <c r="B58" s="13" t="s">
        <v>2</v>
      </c>
      <c r="C58" s="39">
        <v>1</v>
      </c>
      <c r="D58" s="40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 ht="18.75" x14ac:dyDescent="0.3">
      <c r="A59" s="15"/>
      <c r="B59" s="13" t="s">
        <v>37</v>
      </c>
      <c r="C59" s="39">
        <v>1</v>
      </c>
      <c r="D59" s="40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ht="44.25" customHeight="1" x14ac:dyDescent="0.3">
      <c r="A60" s="22"/>
      <c r="B60" s="35" t="s">
        <v>95</v>
      </c>
      <c r="C60" s="36"/>
      <c r="D60" s="36"/>
      <c r="E60" s="36"/>
      <c r="F60" s="36"/>
      <c r="G60" s="37"/>
      <c r="H60" s="22"/>
      <c r="I60" s="15"/>
      <c r="J60" s="15"/>
      <c r="K60" s="15"/>
      <c r="L60" s="15"/>
      <c r="M60" s="15"/>
      <c r="N60" s="15"/>
      <c r="O60" s="15"/>
    </row>
    <row r="63" spans="1:15" x14ac:dyDescent="0.25">
      <c r="I63" s="1"/>
      <c r="J63" s="1"/>
      <c r="K63" s="1"/>
      <c r="L63" s="1"/>
      <c r="M63" s="1"/>
      <c r="N63" s="1"/>
      <c r="O63" s="1"/>
    </row>
    <row r="67" spans="1:15" s="1" customFormat="1" ht="45.75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2" spans="1:15" s="1" customFormat="1" ht="45.7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ht="21" customHeight="1" x14ac:dyDescent="0.25"/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81" spans="1:15" s="1" customFormat="1" ht="45.7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3" spans="1: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</sheetData>
  <mergeCells count="78">
    <mergeCell ref="B2:O3"/>
    <mergeCell ref="B5:O6"/>
    <mergeCell ref="B7:B9"/>
    <mergeCell ref="I7:I9"/>
    <mergeCell ref="J7:J9"/>
    <mergeCell ref="K7:K9"/>
    <mergeCell ref="L7:L9"/>
    <mergeCell ref="M7:M9"/>
    <mergeCell ref="N7:N9"/>
    <mergeCell ref="O7:O9"/>
    <mergeCell ref="F8:F9"/>
    <mergeCell ref="G8:G9"/>
    <mergeCell ref="H8:H9"/>
    <mergeCell ref="F7:H7"/>
    <mergeCell ref="B16:N17"/>
    <mergeCell ref="I18:N18"/>
    <mergeCell ref="B19:G19"/>
    <mergeCell ref="I19:N19"/>
    <mergeCell ref="B20:D20"/>
    <mergeCell ref="E20:G20"/>
    <mergeCell ref="I20:K20"/>
    <mergeCell ref="L20:N20"/>
    <mergeCell ref="B18:G18"/>
    <mergeCell ref="I26:K26"/>
    <mergeCell ref="L26:N26"/>
    <mergeCell ref="C28:D28"/>
    <mergeCell ref="J28:K28"/>
    <mergeCell ref="C21:D21"/>
    <mergeCell ref="J21:K21"/>
    <mergeCell ref="B24:G24"/>
    <mergeCell ref="I24:N24"/>
    <mergeCell ref="B25:G25"/>
    <mergeCell ref="I25:N25"/>
    <mergeCell ref="B26:D26"/>
    <mergeCell ref="E26:G26"/>
    <mergeCell ref="J33:K33"/>
    <mergeCell ref="M33:N33"/>
    <mergeCell ref="C34:D34"/>
    <mergeCell ref="J34:K34"/>
    <mergeCell ref="B29:G29"/>
    <mergeCell ref="I29:N29"/>
    <mergeCell ref="B30:G30"/>
    <mergeCell ref="I30:N30"/>
    <mergeCell ref="B31:D31"/>
    <mergeCell ref="E31:G31"/>
    <mergeCell ref="I31:K31"/>
    <mergeCell ref="L31:N31"/>
    <mergeCell ref="C33:D33"/>
    <mergeCell ref="F33:G33"/>
    <mergeCell ref="J35:K35"/>
    <mergeCell ref="C36:D36"/>
    <mergeCell ref="J36:K36"/>
    <mergeCell ref="C37:D37"/>
    <mergeCell ref="J37:K37"/>
    <mergeCell ref="C35:D35"/>
    <mergeCell ref="I38:N38"/>
    <mergeCell ref="B40:G40"/>
    <mergeCell ref="B41:G41"/>
    <mergeCell ref="B42:D42"/>
    <mergeCell ref="E42:G42"/>
    <mergeCell ref="B38:G38"/>
    <mergeCell ref="C55:D55"/>
    <mergeCell ref="F55:G55"/>
    <mergeCell ref="C43:D43"/>
    <mergeCell ref="B46:G46"/>
    <mergeCell ref="B47:G47"/>
    <mergeCell ref="B48:D48"/>
    <mergeCell ref="E48:G48"/>
    <mergeCell ref="C50:D50"/>
    <mergeCell ref="B51:G51"/>
    <mergeCell ref="B52:G52"/>
    <mergeCell ref="B53:D53"/>
    <mergeCell ref="E53:G53"/>
    <mergeCell ref="C56:D56"/>
    <mergeCell ref="C57:D57"/>
    <mergeCell ref="C58:D58"/>
    <mergeCell ref="C59:D59"/>
    <mergeCell ref="B60:G60"/>
  </mergeCells>
  <pageMargins left="0.7" right="0.7" top="0.75" bottom="0.75" header="0.3" footer="0.3"/>
  <pageSetup scale="3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03A-9862-4126-8BA3-743F6EC8FCC7}">
  <sheetPr>
    <tabColor theme="7" tint="0.59999389629810485"/>
    <pageSetUpPr fitToPage="1"/>
  </sheetPr>
  <dimension ref="A2:O83"/>
  <sheetViews>
    <sheetView topLeftCell="A25" zoomScale="77" zoomScaleNormal="55" workbookViewId="0">
      <selection activeCell="B5" sqref="B5:O60"/>
    </sheetView>
  </sheetViews>
  <sheetFormatPr baseColWidth="10" defaultRowHeight="15" x14ac:dyDescent="0.25"/>
  <cols>
    <col min="2" max="4" width="19.85546875" customWidth="1"/>
    <col min="5" max="5" width="26.42578125" bestFit="1" customWidth="1"/>
    <col min="6" max="9" width="19.85546875" customWidth="1"/>
    <col min="10" max="10" width="26.7109375" bestFit="1" customWidth="1"/>
    <col min="11" max="11" width="27.85546875" bestFit="1" customWidth="1"/>
    <col min="12" max="13" width="19.85546875" customWidth="1"/>
    <col min="14" max="15" width="20" customWidth="1"/>
  </cols>
  <sheetData>
    <row r="2" spans="2:15" ht="15.75" customHeight="1" x14ac:dyDescent="0.25">
      <c r="B2" s="57" t="s">
        <v>79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2:15" ht="15.75" customHeight="1" x14ac:dyDescent="0.2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5" spans="2:15" ht="29.25" customHeight="1" x14ac:dyDescent="0.25">
      <c r="B5" s="58" t="s">
        <v>4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6" spans="2:15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2:15" ht="42" x14ac:dyDescent="0.25">
      <c r="B7" s="59" t="s">
        <v>20</v>
      </c>
      <c r="C7" s="4" t="s">
        <v>86</v>
      </c>
      <c r="D7" s="4" t="s">
        <v>59</v>
      </c>
      <c r="E7" s="4" t="s">
        <v>1</v>
      </c>
      <c r="F7" s="60" t="s">
        <v>61</v>
      </c>
      <c r="G7" s="62"/>
      <c r="H7" s="61"/>
      <c r="I7" s="46" t="s">
        <v>9</v>
      </c>
      <c r="J7" s="46" t="s">
        <v>8</v>
      </c>
      <c r="K7" s="46" t="s">
        <v>7</v>
      </c>
      <c r="L7" s="46" t="s">
        <v>6</v>
      </c>
      <c r="M7" s="46" t="s">
        <v>63</v>
      </c>
      <c r="N7" s="46" t="s">
        <v>10</v>
      </c>
      <c r="O7" s="46" t="s">
        <v>60</v>
      </c>
    </row>
    <row r="8" spans="2:15" ht="29.25" customHeight="1" x14ac:dyDescent="0.25">
      <c r="B8" s="59"/>
      <c r="C8" s="4">
        <v>800</v>
      </c>
      <c r="D8" s="4">
        <v>90</v>
      </c>
      <c r="E8" s="4">
        <v>4000</v>
      </c>
      <c r="F8" s="46" t="s">
        <v>11</v>
      </c>
      <c r="G8" s="46" t="s">
        <v>32</v>
      </c>
      <c r="H8" s="46" t="s">
        <v>39</v>
      </c>
      <c r="I8" s="47"/>
      <c r="J8" s="47"/>
      <c r="K8" s="47"/>
      <c r="L8" s="47"/>
      <c r="M8" s="47"/>
      <c r="N8" s="47"/>
      <c r="O8" s="47"/>
    </row>
    <row r="9" spans="2:15" ht="29.25" customHeight="1" x14ac:dyDescent="0.25">
      <c r="B9" s="59"/>
      <c r="C9" s="4" t="s">
        <v>5</v>
      </c>
      <c r="D9" s="4" t="s">
        <v>5</v>
      </c>
      <c r="E9" s="4" t="s">
        <v>5</v>
      </c>
      <c r="F9" s="48"/>
      <c r="G9" s="48"/>
      <c r="H9" s="48"/>
      <c r="I9" s="48"/>
      <c r="J9" s="48"/>
      <c r="K9" s="48"/>
      <c r="L9" s="48"/>
      <c r="M9" s="48"/>
      <c r="N9" s="48"/>
      <c r="O9" s="48"/>
    </row>
    <row r="10" spans="2:15" ht="29.25" customHeight="1" x14ac:dyDescent="0.25">
      <c r="B10" s="4" t="s">
        <v>13</v>
      </c>
      <c r="C10" s="6">
        <v>5</v>
      </c>
      <c r="D10" s="6">
        <v>0</v>
      </c>
      <c r="E10" s="6">
        <v>0</v>
      </c>
      <c r="F10" s="8">
        <f>($C10*$C$8+$D10*$D$8)/1000</f>
        <v>4</v>
      </c>
      <c r="G10" s="8">
        <v>0</v>
      </c>
      <c r="H10" s="8">
        <f>SUM(F10:G10)</f>
        <v>4</v>
      </c>
      <c r="I10" s="6">
        <v>0.95</v>
      </c>
      <c r="J10" s="6" t="s">
        <v>16</v>
      </c>
      <c r="K10" s="6">
        <v>127</v>
      </c>
      <c r="L10" s="8">
        <f>($C10*$C$8/127)+($D10*$D$8/127)+($E10*$E$8/220)</f>
        <v>31.496062992125985</v>
      </c>
      <c r="M10" s="9">
        <f>F21</f>
        <v>8</v>
      </c>
      <c r="N10" s="8" t="str">
        <f>F33</f>
        <v>1 polos a 50 A</v>
      </c>
      <c r="O10" s="10">
        <f>F28</f>
        <v>0.5</v>
      </c>
    </row>
    <row r="11" spans="2:15" ht="29.25" customHeight="1" x14ac:dyDescent="0.25">
      <c r="B11" s="4" t="s">
        <v>14</v>
      </c>
      <c r="C11" s="6">
        <v>7</v>
      </c>
      <c r="D11" s="6">
        <v>0</v>
      </c>
      <c r="E11" s="6">
        <v>0</v>
      </c>
      <c r="F11" s="8">
        <v>0</v>
      </c>
      <c r="G11" s="8">
        <f>($C11*$C$8+$D11*$D$8)/1000</f>
        <v>5.6</v>
      </c>
      <c r="H11" s="8">
        <f>SUM(F11:G11)</f>
        <v>5.6</v>
      </c>
      <c r="I11" s="6">
        <v>0.95</v>
      </c>
      <c r="J11" s="6" t="s">
        <v>16</v>
      </c>
      <c r="K11" s="6">
        <v>127</v>
      </c>
      <c r="L11" s="8">
        <f>($C11*$C$8/127)+($D11*$D$8/127)+($E11*$E$8/220)</f>
        <v>44.094488188976378</v>
      </c>
      <c r="M11" s="9">
        <f>M21</f>
        <v>6</v>
      </c>
      <c r="N11" s="8" t="str">
        <f>M33</f>
        <v>1 polos a 70 A</v>
      </c>
      <c r="O11" s="10">
        <f>M28</f>
        <v>0.5</v>
      </c>
    </row>
    <row r="12" spans="2:15" ht="29.25" customHeight="1" x14ac:dyDescent="0.25">
      <c r="B12" s="4" t="s">
        <v>15</v>
      </c>
      <c r="C12" s="6">
        <v>0</v>
      </c>
      <c r="D12" s="6">
        <v>10</v>
      </c>
      <c r="E12" s="6">
        <v>1</v>
      </c>
      <c r="F12" s="8">
        <f>($C12*$C$8+$D12*$D$8+$E12*$E$8)/1000</f>
        <v>4.9000000000000004</v>
      </c>
      <c r="G12" s="8">
        <v>0</v>
      </c>
      <c r="H12" s="8">
        <f>SUM(F12:G12)</f>
        <v>4.9000000000000004</v>
      </c>
      <c r="I12" s="6">
        <v>0.95</v>
      </c>
      <c r="J12" s="6" t="s">
        <v>18</v>
      </c>
      <c r="K12" s="6" t="s">
        <v>19</v>
      </c>
      <c r="L12" s="8">
        <f>($C12*$C$8/127)+($D12*$D$8/127)+($E12*$E$8/220)</f>
        <v>25.268432355046528</v>
      </c>
      <c r="M12" s="9">
        <f>F43</f>
        <v>12</v>
      </c>
      <c r="N12" s="8" t="str">
        <f>F55</f>
        <v>2 polos a 20 A</v>
      </c>
      <c r="O12" s="10">
        <f>F50</f>
        <v>0.5</v>
      </c>
    </row>
    <row r="13" spans="2:15" ht="29.25" customHeight="1" x14ac:dyDescent="0.25">
      <c r="B13" s="7"/>
      <c r="C13" s="7">
        <f t="shared" ref="C13:H13" si="0">SUM(C10:C12)</f>
        <v>12</v>
      </c>
      <c r="D13" s="7">
        <f t="shared" si="0"/>
        <v>10</v>
      </c>
      <c r="E13" s="7">
        <f t="shared" si="0"/>
        <v>1</v>
      </c>
      <c r="F13" s="7">
        <f t="shared" si="0"/>
        <v>8.9</v>
      </c>
      <c r="G13" s="7">
        <f t="shared" si="0"/>
        <v>5.6</v>
      </c>
      <c r="H13" s="7">
        <f t="shared" si="0"/>
        <v>14.5</v>
      </c>
      <c r="I13" s="11"/>
      <c r="J13" s="11"/>
      <c r="K13" s="11"/>
      <c r="L13" s="11">
        <f>SUM(L10:L12)</f>
        <v>100.8589835361489</v>
      </c>
      <c r="M13" s="11"/>
      <c r="N13" s="11"/>
      <c r="O13" s="11"/>
    </row>
    <row r="16" spans="2:15" s="15" customFormat="1" ht="18.75" x14ac:dyDescent="0.3">
      <c r="B16" s="58" t="s">
        <v>96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</row>
    <row r="17" spans="1:15" s="15" customFormat="1" ht="18.75" x14ac:dyDescent="0.3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spans="1:15" s="15" customFormat="1" ht="39" customHeight="1" x14ac:dyDescent="0.3">
      <c r="B18" s="41" t="s">
        <v>13</v>
      </c>
      <c r="C18" s="41"/>
      <c r="D18" s="41"/>
      <c r="E18" s="41"/>
      <c r="F18" s="41"/>
      <c r="G18" s="41"/>
      <c r="I18" s="41" t="s">
        <v>14</v>
      </c>
      <c r="J18" s="41"/>
      <c r="K18" s="41"/>
      <c r="L18" s="41"/>
      <c r="M18" s="41"/>
      <c r="N18" s="41"/>
    </row>
    <row r="19" spans="1:15" s="15" customFormat="1" ht="39" customHeight="1" x14ac:dyDescent="0.3">
      <c r="B19" s="38" t="s">
        <v>43</v>
      </c>
      <c r="C19" s="38"/>
      <c r="D19" s="38"/>
      <c r="E19" s="38"/>
      <c r="F19" s="38"/>
      <c r="G19" s="38"/>
      <c r="I19" s="38" t="s">
        <v>43</v>
      </c>
      <c r="J19" s="38"/>
      <c r="K19" s="38"/>
      <c r="L19" s="38"/>
      <c r="M19" s="38"/>
      <c r="N19" s="38"/>
    </row>
    <row r="20" spans="1:15" s="15" customFormat="1" ht="39" customHeight="1" x14ac:dyDescent="0.3">
      <c r="B20" s="30" t="s">
        <v>41</v>
      </c>
      <c r="C20" s="30"/>
      <c r="D20" s="30"/>
      <c r="E20" s="30" t="s">
        <v>44</v>
      </c>
      <c r="F20" s="31"/>
      <c r="G20" s="31"/>
      <c r="I20" s="30" t="s">
        <v>41</v>
      </c>
      <c r="J20" s="30"/>
      <c r="K20" s="30"/>
      <c r="L20" s="30" t="s">
        <v>44</v>
      </c>
      <c r="M20" s="31"/>
      <c r="N20" s="31"/>
    </row>
    <row r="21" spans="1:15" s="15" customFormat="1" ht="39" customHeight="1" x14ac:dyDescent="0.3">
      <c r="B21" s="13" t="s">
        <v>82</v>
      </c>
      <c r="C21" s="55">
        <v>1</v>
      </c>
      <c r="D21" s="56"/>
      <c r="E21" s="13" t="s">
        <v>38</v>
      </c>
      <c r="F21" s="18">
        <v>8</v>
      </c>
      <c r="G21" s="19" t="s">
        <v>52</v>
      </c>
      <c r="I21" s="13" t="s">
        <v>82</v>
      </c>
      <c r="J21" s="55">
        <v>1</v>
      </c>
      <c r="K21" s="56"/>
      <c r="L21" s="13" t="s">
        <v>38</v>
      </c>
      <c r="M21" s="18">
        <v>6</v>
      </c>
      <c r="N21" s="19" t="s">
        <v>52</v>
      </c>
    </row>
    <row r="22" spans="1:15" s="15" customFormat="1" ht="39" customHeight="1" x14ac:dyDescent="0.3">
      <c r="B22" s="13" t="s">
        <v>46</v>
      </c>
      <c r="C22" s="16">
        <f>L10/C21</f>
        <v>31.496062992125985</v>
      </c>
      <c r="D22" s="17" t="s">
        <v>28</v>
      </c>
      <c r="I22" s="13" t="s">
        <v>46</v>
      </c>
      <c r="J22" s="16">
        <f>L11/J21</f>
        <v>44.094488188976378</v>
      </c>
      <c r="K22" s="17" t="s">
        <v>28</v>
      </c>
    </row>
    <row r="23" spans="1:15" s="22" customFormat="1" ht="39" customHeight="1" x14ac:dyDescent="0.3">
      <c r="A23" s="15"/>
      <c r="B23" s="13" t="s">
        <v>30</v>
      </c>
      <c r="C23" s="20">
        <v>127</v>
      </c>
      <c r="D23" s="17" t="s">
        <v>45</v>
      </c>
      <c r="E23" s="15"/>
      <c r="F23" s="15"/>
      <c r="G23" s="15"/>
      <c r="H23" s="15"/>
      <c r="I23" s="13" t="s">
        <v>30</v>
      </c>
      <c r="J23" s="20">
        <v>127</v>
      </c>
      <c r="K23" s="17" t="s">
        <v>45</v>
      </c>
      <c r="L23" s="15"/>
      <c r="M23" s="15"/>
      <c r="N23" s="15"/>
    </row>
    <row r="24" spans="1:15" s="15" customFormat="1" ht="39" customHeight="1" x14ac:dyDescent="0.3">
      <c r="A24" s="22"/>
      <c r="B24" s="35" t="s">
        <v>88</v>
      </c>
      <c r="C24" s="36"/>
      <c r="D24" s="36"/>
      <c r="E24" s="36"/>
      <c r="F24" s="36"/>
      <c r="G24" s="37"/>
      <c r="H24" s="22"/>
      <c r="I24" s="35" t="s">
        <v>93</v>
      </c>
      <c r="J24" s="36"/>
      <c r="K24" s="36"/>
      <c r="L24" s="36"/>
      <c r="M24" s="36"/>
      <c r="N24" s="37"/>
      <c r="O24" s="22"/>
    </row>
    <row r="25" spans="1:15" s="15" customFormat="1" ht="39" customHeight="1" x14ac:dyDescent="0.3">
      <c r="B25" s="38" t="s">
        <v>53</v>
      </c>
      <c r="C25" s="38"/>
      <c r="D25" s="38"/>
      <c r="E25" s="38"/>
      <c r="F25" s="38"/>
      <c r="G25" s="38"/>
      <c r="I25" s="38" t="s">
        <v>53</v>
      </c>
      <c r="J25" s="38"/>
      <c r="K25" s="38"/>
      <c r="L25" s="38"/>
      <c r="M25" s="38"/>
      <c r="N25" s="38"/>
    </row>
    <row r="26" spans="1:15" s="15" customFormat="1" ht="39" customHeight="1" x14ac:dyDescent="0.3">
      <c r="B26" s="30" t="s">
        <v>41</v>
      </c>
      <c r="C26" s="30"/>
      <c r="D26" s="30"/>
      <c r="E26" s="30" t="s">
        <v>44</v>
      </c>
      <c r="F26" s="31"/>
      <c r="G26" s="31"/>
      <c r="I26" s="30" t="s">
        <v>41</v>
      </c>
      <c r="J26" s="30"/>
      <c r="K26" s="30"/>
      <c r="L26" s="30" t="s">
        <v>44</v>
      </c>
      <c r="M26" s="31"/>
      <c r="N26" s="31"/>
    </row>
    <row r="27" spans="1:15" s="22" customFormat="1" ht="39" customHeight="1" x14ac:dyDescent="0.3">
      <c r="A27" s="15"/>
      <c r="B27" s="13" t="s">
        <v>54</v>
      </c>
      <c r="C27" s="16">
        <v>28.27</v>
      </c>
      <c r="D27" s="17" t="s">
        <v>50</v>
      </c>
      <c r="E27" s="13" t="s">
        <v>56</v>
      </c>
      <c r="F27" s="23">
        <f>C27*C28</f>
        <v>56.54</v>
      </c>
      <c r="G27" s="19" t="s">
        <v>50</v>
      </c>
      <c r="H27" s="15"/>
      <c r="I27" s="13" t="s">
        <v>54</v>
      </c>
      <c r="J27" s="16">
        <v>47.78</v>
      </c>
      <c r="K27" s="17" t="s">
        <v>50</v>
      </c>
      <c r="L27" s="13" t="s">
        <v>56</v>
      </c>
      <c r="M27" s="23">
        <f>J27*J28</f>
        <v>95.56</v>
      </c>
      <c r="N27" s="19" t="s">
        <v>50</v>
      </c>
      <c r="O27" s="15"/>
    </row>
    <row r="28" spans="1:15" s="15" customFormat="1" ht="39" customHeight="1" x14ac:dyDescent="0.3">
      <c r="B28" s="13" t="s">
        <v>33</v>
      </c>
      <c r="C28" s="32">
        <f>C21+1</f>
        <v>2</v>
      </c>
      <c r="D28" s="34"/>
      <c r="E28" s="13" t="s">
        <v>53</v>
      </c>
      <c r="F28" s="24">
        <v>0.5</v>
      </c>
      <c r="G28" s="19" t="s">
        <v>55</v>
      </c>
      <c r="I28" s="13" t="s">
        <v>33</v>
      </c>
      <c r="J28" s="32">
        <f>J21+1</f>
        <v>2</v>
      </c>
      <c r="K28" s="34"/>
      <c r="L28" s="13" t="s">
        <v>53</v>
      </c>
      <c r="M28" s="24">
        <v>0.5</v>
      </c>
      <c r="N28" s="19" t="s">
        <v>55</v>
      </c>
    </row>
    <row r="29" spans="1:15" s="15" customFormat="1" ht="68.25" customHeight="1" x14ac:dyDescent="0.3">
      <c r="A29" s="22"/>
      <c r="B29" s="35" t="s">
        <v>84</v>
      </c>
      <c r="C29" s="36"/>
      <c r="D29" s="36"/>
      <c r="E29" s="36"/>
      <c r="F29" s="36"/>
      <c r="G29" s="37"/>
      <c r="H29" s="22"/>
      <c r="I29" s="35" t="s">
        <v>84</v>
      </c>
      <c r="J29" s="36"/>
      <c r="K29" s="36"/>
      <c r="L29" s="36"/>
      <c r="M29" s="36"/>
      <c r="N29" s="37"/>
      <c r="O29" s="22"/>
    </row>
    <row r="30" spans="1:15" s="15" customFormat="1" ht="39" customHeight="1" x14ac:dyDescent="0.3">
      <c r="B30" s="38" t="s">
        <v>34</v>
      </c>
      <c r="C30" s="38"/>
      <c r="D30" s="38"/>
      <c r="E30" s="38"/>
      <c r="F30" s="38"/>
      <c r="G30" s="38"/>
      <c r="I30" s="38" t="s">
        <v>34</v>
      </c>
      <c r="J30" s="38"/>
      <c r="K30" s="38"/>
      <c r="L30" s="38"/>
      <c r="M30" s="38"/>
      <c r="N30" s="38"/>
    </row>
    <row r="31" spans="1:15" s="15" customFormat="1" ht="39" customHeight="1" x14ac:dyDescent="0.3">
      <c r="B31" s="30" t="s">
        <v>41</v>
      </c>
      <c r="C31" s="30"/>
      <c r="D31" s="30"/>
      <c r="E31" s="30" t="s">
        <v>44</v>
      </c>
      <c r="F31" s="31"/>
      <c r="G31" s="31"/>
      <c r="I31" s="30" t="s">
        <v>41</v>
      </c>
      <c r="J31" s="30"/>
      <c r="K31" s="30"/>
      <c r="L31" s="30" t="s">
        <v>44</v>
      </c>
      <c r="M31" s="31"/>
      <c r="N31" s="31"/>
    </row>
    <row r="32" spans="1:15" s="15" customFormat="1" ht="39" customHeight="1" x14ac:dyDescent="0.3">
      <c r="B32" s="13" t="s">
        <v>46</v>
      </c>
      <c r="C32" s="16">
        <f>C22</f>
        <v>31.496062992125985</v>
      </c>
      <c r="D32" s="17" t="s">
        <v>28</v>
      </c>
      <c r="E32" s="13" t="s">
        <v>57</v>
      </c>
      <c r="F32" s="23">
        <f>C32*C33*C34*C35*C36*C37</f>
        <v>45.275590551181104</v>
      </c>
      <c r="G32" s="19" t="s">
        <v>28</v>
      </c>
      <c r="I32" s="13" t="s">
        <v>46</v>
      </c>
      <c r="J32" s="16">
        <f>J22</f>
        <v>44.094488188976378</v>
      </c>
      <c r="K32" s="17" t="s">
        <v>28</v>
      </c>
      <c r="L32" s="13" t="s">
        <v>57</v>
      </c>
      <c r="M32" s="23">
        <f>J32*J33*J34*J35*J36*J37</f>
        <v>63.385826771653541</v>
      </c>
      <c r="N32" s="19" t="s">
        <v>28</v>
      </c>
    </row>
    <row r="33" spans="1:15" s="15" customFormat="1" ht="39" customHeight="1" x14ac:dyDescent="0.3">
      <c r="B33" s="13" t="s">
        <v>28</v>
      </c>
      <c r="C33" s="39">
        <v>1</v>
      </c>
      <c r="D33" s="40"/>
      <c r="E33" s="13" t="s">
        <v>58</v>
      </c>
      <c r="F33" s="39" t="s">
        <v>89</v>
      </c>
      <c r="G33" s="40"/>
      <c r="I33" s="13" t="s">
        <v>28</v>
      </c>
      <c r="J33" s="39">
        <v>1</v>
      </c>
      <c r="K33" s="40"/>
      <c r="L33" s="13" t="s">
        <v>58</v>
      </c>
      <c r="M33" s="39" t="s">
        <v>91</v>
      </c>
      <c r="N33" s="40"/>
    </row>
    <row r="34" spans="1:15" s="15" customFormat="1" ht="39" customHeight="1" x14ac:dyDescent="0.3">
      <c r="B34" s="13" t="s">
        <v>35</v>
      </c>
      <c r="C34" s="39">
        <v>1.1499999999999999</v>
      </c>
      <c r="D34" s="40"/>
      <c r="I34" s="13" t="s">
        <v>35</v>
      </c>
      <c r="J34" s="39">
        <v>1.1499999999999999</v>
      </c>
      <c r="K34" s="40"/>
    </row>
    <row r="35" spans="1:15" s="15" customFormat="1" ht="39" customHeight="1" x14ac:dyDescent="0.3">
      <c r="B35" s="13" t="s">
        <v>36</v>
      </c>
      <c r="C35" s="39">
        <v>1.25</v>
      </c>
      <c r="D35" s="40"/>
      <c r="I35" s="13" t="s">
        <v>36</v>
      </c>
      <c r="J35" s="39">
        <v>1.25</v>
      </c>
      <c r="K35" s="40"/>
    </row>
    <row r="36" spans="1:15" s="22" customFormat="1" ht="39" customHeight="1" x14ac:dyDescent="0.3">
      <c r="A36" s="15"/>
      <c r="B36" s="13" t="s">
        <v>2</v>
      </c>
      <c r="C36" s="39">
        <v>1</v>
      </c>
      <c r="D36" s="40"/>
      <c r="E36" s="15"/>
      <c r="F36" s="15"/>
      <c r="G36" s="15"/>
      <c r="H36" s="15"/>
      <c r="I36" s="13" t="s">
        <v>2</v>
      </c>
      <c r="J36" s="39">
        <v>1</v>
      </c>
      <c r="K36" s="40"/>
      <c r="L36" s="15"/>
      <c r="M36" s="15"/>
      <c r="N36" s="15"/>
      <c r="O36" s="15"/>
    </row>
    <row r="37" spans="1:15" s="15" customFormat="1" ht="39" customHeight="1" x14ac:dyDescent="0.3">
      <c r="B37" s="13" t="s">
        <v>37</v>
      </c>
      <c r="C37" s="39">
        <v>1</v>
      </c>
      <c r="D37" s="40"/>
      <c r="I37" s="13" t="s">
        <v>37</v>
      </c>
      <c r="J37" s="39">
        <v>1</v>
      </c>
      <c r="K37" s="40"/>
    </row>
    <row r="38" spans="1:15" s="15" customFormat="1" ht="39" customHeight="1" x14ac:dyDescent="0.3">
      <c r="A38" s="22"/>
      <c r="B38" s="35" t="s">
        <v>90</v>
      </c>
      <c r="C38" s="36"/>
      <c r="D38" s="36"/>
      <c r="E38" s="36"/>
      <c r="F38" s="36"/>
      <c r="G38" s="37"/>
      <c r="H38" s="22"/>
      <c r="I38" s="35" t="s">
        <v>92</v>
      </c>
      <c r="J38" s="36"/>
      <c r="K38" s="36"/>
      <c r="L38" s="36"/>
      <c r="M38" s="36"/>
      <c r="N38" s="37"/>
      <c r="O38" s="22"/>
    </row>
    <row r="39" spans="1:15" s="15" customFormat="1" ht="39" customHeight="1" x14ac:dyDescent="0.3"/>
    <row r="40" spans="1:15" s="15" customFormat="1" ht="39" customHeight="1" x14ac:dyDescent="0.3">
      <c r="B40" s="41" t="s">
        <v>15</v>
      </c>
      <c r="C40" s="41"/>
      <c r="D40" s="41"/>
      <c r="E40" s="41"/>
      <c r="F40" s="41"/>
      <c r="G40" s="41"/>
      <c r="I40" s="22"/>
      <c r="J40" s="22"/>
      <c r="K40" s="22"/>
      <c r="L40" s="22"/>
      <c r="M40" s="22"/>
      <c r="N40" s="22"/>
      <c r="O40" s="22"/>
    </row>
    <row r="41" spans="1:15" s="15" customFormat="1" ht="39" customHeight="1" x14ac:dyDescent="0.3">
      <c r="B41" s="38" t="s">
        <v>43</v>
      </c>
      <c r="C41" s="38"/>
      <c r="D41" s="38"/>
      <c r="E41" s="38"/>
      <c r="F41" s="38"/>
      <c r="G41" s="38"/>
    </row>
    <row r="42" spans="1:15" s="15" customFormat="1" ht="39" customHeight="1" x14ac:dyDescent="0.3">
      <c r="B42" s="30" t="s">
        <v>41</v>
      </c>
      <c r="C42" s="30"/>
      <c r="D42" s="30"/>
      <c r="E42" s="30" t="s">
        <v>44</v>
      </c>
      <c r="F42" s="31"/>
      <c r="G42" s="31"/>
    </row>
    <row r="43" spans="1:15" s="15" customFormat="1" ht="39" customHeight="1" x14ac:dyDescent="0.3">
      <c r="B43" s="13" t="s">
        <v>82</v>
      </c>
      <c r="C43" s="55">
        <v>2</v>
      </c>
      <c r="D43" s="56"/>
      <c r="E43" s="13" t="s">
        <v>38</v>
      </c>
      <c r="F43" s="18">
        <v>12</v>
      </c>
      <c r="G43" s="19" t="s">
        <v>52</v>
      </c>
    </row>
    <row r="44" spans="1:15" s="15" customFormat="1" ht="39" customHeight="1" x14ac:dyDescent="0.3">
      <c r="B44" s="13" t="s">
        <v>46</v>
      </c>
      <c r="C44" s="16">
        <f>L12/C43</f>
        <v>12.634216177523264</v>
      </c>
      <c r="D44" s="17" t="s">
        <v>28</v>
      </c>
    </row>
    <row r="45" spans="1:15" s="22" customFormat="1" ht="39" customHeight="1" x14ac:dyDescent="0.3">
      <c r="A45" s="15"/>
      <c r="B45" s="13" t="s">
        <v>30</v>
      </c>
      <c r="C45" s="20">
        <v>220</v>
      </c>
      <c r="D45" s="17" t="s">
        <v>45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15" s="15" customFormat="1" ht="39" customHeight="1" x14ac:dyDescent="0.3">
      <c r="A46" s="22"/>
      <c r="B46" s="35" t="s">
        <v>87</v>
      </c>
      <c r="C46" s="36"/>
      <c r="D46" s="36"/>
      <c r="E46" s="36"/>
      <c r="F46" s="36"/>
      <c r="G46" s="37"/>
      <c r="H46" s="22"/>
    </row>
    <row r="47" spans="1:15" s="15" customFormat="1" ht="39" customHeight="1" x14ac:dyDescent="0.3">
      <c r="B47" s="38" t="s">
        <v>53</v>
      </c>
      <c r="C47" s="38"/>
      <c r="D47" s="38"/>
      <c r="E47" s="38"/>
      <c r="F47" s="38"/>
      <c r="G47" s="38"/>
    </row>
    <row r="48" spans="1:15" s="15" customFormat="1" ht="39" customHeight="1" x14ac:dyDescent="0.3">
      <c r="B48" s="30" t="s">
        <v>41</v>
      </c>
      <c r="C48" s="30"/>
      <c r="D48" s="30"/>
      <c r="E48" s="30" t="s">
        <v>44</v>
      </c>
      <c r="F48" s="31"/>
      <c r="G48" s="31"/>
    </row>
    <row r="49" spans="1:15" s="22" customFormat="1" ht="39" customHeight="1" x14ac:dyDescent="0.3">
      <c r="A49" s="15"/>
      <c r="B49" s="13" t="s">
        <v>54</v>
      </c>
      <c r="C49" s="16">
        <v>12.57</v>
      </c>
      <c r="D49" s="17" t="s">
        <v>50</v>
      </c>
      <c r="E49" s="13" t="s">
        <v>56</v>
      </c>
      <c r="F49" s="23">
        <f>C49*C50</f>
        <v>37.71</v>
      </c>
      <c r="G49" s="19" t="s">
        <v>50</v>
      </c>
      <c r="H49" s="15"/>
    </row>
    <row r="50" spans="1:15" s="15" customFormat="1" ht="37.5" x14ac:dyDescent="0.3">
      <c r="B50" s="13" t="s">
        <v>33</v>
      </c>
      <c r="C50" s="32">
        <f>C43+1</f>
        <v>3</v>
      </c>
      <c r="D50" s="34"/>
      <c r="E50" s="13" t="s">
        <v>53</v>
      </c>
      <c r="F50" s="24">
        <v>0.5</v>
      </c>
      <c r="G50" s="19" t="s">
        <v>55</v>
      </c>
    </row>
    <row r="51" spans="1:15" s="15" customFormat="1" ht="63.75" customHeight="1" x14ac:dyDescent="0.3">
      <c r="A51" s="22"/>
      <c r="B51" s="35" t="s">
        <v>84</v>
      </c>
      <c r="C51" s="36"/>
      <c r="D51" s="36"/>
      <c r="E51" s="36"/>
      <c r="F51" s="36"/>
      <c r="G51" s="37"/>
      <c r="H51" s="22"/>
    </row>
    <row r="52" spans="1:15" s="15" customFormat="1" ht="39" customHeight="1" x14ac:dyDescent="0.3">
      <c r="B52" s="38" t="s">
        <v>34</v>
      </c>
      <c r="C52" s="38"/>
      <c r="D52" s="38"/>
      <c r="E52" s="38"/>
      <c r="F52" s="38"/>
      <c r="G52" s="38"/>
    </row>
    <row r="53" spans="1:15" s="15" customFormat="1" ht="39" customHeight="1" x14ac:dyDescent="0.3">
      <c r="B53" s="30" t="s">
        <v>41</v>
      </c>
      <c r="C53" s="30"/>
      <c r="D53" s="30"/>
      <c r="E53" s="30" t="s">
        <v>44</v>
      </c>
      <c r="F53" s="31"/>
      <c r="G53" s="31"/>
    </row>
    <row r="54" spans="1:15" s="15" customFormat="1" ht="39" customHeight="1" x14ac:dyDescent="0.3">
      <c r="B54" s="13" t="s">
        <v>46</v>
      </c>
      <c r="C54" s="16">
        <f>C44</f>
        <v>12.634216177523264</v>
      </c>
      <c r="D54" s="17" t="s">
        <v>28</v>
      </c>
      <c r="E54" s="13" t="s">
        <v>57</v>
      </c>
      <c r="F54" s="23">
        <f>C54*C55*C56*C57*C58*C59</f>
        <v>18.161685755189691</v>
      </c>
      <c r="G54" s="19" t="s">
        <v>28</v>
      </c>
      <c r="I54" s="22"/>
      <c r="J54" s="22"/>
      <c r="K54" s="22"/>
      <c r="L54" s="22"/>
      <c r="M54" s="22"/>
      <c r="N54" s="22"/>
      <c r="O54" s="22"/>
    </row>
    <row r="55" spans="1:15" s="15" customFormat="1" ht="39" customHeight="1" x14ac:dyDescent="0.3">
      <c r="B55" s="13" t="s">
        <v>28</v>
      </c>
      <c r="C55" s="39">
        <v>1</v>
      </c>
      <c r="D55" s="40"/>
      <c r="E55" s="13" t="s">
        <v>58</v>
      </c>
      <c r="F55" s="39" t="s">
        <v>94</v>
      </c>
      <c r="G55" s="40"/>
    </row>
    <row r="56" spans="1:15" s="15" customFormat="1" ht="39" customHeight="1" x14ac:dyDescent="0.3">
      <c r="B56" s="13" t="s">
        <v>35</v>
      </c>
      <c r="C56" s="39">
        <v>1.1499999999999999</v>
      </c>
      <c r="D56" s="40"/>
    </row>
    <row r="57" spans="1:15" s="15" customFormat="1" ht="39" customHeight="1" x14ac:dyDescent="0.3">
      <c r="B57" s="13" t="s">
        <v>36</v>
      </c>
      <c r="C57" s="39">
        <v>1.25</v>
      </c>
      <c r="D57" s="40"/>
    </row>
    <row r="58" spans="1:15" s="22" customFormat="1" ht="39" customHeight="1" x14ac:dyDescent="0.3">
      <c r="A58" s="15"/>
      <c r="B58" s="13" t="s">
        <v>2</v>
      </c>
      <c r="C58" s="39">
        <v>1</v>
      </c>
      <c r="D58" s="40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 ht="18.75" x14ac:dyDescent="0.3">
      <c r="A59" s="15"/>
      <c r="B59" s="13" t="s">
        <v>37</v>
      </c>
      <c r="C59" s="39">
        <v>1</v>
      </c>
      <c r="D59" s="40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ht="44.25" customHeight="1" x14ac:dyDescent="0.3">
      <c r="A60" s="22"/>
      <c r="B60" s="35" t="s">
        <v>95</v>
      </c>
      <c r="C60" s="36"/>
      <c r="D60" s="36"/>
      <c r="E60" s="36"/>
      <c r="F60" s="36"/>
      <c r="G60" s="37"/>
      <c r="H60" s="22"/>
      <c r="I60" s="15"/>
      <c r="J60" s="15"/>
      <c r="K60" s="15"/>
      <c r="L60" s="15"/>
      <c r="M60" s="15"/>
      <c r="N60" s="15"/>
      <c r="O60" s="15"/>
    </row>
    <row r="63" spans="1:15" x14ac:dyDescent="0.25">
      <c r="I63" s="1"/>
      <c r="J63" s="1"/>
      <c r="K63" s="1"/>
      <c r="L63" s="1"/>
      <c r="M63" s="1"/>
      <c r="N63" s="1"/>
      <c r="O63" s="1"/>
    </row>
    <row r="67" spans="1:15" s="1" customFormat="1" ht="45.75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2" spans="1:15" s="1" customFormat="1" ht="45.7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ht="21" customHeight="1" x14ac:dyDescent="0.25"/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81" spans="1:15" s="1" customFormat="1" ht="45.7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3" spans="1: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</sheetData>
  <mergeCells count="78">
    <mergeCell ref="B19:G19"/>
    <mergeCell ref="I19:N19"/>
    <mergeCell ref="B7:B9"/>
    <mergeCell ref="I7:I9"/>
    <mergeCell ref="J7:J9"/>
    <mergeCell ref="K7:K9"/>
    <mergeCell ref="L7:L9"/>
    <mergeCell ref="M7:M9"/>
    <mergeCell ref="F8:F9"/>
    <mergeCell ref="G8:G9"/>
    <mergeCell ref="H8:H9"/>
    <mergeCell ref="B18:G18"/>
    <mergeCell ref="I18:N18"/>
    <mergeCell ref="B16:N17"/>
    <mergeCell ref="F7:H7"/>
    <mergeCell ref="B20:D20"/>
    <mergeCell ref="E20:G20"/>
    <mergeCell ref="I20:K20"/>
    <mergeCell ref="L20:N20"/>
    <mergeCell ref="B24:G24"/>
    <mergeCell ref="I24:N24"/>
    <mergeCell ref="C21:D21"/>
    <mergeCell ref="J21:K21"/>
    <mergeCell ref="B25:G25"/>
    <mergeCell ref="I25:N25"/>
    <mergeCell ref="B26:D26"/>
    <mergeCell ref="E26:G26"/>
    <mergeCell ref="I26:K26"/>
    <mergeCell ref="L26:N26"/>
    <mergeCell ref="C28:D28"/>
    <mergeCell ref="J28:K28"/>
    <mergeCell ref="B29:G29"/>
    <mergeCell ref="I29:N29"/>
    <mergeCell ref="B30:G30"/>
    <mergeCell ref="I30:N30"/>
    <mergeCell ref="B31:D31"/>
    <mergeCell ref="E31:G31"/>
    <mergeCell ref="I31:K31"/>
    <mergeCell ref="L31:N31"/>
    <mergeCell ref="C33:D33"/>
    <mergeCell ref="F33:G33"/>
    <mergeCell ref="J33:K33"/>
    <mergeCell ref="M33:N33"/>
    <mergeCell ref="C34:D34"/>
    <mergeCell ref="J34:K34"/>
    <mergeCell ref="C35:D35"/>
    <mergeCell ref="J35:K35"/>
    <mergeCell ref="C36:D36"/>
    <mergeCell ref="J36:K36"/>
    <mergeCell ref="B41:G41"/>
    <mergeCell ref="B42:D42"/>
    <mergeCell ref="E42:G42"/>
    <mergeCell ref="C37:D37"/>
    <mergeCell ref="J37:K37"/>
    <mergeCell ref="B38:G38"/>
    <mergeCell ref="I38:N38"/>
    <mergeCell ref="B40:G40"/>
    <mergeCell ref="B52:G52"/>
    <mergeCell ref="B46:G46"/>
    <mergeCell ref="B47:G47"/>
    <mergeCell ref="B48:D48"/>
    <mergeCell ref="E48:G48"/>
    <mergeCell ref="C43:D43"/>
    <mergeCell ref="B2:O3"/>
    <mergeCell ref="B5:O6"/>
    <mergeCell ref="C59:D59"/>
    <mergeCell ref="B60:G60"/>
    <mergeCell ref="O7:O9"/>
    <mergeCell ref="N7:N9"/>
    <mergeCell ref="C56:D56"/>
    <mergeCell ref="C57:D57"/>
    <mergeCell ref="C58:D58"/>
    <mergeCell ref="B53:D53"/>
    <mergeCell ref="E53:G53"/>
    <mergeCell ref="C55:D55"/>
    <mergeCell ref="F55:G55"/>
    <mergeCell ref="C50:D50"/>
    <mergeCell ref="B51:G51"/>
  </mergeCells>
  <pageMargins left="0.7" right="0.7" top="0.75" bottom="0.75" header="0.3" footer="0.3"/>
  <pageSetup scale="3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6BD3-C3CF-45AC-B41B-243B222FEA9C}">
  <sheetPr>
    <tabColor theme="7" tint="0.59999389629810485"/>
    <pageSetUpPr fitToPage="1"/>
  </sheetPr>
  <dimension ref="A2:P83"/>
  <sheetViews>
    <sheetView topLeftCell="A47" zoomScale="67" zoomScaleNormal="55" workbookViewId="0">
      <selection activeCell="B5" sqref="B5:P60"/>
    </sheetView>
  </sheetViews>
  <sheetFormatPr baseColWidth="10" defaultRowHeight="15" x14ac:dyDescent="0.25"/>
  <cols>
    <col min="2" max="4" width="19.85546875" customWidth="1"/>
    <col min="5" max="5" width="26.42578125" bestFit="1" customWidth="1"/>
    <col min="6" max="10" width="19.85546875" customWidth="1"/>
    <col min="11" max="11" width="27.85546875" bestFit="1" customWidth="1"/>
    <col min="12" max="13" width="19.85546875" customWidth="1"/>
    <col min="14" max="16" width="20" customWidth="1"/>
  </cols>
  <sheetData>
    <row r="2" spans="2:16" ht="15.75" customHeight="1" x14ac:dyDescent="0.25">
      <c r="B2" s="57" t="s">
        <v>97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2:16" ht="15.75" customHeight="1" x14ac:dyDescent="0.2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</row>
    <row r="5" spans="2:16" ht="29.25" customHeight="1" x14ac:dyDescent="0.25">
      <c r="B5" s="58" t="s">
        <v>4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</row>
    <row r="6" spans="2:16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</row>
    <row r="7" spans="2:16" ht="42" x14ac:dyDescent="0.25">
      <c r="B7" s="59" t="s">
        <v>20</v>
      </c>
      <c r="C7" s="4" t="s">
        <v>86</v>
      </c>
      <c r="D7" s="4" t="s">
        <v>59</v>
      </c>
      <c r="E7" s="4" t="s">
        <v>1</v>
      </c>
      <c r="F7" s="60" t="s">
        <v>61</v>
      </c>
      <c r="G7" s="62"/>
      <c r="H7" s="62"/>
      <c r="I7" s="61"/>
      <c r="J7" s="46" t="s">
        <v>9</v>
      </c>
      <c r="K7" s="46" t="s">
        <v>8</v>
      </c>
      <c r="L7" s="46" t="s">
        <v>7</v>
      </c>
      <c r="M7" s="46" t="s">
        <v>6</v>
      </c>
      <c r="N7" s="46" t="s">
        <v>63</v>
      </c>
      <c r="O7" s="46" t="s">
        <v>10</v>
      </c>
      <c r="P7" s="46" t="s">
        <v>60</v>
      </c>
    </row>
    <row r="8" spans="2:16" ht="29.25" customHeight="1" x14ac:dyDescent="0.25">
      <c r="B8" s="59"/>
      <c r="C8" s="4">
        <v>800</v>
      </c>
      <c r="D8" s="4">
        <v>90</v>
      </c>
      <c r="E8" s="4">
        <v>4000</v>
      </c>
      <c r="F8" s="46" t="s">
        <v>11</v>
      </c>
      <c r="G8" s="46" t="s">
        <v>12</v>
      </c>
      <c r="H8" s="46" t="s">
        <v>32</v>
      </c>
      <c r="I8" s="46" t="s">
        <v>39</v>
      </c>
      <c r="J8" s="47"/>
      <c r="K8" s="47"/>
      <c r="L8" s="47"/>
      <c r="M8" s="47"/>
      <c r="N8" s="47"/>
      <c r="O8" s="47"/>
      <c r="P8" s="47"/>
    </row>
    <row r="9" spans="2:16" ht="29.25" customHeight="1" x14ac:dyDescent="0.25">
      <c r="B9" s="59"/>
      <c r="C9" s="4" t="s">
        <v>5</v>
      </c>
      <c r="D9" s="4" t="s">
        <v>5</v>
      </c>
      <c r="E9" s="4" t="s">
        <v>5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</row>
    <row r="10" spans="2:16" ht="29.25" customHeight="1" x14ac:dyDescent="0.25">
      <c r="B10" s="4" t="s">
        <v>13</v>
      </c>
      <c r="C10" s="6">
        <v>5</v>
      </c>
      <c r="D10" s="6">
        <v>0</v>
      </c>
      <c r="E10" s="6">
        <v>0</v>
      </c>
      <c r="F10" s="8">
        <v>0</v>
      </c>
      <c r="G10" s="8">
        <f>($C10*$C$8+$D10*$D$8)/1000</f>
        <v>4</v>
      </c>
      <c r="H10" s="8">
        <v>0</v>
      </c>
      <c r="I10" s="8">
        <f>SUM(F10:H10)</f>
        <v>4</v>
      </c>
      <c r="J10" s="6">
        <v>0.95</v>
      </c>
      <c r="K10" s="6" t="s">
        <v>16</v>
      </c>
      <c r="L10" s="6">
        <v>127</v>
      </c>
      <c r="M10" s="8">
        <f>($C10*$C$8/127)+($D10*$D$8/127)+($E10*$E$8/220)</f>
        <v>31.496062992125985</v>
      </c>
      <c r="N10" s="9">
        <f>F21</f>
        <v>8</v>
      </c>
      <c r="O10" s="8" t="str">
        <f>F33</f>
        <v>1 polo a 50 A</v>
      </c>
      <c r="P10" s="10">
        <f>F28</f>
        <v>0.5</v>
      </c>
    </row>
    <row r="11" spans="2:16" ht="29.25" customHeight="1" x14ac:dyDescent="0.25">
      <c r="B11" s="4" t="s">
        <v>14</v>
      </c>
      <c r="C11" s="6">
        <v>5</v>
      </c>
      <c r="D11" s="6">
        <v>0</v>
      </c>
      <c r="E11" s="6">
        <v>0</v>
      </c>
      <c r="F11" s="8">
        <v>0</v>
      </c>
      <c r="G11" s="8">
        <v>0</v>
      </c>
      <c r="H11" s="8">
        <f>($C11*$C$8+$D11*$D$8)/1000</f>
        <v>4</v>
      </c>
      <c r="I11" s="8">
        <f t="shared" ref="I11:I12" si="0">SUM(F11:H11)</f>
        <v>4</v>
      </c>
      <c r="J11" s="6">
        <v>0.95</v>
      </c>
      <c r="K11" s="6" t="s">
        <v>16</v>
      </c>
      <c r="L11" s="6">
        <v>127</v>
      </c>
      <c r="M11" s="8">
        <f>($C11*$C$8/127)+($D11*$D$8/127)+($E11*$E$8/220)</f>
        <v>31.496062992125985</v>
      </c>
      <c r="N11" s="9">
        <f>M21</f>
        <v>8</v>
      </c>
      <c r="O11" s="8" t="str">
        <f>M33</f>
        <v>1 polo a 50 A</v>
      </c>
      <c r="P11" s="10">
        <f>M28</f>
        <v>0.5</v>
      </c>
    </row>
    <row r="12" spans="2:16" ht="29.25" customHeight="1" x14ac:dyDescent="0.25">
      <c r="B12" s="4" t="s">
        <v>15</v>
      </c>
      <c r="C12" s="6">
        <v>0</v>
      </c>
      <c r="D12" s="6">
        <v>10</v>
      </c>
      <c r="E12" s="6">
        <v>1</v>
      </c>
      <c r="F12" s="8">
        <f>($C12*$C$8+$D12*$D$8+($E12*$E$8/2))/1000</f>
        <v>2.9</v>
      </c>
      <c r="G12" s="8">
        <f>($E12*$E$8/2)/1000</f>
        <v>2</v>
      </c>
      <c r="H12" s="8">
        <v>0</v>
      </c>
      <c r="I12" s="8">
        <f t="shared" si="0"/>
        <v>4.9000000000000004</v>
      </c>
      <c r="J12" s="6">
        <v>0.95</v>
      </c>
      <c r="K12" s="6" t="s">
        <v>18</v>
      </c>
      <c r="L12" s="6" t="s">
        <v>19</v>
      </c>
      <c r="M12" s="8">
        <f>($C12*$C$8/127)+($D12*$D$8/127)+($E12*$E$8/220)</f>
        <v>25.268432355046528</v>
      </c>
      <c r="N12" s="9">
        <f>F43</f>
        <v>12</v>
      </c>
      <c r="O12" s="8" t="str">
        <f>F55</f>
        <v>2 polos a 20 A</v>
      </c>
      <c r="P12" s="10">
        <f>F50</f>
        <v>0.5</v>
      </c>
    </row>
    <row r="13" spans="2:16" ht="29.25" customHeight="1" x14ac:dyDescent="0.25">
      <c r="B13" s="7"/>
      <c r="C13" s="7">
        <f t="shared" ref="C13:I13" si="1">SUM(C10:C12)</f>
        <v>10</v>
      </c>
      <c r="D13" s="7">
        <f t="shared" si="1"/>
        <v>10</v>
      </c>
      <c r="E13" s="7">
        <f t="shared" si="1"/>
        <v>1</v>
      </c>
      <c r="F13" s="7">
        <f t="shared" si="1"/>
        <v>2.9</v>
      </c>
      <c r="G13" s="7">
        <f t="shared" si="1"/>
        <v>6</v>
      </c>
      <c r="H13" s="7">
        <f t="shared" si="1"/>
        <v>4</v>
      </c>
      <c r="I13" s="7">
        <f t="shared" si="1"/>
        <v>12.9</v>
      </c>
      <c r="J13" s="11"/>
      <c r="K13" s="11"/>
      <c r="L13" s="11"/>
      <c r="M13" s="11">
        <f>SUM(M10:M12)</f>
        <v>88.260558339298498</v>
      </c>
      <c r="N13" s="11"/>
      <c r="O13" s="11"/>
      <c r="P13" s="11"/>
    </row>
    <row r="16" spans="2:16" s="15" customFormat="1" ht="18.75" x14ac:dyDescent="0.3">
      <c r="B16" s="58" t="s">
        <v>96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</row>
    <row r="17" spans="1:15" s="15" customFormat="1" ht="18.75" x14ac:dyDescent="0.3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spans="1:15" s="15" customFormat="1" ht="39" customHeight="1" x14ac:dyDescent="0.3">
      <c r="B18" s="41" t="s">
        <v>13</v>
      </c>
      <c r="C18" s="41"/>
      <c r="D18" s="41"/>
      <c r="E18" s="41"/>
      <c r="F18" s="41"/>
      <c r="G18" s="41"/>
      <c r="I18" s="41" t="s">
        <v>14</v>
      </c>
      <c r="J18" s="41"/>
      <c r="K18" s="41"/>
      <c r="L18" s="41"/>
      <c r="M18" s="41"/>
      <c r="N18" s="41"/>
    </row>
    <row r="19" spans="1:15" s="15" customFormat="1" ht="39" customHeight="1" x14ac:dyDescent="0.3">
      <c r="B19" s="38" t="s">
        <v>43</v>
      </c>
      <c r="C19" s="38"/>
      <c r="D19" s="38"/>
      <c r="E19" s="38"/>
      <c r="F19" s="38"/>
      <c r="G19" s="38"/>
      <c r="I19" s="38" t="s">
        <v>43</v>
      </c>
      <c r="J19" s="38"/>
      <c r="K19" s="38"/>
      <c r="L19" s="38"/>
      <c r="M19" s="38"/>
      <c r="N19" s="38"/>
    </row>
    <row r="20" spans="1:15" s="15" customFormat="1" ht="39" customHeight="1" x14ac:dyDescent="0.3">
      <c r="B20" s="30" t="s">
        <v>41</v>
      </c>
      <c r="C20" s="30"/>
      <c r="D20" s="30"/>
      <c r="E20" s="30" t="s">
        <v>44</v>
      </c>
      <c r="F20" s="31"/>
      <c r="G20" s="31"/>
      <c r="I20" s="30" t="s">
        <v>41</v>
      </c>
      <c r="J20" s="30"/>
      <c r="K20" s="30"/>
      <c r="L20" s="30" t="s">
        <v>44</v>
      </c>
      <c r="M20" s="31"/>
      <c r="N20" s="31"/>
    </row>
    <row r="21" spans="1:15" s="15" customFormat="1" ht="39" customHeight="1" x14ac:dyDescent="0.3">
      <c r="B21" s="13" t="s">
        <v>82</v>
      </c>
      <c r="C21" s="55">
        <v>1</v>
      </c>
      <c r="D21" s="56"/>
      <c r="E21" s="13" t="s">
        <v>38</v>
      </c>
      <c r="F21" s="18">
        <v>8</v>
      </c>
      <c r="G21" s="19" t="s">
        <v>52</v>
      </c>
      <c r="I21" s="13" t="s">
        <v>82</v>
      </c>
      <c r="J21" s="55">
        <v>1</v>
      </c>
      <c r="K21" s="56"/>
      <c r="L21" s="13" t="s">
        <v>38</v>
      </c>
      <c r="M21" s="18">
        <v>8</v>
      </c>
      <c r="N21" s="19" t="s">
        <v>52</v>
      </c>
    </row>
    <row r="22" spans="1:15" s="15" customFormat="1" ht="39" customHeight="1" x14ac:dyDescent="0.3">
      <c r="B22" s="13" t="s">
        <v>46</v>
      </c>
      <c r="C22" s="16">
        <f>M10/C21</f>
        <v>31.496062992125985</v>
      </c>
      <c r="D22" s="17" t="s">
        <v>28</v>
      </c>
      <c r="I22" s="13" t="s">
        <v>46</v>
      </c>
      <c r="J22" s="16">
        <f>M11/J21</f>
        <v>31.496062992125985</v>
      </c>
      <c r="K22" s="17" t="s">
        <v>28</v>
      </c>
    </row>
    <row r="23" spans="1:15" s="22" customFormat="1" ht="39" customHeight="1" x14ac:dyDescent="0.3">
      <c r="A23" s="15"/>
      <c r="B23" s="13" t="s">
        <v>30</v>
      </c>
      <c r="C23" s="20">
        <v>127</v>
      </c>
      <c r="D23" s="17" t="s">
        <v>45</v>
      </c>
      <c r="E23" s="15"/>
      <c r="F23" s="15"/>
      <c r="G23" s="15"/>
      <c r="H23" s="15"/>
      <c r="I23" s="13" t="s">
        <v>30</v>
      </c>
      <c r="J23" s="20">
        <v>127</v>
      </c>
      <c r="K23" s="17" t="s">
        <v>45</v>
      </c>
      <c r="L23" s="15"/>
      <c r="M23" s="15"/>
      <c r="N23" s="15"/>
    </row>
    <row r="24" spans="1:15" s="15" customFormat="1" ht="39" customHeight="1" x14ac:dyDescent="0.3">
      <c r="A24" s="22"/>
      <c r="B24" s="35" t="s">
        <v>88</v>
      </c>
      <c r="C24" s="36"/>
      <c r="D24" s="36"/>
      <c r="E24" s="36"/>
      <c r="F24" s="36"/>
      <c r="G24" s="37"/>
      <c r="H24" s="22"/>
      <c r="I24" s="35" t="s">
        <v>88</v>
      </c>
      <c r="J24" s="36"/>
      <c r="K24" s="36"/>
      <c r="L24" s="36"/>
      <c r="M24" s="36"/>
      <c r="N24" s="37"/>
      <c r="O24" s="22"/>
    </row>
    <row r="25" spans="1:15" s="15" customFormat="1" ht="39" customHeight="1" x14ac:dyDescent="0.3">
      <c r="B25" s="38" t="s">
        <v>53</v>
      </c>
      <c r="C25" s="38"/>
      <c r="D25" s="38"/>
      <c r="E25" s="38"/>
      <c r="F25" s="38"/>
      <c r="G25" s="38"/>
      <c r="I25" s="38" t="s">
        <v>53</v>
      </c>
      <c r="J25" s="38"/>
      <c r="K25" s="38"/>
      <c r="L25" s="38"/>
      <c r="M25" s="38"/>
      <c r="N25" s="38"/>
    </row>
    <row r="26" spans="1:15" s="15" customFormat="1" ht="39" customHeight="1" x14ac:dyDescent="0.3">
      <c r="B26" s="30" t="s">
        <v>41</v>
      </c>
      <c r="C26" s="30"/>
      <c r="D26" s="30"/>
      <c r="E26" s="30" t="s">
        <v>44</v>
      </c>
      <c r="F26" s="31"/>
      <c r="G26" s="31"/>
      <c r="I26" s="30" t="s">
        <v>41</v>
      </c>
      <c r="J26" s="30"/>
      <c r="K26" s="30"/>
      <c r="L26" s="30" t="s">
        <v>44</v>
      </c>
      <c r="M26" s="31"/>
      <c r="N26" s="31"/>
    </row>
    <row r="27" spans="1:15" s="22" customFormat="1" ht="39" customHeight="1" x14ac:dyDescent="0.3">
      <c r="A27" s="15"/>
      <c r="B27" s="13" t="s">
        <v>54</v>
      </c>
      <c r="C27" s="16">
        <v>28.27</v>
      </c>
      <c r="D27" s="17" t="s">
        <v>50</v>
      </c>
      <c r="E27" s="13" t="s">
        <v>56</v>
      </c>
      <c r="F27" s="23">
        <f>C27*C28</f>
        <v>56.54</v>
      </c>
      <c r="G27" s="19" t="s">
        <v>50</v>
      </c>
      <c r="H27" s="15"/>
      <c r="I27" s="13" t="s">
        <v>54</v>
      </c>
      <c r="J27" s="16">
        <v>28.27</v>
      </c>
      <c r="K27" s="17" t="s">
        <v>50</v>
      </c>
      <c r="L27" s="13" t="s">
        <v>56</v>
      </c>
      <c r="M27" s="23">
        <f>J27*J28</f>
        <v>56.54</v>
      </c>
      <c r="N27" s="19" t="s">
        <v>50</v>
      </c>
      <c r="O27" s="15"/>
    </row>
    <row r="28" spans="1:15" s="15" customFormat="1" ht="39" customHeight="1" x14ac:dyDescent="0.3">
      <c r="B28" s="13" t="s">
        <v>33</v>
      </c>
      <c r="C28" s="32">
        <f>C21+1</f>
        <v>2</v>
      </c>
      <c r="D28" s="34"/>
      <c r="E28" s="13" t="s">
        <v>53</v>
      </c>
      <c r="F28" s="24">
        <v>0.5</v>
      </c>
      <c r="G28" s="19" t="s">
        <v>55</v>
      </c>
      <c r="I28" s="13" t="s">
        <v>33</v>
      </c>
      <c r="J28" s="32">
        <f>J21+1</f>
        <v>2</v>
      </c>
      <c r="K28" s="34"/>
      <c r="L28" s="13" t="s">
        <v>53</v>
      </c>
      <c r="M28" s="24">
        <v>0.5</v>
      </c>
      <c r="N28" s="19" t="s">
        <v>55</v>
      </c>
    </row>
    <row r="29" spans="1:15" s="15" customFormat="1" ht="68.25" customHeight="1" x14ac:dyDescent="0.3">
      <c r="A29" s="22"/>
      <c r="B29" s="35" t="s">
        <v>84</v>
      </c>
      <c r="C29" s="36"/>
      <c r="D29" s="36"/>
      <c r="E29" s="36"/>
      <c r="F29" s="36"/>
      <c r="G29" s="37"/>
      <c r="H29" s="22"/>
      <c r="I29" s="35" t="s">
        <v>84</v>
      </c>
      <c r="J29" s="36"/>
      <c r="K29" s="36"/>
      <c r="L29" s="36"/>
      <c r="M29" s="36"/>
      <c r="N29" s="37"/>
      <c r="O29" s="22"/>
    </row>
    <row r="30" spans="1:15" s="15" customFormat="1" ht="39" customHeight="1" x14ac:dyDescent="0.3">
      <c r="B30" s="38" t="s">
        <v>34</v>
      </c>
      <c r="C30" s="38"/>
      <c r="D30" s="38"/>
      <c r="E30" s="38"/>
      <c r="F30" s="38"/>
      <c r="G30" s="38"/>
      <c r="I30" s="38" t="s">
        <v>34</v>
      </c>
      <c r="J30" s="38"/>
      <c r="K30" s="38"/>
      <c r="L30" s="38"/>
      <c r="M30" s="38"/>
      <c r="N30" s="38"/>
    </row>
    <row r="31" spans="1:15" s="15" customFormat="1" ht="39" customHeight="1" x14ac:dyDescent="0.3">
      <c r="B31" s="30" t="s">
        <v>41</v>
      </c>
      <c r="C31" s="30"/>
      <c r="D31" s="30"/>
      <c r="E31" s="30" t="s">
        <v>44</v>
      </c>
      <c r="F31" s="31"/>
      <c r="G31" s="31"/>
      <c r="I31" s="30" t="s">
        <v>41</v>
      </c>
      <c r="J31" s="30"/>
      <c r="K31" s="30"/>
      <c r="L31" s="30" t="s">
        <v>44</v>
      </c>
      <c r="M31" s="31"/>
      <c r="N31" s="31"/>
    </row>
    <row r="32" spans="1:15" s="15" customFormat="1" ht="39" customHeight="1" x14ac:dyDescent="0.3">
      <c r="B32" s="13" t="s">
        <v>46</v>
      </c>
      <c r="C32" s="16">
        <f>C22</f>
        <v>31.496062992125985</v>
      </c>
      <c r="D32" s="17" t="s">
        <v>28</v>
      </c>
      <c r="E32" s="13" t="s">
        <v>57</v>
      </c>
      <c r="F32" s="23">
        <f>C32*C33*C34*C35*C36*C37</f>
        <v>45.275590551181104</v>
      </c>
      <c r="G32" s="19" t="s">
        <v>28</v>
      </c>
      <c r="I32" s="13" t="s">
        <v>46</v>
      </c>
      <c r="J32" s="16">
        <f>J22</f>
        <v>31.496062992125985</v>
      </c>
      <c r="K32" s="17" t="s">
        <v>28</v>
      </c>
      <c r="L32" s="13" t="s">
        <v>57</v>
      </c>
      <c r="M32" s="23">
        <f>J32*J33*J34*J35*J36*J37</f>
        <v>45.275590551181104</v>
      </c>
      <c r="N32" s="19" t="s">
        <v>28</v>
      </c>
    </row>
    <row r="33" spans="1:16" s="15" customFormat="1" ht="39" customHeight="1" x14ac:dyDescent="0.3">
      <c r="B33" s="13" t="s">
        <v>28</v>
      </c>
      <c r="C33" s="39">
        <v>1</v>
      </c>
      <c r="D33" s="40"/>
      <c r="E33" s="13" t="s">
        <v>58</v>
      </c>
      <c r="F33" s="39" t="s">
        <v>106</v>
      </c>
      <c r="G33" s="40"/>
      <c r="I33" s="13" t="s">
        <v>28</v>
      </c>
      <c r="J33" s="39">
        <v>1</v>
      </c>
      <c r="K33" s="40"/>
      <c r="L33" s="13" t="s">
        <v>58</v>
      </c>
      <c r="M33" s="39" t="s">
        <v>106</v>
      </c>
      <c r="N33" s="40"/>
    </row>
    <row r="34" spans="1:16" s="15" customFormat="1" ht="39" customHeight="1" x14ac:dyDescent="0.3">
      <c r="B34" s="13" t="s">
        <v>35</v>
      </c>
      <c r="C34" s="39">
        <v>1.1499999999999999</v>
      </c>
      <c r="D34" s="40"/>
      <c r="I34" s="13" t="s">
        <v>35</v>
      </c>
      <c r="J34" s="39">
        <v>1.1499999999999999</v>
      </c>
      <c r="K34" s="40"/>
    </row>
    <row r="35" spans="1:16" s="15" customFormat="1" ht="39" customHeight="1" x14ac:dyDescent="0.3">
      <c r="B35" s="13" t="s">
        <v>36</v>
      </c>
      <c r="C35" s="39">
        <v>1.25</v>
      </c>
      <c r="D35" s="40"/>
      <c r="I35" s="13" t="s">
        <v>36</v>
      </c>
      <c r="J35" s="39">
        <v>1.25</v>
      </c>
      <c r="K35" s="40"/>
    </row>
    <row r="36" spans="1:16" s="22" customFormat="1" ht="39" customHeight="1" x14ac:dyDescent="0.3">
      <c r="A36" s="15"/>
      <c r="B36" s="13" t="s">
        <v>2</v>
      </c>
      <c r="C36" s="39">
        <v>1</v>
      </c>
      <c r="D36" s="40"/>
      <c r="E36" s="15"/>
      <c r="F36" s="15"/>
      <c r="G36" s="15"/>
      <c r="H36" s="15"/>
      <c r="I36" s="13" t="s">
        <v>2</v>
      </c>
      <c r="J36" s="39">
        <v>1</v>
      </c>
      <c r="K36" s="40"/>
      <c r="L36" s="15"/>
      <c r="M36" s="15"/>
      <c r="N36" s="15"/>
      <c r="O36" s="15"/>
    </row>
    <row r="37" spans="1:16" s="15" customFormat="1" ht="39" customHeight="1" x14ac:dyDescent="0.3">
      <c r="B37" s="13" t="s">
        <v>37</v>
      </c>
      <c r="C37" s="39">
        <v>1</v>
      </c>
      <c r="D37" s="40"/>
      <c r="I37" s="13" t="s">
        <v>37</v>
      </c>
      <c r="J37" s="39">
        <v>1</v>
      </c>
      <c r="K37" s="40"/>
    </row>
    <row r="38" spans="1:16" s="15" customFormat="1" ht="39" customHeight="1" x14ac:dyDescent="0.3">
      <c r="A38" s="22"/>
      <c r="B38" s="35" t="s">
        <v>90</v>
      </c>
      <c r="C38" s="36"/>
      <c r="D38" s="36"/>
      <c r="E38" s="36"/>
      <c r="F38" s="36"/>
      <c r="G38" s="37"/>
      <c r="H38" s="22"/>
      <c r="I38" s="35" t="s">
        <v>90</v>
      </c>
      <c r="J38" s="36"/>
      <c r="K38" s="36"/>
      <c r="L38" s="36"/>
      <c r="M38" s="36"/>
      <c r="N38" s="37"/>
      <c r="O38" s="22"/>
    </row>
    <row r="39" spans="1:16" s="15" customFormat="1" ht="39" customHeight="1" x14ac:dyDescent="0.3">
      <c r="P39" s="22"/>
    </row>
    <row r="40" spans="1:16" s="15" customFormat="1" ht="39" customHeight="1" x14ac:dyDescent="0.3">
      <c r="B40" s="41" t="s">
        <v>15</v>
      </c>
      <c r="C40" s="41"/>
      <c r="D40" s="41"/>
      <c r="E40" s="41"/>
      <c r="F40" s="41"/>
      <c r="G40" s="41"/>
      <c r="I40" s="22"/>
      <c r="J40" s="22"/>
      <c r="K40" s="22"/>
      <c r="L40" s="22"/>
      <c r="M40" s="22"/>
      <c r="N40" s="22"/>
      <c r="O40" s="22"/>
    </row>
    <row r="41" spans="1:16" s="15" customFormat="1" ht="39" customHeight="1" x14ac:dyDescent="0.3">
      <c r="B41" s="38" t="s">
        <v>43</v>
      </c>
      <c r="C41" s="38"/>
      <c r="D41" s="38"/>
      <c r="E41" s="38"/>
      <c r="F41" s="38"/>
      <c r="G41" s="38"/>
    </row>
    <row r="42" spans="1:16" s="15" customFormat="1" ht="39" customHeight="1" x14ac:dyDescent="0.3">
      <c r="B42" s="30" t="s">
        <v>41</v>
      </c>
      <c r="C42" s="30"/>
      <c r="D42" s="30"/>
      <c r="E42" s="30" t="s">
        <v>44</v>
      </c>
      <c r="F42" s="31"/>
      <c r="G42" s="31"/>
    </row>
    <row r="43" spans="1:16" s="15" customFormat="1" ht="39" customHeight="1" x14ac:dyDescent="0.3">
      <c r="B43" s="13" t="s">
        <v>82</v>
      </c>
      <c r="C43" s="55">
        <v>2</v>
      </c>
      <c r="D43" s="56"/>
      <c r="E43" s="13" t="s">
        <v>38</v>
      </c>
      <c r="F43" s="18">
        <v>12</v>
      </c>
      <c r="G43" s="19" t="s">
        <v>52</v>
      </c>
    </row>
    <row r="44" spans="1:16" s="15" customFormat="1" ht="39" customHeight="1" x14ac:dyDescent="0.3">
      <c r="B44" s="13" t="s">
        <v>46</v>
      </c>
      <c r="C44" s="16">
        <f>M12/C43</f>
        <v>12.634216177523264</v>
      </c>
      <c r="D44" s="17" t="s">
        <v>28</v>
      </c>
    </row>
    <row r="45" spans="1:16" s="22" customFormat="1" ht="39" customHeight="1" x14ac:dyDescent="0.3">
      <c r="A45" s="15"/>
      <c r="B45" s="13" t="s">
        <v>30</v>
      </c>
      <c r="C45" s="20">
        <v>220</v>
      </c>
      <c r="D45" s="17" t="s">
        <v>45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6" s="15" customFormat="1" ht="39" customHeight="1" x14ac:dyDescent="0.3">
      <c r="A46" s="22"/>
      <c r="B46" s="35" t="s">
        <v>87</v>
      </c>
      <c r="C46" s="36"/>
      <c r="D46" s="36"/>
      <c r="E46" s="36"/>
      <c r="F46" s="36"/>
      <c r="G46" s="37"/>
      <c r="H46" s="22"/>
    </row>
    <row r="47" spans="1:16" s="15" customFormat="1" ht="39" customHeight="1" x14ac:dyDescent="0.3">
      <c r="B47" s="38" t="s">
        <v>53</v>
      </c>
      <c r="C47" s="38"/>
      <c r="D47" s="38"/>
      <c r="E47" s="38"/>
      <c r="F47" s="38"/>
      <c r="G47" s="38"/>
      <c r="P47" s="22"/>
    </row>
    <row r="48" spans="1:16" s="15" customFormat="1" ht="39" customHeight="1" x14ac:dyDescent="0.3">
      <c r="B48" s="30" t="s">
        <v>41</v>
      </c>
      <c r="C48" s="30"/>
      <c r="D48" s="30"/>
      <c r="E48" s="30" t="s">
        <v>44</v>
      </c>
      <c r="F48" s="31"/>
      <c r="G48" s="31"/>
    </row>
    <row r="49" spans="1:16" s="22" customFormat="1" ht="39" customHeight="1" x14ac:dyDescent="0.3">
      <c r="A49" s="15"/>
      <c r="B49" s="13" t="s">
        <v>54</v>
      </c>
      <c r="C49" s="16">
        <v>12.57</v>
      </c>
      <c r="D49" s="17" t="s">
        <v>50</v>
      </c>
      <c r="E49" s="13" t="s">
        <v>56</v>
      </c>
      <c r="F49" s="23">
        <f>C49*C50</f>
        <v>37.71</v>
      </c>
      <c r="G49" s="19" t="s">
        <v>50</v>
      </c>
      <c r="H49" s="15"/>
      <c r="P49" s="15"/>
    </row>
    <row r="50" spans="1:16" s="15" customFormat="1" ht="37.5" x14ac:dyDescent="0.3">
      <c r="B50" s="13" t="s">
        <v>33</v>
      </c>
      <c r="C50" s="32">
        <f>C43+1</f>
        <v>3</v>
      </c>
      <c r="D50" s="34"/>
      <c r="E50" s="13" t="s">
        <v>53</v>
      </c>
      <c r="F50" s="24">
        <v>0.5</v>
      </c>
      <c r="G50" s="19" t="s">
        <v>55</v>
      </c>
    </row>
    <row r="51" spans="1:16" s="15" customFormat="1" ht="63.75" customHeight="1" x14ac:dyDescent="0.3">
      <c r="A51" s="22"/>
      <c r="B51" s="35" t="s">
        <v>84</v>
      </c>
      <c r="C51" s="36"/>
      <c r="D51" s="36"/>
      <c r="E51" s="36"/>
      <c r="F51" s="36"/>
      <c r="G51" s="37"/>
      <c r="H51" s="22"/>
    </row>
    <row r="52" spans="1:16" s="15" customFormat="1" ht="39" customHeight="1" x14ac:dyDescent="0.3">
      <c r="B52" s="38" t="s">
        <v>34</v>
      </c>
      <c r="C52" s="38"/>
      <c r="D52" s="38"/>
      <c r="E52" s="38"/>
      <c r="F52" s="38"/>
      <c r="G52" s="38"/>
      <c r="P52" s="22"/>
    </row>
    <row r="53" spans="1:16" s="15" customFormat="1" ht="39" customHeight="1" x14ac:dyDescent="0.3">
      <c r="B53" s="30" t="s">
        <v>41</v>
      </c>
      <c r="C53" s="30"/>
      <c r="D53" s="30"/>
      <c r="E53" s="30" t="s">
        <v>44</v>
      </c>
      <c r="F53" s="31"/>
      <c r="G53" s="31"/>
    </row>
    <row r="54" spans="1:16" s="15" customFormat="1" ht="39" customHeight="1" x14ac:dyDescent="0.3">
      <c r="B54" s="13" t="s">
        <v>46</v>
      </c>
      <c r="C54" s="16">
        <f>C44</f>
        <v>12.634216177523264</v>
      </c>
      <c r="D54" s="17" t="s">
        <v>28</v>
      </c>
      <c r="E54" s="13" t="s">
        <v>57</v>
      </c>
      <c r="F54" s="23">
        <f>C54*C55*C56*C57*C58*C59</f>
        <v>18.161685755189691</v>
      </c>
      <c r="G54" s="19" t="s">
        <v>28</v>
      </c>
      <c r="I54" s="22"/>
      <c r="J54" s="22"/>
      <c r="K54" s="22"/>
      <c r="L54" s="22"/>
      <c r="M54" s="22"/>
      <c r="N54" s="22"/>
      <c r="O54" s="22"/>
    </row>
    <row r="55" spans="1:16" s="15" customFormat="1" ht="39" customHeight="1" x14ac:dyDescent="0.3">
      <c r="B55" s="13" t="s">
        <v>28</v>
      </c>
      <c r="C55" s="39">
        <v>1</v>
      </c>
      <c r="D55" s="40"/>
      <c r="E55" s="13" t="s">
        <v>58</v>
      </c>
      <c r="F55" s="39" t="s">
        <v>94</v>
      </c>
      <c r="G55" s="40"/>
    </row>
    <row r="56" spans="1:16" s="15" customFormat="1" ht="39" customHeight="1" x14ac:dyDescent="0.3">
      <c r="B56" s="13" t="s">
        <v>35</v>
      </c>
      <c r="C56" s="39">
        <v>1.1499999999999999</v>
      </c>
      <c r="D56" s="40"/>
    </row>
    <row r="57" spans="1:16" s="15" customFormat="1" ht="39" customHeight="1" x14ac:dyDescent="0.3">
      <c r="B57" s="13" t="s">
        <v>36</v>
      </c>
      <c r="C57" s="39">
        <v>1.25</v>
      </c>
      <c r="D57" s="40"/>
    </row>
    <row r="58" spans="1:16" s="22" customFormat="1" ht="39" customHeight="1" x14ac:dyDescent="0.3">
      <c r="A58" s="15"/>
      <c r="B58" s="13" t="s">
        <v>2</v>
      </c>
      <c r="C58" s="39">
        <v>1</v>
      </c>
      <c r="D58" s="40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spans="1:16" ht="18.75" x14ac:dyDescent="0.3">
      <c r="A59" s="15"/>
      <c r="B59" s="13" t="s">
        <v>37</v>
      </c>
      <c r="C59" s="39">
        <v>1</v>
      </c>
      <c r="D59" s="40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6" ht="44.25" customHeight="1" x14ac:dyDescent="0.3">
      <c r="A60" s="22"/>
      <c r="B60" s="35" t="s">
        <v>95</v>
      </c>
      <c r="C60" s="36"/>
      <c r="D60" s="36"/>
      <c r="E60" s="36"/>
      <c r="F60" s="36"/>
      <c r="G60" s="37"/>
      <c r="H60" s="22"/>
      <c r="I60" s="15"/>
      <c r="J60" s="15"/>
      <c r="K60" s="15"/>
      <c r="L60" s="15"/>
      <c r="M60" s="15"/>
      <c r="N60" s="15"/>
      <c r="O60" s="15"/>
    </row>
    <row r="61" spans="1:16" x14ac:dyDescent="0.25">
      <c r="P61" s="1"/>
    </row>
    <row r="63" spans="1:16" x14ac:dyDescent="0.25">
      <c r="I63" s="1"/>
      <c r="J63" s="1"/>
      <c r="K63" s="1"/>
      <c r="L63" s="1"/>
      <c r="M63" s="1"/>
      <c r="N63" s="1"/>
      <c r="O63" s="1"/>
    </row>
    <row r="67" spans="1:15" s="1" customFormat="1" ht="45.75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2" spans="1:15" s="1" customFormat="1" ht="45.7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ht="21" customHeight="1" x14ac:dyDescent="0.25"/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81" spans="1:15" s="1" customFormat="1" ht="45.7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3" spans="1: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</sheetData>
  <mergeCells count="79">
    <mergeCell ref="B16:N17"/>
    <mergeCell ref="B2:P3"/>
    <mergeCell ref="B5:P6"/>
    <mergeCell ref="B7:B9"/>
    <mergeCell ref="F7:I7"/>
    <mergeCell ref="J7:J9"/>
    <mergeCell ref="K7:K9"/>
    <mergeCell ref="L7:L9"/>
    <mergeCell ref="M7:M9"/>
    <mergeCell ref="N7:N9"/>
    <mergeCell ref="O7:O9"/>
    <mergeCell ref="P7:P9"/>
    <mergeCell ref="F8:F9"/>
    <mergeCell ref="G8:G9"/>
    <mergeCell ref="H8:H9"/>
    <mergeCell ref="I8:I9"/>
    <mergeCell ref="B18:G18"/>
    <mergeCell ref="I18:N18"/>
    <mergeCell ref="B19:G19"/>
    <mergeCell ref="I19:N19"/>
    <mergeCell ref="B20:D20"/>
    <mergeCell ref="E20:G20"/>
    <mergeCell ref="I20:K20"/>
    <mergeCell ref="L20:N20"/>
    <mergeCell ref="C21:D21"/>
    <mergeCell ref="J21:K21"/>
    <mergeCell ref="B24:G24"/>
    <mergeCell ref="I24:N24"/>
    <mergeCell ref="B25:G25"/>
    <mergeCell ref="I25:N25"/>
    <mergeCell ref="B26:D26"/>
    <mergeCell ref="E26:G26"/>
    <mergeCell ref="I26:K26"/>
    <mergeCell ref="L26:N26"/>
    <mergeCell ref="C28:D28"/>
    <mergeCell ref="J28:K28"/>
    <mergeCell ref="B29:G29"/>
    <mergeCell ref="I29:N29"/>
    <mergeCell ref="B30:G30"/>
    <mergeCell ref="I30:N30"/>
    <mergeCell ref="B31:D31"/>
    <mergeCell ref="E31:G31"/>
    <mergeCell ref="I31:K31"/>
    <mergeCell ref="L31:N31"/>
    <mergeCell ref="C33:D33"/>
    <mergeCell ref="F33:G33"/>
    <mergeCell ref="J33:K33"/>
    <mergeCell ref="M33:N33"/>
    <mergeCell ref="C34:D34"/>
    <mergeCell ref="J34:K34"/>
    <mergeCell ref="C35:D35"/>
    <mergeCell ref="J35:K35"/>
    <mergeCell ref="C36:D36"/>
    <mergeCell ref="J36:K36"/>
    <mergeCell ref="C37:D37"/>
    <mergeCell ref="J37:K37"/>
    <mergeCell ref="C50:D50"/>
    <mergeCell ref="B38:G38"/>
    <mergeCell ref="I38:N38"/>
    <mergeCell ref="B40:G40"/>
    <mergeCell ref="B41:G41"/>
    <mergeCell ref="B42:D42"/>
    <mergeCell ref="E42:G42"/>
    <mergeCell ref="C43:D43"/>
    <mergeCell ref="B46:G46"/>
    <mergeCell ref="B47:G47"/>
    <mergeCell ref="B48:D48"/>
    <mergeCell ref="E48:G48"/>
    <mergeCell ref="B51:G51"/>
    <mergeCell ref="B52:G52"/>
    <mergeCell ref="B53:D53"/>
    <mergeCell ref="E53:G53"/>
    <mergeCell ref="C55:D55"/>
    <mergeCell ref="F55:G55"/>
    <mergeCell ref="C56:D56"/>
    <mergeCell ref="C57:D57"/>
    <mergeCell ref="C58:D58"/>
    <mergeCell ref="C59:D59"/>
    <mergeCell ref="B60:G60"/>
  </mergeCells>
  <pageMargins left="0.7" right="0.7" top="0.75" bottom="0.75" header="0.3" footer="0.3"/>
  <pageSetup scale="3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37A1-1E15-4CE7-94C5-DC77943C86EF}">
  <sheetPr>
    <tabColor theme="7" tint="0.59999389629810485"/>
    <pageSetUpPr fitToPage="1"/>
  </sheetPr>
  <dimension ref="A2:O60"/>
  <sheetViews>
    <sheetView topLeftCell="A24" zoomScale="72" zoomScaleNormal="55" workbookViewId="0">
      <selection activeCell="B5" sqref="B5:O37"/>
    </sheetView>
  </sheetViews>
  <sheetFormatPr baseColWidth="10" defaultRowHeight="15" x14ac:dyDescent="0.25"/>
  <cols>
    <col min="2" max="4" width="19.85546875" customWidth="1"/>
    <col min="5" max="5" width="26.42578125" bestFit="1" customWidth="1"/>
    <col min="6" max="9" width="19.85546875" customWidth="1"/>
    <col min="10" max="10" width="27.28515625" bestFit="1" customWidth="1"/>
    <col min="11" max="11" width="27.85546875" bestFit="1" customWidth="1"/>
    <col min="12" max="13" width="19.85546875" customWidth="1"/>
    <col min="14" max="15" width="20" customWidth="1"/>
  </cols>
  <sheetData>
    <row r="2" spans="2:15" ht="15.75" customHeight="1" x14ac:dyDescent="0.25">
      <c r="B2" s="57" t="s">
        <v>100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2:15" ht="15.75" customHeight="1" x14ac:dyDescent="0.2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5" spans="2:15" ht="29.25" customHeight="1" x14ac:dyDescent="0.25">
      <c r="B5" s="58" t="s">
        <v>4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6" spans="2:15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2:15" ht="21" x14ac:dyDescent="0.25">
      <c r="B7" s="59" t="s">
        <v>20</v>
      </c>
      <c r="C7" s="4" t="s">
        <v>104</v>
      </c>
      <c r="D7" s="4" t="s">
        <v>59</v>
      </c>
      <c r="E7" s="4" t="s">
        <v>1</v>
      </c>
      <c r="F7" s="60" t="s">
        <v>61</v>
      </c>
      <c r="G7" s="62"/>
      <c r="H7" s="61"/>
      <c r="I7" s="46" t="s">
        <v>9</v>
      </c>
      <c r="J7" s="46" t="s">
        <v>8</v>
      </c>
      <c r="K7" s="46" t="s">
        <v>7</v>
      </c>
      <c r="L7" s="46" t="s">
        <v>6</v>
      </c>
      <c r="M7" s="46" t="s">
        <v>63</v>
      </c>
      <c r="N7" s="46" t="s">
        <v>10</v>
      </c>
      <c r="O7" s="46" t="s">
        <v>60</v>
      </c>
    </row>
    <row r="8" spans="2:15" ht="29.25" customHeight="1" x14ac:dyDescent="0.25">
      <c r="B8" s="59"/>
      <c r="C8" s="4">
        <v>250</v>
      </c>
      <c r="D8" s="4">
        <v>90</v>
      </c>
      <c r="E8" s="4">
        <v>2000</v>
      </c>
      <c r="F8" s="46" t="s">
        <v>11</v>
      </c>
      <c r="G8" s="46" t="s">
        <v>32</v>
      </c>
      <c r="H8" s="46" t="s">
        <v>39</v>
      </c>
      <c r="I8" s="47"/>
      <c r="J8" s="47"/>
      <c r="K8" s="47"/>
      <c r="L8" s="47"/>
      <c r="M8" s="47"/>
      <c r="N8" s="47"/>
      <c r="O8" s="47"/>
    </row>
    <row r="9" spans="2:15" ht="29.25" customHeight="1" x14ac:dyDescent="0.25">
      <c r="B9" s="59"/>
      <c r="C9" s="4" t="s">
        <v>5</v>
      </c>
      <c r="D9" s="4" t="s">
        <v>5</v>
      </c>
      <c r="E9" s="4" t="s">
        <v>5</v>
      </c>
      <c r="F9" s="48"/>
      <c r="G9" s="48"/>
      <c r="H9" s="48"/>
      <c r="I9" s="48"/>
      <c r="J9" s="48"/>
      <c r="K9" s="48"/>
      <c r="L9" s="48"/>
      <c r="M9" s="48"/>
      <c r="N9" s="48"/>
      <c r="O9" s="48"/>
    </row>
    <row r="10" spans="2:15" ht="29.25" customHeight="1" x14ac:dyDescent="0.25">
      <c r="B10" s="4" t="s">
        <v>13</v>
      </c>
      <c r="C10" s="6">
        <v>5</v>
      </c>
      <c r="D10" s="6">
        <v>0</v>
      </c>
      <c r="E10" s="6">
        <v>0</v>
      </c>
      <c r="F10" s="8">
        <v>0</v>
      </c>
      <c r="G10" s="8">
        <f>($C10*$C$8+$D10*$D$8)/1000</f>
        <v>1.25</v>
      </c>
      <c r="H10" s="8">
        <f>SUM(F10:G10)</f>
        <v>1.25</v>
      </c>
      <c r="I10" s="6">
        <v>0.95</v>
      </c>
      <c r="J10" s="6" t="s">
        <v>16</v>
      </c>
      <c r="K10" s="6">
        <v>127</v>
      </c>
      <c r="L10" s="8">
        <f>($C10*$C$8/127)+($D10*$D$8/127)+($E10*$E$8/220)</f>
        <v>9.8425196850393704</v>
      </c>
      <c r="M10" s="9">
        <f>F20</f>
        <v>12</v>
      </c>
      <c r="N10" s="8" t="str">
        <f>F32</f>
        <v>1 polo a 15 A</v>
      </c>
      <c r="O10" s="10">
        <f>F27</f>
        <v>0.5</v>
      </c>
    </row>
    <row r="11" spans="2:15" ht="29.25" customHeight="1" x14ac:dyDescent="0.25">
      <c r="B11" s="4" t="s">
        <v>14</v>
      </c>
      <c r="C11" s="6">
        <v>0</v>
      </c>
      <c r="D11" s="6">
        <v>4</v>
      </c>
      <c r="E11" s="6">
        <v>1</v>
      </c>
      <c r="F11" s="8">
        <f>($C11*$C$8+$D11*$D$8+($E11*$E$8/2))/1000</f>
        <v>1.36</v>
      </c>
      <c r="G11" s="8">
        <f>($E11*$E$8/2)/1000</f>
        <v>1</v>
      </c>
      <c r="H11" s="8">
        <f>SUM(F11:G11)</f>
        <v>2.3600000000000003</v>
      </c>
      <c r="I11" s="6">
        <v>0.95</v>
      </c>
      <c r="J11" s="6" t="s">
        <v>18</v>
      </c>
      <c r="K11" s="6" t="s">
        <v>19</v>
      </c>
      <c r="L11" s="8">
        <f>($C11*$C$8/127)+($D11*$D$8/127)+($E11*$E$8/220)</f>
        <v>11.925554760200431</v>
      </c>
      <c r="M11" s="9">
        <f>M20</f>
        <v>12</v>
      </c>
      <c r="N11" s="8" t="str">
        <f>M32</f>
        <v>1 polo a 10 A</v>
      </c>
      <c r="O11" s="10">
        <f>M27</f>
        <v>0.5</v>
      </c>
    </row>
    <row r="12" spans="2:15" ht="29.25" customHeight="1" x14ac:dyDescent="0.25">
      <c r="B12" s="7"/>
      <c r="C12" s="7">
        <f t="shared" ref="C12:H12" si="0">SUM(C10:C11)</f>
        <v>5</v>
      </c>
      <c r="D12" s="7">
        <f t="shared" si="0"/>
        <v>4</v>
      </c>
      <c r="E12" s="7">
        <f t="shared" si="0"/>
        <v>1</v>
      </c>
      <c r="F12" s="7">
        <f t="shared" si="0"/>
        <v>1.36</v>
      </c>
      <c r="G12" s="7">
        <f t="shared" si="0"/>
        <v>2.25</v>
      </c>
      <c r="H12" s="7">
        <f t="shared" si="0"/>
        <v>3.6100000000000003</v>
      </c>
      <c r="I12" s="11"/>
      <c r="J12" s="11"/>
      <c r="K12" s="11"/>
      <c r="L12" s="11">
        <f>SUM(L10:L11)</f>
        <v>21.768074445239801</v>
      </c>
      <c r="M12" s="11"/>
      <c r="N12" s="11"/>
      <c r="O12" s="11"/>
    </row>
    <row r="15" spans="2:15" s="15" customFormat="1" ht="18.75" x14ac:dyDescent="0.3">
      <c r="B15" s="58" t="s">
        <v>96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</row>
    <row r="16" spans="2:15" s="15" customFormat="1" ht="18.75" x14ac:dyDescent="0.3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</row>
    <row r="17" spans="1:15" s="15" customFormat="1" ht="39" customHeight="1" x14ac:dyDescent="0.3">
      <c r="B17" s="41" t="s">
        <v>13</v>
      </c>
      <c r="C17" s="41"/>
      <c r="D17" s="41"/>
      <c r="E17" s="41"/>
      <c r="F17" s="41"/>
      <c r="G17" s="41"/>
      <c r="I17" s="41" t="s">
        <v>14</v>
      </c>
      <c r="J17" s="41"/>
      <c r="K17" s="41"/>
      <c r="L17" s="41"/>
      <c r="M17" s="41"/>
      <c r="N17" s="41"/>
    </row>
    <row r="18" spans="1:15" s="15" customFormat="1" ht="39" customHeight="1" x14ac:dyDescent="0.3">
      <c r="B18" s="38" t="s">
        <v>43</v>
      </c>
      <c r="C18" s="38"/>
      <c r="D18" s="38"/>
      <c r="E18" s="38"/>
      <c r="F18" s="38"/>
      <c r="G18" s="38"/>
      <c r="I18" s="38" t="s">
        <v>43</v>
      </c>
      <c r="J18" s="38"/>
      <c r="K18" s="38"/>
      <c r="L18" s="38"/>
      <c r="M18" s="38"/>
      <c r="N18" s="38"/>
    </row>
    <row r="19" spans="1:15" s="15" customFormat="1" ht="39" customHeight="1" x14ac:dyDescent="0.3">
      <c r="B19" s="30" t="s">
        <v>41</v>
      </c>
      <c r="C19" s="30"/>
      <c r="D19" s="30"/>
      <c r="E19" s="30" t="s">
        <v>44</v>
      </c>
      <c r="F19" s="31"/>
      <c r="G19" s="31"/>
      <c r="I19" s="30" t="s">
        <v>41</v>
      </c>
      <c r="J19" s="30"/>
      <c r="K19" s="30"/>
      <c r="L19" s="30" t="s">
        <v>44</v>
      </c>
      <c r="M19" s="31"/>
      <c r="N19" s="31"/>
    </row>
    <row r="20" spans="1:15" s="15" customFormat="1" ht="39" customHeight="1" x14ac:dyDescent="0.3">
      <c r="B20" s="13" t="s">
        <v>82</v>
      </c>
      <c r="C20" s="55">
        <v>1</v>
      </c>
      <c r="D20" s="56"/>
      <c r="E20" s="13" t="s">
        <v>38</v>
      </c>
      <c r="F20" s="18">
        <v>12</v>
      </c>
      <c r="G20" s="19" t="s">
        <v>52</v>
      </c>
      <c r="I20" s="13" t="s">
        <v>82</v>
      </c>
      <c r="J20" s="55">
        <v>2</v>
      </c>
      <c r="K20" s="56"/>
      <c r="L20" s="13" t="s">
        <v>38</v>
      </c>
      <c r="M20" s="18">
        <v>12</v>
      </c>
      <c r="N20" s="19" t="s">
        <v>52</v>
      </c>
    </row>
    <row r="21" spans="1:15" s="15" customFormat="1" ht="39" customHeight="1" x14ac:dyDescent="0.3">
      <c r="B21" s="13" t="s">
        <v>46</v>
      </c>
      <c r="C21" s="16">
        <f>L10/C20</f>
        <v>9.8425196850393704</v>
      </c>
      <c r="D21" s="17" t="s">
        <v>28</v>
      </c>
      <c r="I21" s="13" t="s">
        <v>46</v>
      </c>
      <c r="J21" s="16">
        <f>L11/J20</f>
        <v>5.9627773801002153</v>
      </c>
      <c r="K21" s="17" t="s">
        <v>28</v>
      </c>
    </row>
    <row r="22" spans="1:15" s="22" customFormat="1" ht="39" customHeight="1" x14ac:dyDescent="0.3">
      <c r="A22" s="15"/>
      <c r="B22" s="13" t="s">
        <v>30</v>
      </c>
      <c r="C22" s="20">
        <v>127</v>
      </c>
      <c r="D22" s="17" t="s">
        <v>45</v>
      </c>
      <c r="E22" s="15"/>
      <c r="F22" s="15"/>
      <c r="G22" s="15"/>
      <c r="H22" s="15"/>
      <c r="I22" s="13" t="s">
        <v>30</v>
      </c>
      <c r="J22" s="20">
        <v>127</v>
      </c>
      <c r="K22" s="17" t="s">
        <v>45</v>
      </c>
      <c r="L22" s="15"/>
      <c r="M22" s="15"/>
      <c r="N22" s="15"/>
    </row>
    <row r="23" spans="1:15" s="15" customFormat="1" ht="39" customHeight="1" x14ac:dyDescent="0.3">
      <c r="A23" s="22"/>
      <c r="B23" s="35" t="s">
        <v>87</v>
      </c>
      <c r="C23" s="36"/>
      <c r="D23" s="36"/>
      <c r="E23" s="36"/>
      <c r="F23" s="36"/>
      <c r="G23" s="37"/>
      <c r="H23" s="22"/>
      <c r="I23" s="35" t="s">
        <v>87</v>
      </c>
      <c r="J23" s="36"/>
      <c r="K23" s="36"/>
      <c r="L23" s="36"/>
      <c r="M23" s="36"/>
      <c r="N23" s="37"/>
      <c r="O23" s="22"/>
    </row>
    <row r="24" spans="1:15" s="15" customFormat="1" ht="39" customHeight="1" x14ac:dyDescent="0.3">
      <c r="B24" s="38" t="s">
        <v>53</v>
      </c>
      <c r="C24" s="38"/>
      <c r="D24" s="38"/>
      <c r="E24" s="38"/>
      <c r="F24" s="38"/>
      <c r="G24" s="38"/>
      <c r="I24" s="38" t="s">
        <v>53</v>
      </c>
      <c r="J24" s="38"/>
      <c r="K24" s="38"/>
      <c r="L24" s="38"/>
      <c r="M24" s="38"/>
      <c r="N24" s="38"/>
    </row>
    <row r="25" spans="1:15" s="15" customFormat="1" ht="39" customHeight="1" x14ac:dyDescent="0.3">
      <c r="B25" s="30" t="s">
        <v>41</v>
      </c>
      <c r="C25" s="30"/>
      <c r="D25" s="30"/>
      <c r="E25" s="30" t="s">
        <v>44</v>
      </c>
      <c r="F25" s="31"/>
      <c r="G25" s="31"/>
      <c r="I25" s="30" t="s">
        <v>41</v>
      </c>
      <c r="J25" s="30"/>
      <c r="K25" s="30"/>
      <c r="L25" s="30" t="s">
        <v>44</v>
      </c>
      <c r="M25" s="31"/>
      <c r="N25" s="31"/>
    </row>
    <row r="26" spans="1:15" s="22" customFormat="1" ht="39" customHeight="1" x14ac:dyDescent="0.3">
      <c r="A26" s="15"/>
      <c r="B26" s="13" t="s">
        <v>54</v>
      </c>
      <c r="C26" s="16">
        <v>12.57</v>
      </c>
      <c r="D26" s="17" t="s">
        <v>50</v>
      </c>
      <c r="E26" s="13" t="s">
        <v>56</v>
      </c>
      <c r="F26" s="23">
        <f>C26*C27</f>
        <v>25.14</v>
      </c>
      <c r="G26" s="19" t="s">
        <v>50</v>
      </c>
      <c r="H26" s="15"/>
      <c r="I26" s="13" t="s">
        <v>54</v>
      </c>
      <c r="J26" s="16">
        <v>12.57</v>
      </c>
      <c r="K26" s="17" t="s">
        <v>50</v>
      </c>
      <c r="L26" s="13" t="s">
        <v>56</v>
      </c>
      <c r="M26" s="23">
        <f>J26*J27</f>
        <v>37.71</v>
      </c>
      <c r="N26" s="19" t="s">
        <v>50</v>
      </c>
      <c r="O26" s="15"/>
    </row>
    <row r="27" spans="1:15" s="15" customFormat="1" ht="39" customHeight="1" x14ac:dyDescent="0.3">
      <c r="B27" s="13" t="s">
        <v>33</v>
      </c>
      <c r="C27" s="32">
        <f>C20+1</f>
        <v>2</v>
      </c>
      <c r="D27" s="34"/>
      <c r="E27" s="13" t="s">
        <v>53</v>
      </c>
      <c r="F27" s="24">
        <v>0.5</v>
      </c>
      <c r="G27" s="19" t="s">
        <v>55</v>
      </c>
      <c r="I27" s="13" t="s">
        <v>33</v>
      </c>
      <c r="J27" s="32">
        <f>J20+1</f>
        <v>3</v>
      </c>
      <c r="K27" s="34"/>
      <c r="L27" s="13" t="s">
        <v>53</v>
      </c>
      <c r="M27" s="24">
        <v>0.5</v>
      </c>
      <c r="N27" s="19" t="s">
        <v>55</v>
      </c>
    </row>
    <row r="28" spans="1:15" s="15" customFormat="1" ht="68.25" customHeight="1" x14ac:dyDescent="0.3">
      <c r="A28" s="22"/>
      <c r="B28" s="35" t="s">
        <v>84</v>
      </c>
      <c r="C28" s="36"/>
      <c r="D28" s="36"/>
      <c r="E28" s="36"/>
      <c r="F28" s="36"/>
      <c r="G28" s="37"/>
      <c r="H28" s="22"/>
      <c r="I28" s="35" t="s">
        <v>84</v>
      </c>
      <c r="J28" s="36"/>
      <c r="K28" s="36"/>
      <c r="L28" s="36"/>
      <c r="M28" s="36"/>
      <c r="N28" s="37"/>
      <c r="O28" s="22"/>
    </row>
    <row r="29" spans="1:15" s="15" customFormat="1" ht="39" customHeight="1" x14ac:dyDescent="0.3">
      <c r="B29" s="38" t="s">
        <v>34</v>
      </c>
      <c r="C29" s="38"/>
      <c r="D29" s="38"/>
      <c r="E29" s="38"/>
      <c r="F29" s="38"/>
      <c r="G29" s="38"/>
      <c r="I29" s="38" t="s">
        <v>34</v>
      </c>
      <c r="J29" s="38"/>
      <c r="K29" s="38"/>
      <c r="L29" s="38"/>
      <c r="M29" s="38"/>
      <c r="N29" s="38"/>
    </row>
    <row r="30" spans="1:15" s="15" customFormat="1" ht="39" customHeight="1" x14ac:dyDescent="0.3">
      <c r="B30" s="30" t="s">
        <v>41</v>
      </c>
      <c r="C30" s="30"/>
      <c r="D30" s="30"/>
      <c r="E30" s="30" t="s">
        <v>44</v>
      </c>
      <c r="F30" s="31"/>
      <c r="G30" s="31"/>
      <c r="I30" s="30" t="s">
        <v>41</v>
      </c>
      <c r="J30" s="30"/>
      <c r="K30" s="30"/>
      <c r="L30" s="30" t="s">
        <v>44</v>
      </c>
      <c r="M30" s="31"/>
      <c r="N30" s="31"/>
    </row>
    <row r="31" spans="1:15" s="15" customFormat="1" ht="39" customHeight="1" x14ac:dyDescent="0.3">
      <c r="B31" s="13" t="s">
        <v>46</v>
      </c>
      <c r="C31" s="16">
        <f>C21</f>
        <v>9.8425196850393704</v>
      </c>
      <c r="D31" s="17" t="s">
        <v>28</v>
      </c>
      <c r="E31" s="13" t="s">
        <v>57</v>
      </c>
      <c r="F31" s="23">
        <f>C31*C32*C33*C34*C35*C36</f>
        <v>14.148622047244094</v>
      </c>
      <c r="G31" s="19" t="s">
        <v>28</v>
      </c>
      <c r="I31" s="13" t="s">
        <v>46</v>
      </c>
      <c r="J31" s="16">
        <f>J21</f>
        <v>5.9627773801002153</v>
      </c>
      <c r="K31" s="17" t="s">
        <v>28</v>
      </c>
      <c r="L31" s="13" t="s">
        <v>57</v>
      </c>
      <c r="M31" s="23">
        <f>J31*J32*J33*J34*J35*J36</f>
        <v>8.5714924838940583</v>
      </c>
      <c r="N31" s="19" t="s">
        <v>28</v>
      </c>
    </row>
    <row r="32" spans="1:15" s="15" customFormat="1" ht="39" customHeight="1" x14ac:dyDescent="0.3">
      <c r="B32" s="13" t="s">
        <v>28</v>
      </c>
      <c r="C32" s="39">
        <v>1</v>
      </c>
      <c r="D32" s="40"/>
      <c r="E32" s="13" t="s">
        <v>58</v>
      </c>
      <c r="F32" s="39" t="s">
        <v>83</v>
      </c>
      <c r="G32" s="40"/>
      <c r="I32" s="13" t="s">
        <v>28</v>
      </c>
      <c r="J32" s="39">
        <v>1</v>
      </c>
      <c r="K32" s="40"/>
      <c r="L32" s="13" t="s">
        <v>58</v>
      </c>
      <c r="M32" s="39" t="s">
        <v>101</v>
      </c>
      <c r="N32" s="40"/>
    </row>
    <row r="33" spans="1:15" s="15" customFormat="1" ht="39" customHeight="1" x14ac:dyDescent="0.3">
      <c r="B33" s="13" t="s">
        <v>35</v>
      </c>
      <c r="C33" s="39">
        <v>1.1499999999999999</v>
      </c>
      <c r="D33" s="40"/>
      <c r="I33" s="13" t="s">
        <v>35</v>
      </c>
      <c r="J33" s="39">
        <v>1.1499999999999999</v>
      </c>
      <c r="K33" s="40"/>
    </row>
    <row r="34" spans="1:15" s="15" customFormat="1" ht="39" customHeight="1" x14ac:dyDescent="0.3">
      <c r="B34" s="13" t="s">
        <v>36</v>
      </c>
      <c r="C34" s="39">
        <v>1.25</v>
      </c>
      <c r="D34" s="40"/>
      <c r="I34" s="13" t="s">
        <v>36</v>
      </c>
      <c r="J34" s="39">
        <v>1.25</v>
      </c>
      <c r="K34" s="40"/>
    </row>
    <row r="35" spans="1:15" s="22" customFormat="1" ht="39" customHeight="1" x14ac:dyDescent="0.3">
      <c r="A35" s="15"/>
      <c r="B35" s="13" t="s">
        <v>2</v>
      </c>
      <c r="C35" s="39">
        <v>1</v>
      </c>
      <c r="D35" s="40"/>
      <c r="E35" s="15"/>
      <c r="F35" s="15"/>
      <c r="G35" s="15"/>
      <c r="H35" s="15"/>
      <c r="I35" s="13" t="s">
        <v>2</v>
      </c>
      <c r="J35" s="39">
        <v>1</v>
      </c>
      <c r="K35" s="40"/>
      <c r="L35" s="15"/>
      <c r="M35" s="15"/>
      <c r="N35" s="15"/>
      <c r="O35" s="15"/>
    </row>
    <row r="36" spans="1:15" s="15" customFormat="1" ht="39" customHeight="1" x14ac:dyDescent="0.3">
      <c r="B36" s="13" t="s">
        <v>37</v>
      </c>
      <c r="C36" s="39">
        <v>1</v>
      </c>
      <c r="D36" s="40"/>
      <c r="I36" s="13" t="s">
        <v>37</v>
      </c>
      <c r="J36" s="39">
        <v>1</v>
      </c>
      <c r="K36" s="40"/>
    </row>
    <row r="37" spans="1:15" s="15" customFormat="1" ht="39" customHeight="1" x14ac:dyDescent="0.3">
      <c r="A37" s="22"/>
      <c r="B37" s="35" t="s">
        <v>99</v>
      </c>
      <c r="C37" s="36"/>
      <c r="D37" s="36"/>
      <c r="E37" s="36"/>
      <c r="F37" s="36"/>
      <c r="G37" s="37"/>
      <c r="H37" s="22"/>
      <c r="I37" s="35" t="s">
        <v>102</v>
      </c>
      <c r="J37" s="36"/>
      <c r="K37" s="36"/>
      <c r="L37" s="36"/>
      <c r="M37" s="36"/>
      <c r="N37" s="37"/>
      <c r="O37" s="22"/>
    </row>
    <row r="38" spans="1:15" s="15" customFormat="1" ht="39" customHeight="1" x14ac:dyDescent="0.3"/>
    <row r="40" spans="1:15" x14ac:dyDescent="0.25">
      <c r="I40" s="1"/>
      <c r="J40" s="1"/>
      <c r="K40" s="1"/>
      <c r="L40" s="1"/>
      <c r="M40" s="1"/>
      <c r="N40" s="1"/>
      <c r="O40" s="1"/>
    </row>
    <row r="44" spans="1:15" s="1" customFormat="1" ht="45.7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9" spans="1:15" s="1" customFormat="1" ht="45.7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ht="21" customHeight="1" x14ac:dyDescent="0.25"/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8" spans="1:15" s="1" customFormat="1" ht="45.7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60" spans="1: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</sheetData>
  <mergeCells count="57">
    <mergeCell ref="B2:O3"/>
    <mergeCell ref="B5:O6"/>
    <mergeCell ref="B7:B9"/>
    <mergeCell ref="I7:I9"/>
    <mergeCell ref="J7:J9"/>
    <mergeCell ref="K7:K9"/>
    <mergeCell ref="L7:L9"/>
    <mergeCell ref="M7:M9"/>
    <mergeCell ref="N7:N9"/>
    <mergeCell ref="O7:O9"/>
    <mergeCell ref="F8:F9"/>
    <mergeCell ref="G8:G9"/>
    <mergeCell ref="H8:H9"/>
    <mergeCell ref="B15:N16"/>
    <mergeCell ref="F7:H7"/>
    <mergeCell ref="B17:G17"/>
    <mergeCell ref="I17:N17"/>
    <mergeCell ref="B18:G18"/>
    <mergeCell ref="I18:N18"/>
    <mergeCell ref="B19:D19"/>
    <mergeCell ref="E19:G19"/>
    <mergeCell ref="I19:K19"/>
    <mergeCell ref="L19:N19"/>
    <mergeCell ref="C20:D20"/>
    <mergeCell ref="J20:K20"/>
    <mergeCell ref="B23:G23"/>
    <mergeCell ref="I23:N23"/>
    <mergeCell ref="B24:G24"/>
    <mergeCell ref="I24:N24"/>
    <mergeCell ref="B25:D25"/>
    <mergeCell ref="E25:G25"/>
    <mergeCell ref="I25:K25"/>
    <mergeCell ref="L25:N25"/>
    <mergeCell ref="C27:D27"/>
    <mergeCell ref="J27:K27"/>
    <mergeCell ref="B28:G28"/>
    <mergeCell ref="I28:N28"/>
    <mergeCell ref="B29:G29"/>
    <mergeCell ref="I29:N29"/>
    <mergeCell ref="B30:D30"/>
    <mergeCell ref="E30:G30"/>
    <mergeCell ref="I30:K30"/>
    <mergeCell ref="L30:N30"/>
    <mergeCell ref="C32:D32"/>
    <mergeCell ref="F32:G32"/>
    <mergeCell ref="J32:K32"/>
    <mergeCell ref="M32:N32"/>
    <mergeCell ref="C33:D33"/>
    <mergeCell ref="J33:K33"/>
    <mergeCell ref="B37:G37"/>
    <mergeCell ref="I37:N37"/>
    <mergeCell ref="C34:D34"/>
    <mergeCell ref="J34:K34"/>
    <mergeCell ref="C35:D35"/>
    <mergeCell ref="J35:K35"/>
    <mergeCell ref="C36:D36"/>
    <mergeCell ref="J36:K36"/>
  </mergeCells>
  <pageMargins left="0.7" right="0.7" top="0.75" bottom="0.75" header="0.3" footer="0.3"/>
  <pageSetup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F949-1261-4462-A6AF-66353B44A800}">
  <sheetPr>
    <tabColor theme="7" tint="-0.249977111117893"/>
    <pageSetUpPr fitToPage="1"/>
  </sheetPr>
  <dimension ref="B2:N92"/>
  <sheetViews>
    <sheetView topLeftCell="A67" zoomScale="73" zoomScaleNormal="49" workbookViewId="0">
      <selection activeCell="B5" sqref="B5:Q88"/>
    </sheetView>
  </sheetViews>
  <sheetFormatPr baseColWidth="10" defaultRowHeight="15.75" x14ac:dyDescent="0.25"/>
  <cols>
    <col min="1" max="1" width="5.5703125" customWidth="1"/>
    <col min="2" max="2" width="22.7109375" style="3" customWidth="1"/>
    <col min="3" max="7" width="22.7109375" style="2" customWidth="1"/>
    <col min="8" max="8" width="32.85546875" style="2" customWidth="1"/>
    <col min="9" max="9" width="22.7109375" style="2" customWidth="1"/>
    <col min="10" max="11" width="22.7109375" customWidth="1"/>
    <col min="12" max="14" width="22.5703125" customWidth="1"/>
  </cols>
  <sheetData>
    <row r="2" spans="2:14" s="12" customFormat="1" ht="25.5" customHeight="1" x14ac:dyDescent="0.3">
      <c r="B2" s="43" t="s">
        <v>80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5"/>
    </row>
    <row r="3" spans="2:14" s="12" customFormat="1" ht="25.5" customHeight="1" x14ac:dyDescent="0.3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15"/>
    </row>
    <row r="4" spans="2:14" s="12" customFormat="1" ht="25.5" customHeight="1" x14ac:dyDescent="0.3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2:14" s="12" customFormat="1" ht="37.5" customHeight="1" x14ac:dyDescent="0.3">
      <c r="B5" s="44" t="s">
        <v>4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15"/>
    </row>
    <row r="6" spans="2:14" s="12" customFormat="1" ht="25.5" customHeight="1" x14ac:dyDescent="0.3">
      <c r="B6" s="46" t="s">
        <v>20</v>
      </c>
      <c r="C6" s="49" t="s">
        <v>61</v>
      </c>
      <c r="D6" s="50"/>
      <c r="E6" s="50"/>
      <c r="F6" s="51"/>
      <c r="G6" s="46" t="s">
        <v>9</v>
      </c>
      <c r="H6" s="46" t="s">
        <v>8</v>
      </c>
      <c r="I6" s="46" t="s">
        <v>7</v>
      </c>
      <c r="J6" s="46" t="s">
        <v>6</v>
      </c>
      <c r="K6" s="46" t="s">
        <v>63</v>
      </c>
      <c r="L6" s="46" t="s">
        <v>10</v>
      </c>
      <c r="M6" s="46" t="s">
        <v>60</v>
      </c>
      <c r="N6" s="15"/>
    </row>
    <row r="7" spans="2:14" s="12" customFormat="1" ht="25.5" customHeight="1" x14ac:dyDescent="0.3">
      <c r="B7" s="47"/>
      <c r="C7" s="52"/>
      <c r="D7" s="53"/>
      <c r="E7" s="53"/>
      <c r="F7" s="54"/>
      <c r="G7" s="47"/>
      <c r="H7" s="47"/>
      <c r="I7" s="47"/>
      <c r="J7" s="47"/>
      <c r="K7" s="47"/>
      <c r="L7" s="47"/>
      <c r="M7" s="47"/>
      <c r="N7" s="15"/>
    </row>
    <row r="8" spans="2:14" s="12" customFormat="1" ht="25.5" customHeight="1" x14ac:dyDescent="0.3">
      <c r="B8" s="48"/>
      <c r="C8" s="4" t="s">
        <v>11</v>
      </c>
      <c r="D8" s="4" t="s">
        <v>12</v>
      </c>
      <c r="E8" s="26" t="s">
        <v>32</v>
      </c>
      <c r="F8" s="5" t="s">
        <v>17</v>
      </c>
      <c r="G8" s="48"/>
      <c r="H8" s="48"/>
      <c r="I8" s="48"/>
      <c r="J8" s="48"/>
      <c r="K8" s="48"/>
      <c r="L8" s="48"/>
      <c r="M8" s="48"/>
      <c r="N8" s="15"/>
    </row>
    <row r="9" spans="2:14" s="12" customFormat="1" ht="25.5" customHeight="1" x14ac:dyDescent="0.3">
      <c r="B9" s="27" t="s">
        <v>74</v>
      </c>
      <c r="C9" s="8">
        <f>'D7-Posgrado'!G13</f>
        <v>3.08</v>
      </c>
      <c r="D9" s="8">
        <f>'D7-Posgrado'!H13</f>
        <v>6.25</v>
      </c>
      <c r="E9" s="8">
        <f>'D7-Posgrado'!I13</f>
        <v>4.25</v>
      </c>
      <c r="F9" s="8">
        <f>SUM(C9:E9)</f>
        <v>13.58</v>
      </c>
      <c r="G9" s="8">
        <v>0.95</v>
      </c>
      <c r="H9" s="6" t="s">
        <v>31</v>
      </c>
      <c r="I9" s="6" t="s">
        <v>19</v>
      </c>
      <c r="J9" s="8">
        <f>'D7-Posgrado'!N13</f>
        <v>89.677881173944172</v>
      </c>
      <c r="K9" s="9">
        <f>F24</f>
        <v>10</v>
      </c>
      <c r="L9" s="8" t="str">
        <f>F36</f>
        <v>3 polos a 50 A</v>
      </c>
      <c r="M9" s="10">
        <f>F31</f>
        <v>0.5</v>
      </c>
      <c r="N9" s="15"/>
    </row>
    <row r="10" spans="2:14" s="12" customFormat="1" ht="25.5" customHeight="1" x14ac:dyDescent="0.3">
      <c r="B10" s="27" t="s">
        <v>70</v>
      </c>
      <c r="C10" s="8">
        <f>'D2-D4 y D8-D11'!$F$13</f>
        <v>2.9</v>
      </c>
      <c r="D10" s="8">
        <f>'D2-D4 y D8-D11'!$G$13</f>
        <v>6</v>
      </c>
      <c r="E10" s="8">
        <f>'D2-D4 y D8-D11'!$H$13</f>
        <v>4</v>
      </c>
      <c r="F10" s="8">
        <f>SUM(C10:E10)</f>
        <v>12.9</v>
      </c>
      <c r="G10" s="8">
        <v>0.95</v>
      </c>
      <c r="H10" s="6" t="s">
        <v>31</v>
      </c>
      <c r="I10" s="6" t="s">
        <v>68</v>
      </c>
      <c r="J10" s="8">
        <f>'D2-D4 y D8-D11'!$M$13</f>
        <v>88.260558339298498</v>
      </c>
      <c r="K10" s="9">
        <f>M24</f>
        <v>10</v>
      </c>
      <c r="L10" s="8" t="str">
        <f>M36</f>
        <v>3 polos a 50 A</v>
      </c>
      <c r="M10" s="10">
        <f>M31</f>
        <v>0.5</v>
      </c>
      <c r="N10" s="15"/>
    </row>
    <row r="11" spans="2:14" s="12" customFormat="1" ht="25.5" customHeight="1" x14ac:dyDescent="0.3">
      <c r="B11" s="27" t="s">
        <v>71</v>
      </c>
      <c r="C11" s="8">
        <f>'D2-D4 y D8-D11'!$F$13</f>
        <v>2.9</v>
      </c>
      <c r="D11" s="8">
        <f>'D2-D4 y D8-D11'!$G$13</f>
        <v>6</v>
      </c>
      <c r="E11" s="8">
        <f>'D2-D4 y D8-D11'!$H$13</f>
        <v>4</v>
      </c>
      <c r="F11" s="8">
        <f t="shared" ref="F11:F14" si="0">SUM(C11:E11)</f>
        <v>12.9</v>
      </c>
      <c r="G11" s="8">
        <v>0.95</v>
      </c>
      <c r="H11" s="6" t="s">
        <v>31</v>
      </c>
      <c r="I11" s="6" t="s">
        <v>68</v>
      </c>
      <c r="J11" s="8">
        <f>'D2-D4 y D8-D11'!$M$13</f>
        <v>88.260558339298498</v>
      </c>
      <c r="K11" s="9">
        <f>$F$47</f>
        <v>10</v>
      </c>
      <c r="L11" s="8" t="str">
        <f>$F$59</f>
        <v>3 polos a 50 A</v>
      </c>
      <c r="M11" s="10">
        <f>$F$54</f>
        <v>0.5</v>
      </c>
      <c r="N11" s="15"/>
    </row>
    <row r="12" spans="2:14" s="12" customFormat="1" ht="25.5" customHeight="1" x14ac:dyDescent="0.3">
      <c r="B12" s="27" t="s">
        <v>72</v>
      </c>
      <c r="C12" s="8">
        <f>'D2-D4 y D8-D11'!$F$13</f>
        <v>2.9</v>
      </c>
      <c r="D12" s="8">
        <f>'D2-D4 y D8-D11'!$G$13</f>
        <v>6</v>
      </c>
      <c r="E12" s="8">
        <f>'D2-D4 y D8-D11'!$H$13</f>
        <v>4</v>
      </c>
      <c r="F12" s="8">
        <f t="shared" si="0"/>
        <v>12.9</v>
      </c>
      <c r="G12" s="8">
        <v>0.95</v>
      </c>
      <c r="H12" s="6" t="s">
        <v>31</v>
      </c>
      <c r="I12" s="6" t="s">
        <v>68</v>
      </c>
      <c r="J12" s="8">
        <f>'D2-D4 y D8-D11'!$M$13</f>
        <v>88.260558339298498</v>
      </c>
      <c r="K12" s="9">
        <f>$F$47</f>
        <v>10</v>
      </c>
      <c r="L12" s="8" t="str">
        <f>$F$59</f>
        <v>3 polos a 50 A</v>
      </c>
      <c r="M12" s="10">
        <f>$F$54</f>
        <v>0.5</v>
      </c>
      <c r="N12" s="15"/>
    </row>
    <row r="13" spans="2:14" s="12" customFormat="1" ht="25.5" customHeight="1" x14ac:dyDescent="0.3">
      <c r="B13" s="27" t="s">
        <v>73</v>
      </c>
      <c r="C13" s="8">
        <f>'D2-D4 y D8-D11'!$F$13</f>
        <v>2.9</v>
      </c>
      <c r="D13" s="8">
        <f>'D2-D4 y D8-D11'!$G$13</f>
        <v>6</v>
      </c>
      <c r="E13" s="8">
        <f>'D2-D4 y D8-D11'!$H$13</f>
        <v>4</v>
      </c>
      <c r="F13" s="8">
        <f t="shared" si="0"/>
        <v>12.9</v>
      </c>
      <c r="G13" s="8">
        <v>0.95</v>
      </c>
      <c r="H13" s="6" t="s">
        <v>31</v>
      </c>
      <c r="I13" s="6" t="s">
        <v>68</v>
      </c>
      <c r="J13" s="8">
        <f>'D2-D4 y D8-D11'!$M$13</f>
        <v>88.260558339298498</v>
      </c>
      <c r="K13" s="9">
        <f>$F$47</f>
        <v>10</v>
      </c>
      <c r="L13" s="8" t="str">
        <f>$F$59</f>
        <v>3 polos a 50 A</v>
      </c>
      <c r="M13" s="10">
        <f>$F$54</f>
        <v>0.5</v>
      </c>
      <c r="N13" s="15"/>
    </row>
    <row r="14" spans="2:14" s="12" customFormat="1" ht="25.5" customHeight="1" x14ac:dyDescent="0.3">
      <c r="B14" s="27" t="s">
        <v>75</v>
      </c>
      <c r="C14" s="8">
        <f>'D5, D12'!F12</f>
        <v>1.36</v>
      </c>
      <c r="D14" s="8">
        <v>0</v>
      </c>
      <c r="E14" s="8">
        <f>'D5, D12'!G12</f>
        <v>2.25</v>
      </c>
      <c r="F14" s="8">
        <f t="shared" si="0"/>
        <v>3.6100000000000003</v>
      </c>
      <c r="G14" s="8">
        <v>0.95</v>
      </c>
      <c r="H14" s="6" t="s">
        <v>18</v>
      </c>
      <c r="I14" s="6" t="s">
        <v>68</v>
      </c>
      <c r="J14" s="8">
        <f>'D5, D12'!L12</f>
        <v>21.768074445239801</v>
      </c>
      <c r="K14" s="9">
        <f>M47</f>
        <v>12</v>
      </c>
      <c r="L14" s="8" t="str">
        <f>M59</f>
        <v>2 polos a 20 A</v>
      </c>
      <c r="M14" s="10">
        <f>M54</f>
        <v>0.5</v>
      </c>
      <c r="N14" s="15"/>
    </row>
    <row r="15" spans="2:14" s="12" customFormat="1" ht="25.5" customHeight="1" x14ac:dyDescent="0.3">
      <c r="B15" s="27" t="s">
        <v>120</v>
      </c>
      <c r="C15" s="8">
        <f>'D6, D14'!G12</f>
        <v>4.7</v>
      </c>
      <c r="D15" s="8">
        <v>0</v>
      </c>
      <c r="E15" s="8">
        <f>'D6, D14'!H12</f>
        <v>1.54</v>
      </c>
      <c r="F15" s="8">
        <f>SUM(C15:E15)</f>
        <v>6.24</v>
      </c>
      <c r="G15" s="8">
        <v>0.95</v>
      </c>
      <c r="H15" s="6" t="s">
        <v>18</v>
      </c>
      <c r="I15" s="6" t="s">
        <v>68</v>
      </c>
      <c r="J15" s="8">
        <f>'D6, D14'!M12</f>
        <v>42.476735862562634</v>
      </c>
      <c r="K15" s="9">
        <f>F71</f>
        <v>10</v>
      </c>
      <c r="L15" s="8" t="str">
        <f>F83</f>
        <v>2 polos a 40 A</v>
      </c>
      <c r="M15" s="10">
        <f>F78</f>
        <v>0.5</v>
      </c>
      <c r="N15" s="15"/>
    </row>
    <row r="16" spans="2:14" s="12" customFormat="1" ht="25.5" customHeight="1" x14ac:dyDescent="0.3">
      <c r="B16" s="27" t="s">
        <v>59</v>
      </c>
      <c r="C16" s="8">
        <f>'Iluminacion PA'!D11</f>
        <v>0.99</v>
      </c>
      <c r="D16" s="8">
        <v>0</v>
      </c>
      <c r="E16" s="8">
        <v>0</v>
      </c>
      <c r="F16" s="8">
        <f>SUM(C16:E16)</f>
        <v>0.99</v>
      </c>
      <c r="G16" s="8">
        <v>0.95</v>
      </c>
      <c r="H16" s="6" t="s">
        <v>16</v>
      </c>
      <c r="I16" s="6">
        <v>127</v>
      </c>
      <c r="J16" s="8">
        <f>'Iluminacion PA'!I11</f>
        <v>7.7952755905511815</v>
      </c>
      <c r="K16" s="9">
        <f>M70</f>
        <v>12</v>
      </c>
      <c r="L16" s="8" t="str">
        <f>M82</f>
        <v>1 polo a 15 A</v>
      </c>
      <c r="M16" s="10">
        <f>M77</f>
        <v>0.5</v>
      </c>
      <c r="N16" s="15"/>
    </row>
    <row r="17" spans="2:14" s="12" customFormat="1" ht="25.5" customHeight="1" x14ac:dyDescent="0.3">
      <c r="B17" s="11"/>
      <c r="C17" s="11">
        <f>SUM(C9:C15)</f>
        <v>20.740000000000002</v>
      </c>
      <c r="D17" s="11">
        <f>SUM(D9:D15)</f>
        <v>30.25</v>
      </c>
      <c r="E17" s="11">
        <f>SUM(E9:E15)</f>
        <v>24.04</v>
      </c>
      <c r="F17" s="11">
        <f>SUM(F9:F16)</f>
        <v>76.02</v>
      </c>
      <c r="G17" s="11">
        <f>AVERAGE(G9:G16)</f>
        <v>0.95000000000000007</v>
      </c>
      <c r="H17" s="28"/>
      <c r="I17" s="28"/>
      <c r="J17" s="11">
        <f>SUM(J9:J15)</f>
        <v>506.96492483894053</v>
      </c>
      <c r="K17" s="11"/>
      <c r="L17" s="28"/>
      <c r="M17" s="28"/>
      <c r="N17" s="15"/>
    </row>
    <row r="18" spans="2:14" s="12" customFormat="1" ht="25.5" customHeight="1" x14ac:dyDescent="0.3">
      <c r="B18" s="22"/>
      <c r="C18" s="2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2:14" s="12" customFormat="1" ht="25.5" customHeight="1" x14ac:dyDescent="0.3">
      <c r="B19" s="22"/>
      <c r="C19" s="2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2:14" s="12" customFormat="1" ht="25.5" customHeight="1" x14ac:dyDescent="0.3">
      <c r="B20" s="41" t="s">
        <v>74</v>
      </c>
      <c r="C20" s="41"/>
      <c r="D20" s="41"/>
      <c r="E20" s="41"/>
      <c r="F20" s="41"/>
      <c r="G20" s="41"/>
      <c r="H20" s="15"/>
      <c r="I20" s="41" t="s">
        <v>70</v>
      </c>
      <c r="J20" s="41"/>
      <c r="K20" s="41"/>
      <c r="L20" s="41"/>
      <c r="M20" s="41"/>
      <c r="N20" s="41"/>
    </row>
    <row r="21" spans="2:14" s="12" customFormat="1" ht="25.5" customHeight="1" x14ac:dyDescent="0.3">
      <c r="B21" s="38" t="s">
        <v>43</v>
      </c>
      <c r="C21" s="38"/>
      <c r="D21" s="38"/>
      <c r="E21" s="38"/>
      <c r="F21" s="38"/>
      <c r="G21" s="38"/>
      <c r="H21" s="15"/>
      <c r="I21" s="38" t="s">
        <v>43</v>
      </c>
      <c r="J21" s="38"/>
      <c r="K21" s="38"/>
      <c r="L21" s="38"/>
      <c r="M21" s="38"/>
      <c r="N21" s="38"/>
    </row>
    <row r="22" spans="2:14" s="12" customFormat="1" ht="25.5" customHeight="1" x14ac:dyDescent="0.3">
      <c r="B22" s="30" t="s">
        <v>41</v>
      </c>
      <c r="C22" s="30"/>
      <c r="D22" s="30"/>
      <c r="E22" s="30" t="s">
        <v>44</v>
      </c>
      <c r="F22" s="31"/>
      <c r="G22" s="31"/>
      <c r="H22" s="15"/>
      <c r="I22" s="30" t="s">
        <v>41</v>
      </c>
      <c r="J22" s="30"/>
      <c r="K22" s="30"/>
      <c r="L22" s="30" t="s">
        <v>44</v>
      </c>
      <c r="M22" s="31"/>
      <c r="N22" s="31"/>
    </row>
    <row r="23" spans="2:14" s="12" customFormat="1" ht="25.5" customHeight="1" x14ac:dyDescent="0.3">
      <c r="B23" s="13" t="s">
        <v>82</v>
      </c>
      <c r="C23" s="32">
        <v>3</v>
      </c>
      <c r="D23" s="33"/>
      <c r="E23" s="13" t="s">
        <v>49</v>
      </c>
      <c r="F23" s="23">
        <f>(3.448*C24*C26)/(3*C25)</f>
        <v>5.3096552352443549</v>
      </c>
      <c r="G23" s="19" t="s">
        <v>50</v>
      </c>
      <c r="H23" s="15"/>
      <c r="I23" s="13" t="s">
        <v>82</v>
      </c>
      <c r="J23" s="32">
        <v>3</v>
      </c>
      <c r="K23" s="33"/>
      <c r="L23" s="13" t="s">
        <v>49</v>
      </c>
      <c r="M23" s="23">
        <f>(3.448*J24*J26)/(3*J25)</f>
        <v>3.6887564261078936</v>
      </c>
      <c r="N23" s="19" t="s">
        <v>50</v>
      </c>
    </row>
    <row r="24" spans="2:14" s="12" customFormat="1" ht="37.5" x14ac:dyDescent="0.3">
      <c r="B24" s="13" t="s">
        <v>46</v>
      </c>
      <c r="C24" s="16">
        <f>J9/C23</f>
        <v>29.89262705798139</v>
      </c>
      <c r="D24" s="17" t="s">
        <v>28</v>
      </c>
      <c r="E24" s="13" t="s">
        <v>38</v>
      </c>
      <c r="F24" s="18">
        <v>10</v>
      </c>
      <c r="G24" s="19" t="s">
        <v>52</v>
      </c>
      <c r="H24" s="15"/>
      <c r="I24" s="13" t="s">
        <v>46</v>
      </c>
      <c r="J24" s="16">
        <f>J10/J23</f>
        <v>29.420186113099501</v>
      </c>
      <c r="K24" s="17" t="s">
        <v>28</v>
      </c>
      <c r="L24" s="13" t="s">
        <v>38</v>
      </c>
      <c r="M24" s="18">
        <v>10</v>
      </c>
      <c r="N24" s="19" t="s">
        <v>52</v>
      </c>
    </row>
    <row r="25" spans="2:14" s="12" customFormat="1" ht="25.5" customHeight="1" x14ac:dyDescent="0.3">
      <c r="B25" s="13" t="s">
        <v>30</v>
      </c>
      <c r="C25" s="20">
        <v>220</v>
      </c>
      <c r="D25" s="17" t="s">
        <v>45</v>
      </c>
      <c r="E25" s="13" t="s">
        <v>51</v>
      </c>
      <c r="F25" s="23">
        <v>5.26</v>
      </c>
      <c r="G25" s="19" t="s">
        <v>50</v>
      </c>
      <c r="H25" s="15"/>
      <c r="I25" s="13" t="s">
        <v>30</v>
      </c>
      <c r="J25" s="20">
        <v>220</v>
      </c>
      <c r="K25" s="17" t="s">
        <v>45</v>
      </c>
      <c r="L25" s="13" t="s">
        <v>51</v>
      </c>
      <c r="M25" s="23">
        <v>5.26</v>
      </c>
      <c r="N25" s="19" t="s">
        <v>50</v>
      </c>
    </row>
    <row r="26" spans="2:14" s="14" customFormat="1" ht="25.5" customHeight="1" x14ac:dyDescent="0.25">
      <c r="B26" s="13" t="s">
        <v>47</v>
      </c>
      <c r="C26" s="21">
        <v>34</v>
      </c>
      <c r="D26" s="19" t="s">
        <v>48</v>
      </c>
      <c r="H26" s="22"/>
      <c r="I26" s="13" t="s">
        <v>47</v>
      </c>
      <c r="J26" s="21">
        <v>24</v>
      </c>
      <c r="K26" s="19" t="s">
        <v>48</v>
      </c>
    </row>
    <row r="27" spans="2:14" s="12" customFormat="1" ht="42" customHeight="1" x14ac:dyDescent="0.3">
      <c r="B27" s="35" t="s">
        <v>110</v>
      </c>
      <c r="C27" s="36"/>
      <c r="D27" s="36"/>
      <c r="E27" s="36"/>
      <c r="F27" s="36"/>
      <c r="G27" s="37"/>
      <c r="H27" s="15"/>
      <c r="I27" s="35" t="s">
        <v>110</v>
      </c>
      <c r="J27" s="36"/>
      <c r="K27" s="36"/>
      <c r="L27" s="36"/>
      <c r="M27" s="36"/>
      <c r="N27" s="37"/>
    </row>
    <row r="28" spans="2:14" s="12" customFormat="1" ht="25.5" customHeight="1" x14ac:dyDescent="0.3">
      <c r="B28" s="38" t="s">
        <v>53</v>
      </c>
      <c r="C28" s="38"/>
      <c r="D28" s="38"/>
      <c r="E28" s="38"/>
      <c r="F28" s="38"/>
      <c r="G28" s="38"/>
      <c r="H28" s="15"/>
      <c r="I28" s="38" t="s">
        <v>53</v>
      </c>
      <c r="J28" s="38"/>
      <c r="K28" s="38"/>
      <c r="L28" s="38"/>
      <c r="M28" s="38"/>
      <c r="N28" s="38"/>
    </row>
    <row r="29" spans="2:14" s="12" customFormat="1" ht="25.5" customHeight="1" x14ac:dyDescent="0.3">
      <c r="B29" s="30" t="s">
        <v>41</v>
      </c>
      <c r="C29" s="30"/>
      <c r="D29" s="30"/>
      <c r="E29" s="30" t="s">
        <v>44</v>
      </c>
      <c r="F29" s="31"/>
      <c r="G29" s="31"/>
      <c r="H29" s="15"/>
      <c r="I29" s="30" t="s">
        <v>41</v>
      </c>
      <c r="J29" s="30"/>
      <c r="K29" s="30"/>
      <c r="L29" s="30" t="s">
        <v>44</v>
      </c>
      <c r="M29" s="31"/>
      <c r="N29" s="31"/>
    </row>
    <row r="30" spans="2:14" s="12" customFormat="1" ht="37.5" x14ac:dyDescent="0.3">
      <c r="B30" s="13" t="s">
        <v>54</v>
      </c>
      <c r="C30" s="16">
        <v>16.62</v>
      </c>
      <c r="D30" s="17" t="s">
        <v>50</v>
      </c>
      <c r="E30" s="13" t="s">
        <v>56</v>
      </c>
      <c r="F30" s="23">
        <f>C30*C31</f>
        <v>66.48</v>
      </c>
      <c r="G30" s="19" t="s">
        <v>50</v>
      </c>
      <c r="H30" s="15"/>
      <c r="I30" s="13" t="s">
        <v>54</v>
      </c>
      <c r="J30" s="16">
        <v>16.62</v>
      </c>
      <c r="K30" s="17" t="s">
        <v>50</v>
      </c>
      <c r="L30" s="13" t="s">
        <v>56</v>
      </c>
      <c r="M30" s="23">
        <f>J30*J31</f>
        <v>66.48</v>
      </c>
      <c r="N30" s="19" t="s">
        <v>50</v>
      </c>
    </row>
    <row r="31" spans="2:14" s="12" customFormat="1" ht="25.5" customHeight="1" x14ac:dyDescent="0.3">
      <c r="B31" s="13" t="s">
        <v>33</v>
      </c>
      <c r="C31" s="32">
        <f>C23+1</f>
        <v>4</v>
      </c>
      <c r="D31" s="34"/>
      <c r="E31" s="13" t="s">
        <v>53</v>
      </c>
      <c r="F31" s="24">
        <v>0.5</v>
      </c>
      <c r="G31" s="19" t="s">
        <v>55</v>
      </c>
      <c r="H31" s="15"/>
      <c r="I31" s="13" t="s">
        <v>33</v>
      </c>
      <c r="J31" s="32">
        <f>J23+1</f>
        <v>4</v>
      </c>
      <c r="K31" s="34"/>
      <c r="L31" s="13" t="s">
        <v>53</v>
      </c>
      <c r="M31" s="24">
        <v>0.5</v>
      </c>
      <c r="N31" s="19" t="s">
        <v>55</v>
      </c>
    </row>
    <row r="32" spans="2:14" s="14" customFormat="1" ht="53.25" customHeight="1" x14ac:dyDescent="0.25">
      <c r="B32" s="35" t="s">
        <v>84</v>
      </c>
      <c r="C32" s="36"/>
      <c r="D32" s="36"/>
      <c r="E32" s="36"/>
      <c r="F32" s="36"/>
      <c r="G32" s="37"/>
      <c r="H32" s="22"/>
      <c r="I32" s="35" t="s">
        <v>84</v>
      </c>
      <c r="J32" s="36"/>
      <c r="K32" s="36"/>
      <c r="L32" s="36"/>
      <c r="M32" s="36"/>
      <c r="N32" s="37"/>
    </row>
    <row r="33" spans="2:14" s="12" customFormat="1" ht="25.5" customHeight="1" x14ac:dyDescent="0.3">
      <c r="B33" s="38" t="s">
        <v>34</v>
      </c>
      <c r="C33" s="38"/>
      <c r="D33" s="38"/>
      <c r="E33" s="38"/>
      <c r="F33" s="38"/>
      <c r="G33" s="38"/>
      <c r="H33" s="15"/>
      <c r="I33" s="38" t="s">
        <v>34</v>
      </c>
      <c r="J33" s="38"/>
      <c r="K33" s="38"/>
      <c r="L33" s="38"/>
      <c r="M33" s="38"/>
      <c r="N33" s="38"/>
    </row>
    <row r="34" spans="2:14" s="12" customFormat="1" ht="25.5" customHeight="1" x14ac:dyDescent="0.3">
      <c r="B34" s="30" t="s">
        <v>41</v>
      </c>
      <c r="C34" s="30"/>
      <c r="D34" s="30"/>
      <c r="E34" s="30" t="s">
        <v>44</v>
      </c>
      <c r="F34" s="31"/>
      <c r="G34" s="31"/>
      <c r="H34" s="15"/>
      <c r="I34" s="30" t="s">
        <v>41</v>
      </c>
      <c r="J34" s="30"/>
      <c r="K34" s="30"/>
      <c r="L34" s="30" t="s">
        <v>44</v>
      </c>
      <c r="M34" s="31"/>
      <c r="N34" s="31"/>
    </row>
    <row r="35" spans="2:14" s="12" customFormat="1" ht="37.5" x14ac:dyDescent="0.3">
      <c r="B35" s="13" t="s">
        <v>46</v>
      </c>
      <c r="C35" s="16">
        <f>C24</f>
        <v>29.89262705798139</v>
      </c>
      <c r="D35" s="17" t="s">
        <v>28</v>
      </c>
      <c r="E35" s="13" t="s">
        <v>57</v>
      </c>
      <c r="F35" s="23">
        <f>C35*C36*C37*C38*C39*C40</f>
        <v>42.970651395848243</v>
      </c>
      <c r="G35" s="19" t="s">
        <v>28</v>
      </c>
      <c r="H35" s="15"/>
      <c r="I35" s="13" t="s">
        <v>46</v>
      </c>
      <c r="J35" s="16">
        <f>J24</f>
        <v>29.420186113099501</v>
      </c>
      <c r="K35" s="17" t="s">
        <v>28</v>
      </c>
      <c r="L35" s="13" t="s">
        <v>57</v>
      </c>
      <c r="M35" s="23">
        <f>J35*J36*J37*J38*J39*J40</f>
        <v>42.291517537580532</v>
      </c>
      <c r="N35" s="19" t="s">
        <v>28</v>
      </c>
    </row>
    <row r="36" spans="2:14" s="12" customFormat="1" ht="25.5" customHeight="1" x14ac:dyDescent="0.3">
      <c r="B36" s="13" t="s">
        <v>28</v>
      </c>
      <c r="C36" s="39">
        <v>1</v>
      </c>
      <c r="D36" s="40"/>
      <c r="E36" s="13" t="s">
        <v>58</v>
      </c>
      <c r="F36" s="39" t="s">
        <v>112</v>
      </c>
      <c r="G36" s="40"/>
      <c r="H36" s="15"/>
      <c r="I36" s="13" t="s">
        <v>28</v>
      </c>
      <c r="J36" s="39">
        <v>1</v>
      </c>
      <c r="K36" s="40"/>
      <c r="L36" s="13" t="s">
        <v>58</v>
      </c>
      <c r="M36" s="39" t="s">
        <v>112</v>
      </c>
      <c r="N36" s="40"/>
    </row>
    <row r="37" spans="2:14" s="14" customFormat="1" ht="25.5" customHeight="1" x14ac:dyDescent="0.3">
      <c r="B37" s="13" t="s">
        <v>35</v>
      </c>
      <c r="C37" s="39">
        <v>1.1499999999999999</v>
      </c>
      <c r="D37" s="40"/>
      <c r="E37" s="15"/>
      <c r="F37" s="15"/>
      <c r="G37" s="15"/>
      <c r="H37" s="22"/>
      <c r="I37" s="13" t="s">
        <v>35</v>
      </c>
      <c r="J37" s="39">
        <v>1.1499999999999999</v>
      </c>
      <c r="K37" s="40"/>
      <c r="L37" s="15"/>
      <c r="M37" s="15"/>
      <c r="N37" s="15"/>
    </row>
    <row r="38" spans="2:14" s="12" customFormat="1" ht="25.5" customHeight="1" x14ac:dyDescent="0.3">
      <c r="B38" s="13" t="s">
        <v>36</v>
      </c>
      <c r="C38" s="39">
        <v>1.25</v>
      </c>
      <c r="D38" s="40"/>
      <c r="E38" s="15"/>
      <c r="F38" s="15"/>
      <c r="G38" s="15"/>
      <c r="H38" s="15"/>
      <c r="I38" s="13" t="s">
        <v>36</v>
      </c>
      <c r="J38" s="39">
        <v>1.25</v>
      </c>
      <c r="K38" s="40"/>
      <c r="L38" s="15"/>
      <c r="M38" s="15"/>
      <c r="N38" s="15"/>
    </row>
    <row r="39" spans="2:14" s="12" customFormat="1" ht="25.5" customHeight="1" x14ac:dyDescent="0.3">
      <c r="B39" s="13" t="s">
        <v>2</v>
      </c>
      <c r="C39" s="39">
        <v>1</v>
      </c>
      <c r="D39" s="40"/>
      <c r="E39" s="15"/>
      <c r="F39" s="15"/>
      <c r="G39" s="15"/>
      <c r="H39" s="15"/>
      <c r="I39" s="13" t="s">
        <v>2</v>
      </c>
      <c r="J39" s="39">
        <v>1</v>
      </c>
      <c r="K39" s="40"/>
      <c r="L39" s="15"/>
      <c r="M39" s="15"/>
      <c r="N39" s="15"/>
    </row>
    <row r="40" spans="2:14" s="12" customFormat="1" ht="25.5" customHeight="1" x14ac:dyDescent="0.3">
      <c r="B40" s="13" t="s">
        <v>37</v>
      </c>
      <c r="C40" s="39">
        <v>1</v>
      </c>
      <c r="D40" s="40"/>
      <c r="E40" s="15"/>
      <c r="F40" s="15"/>
      <c r="G40" s="15"/>
      <c r="H40" s="15"/>
      <c r="I40" s="13" t="s">
        <v>37</v>
      </c>
      <c r="J40" s="39">
        <v>1</v>
      </c>
      <c r="K40" s="40"/>
      <c r="L40" s="15"/>
      <c r="M40" s="15"/>
      <c r="N40" s="15"/>
    </row>
    <row r="41" spans="2:14" s="12" customFormat="1" ht="48" customHeight="1" x14ac:dyDescent="0.3">
      <c r="B41" s="35" t="s">
        <v>113</v>
      </c>
      <c r="C41" s="36"/>
      <c r="D41" s="36"/>
      <c r="E41" s="36"/>
      <c r="F41" s="36"/>
      <c r="G41" s="37"/>
      <c r="H41" s="15"/>
      <c r="I41" s="35" t="s">
        <v>113</v>
      </c>
      <c r="J41" s="36"/>
      <c r="K41" s="36"/>
      <c r="L41" s="36"/>
      <c r="M41" s="36"/>
      <c r="N41" s="37"/>
    </row>
    <row r="42" spans="2:14" s="12" customFormat="1" ht="25.5" customHeight="1" x14ac:dyDescent="0.3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2:14" s="12" customFormat="1" ht="25.5" customHeight="1" x14ac:dyDescent="0.3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2:14" s="12" customFormat="1" ht="25.5" customHeight="1" x14ac:dyDescent="0.3">
      <c r="B44" s="41" t="s">
        <v>123</v>
      </c>
      <c r="C44" s="41"/>
      <c r="D44" s="41"/>
      <c r="E44" s="41"/>
      <c r="F44" s="41"/>
      <c r="G44" s="41"/>
      <c r="H44" s="15"/>
      <c r="I44" s="41" t="s">
        <v>75</v>
      </c>
      <c r="J44" s="41"/>
      <c r="K44" s="41"/>
      <c r="L44" s="41"/>
      <c r="M44" s="41"/>
      <c r="N44" s="41"/>
    </row>
    <row r="45" spans="2:14" s="12" customFormat="1" ht="25.5" customHeight="1" x14ac:dyDescent="0.3">
      <c r="B45" s="38" t="s">
        <v>43</v>
      </c>
      <c r="C45" s="38"/>
      <c r="D45" s="38"/>
      <c r="E45" s="38"/>
      <c r="F45" s="38"/>
      <c r="G45" s="38"/>
      <c r="H45" s="15"/>
      <c r="I45" s="38" t="s">
        <v>43</v>
      </c>
      <c r="J45" s="38"/>
      <c r="K45" s="38"/>
      <c r="L45" s="38"/>
      <c r="M45" s="38"/>
      <c r="N45" s="38"/>
    </row>
    <row r="46" spans="2:14" s="12" customFormat="1" ht="25.5" customHeight="1" x14ac:dyDescent="0.3">
      <c r="B46" s="30" t="s">
        <v>41</v>
      </c>
      <c r="C46" s="30"/>
      <c r="D46" s="30"/>
      <c r="E46" s="30" t="s">
        <v>44</v>
      </c>
      <c r="F46" s="31"/>
      <c r="G46" s="31"/>
      <c r="H46" s="15"/>
      <c r="I46" s="30" t="s">
        <v>41</v>
      </c>
      <c r="J46" s="30"/>
      <c r="K46" s="30"/>
      <c r="L46" s="30" t="s">
        <v>44</v>
      </c>
      <c r="M46" s="31"/>
      <c r="N46" s="31"/>
    </row>
    <row r="47" spans="2:14" s="12" customFormat="1" ht="25.5" customHeight="1" x14ac:dyDescent="0.3">
      <c r="B47" s="13" t="s">
        <v>82</v>
      </c>
      <c r="C47" s="32">
        <v>3</v>
      </c>
      <c r="D47" s="33"/>
      <c r="E47" s="13" t="s">
        <v>38</v>
      </c>
      <c r="F47" s="18">
        <v>10</v>
      </c>
      <c r="G47" s="19" t="s">
        <v>52</v>
      </c>
      <c r="H47" s="15"/>
      <c r="I47" s="13" t="s">
        <v>82</v>
      </c>
      <c r="J47" s="32">
        <v>2</v>
      </c>
      <c r="K47" s="33"/>
      <c r="L47" s="13" t="s">
        <v>38</v>
      </c>
      <c r="M47" s="18">
        <v>12</v>
      </c>
      <c r="N47" s="19" t="s">
        <v>52</v>
      </c>
    </row>
    <row r="48" spans="2:14" s="12" customFormat="1" ht="37.5" x14ac:dyDescent="0.3">
      <c r="B48" s="13" t="s">
        <v>46</v>
      </c>
      <c r="C48" s="16">
        <f>J11/C47</f>
        <v>29.420186113099501</v>
      </c>
      <c r="D48" s="17" t="s">
        <v>28</v>
      </c>
      <c r="H48" s="15"/>
      <c r="I48" s="13" t="s">
        <v>46</v>
      </c>
      <c r="J48" s="16">
        <f>J14/J47</f>
        <v>10.8840372226199</v>
      </c>
      <c r="K48" s="17" t="s">
        <v>28</v>
      </c>
    </row>
    <row r="49" spans="2:14" s="12" customFormat="1" ht="25.5" customHeight="1" x14ac:dyDescent="0.3">
      <c r="B49" s="13" t="s">
        <v>30</v>
      </c>
      <c r="C49" s="20">
        <v>220</v>
      </c>
      <c r="D49" s="17" t="s">
        <v>45</v>
      </c>
      <c r="E49" s="15"/>
      <c r="F49" s="15"/>
      <c r="G49" s="15"/>
      <c r="H49" s="15"/>
      <c r="I49" s="13" t="s">
        <v>30</v>
      </c>
      <c r="J49" s="20">
        <v>220</v>
      </c>
      <c r="K49" s="17" t="s">
        <v>45</v>
      </c>
      <c r="L49" s="15"/>
      <c r="M49" s="15"/>
      <c r="N49" s="15"/>
    </row>
    <row r="50" spans="2:14" s="12" customFormat="1" ht="55.5" customHeight="1" x14ac:dyDescent="0.3">
      <c r="B50" s="35" t="s">
        <v>114</v>
      </c>
      <c r="C50" s="36"/>
      <c r="D50" s="36"/>
      <c r="E50" s="36"/>
      <c r="F50" s="36"/>
      <c r="G50" s="37"/>
      <c r="H50" s="15"/>
      <c r="I50" s="35" t="s">
        <v>85</v>
      </c>
      <c r="J50" s="36"/>
      <c r="K50" s="36"/>
      <c r="L50" s="36"/>
      <c r="M50" s="36"/>
      <c r="N50" s="37"/>
    </row>
    <row r="51" spans="2:14" s="12" customFormat="1" ht="25.5" customHeight="1" x14ac:dyDescent="0.3">
      <c r="B51" s="38" t="s">
        <v>53</v>
      </c>
      <c r="C51" s="38"/>
      <c r="D51" s="38"/>
      <c r="E51" s="38"/>
      <c r="F51" s="38"/>
      <c r="G51" s="38"/>
      <c r="H51" s="15"/>
      <c r="I51" s="38" t="s">
        <v>53</v>
      </c>
      <c r="J51" s="38"/>
      <c r="K51" s="38"/>
      <c r="L51" s="38"/>
      <c r="M51" s="38"/>
      <c r="N51" s="38"/>
    </row>
    <row r="52" spans="2:14" s="12" customFormat="1" ht="25.5" customHeight="1" x14ac:dyDescent="0.3">
      <c r="B52" s="30" t="s">
        <v>41</v>
      </c>
      <c r="C52" s="30"/>
      <c r="D52" s="30"/>
      <c r="E52" s="30" t="s">
        <v>44</v>
      </c>
      <c r="F52" s="31"/>
      <c r="G52" s="31"/>
      <c r="H52" s="15"/>
      <c r="I52" s="30" t="s">
        <v>41</v>
      </c>
      <c r="J52" s="30"/>
      <c r="K52" s="30"/>
      <c r="L52" s="30" t="s">
        <v>44</v>
      </c>
      <c r="M52" s="31"/>
      <c r="N52" s="31"/>
    </row>
    <row r="53" spans="2:14" s="12" customFormat="1" ht="37.5" x14ac:dyDescent="0.3">
      <c r="B53" s="13" t="s">
        <v>54</v>
      </c>
      <c r="C53" s="16">
        <v>16.62</v>
      </c>
      <c r="D53" s="17" t="s">
        <v>50</v>
      </c>
      <c r="E53" s="13" t="s">
        <v>56</v>
      </c>
      <c r="F53" s="23">
        <f>C53*C54</f>
        <v>66.48</v>
      </c>
      <c r="G53" s="19" t="s">
        <v>50</v>
      </c>
      <c r="H53" s="15"/>
      <c r="I53" s="13" t="s">
        <v>54</v>
      </c>
      <c r="J53" s="16">
        <v>12.57</v>
      </c>
      <c r="K53" s="17" t="s">
        <v>50</v>
      </c>
      <c r="L53" s="13" t="s">
        <v>56</v>
      </c>
      <c r="M53" s="23">
        <f>J53*J54</f>
        <v>37.71</v>
      </c>
      <c r="N53" s="19" t="s">
        <v>50</v>
      </c>
    </row>
    <row r="54" spans="2:14" s="12" customFormat="1" ht="25.5" customHeight="1" x14ac:dyDescent="0.3">
      <c r="B54" s="13" t="s">
        <v>33</v>
      </c>
      <c r="C54" s="32">
        <f>C47+1</f>
        <v>4</v>
      </c>
      <c r="D54" s="34"/>
      <c r="E54" s="13" t="s">
        <v>53</v>
      </c>
      <c r="F54" s="24">
        <v>0.5</v>
      </c>
      <c r="G54" s="19" t="s">
        <v>55</v>
      </c>
      <c r="H54" s="15"/>
      <c r="I54" s="13" t="s">
        <v>33</v>
      </c>
      <c r="J54" s="32">
        <f>J47+1</f>
        <v>3</v>
      </c>
      <c r="K54" s="34"/>
      <c r="L54" s="13" t="s">
        <v>53</v>
      </c>
      <c r="M54" s="24">
        <v>0.5</v>
      </c>
      <c r="N54" s="19" t="s">
        <v>55</v>
      </c>
    </row>
    <row r="55" spans="2:14" s="14" customFormat="1" ht="48.75" customHeight="1" x14ac:dyDescent="0.25">
      <c r="B55" s="35" t="s">
        <v>84</v>
      </c>
      <c r="C55" s="36"/>
      <c r="D55" s="36"/>
      <c r="E55" s="36"/>
      <c r="F55" s="36"/>
      <c r="G55" s="37"/>
      <c r="H55" s="22"/>
      <c r="I55" s="35" t="s">
        <v>84</v>
      </c>
      <c r="J55" s="36"/>
      <c r="K55" s="36"/>
      <c r="L55" s="36"/>
      <c r="M55" s="36"/>
      <c r="N55" s="37"/>
    </row>
    <row r="56" spans="2:14" s="12" customFormat="1" ht="25.5" customHeight="1" x14ac:dyDescent="0.3">
      <c r="B56" s="38" t="s">
        <v>34</v>
      </c>
      <c r="C56" s="38"/>
      <c r="D56" s="38"/>
      <c r="E56" s="38"/>
      <c r="F56" s="38"/>
      <c r="G56" s="38"/>
      <c r="H56" s="15"/>
      <c r="I56" s="38" t="s">
        <v>34</v>
      </c>
      <c r="J56" s="38"/>
      <c r="K56" s="38"/>
      <c r="L56" s="38"/>
      <c r="M56" s="38"/>
      <c r="N56" s="38"/>
    </row>
    <row r="57" spans="2:14" s="12" customFormat="1" ht="25.5" customHeight="1" x14ac:dyDescent="0.3">
      <c r="B57" s="30" t="s">
        <v>41</v>
      </c>
      <c r="C57" s="30"/>
      <c r="D57" s="30"/>
      <c r="E57" s="30" t="s">
        <v>44</v>
      </c>
      <c r="F57" s="31"/>
      <c r="G57" s="31"/>
      <c r="H57" s="15"/>
      <c r="I57" s="30" t="s">
        <v>41</v>
      </c>
      <c r="J57" s="30"/>
      <c r="K57" s="30"/>
      <c r="L57" s="30" t="s">
        <v>44</v>
      </c>
      <c r="M57" s="31"/>
      <c r="N57" s="31"/>
    </row>
    <row r="58" spans="2:14" s="12" customFormat="1" ht="37.5" x14ac:dyDescent="0.3">
      <c r="B58" s="13" t="s">
        <v>46</v>
      </c>
      <c r="C58" s="16">
        <f>C48</f>
        <v>29.420186113099501</v>
      </c>
      <c r="D58" s="17" t="s">
        <v>28</v>
      </c>
      <c r="E58" s="13" t="s">
        <v>57</v>
      </c>
      <c r="F58" s="23">
        <f>C58*C59*C60*C61*C62*C63</f>
        <v>42.291517537580532</v>
      </c>
      <c r="G58" s="19" t="s">
        <v>28</v>
      </c>
      <c r="H58" s="15"/>
      <c r="I58" s="13" t="s">
        <v>46</v>
      </c>
      <c r="J58" s="16">
        <f>J48</f>
        <v>10.8840372226199</v>
      </c>
      <c r="K58" s="17" t="s">
        <v>28</v>
      </c>
      <c r="L58" s="13" t="s">
        <v>57</v>
      </c>
      <c r="M58" s="23">
        <f>J58*J59*J60*J61*J62*J63</f>
        <v>15.645803507516105</v>
      </c>
      <c r="N58" s="19" t="s">
        <v>28</v>
      </c>
    </row>
    <row r="59" spans="2:14" s="12" customFormat="1" ht="25.5" customHeight="1" x14ac:dyDescent="0.3">
      <c r="B59" s="13" t="s">
        <v>28</v>
      </c>
      <c r="C59" s="39">
        <v>1</v>
      </c>
      <c r="D59" s="40"/>
      <c r="E59" s="13" t="s">
        <v>58</v>
      </c>
      <c r="F59" s="39" t="s">
        <v>112</v>
      </c>
      <c r="G59" s="40"/>
      <c r="H59" s="15"/>
      <c r="I59" s="13" t="s">
        <v>28</v>
      </c>
      <c r="J59" s="39">
        <v>1</v>
      </c>
      <c r="K59" s="40"/>
      <c r="L59" s="13" t="s">
        <v>58</v>
      </c>
      <c r="M59" s="39" t="s">
        <v>94</v>
      </c>
      <c r="N59" s="40"/>
    </row>
    <row r="60" spans="2:14" s="14" customFormat="1" ht="25.5" customHeight="1" x14ac:dyDescent="0.3">
      <c r="B60" s="13" t="s">
        <v>35</v>
      </c>
      <c r="C60" s="39">
        <v>1.1499999999999999</v>
      </c>
      <c r="D60" s="40"/>
      <c r="E60" s="15"/>
      <c r="F60" s="15"/>
      <c r="G60" s="15"/>
      <c r="H60" s="22"/>
      <c r="I60" s="13" t="s">
        <v>35</v>
      </c>
      <c r="J60" s="39">
        <v>1.1499999999999999</v>
      </c>
      <c r="K60" s="40"/>
      <c r="L60" s="15"/>
      <c r="M60" s="15"/>
      <c r="N60" s="15"/>
    </row>
    <row r="61" spans="2:14" s="12" customFormat="1" ht="25.5" customHeight="1" x14ac:dyDescent="0.3">
      <c r="B61" s="13" t="s">
        <v>36</v>
      </c>
      <c r="C61" s="39">
        <v>1.25</v>
      </c>
      <c r="D61" s="40"/>
      <c r="E61" s="15"/>
      <c r="F61" s="15"/>
      <c r="G61" s="15"/>
      <c r="H61" s="15"/>
      <c r="I61" s="13" t="s">
        <v>36</v>
      </c>
      <c r="J61" s="39">
        <v>1.25</v>
      </c>
      <c r="K61" s="40"/>
      <c r="L61" s="15"/>
      <c r="M61" s="15"/>
      <c r="N61" s="15"/>
    </row>
    <row r="62" spans="2:14" s="12" customFormat="1" ht="25.5" customHeight="1" x14ac:dyDescent="0.3">
      <c r="B62" s="13" t="s">
        <v>2</v>
      </c>
      <c r="C62" s="39">
        <v>1</v>
      </c>
      <c r="D62" s="40"/>
      <c r="E62" s="15"/>
      <c r="F62" s="15"/>
      <c r="G62" s="15"/>
      <c r="H62" s="15"/>
      <c r="I62" s="13" t="s">
        <v>2</v>
      </c>
      <c r="J62" s="39">
        <v>1</v>
      </c>
      <c r="K62" s="40"/>
      <c r="L62" s="15"/>
      <c r="M62" s="15"/>
      <c r="N62" s="15"/>
    </row>
    <row r="63" spans="2:14" s="12" customFormat="1" ht="25.5" customHeight="1" x14ac:dyDescent="0.3">
      <c r="B63" s="13" t="s">
        <v>37</v>
      </c>
      <c r="C63" s="39">
        <v>1</v>
      </c>
      <c r="D63" s="40"/>
      <c r="E63" s="15"/>
      <c r="F63" s="15"/>
      <c r="G63" s="15"/>
      <c r="H63" s="15"/>
      <c r="I63" s="13" t="s">
        <v>37</v>
      </c>
      <c r="J63" s="39">
        <v>1</v>
      </c>
      <c r="K63" s="40"/>
      <c r="L63" s="15"/>
      <c r="M63" s="15"/>
      <c r="N63" s="15"/>
    </row>
    <row r="64" spans="2:14" s="12" customFormat="1" ht="41.25" customHeight="1" x14ac:dyDescent="0.3">
      <c r="B64" s="35" t="s">
        <v>113</v>
      </c>
      <c r="C64" s="36"/>
      <c r="D64" s="36"/>
      <c r="E64" s="36"/>
      <c r="F64" s="36"/>
      <c r="G64" s="37"/>
      <c r="H64" s="15"/>
      <c r="I64" s="35" t="s">
        <v>121</v>
      </c>
      <c r="J64" s="36"/>
      <c r="K64" s="36"/>
      <c r="L64" s="36"/>
      <c r="M64" s="36"/>
      <c r="N64" s="37"/>
    </row>
    <row r="65" spans="2:14" s="12" customFormat="1" ht="25.5" customHeight="1" x14ac:dyDescent="0.3">
      <c r="B65" s="15"/>
      <c r="C65" s="15"/>
      <c r="D65" s="15"/>
      <c r="E65" s="15"/>
      <c r="F65" s="15"/>
      <c r="G65" s="15"/>
      <c r="H65" s="15"/>
    </row>
    <row r="66" spans="2:14" s="12" customFormat="1" ht="25.5" customHeight="1" x14ac:dyDescent="0.3">
      <c r="B66" s="15"/>
      <c r="C66" s="15"/>
      <c r="D66" s="15"/>
      <c r="E66" s="15"/>
      <c r="F66" s="15"/>
      <c r="G66" s="15"/>
      <c r="H66" s="15"/>
    </row>
    <row r="67" spans="2:14" s="12" customFormat="1" ht="25.5" customHeight="1" x14ac:dyDescent="0.3">
      <c r="B67" s="41" t="s">
        <v>124</v>
      </c>
      <c r="C67" s="41"/>
      <c r="D67" s="41"/>
      <c r="E67" s="41"/>
      <c r="F67" s="41"/>
      <c r="G67" s="41"/>
      <c r="H67" s="15"/>
      <c r="I67" s="41" t="s">
        <v>111</v>
      </c>
      <c r="J67" s="41"/>
      <c r="K67" s="41"/>
      <c r="L67" s="41"/>
      <c r="M67" s="41"/>
      <c r="N67" s="41"/>
    </row>
    <row r="68" spans="2:14" s="12" customFormat="1" ht="25.5" customHeight="1" x14ac:dyDescent="0.3">
      <c r="B68" s="38" t="s">
        <v>43</v>
      </c>
      <c r="C68" s="38"/>
      <c r="D68" s="38"/>
      <c r="E68" s="38"/>
      <c r="F68" s="38"/>
      <c r="G68" s="38"/>
      <c r="H68" s="15"/>
      <c r="I68" s="38" t="s">
        <v>43</v>
      </c>
      <c r="J68" s="38"/>
      <c r="K68" s="38"/>
      <c r="L68" s="38"/>
      <c r="M68" s="38"/>
      <c r="N68" s="38"/>
    </row>
    <row r="69" spans="2:14" s="12" customFormat="1" ht="25.5" customHeight="1" x14ac:dyDescent="0.3">
      <c r="B69" s="30" t="s">
        <v>41</v>
      </c>
      <c r="C69" s="30"/>
      <c r="D69" s="30"/>
      <c r="E69" s="30" t="s">
        <v>44</v>
      </c>
      <c r="F69" s="31"/>
      <c r="G69" s="31"/>
      <c r="H69" s="15"/>
      <c r="I69" s="30" t="s">
        <v>41</v>
      </c>
      <c r="J69" s="30"/>
      <c r="K69" s="30"/>
      <c r="L69" s="30" t="s">
        <v>44</v>
      </c>
      <c r="M69" s="31"/>
      <c r="N69" s="31"/>
    </row>
    <row r="70" spans="2:14" s="12" customFormat="1" ht="18.75" x14ac:dyDescent="0.3">
      <c r="B70" s="13" t="s">
        <v>82</v>
      </c>
      <c r="C70" s="32">
        <v>2</v>
      </c>
      <c r="D70" s="33"/>
      <c r="E70" s="13" t="s">
        <v>49</v>
      </c>
      <c r="F70" s="23">
        <f>(1.724*C71*C70*C73)/(3*C72)</f>
        <v>3.7724490141211686</v>
      </c>
      <c r="G70" s="19" t="s">
        <v>50</v>
      </c>
      <c r="H70" s="15"/>
      <c r="I70" s="13" t="s">
        <v>82</v>
      </c>
      <c r="J70" s="32">
        <v>1</v>
      </c>
      <c r="K70" s="33"/>
      <c r="L70" s="13" t="s">
        <v>38</v>
      </c>
      <c r="M70" s="18">
        <v>12</v>
      </c>
      <c r="N70" s="19" t="s">
        <v>52</v>
      </c>
    </row>
    <row r="71" spans="2:14" s="12" customFormat="1" ht="37.5" x14ac:dyDescent="0.3">
      <c r="B71" s="13" t="s">
        <v>46</v>
      </c>
      <c r="C71" s="16">
        <f>J15/C70</f>
        <v>21.238367931281317</v>
      </c>
      <c r="D71" s="17" t="s">
        <v>28</v>
      </c>
      <c r="E71" s="13" t="s">
        <v>38</v>
      </c>
      <c r="F71" s="18">
        <v>10</v>
      </c>
      <c r="G71" s="19" t="s">
        <v>52</v>
      </c>
      <c r="H71" s="15"/>
      <c r="I71" s="13" t="s">
        <v>46</v>
      </c>
      <c r="J71" s="16">
        <f>J16</f>
        <v>7.7952755905511815</v>
      </c>
      <c r="K71" s="17" t="s">
        <v>28</v>
      </c>
    </row>
    <row r="72" spans="2:14" s="14" customFormat="1" ht="25.5" customHeight="1" x14ac:dyDescent="0.3">
      <c r="B72" s="13" t="s">
        <v>30</v>
      </c>
      <c r="C72" s="20">
        <v>220</v>
      </c>
      <c r="D72" s="17" t="s">
        <v>45</v>
      </c>
      <c r="E72" s="13" t="s">
        <v>51</v>
      </c>
      <c r="F72" s="23">
        <v>5.26</v>
      </c>
      <c r="G72" s="19" t="s">
        <v>50</v>
      </c>
      <c r="H72" s="22"/>
      <c r="I72" s="13" t="s">
        <v>30</v>
      </c>
      <c r="J72" s="20">
        <v>127</v>
      </c>
      <c r="K72" s="17" t="s">
        <v>45</v>
      </c>
      <c r="L72" s="15"/>
      <c r="M72" s="15"/>
      <c r="N72" s="15"/>
    </row>
    <row r="73" spans="2:14" s="12" customFormat="1" ht="44.25" customHeight="1" x14ac:dyDescent="0.3">
      <c r="B73" s="13" t="s">
        <v>47</v>
      </c>
      <c r="C73" s="21">
        <v>34</v>
      </c>
      <c r="D73" s="19" t="s">
        <v>48</v>
      </c>
      <c r="E73" s="14"/>
      <c r="F73" s="14"/>
      <c r="G73" s="14"/>
      <c r="H73" s="15"/>
      <c r="I73" s="35" t="s">
        <v>118</v>
      </c>
      <c r="J73" s="36"/>
      <c r="K73" s="36"/>
      <c r="L73" s="36"/>
      <c r="M73" s="36"/>
      <c r="N73" s="37"/>
    </row>
    <row r="74" spans="2:14" s="12" customFormat="1" ht="47.25" customHeight="1" x14ac:dyDescent="0.3">
      <c r="B74" s="35" t="s">
        <v>125</v>
      </c>
      <c r="C74" s="36"/>
      <c r="D74" s="36"/>
      <c r="E74" s="36"/>
      <c r="F74" s="36"/>
      <c r="G74" s="37"/>
      <c r="H74" s="15"/>
      <c r="I74" s="38" t="s">
        <v>53</v>
      </c>
      <c r="J74" s="38"/>
      <c r="K74" s="38"/>
      <c r="L74" s="38"/>
      <c r="M74" s="38"/>
      <c r="N74" s="38"/>
    </row>
    <row r="75" spans="2:14" s="12" customFormat="1" ht="25.5" customHeight="1" x14ac:dyDescent="0.3">
      <c r="B75" s="38" t="s">
        <v>53</v>
      </c>
      <c r="C75" s="38"/>
      <c r="D75" s="38"/>
      <c r="E75" s="38"/>
      <c r="F75" s="38"/>
      <c r="G75" s="38"/>
      <c r="H75" s="15"/>
      <c r="I75" s="30" t="s">
        <v>41</v>
      </c>
      <c r="J75" s="30"/>
      <c r="K75" s="30"/>
      <c r="L75" s="30" t="s">
        <v>44</v>
      </c>
      <c r="M75" s="31"/>
      <c r="N75" s="31"/>
    </row>
    <row r="76" spans="2:14" s="12" customFormat="1" ht="37.5" x14ac:dyDescent="0.3">
      <c r="B76" s="30" t="s">
        <v>41</v>
      </c>
      <c r="C76" s="30"/>
      <c r="D76" s="30"/>
      <c r="E76" s="30" t="s">
        <v>44</v>
      </c>
      <c r="F76" s="31"/>
      <c r="G76" s="31"/>
      <c r="H76" s="15"/>
      <c r="I76" s="13" t="s">
        <v>54</v>
      </c>
      <c r="J76" s="16">
        <v>12.57</v>
      </c>
      <c r="K76" s="17" t="s">
        <v>50</v>
      </c>
      <c r="L76" s="13" t="s">
        <v>56</v>
      </c>
      <c r="M76" s="23">
        <f>J76*J77</f>
        <v>25.14</v>
      </c>
      <c r="N76" s="19" t="s">
        <v>50</v>
      </c>
    </row>
    <row r="77" spans="2:14" s="12" customFormat="1" ht="37.5" x14ac:dyDescent="0.3">
      <c r="B77" s="13" t="s">
        <v>54</v>
      </c>
      <c r="C77" s="16">
        <v>16.62</v>
      </c>
      <c r="D77" s="17" t="s">
        <v>50</v>
      </c>
      <c r="E77" s="13" t="s">
        <v>56</v>
      </c>
      <c r="F77" s="23">
        <f>C77*C78</f>
        <v>49.86</v>
      </c>
      <c r="G77" s="19" t="s">
        <v>50</v>
      </c>
      <c r="H77" s="15"/>
      <c r="I77" s="13" t="s">
        <v>33</v>
      </c>
      <c r="J77" s="32">
        <f>J70+1</f>
        <v>2</v>
      </c>
      <c r="K77" s="34"/>
      <c r="L77" s="13" t="s">
        <v>53</v>
      </c>
      <c r="M77" s="24">
        <v>0.5</v>
      </c>
      <c r="N77" s="19" t="s">
        <v>55</v>
      </c>
    </row>
    <row r="78" spans="2:14" s="14" customFormat="1" ht="52.5" customHeight="1" x14ac:dyDescent="0.25">
      <c r="B78" s="13" t="s">
        <v>33</v>
      </c>
      <c r="C78" s="32">
        <f>C70+1</f>
        <v>3</v>
      </c>
      <c r="D78" s="34"/>
      <c r="E78" s="13" t="s">
        <v>53</v>
      </c>
      <c r="F78" s="24">
        <v>0.5</v>
      </c>
      <c r="G78" s="19" t="s">
        <v>55</v>
      </c>
      <c r="H78" s="22"/>
      <c r="I78" s="35" t="s">
        <v>84</v>
      </c>
      <c r="J78" s="36"/>
      <c r="K78" s="36"/>
      <c r="L78" s="36"/>
      <c r="M78" s="36"/>
      <c r="N78" s="37"/>
    </row>
    <row r="79" spans="2:14" s="12" customFormat="1" ht="51" customHeight="1" x14ac:dyDescent="0.3">
      <c r="B79" s="35" t="s">
        <v>84</v>
      </c>
      <c r="C79" s="36"/>
      <c r="D79" s="36"/>
      <c r="E79" s="36"/>
      <c r="F79" s="36"/>
      <c r="G79" s="37"/>
      <c r="H79" s="15"/>
      <c r="I79" s="38" t="s">
        <v>34</v>
      </c>
      <c r="J79" s="38"/>
      <c r="K79" s="38"/>
      <c r="L79" s="38"/>
      <c r="M79" s="38"/>
      <c r="N79" s="38"/>
    </row>
    <row r="80" spans="2:14" s="12" customFormat="1" ht="25.5" customHeight="1" x14ac:dyDescent="0.3">
      <c r="B80" s="38" t="s">
        <v>34</v>
      </c>
      <c r="C80" s="38"/>
      <c r="D80" s="38"/>
      <c r="E80" s="38"/>
      <c r="F80" s="38"/>
      <c r="G80" s="38"/>
      <c r="H80" s="15"/>
      <c r="I80" s="30" t="s">
        <v>41</v>
      </c>
      <c r="J80" s="30"/>
      <c r="K80" s="30"/>
      <c r="L80" s="30" t="s">
        <v>44</v>
      </c>
      <c r="M80" s="31"/>
      <c r="N80" s="31"/>
    </row>
    <row r="81" spans="2:14" s="12" customFormat="1" ht="37.5" x14ac:dyDescent="0.3">
      <c r="B81" s="30" t="s">
        <v>41</v>
      </c>
      <c r="C81" s="30"/>
      <c r="D81" s="30"/>
      <c r="E81" s="30" t="s">
        <v>44</v>
      </c>
      <c r="F81" s="31"/>
      <c r="G81" s="31"/>
      <c r="H81" s="15"/>
      <c r="I81" s="13" t="s">
        <v>46</v>
      </c>
      <c r="J81" s="16">
        <f>J71</f>
        <v>7.7952755905511815</v>
      </c>
      <c r="K81" s="17" t="s">
        <v>28</v>
      </c>
      <c r="L81" s="13" t="s">
        <v>57</v>
      </c>
      <c r="M81" s="23">
        <f>J81*J82*J83*J84*J85*J86</f>
        <v>11.205708661417322</v>
      </c>
      <c r="N81" s="19" t="s">
        <v>28</v>
      </c>
    </row>
    <row r="82" spans="2:14" s="12" customFormat="1" ht="37.5" x14ac:dyDescent="0.3">
      <c r="B82" s="13" t="s">
        <v>46</v>
      </c>
      <c r="C82" s="16">
        <f>C71</f>
        <v>21.238367931281317</v>
      </c>
      <c r="D82" s="17" t="s">
        <v>28</v>
      </c>
      <c r="E82" s="13" t="s">
        <v>57</v>
      </c>
      <c r="F82" s="23">
        <f>C82*C83*C84*C85*C86*C87</f>
        <v>30.530153901216892</v>
      </c>
      <c r="G82" s="19" t="s">
        <v>28</v>
      </c>
      <c r="H82" s="15"/>
      <c r="I82" s="13" t="s">
        <v>28</v>
      </c>
      <c r="J82" s="39">
        <v>1</v>
      </c>
      <c r="K82" s="40"/>
      <c r="L82" s="13" t="s">
        <v>58</v>
      </c>
      <c r="M82" s="39" t="s">
        <v>83</v>
      </c>
      <c r="N82" s="40"/>
    </row>
    <row r="83" spans="2:14" s="14" customFormat="1" ht="25.5" customHeight="1" x14ac:dyDescent="0.3">
      <c r="B83" s="13" t="s">
        <v>28</v>
      </c>
      <c r="C83" s="39">
        <v>1</v>
      </c>
      <c r="D83" s="40"/>
      <c r="E83" s="13" t="s">
        <v>58</v>
      </c>
      <c r="F83" s="39" t="s">
        <v>67</v>
      </c>
      <c r="G83" s="40"/>
      <c r="H83" s="22"/>
      <c r="I83" s="13" t="s">
        <v>35</v>
      </c>
      <c r="J83" s="39">
        <v>1.1499999999999999</v>
      </c>
      <c r="K83" s="40"/>
      <c r="L83" s="15"/>
      <c r="M83" s="15"/>
      <c r="N83" s="15"/>
    </row>
    <row r="84" spans="2:14" s="12" customFormat="1" ht="25.5" customHeight="1" x14ac:dyDescent="0.3">
      <c r="B84" s="13" t="s">
        <v>35</v>
      </c>
      <c r="C84" s="39">
        <v>1.1499999999999999</v>
      </c>
      <c r="D84" s="40"/>
      <c r="E84" s="15"/>
      <c r="F84" s="15"/>
      <c r="G84" s="15"/>
      <c r="H84" s="15"/>
      <c r="I84" s="13" t="s">
        <v>36</v>
      </c>
      <c r="J84" s="39">
        <v>1.25</v>
      </c>
      <c r="K84" s="40"/>
      <c r="L84" s="15"/>
      <c r="M84" s="15"/>
      <c r="N84" s="15"/>
    </row>
    <row r="85" spans="2:14" s="12" customFormat="1" ht="25.5" customHeight="1" x14ac:dyDescent="0.3">
      <c r="B85" s="13" t="s">
        <v>36</v>
      </c>
      <c r="C85" s="39">
        <v>1.25</v>
      </c>
      <c r="D85" s="40"/>
      <c r="E85" s="15"/>
      <c r="F85" s="15"/>
      <c r="G85" s="15"/>
      <c r="H85" s="15"/>
      <c r="I85" s="13" t="s">
        <v>2</v>
      </c>
      <c r="J85" s="39">
        <v>1</v>
      </c>
      <c r="K85" s="40"/>
      <c r="L85" s="15"/>
      <c r="M85" s="15"/>
      <c r="N85" s="15"/>
    </row>
    <row r="86" spans="2:14" s="12" customFormat="1" ht="25.5" customHeight="1" x14ac:dyDescent="0.3">
      <c r="B86" s="13" t="s">
        <v>2</v>
      </c>
      <c r="C86" s="39">
        <v>1</v>
      </c>
      <c r="D86" s="40"/>
      <c r="E86" s="15"/>
      <c r="F86" s="15"/>
      <c r="G86" s="15"/>
      <c r="H86" s="15"/>
      <c r="I86" s="13" t="s">
        <v>37</v>
      </c>
      <c r="J86" s="39">
        <v>1</v>
      </c>
      <c r="K86" s="40"/>
      <c r="L86" s="15"/>
      <c r="M86" s="15"/>
      <c r="N86" s="15"/>
    </row>
    <row r="87" spans="2:14" s="12" customFormat="1" ht="51" customHeight="1" x14ac:dyDescent="0.3">
      <c r="B87" s="13" t="s">
        <v>37</v>
      </c>
      <c r="C87" s="39">
        <v>1</v>
      </c>
      <c r="D87" s="40"/>
      <c r="E87" s="15"/>
      <c r="F87" s="15"/>
      <c r="G87" s="15"/>
      <c r="H87" s="15"/>
      <c r="I87" s="35" t="s">
        <v>126</v>
      </c>
      <c r="J87" s="36"/>
      <c r="K87" s="36"/>
      <c r="L87" s="36"/>
      <c r="M87" s="36"/>
      <c r="N87" s="37"/>
    </row>
    <row r="88" spans="2:14" ht="53.25" customHeight="1" x14ac:dyDescent="0.25">
      <c r="B88" s="35" t="s">
        <v>122</v>
      </c>
      <c r="C88" s="36"/>
      <c r="D88" s="36"/>
      <c r="E88" s="36"/>
      <c r="F88" s="36"/>
      <c r="G88" s="37"/>
      <c r="I88"/>
    </row>
    <row r="89" spans="2:14" x14ac:dyDescent="0.25">
      <c r="I89"/>
    </row>
    <row r="90" spans="2:14" x14ac:dyDescent="0.25">
      <c r="I90"/>
    </row>
    <row r="91" spans="2:14" x14ac:dyDescent="0.25">
      <c r="I91"/>
    </row>
    <row r="92" spans="2:14" x14ac:dyDescent="0.25">
      <c r="I92"/>
    </row>
  </sheetData>
  <mergeCells count="137">
    <mergeCell ref="B2:M3"/>
    <mergeCell ref="B5:M5"/>
    <mergeCell ref="B6:B8"/>
    <mergeCell ref="C6:F7"/>
    <mergeCell ref="G6:G8"/>
    <mergeCell ref="H6:H8"/>
    <mergeCell ref="I6:I8"/>
    <mergeCell ref="J6:J8"/>
    <mergeCell ref="K6:K8"/>
    <mergeCell ref="L6:L8"/>
    <mergeCell ref="M6:M8"/>
    <mergeCell ref="B20:G20"/>
    <mergeCell ref="I20:N20"/>
    <mergeCell ref="B21:G21"/>
    <mergeCell ref="I21:N21"/>
    <mergeCell ref="B22:D22"/>
    <mergeCell ref="E22:G22"/>
    <mergeCell ref="I22:K22"/>
    <mergeCell ref="L22:N22"/>
    <mergeCell ref="B29:D29"/>
    <mergeCell ref="E29:G29"/>
    <mergeCell ref="I29:K29"/>
    <mergeCell ref="L29:N29"/>
    <mergeCell ref="C31:D31"/>
    <mergeCell ref="J31:K31"/>
    <mergeCell ref="C23:D23"/>
    <mergeCell ref="J23:K23"/>
    <mergeCell ref="B27:G27"/>
    <mergeCell ref="I27:N27"/>
    <mergeCell ref="B28:G28"/>
    <mergeCell ref="I28:N28"/>
    <mergeCell ref="C36:D36"/>
    <mergeCell ref="F36:G36"/>
    <mergeCell ref="J36:K36"/>
    <mergeCell ref="M36:N36"/>
    <mergeCell ref="C37:D37"/>
    <mergeCell ref="J37:K37"/>
    <mergeCell ref="B32:G32"/>
    <mergeCell ref="I32:N32"/>
    <mergeCell ref="B33:G33"/>
    <mergeCell ref="I33:N33"/>
    <mergeCell ref="B34:D34"/>
    <mergeCell ref="E34:G34"/>
    <mergeCell ref="I34:K34"/>
    <mergeCell ref="L34:N34"/>
    <mergeCell ref="B41:G41"/>
    <mergeCell ref="I41:N41"/>
    <mergeCell ref="B44:G44"/>
    <mergeCell ref="I44:N44"/>
    <mergeCell ref="B45:G45"/>
    <mergeCell ref="I45:N45"/>
    <mergeCell ref="C38:D38"/>
    <mergeCell ref="J38:K38"/>
    <mergeCell ref="C39:D39"/>
    <mergeCell ref="J39:K39"/>
    <mergeCell ref="C40:D40"/>
    <mergeCell ref="J40:K40"/>
    <mergeCell ref="B50:G50"/>
    <mergeCell ref="I50:N50"/>
    <mergeCell ref="B51:G51"/>
    <mergeCell ref="I51:N51"/>
    <mergeCell ref="B52:D52"/>
    <mergeCell ref="E52:G52"/>
    <mergeCell ref="I52:K52"/>
    <mergeCell ref="L52:N52"/>
    <mergeCell ref="B46:D46"/>
    <mergeCell ref="E46:G46"/>
    <mergeCell ref="I46:K46"/>
    <mergeCell ref="L46:N46"/>
    <mergeCell ref="C47:D47"/>
    <mergeCell ref="J47:K47"/>
    <mergeCell ref="B57:D57"/>
    <mergeCell ref="E57:G57"/>
    <mergeCell ref="I57:K57"/>
    <mergeCell ref="L57:N57"/>
    <mergeCell ref="C59:D59"/>
    <mergeCell ref="F59:G59"/>
    <mergeCell ref="J59:K59"/>
    <mergeCell ref="M59:N59"/>
    <mergeCell ref="C54:D54"/>
    <mergeCell ref="J54:K54"/>
    <mergeCell ref="B55:G55"/>
    <mergeCell ref="I55:N55"/>
    <mergeCell ref="B56:G56"/>
    <mergeCell ref="I56:N56"/>
    <mergeCell ref="C63:D63"/>
    <mergeCell ref="J63:K63"/>
    <mergeCell ref="B64:G64"/>
    <mergeCell ref="I64:N64"/>
    <mergeCell ref="B67:G67"/>
    <mergeCell ref="I67:N67"/>
    <mergeCell ref="C60:D60"/>
    <mergeCell ref="J60:K60"/>
    <mergeCell ref="C61:D61"/>
    <mergeCell ref="J61:K61"/>
    <mergeCell ref="C62:D62"/>
    <mergeCell ref="J62:K62"/>
    <mergeCell ref="C70:D70"/>
    <mergeCell ref="J70:K70"/>
    <mergeCell ref="I73:N73"/>
    <mergeCell ref="B74:G74"/>
    <mergeCell ref="I74:N74"/>
    <mergeCell ref="B75:G75"/>
    <mergeCell ref="I75:K75"/>
    <mergeCell ref="L75:N75"/>
    <mergeCell ref="B68:G68"/>
    <mergeCell ref="I68:N68"/>
    <mergeCell ref="B69:D69"/>
    <mergeCell ref="E69:G69"/>
    <mergeCell ref="I69:K69"/>
    <mergeCell ref="L69:N69"/>
    <mergeCell ref="B80:G80"/>
    <mergeCell ref="I80:K80"/>
    <mergeCell ref="L80:N80"/>
    <mergeCell ref="B81:D81"/>
    <mergeCell ref="E81:G81"/>
    <mergeCell ref="J82:K82"/>
    <mergeCell ref="M82:N82"/>
    <mergeCell ref="B76:D76"/>
    <mergeCell ref="E76:G76"/>
    <mergeCell ref="J77:K77"/>
    <mergeCell ref="C78:D78"/>
    <mergeCell ref="I78:N78"/>
    <mergeCell ref="B79:G79"/>
    <mergeCell ref="I79:N79"/>
    <mergeCell ref="C86:D86"/>
    <mergeCell ref="J86:K86"/>
    <mergeCell ref="C87:D87"/>
    <mergeCell ref="I87:N87"/>
    <mergeCell ref="B88:G88"/>
    <mergeCell ref="C83:D83"/>
    <mergeCell ref="F83:G83"/>
    <mergeCell ref="J83:K83"/>
    <mergeCell ref="C84:D84"/>
    <mergeCell ref="J84:K84"/>
    <mergeCell ref="C85:D85"/>
    <mergeCell ref="J85:K85"/>
  </mergeCells>
  <pageMargins left="0.7" right="0.7" top="0.75" bottom="0.75" header="0.3" footer="0.3"/>
  <pageSetup scale="40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C881E-49ED-4CA4-AB20-7C49313C6320}">
  <sheetPr>
    <tabColor theme="7" tint="0.59999389629810485"/>
    <pageSetUpPr fitToPage="1"/>
  </sheetPr>
  <dimension ref="A2:L59"/>
  <sheetViews>
    <sheetView topLeftCell="A25" zoomScale="68" zoomScaleNormal="55" workbookViewId="0">
      <selection activeCell="B5" sqref="B5:L36"/>
    </sheetView>
  </sheetViews>
  <sheetFormatPr baseColWidth="10" defaultRowHeight="15" x14ac:dyDescent="0.25"/>
  <cols>
    <col min="2" max="4" width="19.85546875" customWidth="1"/>
    <col min="5" max="5" width="26.42578125" bestFit="1" customWidth="1"/>
    <col min="6" max="6" width="19.85546875" customWidth="1"/>
    <col min="7" max="7" width="28.7109375" bestFit="1" customWidth="1"/>
    <col min="8" max="10" width="19.85546875" customWidth="1"/>
    <col min="11" max="11" width="27.85546875" bestFit="1" customWidth="1"/>
    <col min="12" max="12" width="28.7109375" bestFit="1" customWidth="1"/>
  </cols>
  <sheetData>
    <row r="2" spans="2:12" ht="15.75" customHeight="1" x14ac:dyDescent="0.25">
      <c r="B2" s="57" t="s">
        <v>81</v>
      </c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2:12" ht="15.75" customHeight="1" x14ac:dyDescent="0.2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</row>
    <row r="5" spans="2:12" ht="29.25" customHeight="1" x14ac:dyDescent="0.25">
      <c r="B5" s="58" t="s">
        <v>4</v>
      </c>
      <c r="C5" s="58"/>
      <c r="D5" s="58"/>
      <c r="E5" s="58"/>
      <c r="F5" s="58"/>
      <c r="G5" s="58"/>
      <c r="H5" s="58"/>
      <c r="I5" s="58"/>
      <c r="J5" s="58"/>
      <c r="K5" s="58"/>
      <c r="L5" s="58"/>
    </row>
    <row r="6" spans="2:12" ht="15" customHeight="1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2:12" ht="21" customHeight="1" x14ac:dyDescent="0.25">
      <c r="B7" s="59" t="s">
        <v>20</v>
      </c>
      <c r="C7" s="4" t="s">
        <v>59</v>
      </c>
      <c r="D7" s="60" t="s">
        <v>61</v>
      </c>
      <c r="E7" s="61"/>
      <c r="F7" s="46" t="s">
        <v>9</v>
      </c>
      <c r="G7" s="46" t="s">
        <v>8</v>
      </c>
      <c r="H7" s="46" t="s">
        <v>7</v>
      </c>
      <c r="I7" s="46" t="s">
        <v>6</v>
      </c>
      <c r="J7" s="46" t="s">
        <v>63</v>
      </c>
      <c r="K7" s="46" t="s">
        <v>10</v>
      </c>
      <c r="L7" s="46" t="s">
        <v>60</v>
      </c>
    </row>
    <row r="8" spans="2:12" ht="29.25" customHeight="1" x14ac:dyDescent="0.25">
      <c r="B8" s="59"/>
      <c r="C8" s="4">
        <v>90</v>
      </c>
      <c r="D8" s="46" t="s">
        <v>11</v>
      </c>
      <c r="E8" s="46" t="s">
        <v>39</v>
      </c>
      <c r="F8" s="47"/>
      <c r="G8" s="47"/>
      <c r="H8" s="47"/>
      <c r="I8" s="47"/>
      <c r="J8" s="47"/>
      <c r="K8" s="47"/>
      <c r="L8" s="47"/>
    </row>
    <row r="9" spans="2:12" ht="29.25" customHeight="1" x14ac:dyDescent="0.25">
      <c r="B9" s="59"/>
      <c r="C9" s="4" t="s">
        <v>5</v>
      </c>
      <c r="D9" s="48"/>
      <c r="E9" s="48"/>
      <c r="F9" s="48"/>
      <c r="G9" s="48"/>
      <c r="H9" s="48"/>
      <c r="I9" s="48"/>
      <c r="J9" s="48"/>
      <c r="K9" s="48"/>
      <c r="L9" s="48"/>
    </row>
    <row r="10" spans="2:12" ht="29.25" customHeight="1" x14ac:dyDescent="0.25">
      <c r="B10" s="4" t="s">
        <v>13</v>
      </c>
      <c r="C10" s="6">
        <v>11</v>
      </c>
      <c r="D10" s="8">
        <f>($C10*$C$8)/1000</f>
        <v>0.99</v>
      </c>
      <c r="E10" s="8">
        <f>SUM(D10:D10)</f>
        <v>0.99</v>
      </c>
      <c r="F10" s="6">
        <v>0.95</v>
      </c>
      <c r="G10" s="6" t="s">
        <v>16</v>
      </c>
      <c r="H10" s="6">
        <v>127</v>
      </c>
      <c r="I10" s="8">
        <f>($C10*$C$8/127)</f>
        <v>7.7952755905511815</v>
      </c>
      <c r="J10" s="9">
        <f>F19</f>
        <v>12</v>
      </c>
      <c r="K10" s="8" t="str">
        <f>F31</f>
        <v>1 polo a 15 A</v>
      </c>
      <c r="L10" s="10">
        <f>F26</f>
        <v>0.5</v>
      </c>
    </row>
    <row r="11" spans="2:12" ht="29.25" customHeight="1" x14ac:dyDescent="0.25">
      <c r="B11" s="7"/>
      <c r="C11" s="7">
        <f>SUM(C10:C10)</f>
        <v>11</v>
      </c>
      <c r="D11" s="7">
        <f>SUM(D10:D10)</f>
        <v>0.99</v>
      </c>
      <c r="E11" s="7">
        <f>SUM(E10:E10)</f>
        <v>0.99</v>
      </c>
      <c r="F11" s="11"/>
      <c r="G11" s="11"/>
      <c r="H11" s="11"/>
      <c r="I11" s="11">
        <f>SUM(I10:I10)</f>
        <v>7.7952755905511815</v>
      </c>
      <c r="J11" s="11"/>
      <c r="K11" s="11"/>
      <c r="L11" s="11"/>
    </row>
    <row r="14" spans="2:12" s="15" customFormat="1" ht="18.75" customHeight="1" x14ac:dyDescent="0.3">
      <c r="B14" s="58" t="s">
        <v>96</v>
      </c>
      <c r="C14" s="58"/>
      <c r="D14" s="58"/>
      <c r="E14" s="58"/>
      <c r="F14" s="58"/>
      <c r="G14" s="58"/>
    </row>
    <row r="15" spans="2:12" s="15" customFormat="1" ht="18.75" customHeight="1" x14ac:dyDescent="0.3">
      <c r="B15" s="45"/>
      <c r="C15" s="45"/>
      <c r="D15" s="45"/>
      <c r="E15" s="45"/>
      <c r="F15" s="45"/>
      <c r="G15" s="45"/>
    </row>
    <row r="16" spans="2:12" s="15" customFormat="1" ht="39" customHeight="1" x14ac:dyDescent="0.3">
      <c r="B16" s="41" t="s">
        <v>13</v>
      </c>
      <c r="C16" s="41"/>
      <c r="D16" s="41"/>
      <c r="E16" s="41"/>
      <c r="F16" s="41"/>
      <c r="G16" s="41"/>
    </row>
    <row r="17" spans="1:7" s="15" customFormat="1" ht="39" customHeight="1" x14ac:dyDescent="0.3">
      <c r="B17" s="38" t="s">
        <v>43</v>
      </c>
      <c r="C17" s="38"/>
      <c r="D17" s="38"/>
      <c r="E17" s="38"/>
      <c r="F17" s="38"/>
      <c r="G17" s="38"/>
    </row>
    <row r="18" spans="1:7" s="15" customFormat="1" ht="39" customHeight="1" x14ac:dyDescent="0.3">
      <c r="B18" s="30" t="s">
        <v>41</v>
      </c>
      <c r="C18" s="30"/>
      <c r="D18" s="30"/>
      <c r="E18" s="30" t="s">
        <v>44</v>
      </c>
      <c r="F18" s="31"/>
      <c r="G18" s="31"/>
    </row>
    <row r="19" spans="1:7" s="15" customFormat="1" ht="39" customHeight="1" x14ac:dyDescent="0.3">
      <c r="B19" s="13" t="s">
        <v>82</v>
      </c>
      <c r="C19" s="55">
        <v>1</v>
      </c>
      <c r="D19" s="56"/>
      <c r="E19" s="13" t="s">
        <v>38</v>
      </c>
      <c r="F19" s="18">
        <v>12</v>
      </c>
      <c r="G19" s="19" t="s">
        <v>52</v>
      </c>
    </row>
    <row r="20" spans="1:7" s="15" customFormat="1" ht="39" customHeight="1" x14ac:dyDescent="0.3">
      <c r="B20" s="13" t="s">
        <v>46</v>
      </c>
      <c r="C20" s="16">
        <f>I10/C19</f>
        <v>7.7952755905511815</v>
      </c>
      <c r="D20" s="17" t="s">
        <v>28</v>
      </c>
    </row>
    <row r="21" spans="1:7" s="22" customFormat="1" ht="39" customHeight="1" x14ac:dyDescent="0.3">
      <c r="A21" s="15"/>
      <c r="B21" s="13" t="s">
        <v>30</v>
      </c>
      <c r="C21" s="20">
        <v>127</v>
      </c>
      <c r="D21" s="17" t="s">
        <v>45</v>
      </c>
      <c r="E21" s="15"/>
      <c r="F21" s="15"/>
      <c r="G21" s="15"/>
    </row>
    <row r="22" spans="1:7" s="15" customFormat="1" ht="39" customHeight="1" x14ac:dyDescent="0.3">
      <c r="A22" s="22"/>
      <c r="B22" s="35" t="s">
        <v>87</v>
      </c>
      <c r="C22" s="36"/>
      <c r="D22" s="36"/>
      <c r="E22" s="36"/>
      <c r="F22" s="36"/>
      <c r="G22" s="37"/>
    </row>
    <row r="23" spans="1:7" s="15" customFormat="1" ht="39" customHeight="1" x14ac:dyDescent="0.3">
      <c r="B23" s="38" t="s">
        <v>53</v>
      </c>
      <c r="C23" s="38"/>
      <c r="D23" s="38"/>
      <c r="E23" s="38"/>
      <c r="F23" s="38"/>
      <c r="G23" s="38"/>
    </row>
    <row r="24" spans="1:7" s="15" customFormat="1" ht="39" customHeight="1" x14ac:dyDescent="0.3">
      <c r="B24" s="30" t="s">
        <v>41</v>
      </c>
      <c r="C24" s="30"/>
      <c r="D24" s="30"/>
      <c r="E24" s="30" t="s">
        <v>44</v>
      </c>
      <c r="F24" s="31"/>
      <c r="G24" s="31"/>
    </row>
    <row r="25" spans="1:7" s="22" customFormat="1" ht="39" customHeight="1" x14ac:dyDescent="0.3">
      <c r="A25" s="15"/>
      <c r="B25" s="13" t="s">
        <v>54</v>
      </c>
      <c r="C25" s="16">
        <v>12.57</v>
      </c>
      <c r="D25" s="17" t="s">
        <v>50</v>
      </c>
      <c r="E25" s="13" t="s">
        <v>56</v>
      </c>
      <c r="F25" s="23">
        <f>C25*C26</f>
        <v>25.14</v>
      </c>
      <c r="G25" s="19" t="s">
        <v>50</v>
      </c>
    </row>
    <row r="26" spans="1:7" s="15" customFormat="1" ht="39" customHeight="1" x14ac:dyDescent="0.3">
      <c r="B26" s="13" t="s">
        <v>33</v>
      </c>
      <c r="C26" s="32">
        <f>C19+1</f>
        <v>2</v>
      </c>
      <c r="D26" s="34"/>
      <c r="E26" s="13" t="s">
        <v>53</v>
      </c>
      <c r="F26" s="24">
        <v>0.5</v>
      </c>
      <c r="G26" s="19" t="s">
        <v>55</v>
      </c>
    </row>
    <row r="27" spans="1:7" s="15" customFormat="1" ht="68.25" customHeight="1" x14ac:dyDescent="0.3">
      <c r="A27" s="22"/>
      <c r="B27" s="35" t="s">
        <v>84</v>
      </c>
      <c r="C27" s="36"/>
      <c r="D27" s="36"/>
      <c r="E27" s="36"/>
      <c r="F27" s="36"/>
      <c r="G27" s="37"/>
    </row>
    <row r="28" spans="1:7" s="15" customFormat="1" ht="39" customHeight="1" x14ac:dyDescent="0.3">
      <c r="B28" s="38" t="s">
        <v>34</v>
      </c>
      <c r="C28" s="38"/>
      <c r="D28" s="38"/>
      <c r="E28" s="38"/>
      <c r="F28" s="38"/>
      <c r="G28" s="38"/>
    </row>
    <row r="29" spans="1:7" s="15" customFormat="1" ht="39" customHeight="1" x14ac:dyDescent="0.3">
      <c r="B29" s="30" t="s">
        <v>41</v>
      </c>
      <c r="C29" s="30"/>
      <c r="D29" s="30"/>
      <c r="E29" s="30" t="s">
        <v>44</v>
      </c>
      <c r="F29" s="31"/>
      <c r="G29" s="31"/>
    </row>
    <row r="30" spans="1:7" s="15" customFormat="1" ht="39" customHeight="1" x14ac:dyDescent="0.3">
      <c r="B30" s="13" t="s">
        <v>46</v>
      </c>
      <c r="C30" s="16">
        <f>C20</f>
        <v>7.7952755905511815</v>
      </c>
      <c r="D30" s="17" t="s">
        <v>28</v>
      </c>
      <c r="E30" s="13" t="s">
        <v>57</v>
      </c>
      <c r="F30" s="23">
        <f>C30*C31*C32*C33*C34*C35</f>
        <v>11.205708661417322</v>
      </c>
      <c r="G30" s="19" t="s">
        <v>28</v>
      </c>
    </row>
    <row r="31" spans="1:7" s="15" customFormat="1" ht="39" customHeight="1" x14ac:dyDescent="0.3">
      <c r="B31" s="13" t="s">
        <v>28</v>
      </c>
      <c r="C31" s="39">
        <v>1</v>
      </c>
      <c r="D31" s="40"/>
      <c r="E31" s="13" t="s">
        <v>58</v>
      </c>
      <c r="F31" s="39" t="s">
        <v>83</v>
      </c>
      <c r="G31" s="40"/>
    </row>
    <row r="32" spans="1:7" s="15" customFormat="1" ht="39" customHeight="1" x14ac:dyDescent="0.3">
      <c r="B32" s="13" t="s">
        <v>35</v>
      </c>
      <c r="C32" s="39">
        <v>1.1499999999999999</v>
      </c>
      <c r="D32" s="40"/>
    </row>
    <row r="33" spans="1:12" s="15" customFormat="1" ht="39" customHeight="1" x14ac:dyDescent="0.3">
      <c r="B33" s="13" t="s">
        <v>36</v>
      </c>
      <c r="C33" s="39">
        <v>1.25</v>
      </c>
      <c r="D33" s="40"/>
    </row>
    <row r="34" spans="1:12" s="22" customFormat="1" ht="39" customHeight="1" x14ac:dyDescent="0.3">
      <c r="A34" s="15"/>
      <c r="B34" s="13" t="s">
        <v>2</v>
      </c>
      <c r="C34" s="39">
        <v>1</v>
      </c>
      <c r="D34" s="40"/>
      <c r="E34" s="15"/>
      <c r="F34" s="15"/>
      <c r="G34" s="15"/>
    </row>
    <row r="35" spans="1:12" s="15" customFormat="1" ht="39" customHeight="1" x14ac:dyDescent="0.3">
      <c r="B35" s="13" t="s">
        <v>37</v>
      </c>
      <c r="C35" s="39">
        <v>1</v>
      </c>
      <c r="D35" s="40"/>
    </row>
    <row r="36" spans="1:12" s="15" customFormat="1" ht="39" customHeight="1" x14ac:dyDescent="0.3">
      <c r="A36" s="22"/>
      <c r="B36" s="35" t="s">
        <v>99</v>
      </c>
      <c r="C36" s="36"/>
      <c r="D36" s="36"/>
      <c r="E36" s="36"/>
      <c r="F36" s="36"/>
      <c r="G36" s="37"/>
    </row>
    <row r="37" spans="1:12" s="15" customFormat="1" ht="39" customHeight="1" x14ac:dyDescent="0.3"/>
    <row r="39" spans="1:12" x14ac:dyDescent="0.25">
      <c r="I39" s="1"/>
      <c r="J39" s="1"/>
      <c r="K39" s="1"/>
      <c r="L39" s="1"/>
    </row>
    <row r="43" spans="1:12" s="1" customFormat="1" ht="45.75" customHeight="1" x14ac:dyDescent="0.25">
      <c r="A43"/>
      <c r="B43"/>
      <c r="C43"/>
      <c r="D43"/>
      <c r="E43"/>
      <c r="F43"/>
      <c r="G43"/>
      <c r="H43"/>
      <c r="I43"/>
      <c r="J43"/>
      <c r="K43"/>
      <c r="L43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8" spans="1:12" s="1" customFormat="1" ht="45.75" customHeight="1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ht="21" customHeight="1" x14ac:dyDescent="0.25"/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7" spans="1:12" s="1" customFormat="1" ht="45.75" customHeight="1" x14ac:dyDescent="0.25">
      <c r="A57"/>
      <c r="B57"/>
      <c r="C57"/>
      <c r="D57"/>
      <c r="E57"/>
      <c r="F57"/>
      <c r="G57"/>
      <c r="H57"/>
      <c r="I57"/>
      <c r="J57"/>
      <c r="K57"/>
      <c r="L57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</sheetData>
  <mergeCells count="35">
    <mergeCell ref="L7:L9"/>
    <mergeCell ref="D8:D9"/>
    <mergeCell ref="E8:E9"/>
    <mergeCell ref="B2:L3"/>
    <mergeCell ref="B5:L6"/>
    <mergeCell ref="B7:B9"/>
    <mergeCell ref="F7:F9"/>
    <mergeCell ref="G7:G9"/>
    <mergeCell ref="H7:H9"/>
    <mergeCell ref="I7:I9"/>
    <mergeCell ref="J7:J9"/>
    <mergeCell ref="K7:K9"/>
    <mergeCell ref="D7:E7"/>
    <mergeCell ref="B22:G22"/>
    <mergeCell ref="B23:G23"/>
    <mergeCell ref="B16:G16"/>
    <mergeCell ref="B17:G17"/>
    <mergeCell ref="B18:D18"/>
    <mergeCell ref="E18:G18"/>
    <mergeCell ref="B14:G15"/>
    <mergeCell ref="B36:G36"/>
    <mergeCell ref="C33:D33"/>
    <mergeCell ref="C34:D34"/>
    <mergeCell ref="C35:D35"/>
    <mergeCell ref="C31:D31"/>
    <mergeCell ref="F31:G31"/>
    <mergeCell ref="C32:D32"/>
    <mergeCell ref="B27:G27"/>
    <mergeCell ref="B28:G28"/>
    <mergeCell ref="B29:D29"/>
    <mergeCell ref="E29:G29"/>
    <mergeCell ref="B24:D24"/>
    <mergeCell ref="E24:G24"/>
    <mergeCell ref="C26:D26"/>
    <mergeCell ref="C19:D19"/>
  </mergeCells>
  <pageMargins left="0.7" right="0.7" top="0.75" bottom="0.75" header="0.3" footer="0.3"/>
  <pageSetup scale="3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Tablero Principal</vt:lpstr>
      <vt:lpstr>Planta baja</vt:lpstr>
      <vt:lpstr>Iluminacion PB</vt:lpstr>
      <vt:lpstr>Coordinacion</vt:lpstr>
      <vt:lpstr>D1</vt:lpstr>
      <vt:lpstr>D2-D4 y D8-D11</vt:lpstr>
      <vt:lpstr>D5, D12</vt:lpstr>
      <vt:lpstr>Planta alta</vt:lpstr>
      <vt:lpstr>Iluminacion PA</vt:lpstr>
      <vt:lpstr>D6, D14</vt:lpstr>
      <vt:lpstr>D7-Posgrado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cp:lastPrinted>2024-11-15T14:11:34Z</cp:lastPrinted>
  <dcterms:created xsi:type="dcterms:W3CDTF">2024-10-30T00:38:37Z</dcterms:created>
  <dcterms:modified xsi:type="dcterms:W3CDTF">2024-11-19T19:04:15Z</dcterms:modified>
</cp:coreProperties>
</file>