
<file path=[Content_Types].xml><?xml version="1.0" encoding="utf-8"?>
<Types xmlns="http://schemas.openxmlformats.org/package/2006/content-types">
  <Default ContentType="image/jpeg" Extension="jpeg"/>
  <Default ContentType="image/.jpg" Extension="jp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525" windowHeight="12090" tabRatio="696" activeTab="2"/>
  </bookViews>
  <sheets>
    <sheet name="Y0615382" sheetId="17" r:id="rId1"/>
    <sheet name="Y0615385" sheetId="18" r:id="rId2"/>
    <sheet name="Y0615414" sheetId="19" r:id="rId3"/>
    <sheet name="Y0615416" sheetId="20" r:id="rId4"/>
  </sheets>
  <definedNames>
    <definedName name="_xlnm._FilterDatabase" localSheetId="0" hidden="1">'Y0615382'!$A$3:$Z$88</definedName>
    <definedName name="_xlnm._FilterDatabase" localSheetId="1" hidden="1">'Y0615385'!$A$1:$AA$82</definedName>
    <definedName name="_xlnm._FilterDatabase" localSheetId="2" hidden="1">'Y0615414'!$A$1:$AE$33</definedName>
    <definedName name="_xlnm._FilterDatabase" localSheetId="3" hidden="1">'Y0615416'!$A$1:$AC$27</definedName>
    <definedName name="_xlnm.Print_Area" localSheetId="0">'Y0615382'!$A$1:$N$88</definedName>
    <definedName name="_xlnm.Print_Titles" localSheetId="0">'Y0615382'!$1:$3</definedName>
    <definedName name="_xlnm.Print_Area" localSheetId="3">'Y0615416'!$A$1:$N$38</definedName>
    <definedName name="_xlnm.Print_Area" localSheetId="1">'Y0615385'!$A$1:$N$82</definedName>
    <definedName name="_xlnm.Print_Area" localSheetId="2">'Y0615414'!$A$1:$N$33</definedName>
    <definedName name="_xlnm.Print_Titles" localSheetId="2">'Y0615414'!$1:$3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sz val="16"/>
            <rFont val="宋体"/>
            <charset val="134"/>
          </rPr>
          <t>俩端加20
多合一加20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sz val="16"/>
            <rFont val="宋体"/>
            <charset val="134"/>
          </rPr>
          <t>俩端加20
多合一加20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sz val="16"/>
            <rFont val="宋体"/>
            <charset val="134"/>
          </rPr>
          <t>俩端加20
多合一加20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sz val="16"/>
            <rFont val="宋体"/>
            <charset val="134"/>
          </rPr>
          <t>俩端加20
多合一加20</t>
        </r>
      </text>
    </comment>
  </commentList>
</comments>
</file>

<file path=xl/sharedStrings.xml><?xml version="1.0" encoding="utf-8"?>
<sst xmlns="http://schemas.openxmlformats.org/spreadsheetml/2006/main" count="3110" uniqueCount="421">
  <si>
    <t>Y0615382</t>
  </si>
  <si>
    <t>线束切线工艺卡</t>
  </si>
  <si>
    <t>T1EFL1</t>
  </si>
  <si>
    <t>FX051200</t>
  </si>
  <si>
    <t>FX051210</t>
  </si>
  <si>
    <t>产品版本号:</t>
  </si>
  <si>
    <t>文件版本：</t>
  </si>
  <si>
    <t>A0</t>
  </si>
  <si>
    <t>生效日期：</t>
  </si>
  <si>
    <t>2022.10.24</t>
  </si>
  <si>
    <t>文件编号：S-SOP-IE-V1037</t>
  </si>
  <si>
    <t xml:space="preserve"> </t>
  </si>
  <si>
    <t>序号</t>
  </si>
  <si>
    <t>看板号</t>
  </si>
  <si>
    <t>颜色规格
(mm²)</t>
  </si>
  <si>
    <t>I D</t>
  </si>
  <si>
    <t>第一端
端子</t>
  </si>
  <si>
    <t>剥皮
(mm)</t>
  </si>
  <si>
    <t>压接高度
D(mm)</t>
  </si>
  <si>
    <t>总长度
(mm)</t>
  </si>
  <si>
    <t>第二端
端子</t>
  </si>
  <si>
    <t>拉拔力
D（N）</t>
  </si>
  <si>
    <t>单件用量</t>
  </si>
  <si>
    <t>备注</t>
  </si>
  <si>
    <t>回路</t>
  </si>
  <si>
    <t>长度</t>
  </si>
  <si>
    <t>标准</t>
  </si>
  <si>
    <t>线材</t>
  </si>
  <si>
    <t>线径</t>
  </si>
  <si>
    <t>空格</t>
  </si>
  <si>
    <t>净长</t>
  </si>
  <si>
    <t>原线色</t>
  </si>
  <si>
    <t>KB574063</t>
  </si>
  <si>
    <t>S1158074</t>
  </si>
  <si>
    <t>4.0±0.5</t>
  </si>
  <si>
    <t>1.00+0.1</t>
  </si>
  <si>
    <t>3.5±0.5</t>
  </si>
  <si>
    <t>0.75+0.1</t>
  </si>
  <si>
    <t>≥71</t>
  </si>
  <si>
    <t>2079</t>
  </si>
  <si>
    <t>红</t>
  </si>
  <si>
    <t>S1170250</t>
  </si>
  <si>
    <t>S1170423</t>
  </si>
  <si>
    <t>FLRY-B</t>
  </si>
  <si>
    <t>0.35</t>
  </si>
  <si>
    <t>粉</t>
  </si>
  <si>
    <t>±5</t>
  </si>
  <si>
    <t>KB574064</t>
  </si>
  <si>
    <t>S1158001</t>
  </si>
  <si>
    <t>2080</t>
  </si>
  <si>
    <t>蓝黑</t>
  </si>
  <si>
    <t>FLRY-A</t>
  </si>
  <si>
    <t>黑蓝</t>
  </si>
  <si>
    <t>KB574065</t>
  </si>
  <si>
    <t>S1158005</t>
  </si>
  <si>
    <t>569</t>
  </si>
  <si>
    <t>蓝黄</t>
  </si>
  <si>
    <t>KB574066</t>
  </si>
  <si>
    <t>S1158004</t>
  </si>
  <si>
    <t>570</t>
  </si>
  <si>
    <t>蓝白</t>
  </si>
  <si>
    <t>棕篮</t>
  </si>
  <si>
    <t>KB574067</t>
  </si>
  <si>
    <t>S1150269</t>
  </si>
  <si>
    <t>1.75+0.1</t>
  </si>
  <si>
    <t>5.0±0.5</t>
  </si>
  <si>
    <t>≥200</t>
  </si>
  <si>
    <t>2150</t>
  </si>
  <si>
    <t>棕</t>
  </si>
  <si>
    <t>S1170210</t>
  </si>
  <si>
    <t>S1170055</t>
  </si>
  <si>
    <t>AVSS</t>
  </si>
  <si>
    <t>2.0</t>
  </si>
  <si>
    <t>黑棕</t>
  </si>
  <si>
    <t>KB574068</t>
  </si>
  <si>
    <t>S1150168</t>
  </si>
  <si>
    <t>5140</t>
  </si>
  <si>
    <t>蓝</t>
  </si>
  <si>
    <t>红蓝</t>
  </si>
  <si>
    <t>KB574069</t>
  </si>
  <si>
    <t>S1158048</t>
  </si>
  <si>
    <t>1.40+0.1</t>
  </si>
  <si>
    <t>1.45+0.1</t>
  </si>
  <si>
    <t>≥121</t>
  </si>
  <si>
    <t>3025</t>
  </si>
  <si>
    <t>S1170230</t>
  </si>
  <si>
    <t>1.0</t>
  </si>
  <si>
    <t>KB574070</t>
  </si>
  <si>
    <t>S1158050</t>
  </si>
  <si>
    <t>3033</t>
  </si>
  <si>
    <t>橙</t>
  </si>
  <si>
    <t>KB574071</t>
  </si>
  <si>
    <t>S1158051</t>
  </si>
  <si>
    <t>1.35+0.1</t>
  </si>
  <si>
    <t>276</t>
  </si>
  <si>
    <t>红绿</t>
  </si>
  <si>
    <t>S1170809</t>
  </si>
  <si>
    <t>KB574072</t>
  </si>
  <si>
    <t>S1158078</t>
  </si>
  <si>
    <t>277</t>
  </si>
  <si>
    <t>白</t>
  </si>
  <si>
    <t>KB574073</t>
  </si>
  <si>
    <t>S1158049</t>
  </si>
  <si>
    <t>282</t>
  </si>
  <si>
    <t>绿</t>
  </si>
  <si>
    <t>KB574074</t>
  </si>
  <si>
    <t>S1158079</t>
  </si>
  <si>
    <t>284</t>
  </si>
  <si>
    <t>黄</t>
  </si>
  <si>
    <t>KB574075</t>
  </si>
  <si>
    <t>S1158036</t>
  </si>
  <si>
    <t>4.5±0.5</t>
  </si>
  <si>
    <t>1.05+0.1</t>
  </si>
  <si>
    <t>≥81</t>
  </si>
  <si>
    <t>1064</t>
  </si>
  <si>
    <t>S1170620</t>
  </si>
  <si>
    <t>S1170443</t>
  </si>
  <si>
    <t>0.5</t>
  </si>
  <si>
    <t>KB574076</t>
  </si>
  <si>
    <t>S1158043</t>
  </si>
  <si>
    <t>1065</t>
  </si>
  <si>
    <t>黄白</t>
  </si>
  <si>
    <t>棕白</t>
  </si>
  <si>
    <t>KB574077</t>
  </si>
  <si>
    <t>S1158029</t>
  </si>
  <si>
    <t>1066</t>
  </si>
  <si>
    <t>黑</t>
  </si>
  <si>
    <t>紫黑</t>
  </si>
  <si>
    <t>KB574078</t>
  </si>
  <si>
    <t>S1150213</t>
  </si>
  <si>
    <t>1067</t>
  </si>
  <si>
    <t>紫</t>
  </si>
  <si>
    <t>KB574079</t>
  </si>
  <si>
    <t>401</t>
  </si>
  <si>
    <t>S1170288</t>
  </si>
  <si>
    <t>S1170624</t>
  </si>
  <si>
    <t>KB574080</t>
  </si>
  <si>
    <t>402</t>
  </si>
  <si>
    <t>灰黄</t>
  </si>
  <si>
    <t>KB574081</t>
  </si>
  <si>
    <t>S1158040</t>
  </si>
  <si>
    <t>403</t>
  </si>
  <si>
    <t>黄蓝</t>
  </si>
  <si>
    <t>KB574082</t>
  </si>
  <si>
    <t>S1158041</t>
  </si>
  <si>
    <t>404</t>
  </si>
  <si>
    <t>黄绿</t>
  </si>
  <si>
    <t>绿黄</t>
  </si>
  <si>
    <t>KB574083</t>
  </si>
  <si>
    <t>S1158054</t>
  </si>
  <si>
    <t>405</t>
  </si>
  <si>
    <t>红白</t>
  </si>
  <si>
    <t>粉白</t>
  </si>
  <si>
    <t>KB574084</t>
  </si>
  <si>
    <t>S1150210</t>
  </si>
  <si>
    <t>406</t>
  </si>
  <si>
    <t>KB574085</t>
  </si>
  <si>
    <t>S1158034</t>
  </si>
  <si>
    <t>407</t>
  </si>
  <si>
    <t>黄紫</t>
  </si>
  <si>
    <t>KB574086</t>
  </si>
  <si>
    <t>S1150190</t>
  </si>
  <si>
    <t>408</t>
  </si>
  <si>
    <t>蓝绿</t>
  </si>
  <si>
    <t>KB574087</t>
  </si>
  <si>
    <t>S1158030</t>
  </si>
  <si>
    <t>501</t>
  </si>
  <si>
    <t>灰</t>
  </si>
  <si>
    <t>KB574088</t>
  </si>
  <si>
    <t>S1150025</t>
  </si>
  <si>
    <t>502</t>
  </si>
  <si>
    <t>KB574089</t>
  </si>
  <si>
    <t>S1158042</t>
  </si>
  <si>
    <t>503</t>
  </si>
  <si>
    <t>黄红</t>
  </si>
  <si>
    <t>蓝红</t>
  </si>
  <si>
    <t>KB574090</t>
  </si>
  <si>
    <t>S1150196</t>
  </si>
  <si>
    <t>504</t>
  </si>
  <si>
    <t>KB574091</t>
  </si>
  <si>
    <t>S1158037</t>
  </si>
  <si>
    <t>505</t>
  </si>
  <si>
    <t>棕绿</t>
  </si>
  <si>
    <t>KB574092</t>
  </si>
  <si>
    <t>S1158039</t>
  </si>
  <si>
    <t>506</t>
  </si>
  <si>
    <t>白蓝</t>
  </si>
  <si>
    <t>KB574093</t>
  </si>
  <si>
    <t>S1158060</t>
  </si>
  <si>
    <t>543</t>
  </si>
  <si>
    <t>灰黑</t>
  </si>
  <si>
    <t>S1170229</t>
  </si>
  <si>
    <t>黄灰</t>
  </si>
  <si>
    <t>KB574094</t>
  </si>
  <si>
    <t>S1158055</t>
  </si>
  <si>
    <t>1010</t>
  </si>
  <si>
    <t>红黄</t>
  </si>
  <si>
    <t>橙白</t>
  </si>
  <si>
    <t>KB574095</t>
  </si>
  <si>
    <t>S1158056</t>
  </si>
  <si>
    <t>1011</t>
  </si>
  <si>
    <t>白红</t>
  </si>
  <si>
    <t>白橙</t>
  </si>
  <si>
    <t>KB574096</t>
  </si>
  <si>
    <t>S1158032</t>
  </si>
  <si>
    <t>3079</t>
  </si>
  <si>
    <t>黑白</t>
  </si>
  <si>
    <t>灰白</t>
  </si>
  <si>
    <t>KB574097</t>
  </si>
  <si>
    <t>S1158024</t>
  </si>
  <si>
    <t>3080</t>
  </si>
  <si>
    <t>绿红</t>
  </si>
  <si>
    <t>绿蓝</t>
  </si>
  <si>
    <t>KB574098</t>
  </si>
  <si>
    <t>409</t>
  </si>
  <si>
    <t>KB574099</t>
  </si>
  <si>
    <t>S1158062</t>
  </si>
  <si>
    <t>568</t>
  </si>
  <si>
    <t>白绿</t>
  </si>
  <si>
    <t>KB574100</t>
  </si>
  <si>
    <t>S1150342</t>
  </si>
  <si>
    <t>3.8±0.5</t>
  </si>
  <si>
    <t>1.10+.0.1</t>
  </si>
  <si>
    <t>301</t>
  </si>
  <si>
    <t>绿黑</t>
  </si>
  <si>
    <t>S1170117</t>
  </si>
  <si>
    <t>KB574101</t>
  </si>
  <si>
    <t>S1158038</t>
  </si>
  <si>
    <t>302</t>
  </si>
  <si>
    <t>KB574102</t>
  </si>
  <si>
    <t>S1158033</t>
  </si>
  <si>
    <t>303</t>
  </si>
  <si>
    <t>KB574103</t>
  </si>
  <si>
    <t>S1158015</t>
  </si>
  <si>
    <t>1003</t>
  </si>
  <si>
    <t>KS574104</t>
  </si>
  <si>
    <t>S1158077</t>
  </si>
  <si>
    <t>8±0.5</t>
  </si>
  <si>
    <t>1002A</t>
  </si>
  <si>
    <t>半剥皮</t>
  </si>
  <si>
    <t>黑绿</t>
  </si>
  <si>
    <t>KS574105</t>
  </si>
  <si>
    <t>1002C</t>
  </si>
  <si>
    <t>KS574106</t>
  </si>
  <si>
    <t>1002B</t>
  </si>
  <si>
    <t>KS574107</t>
  </si>
  <si>
    <t>1002D</t>
  </si>
  <si>
    <t>KS574108</t>
  </si>
  <si>
    <t>2025B</t>
  </si>
  <si>
    <t>S1170724</t>
  </si>
  <si>
    <t>KS574109</t>
  </si>
  <si>
    <t>1.25+0.1</t>
  </si>
  <si>
    <t>2025A</t>
  </si>
  <si>
    <t>S1170249</t>
  </si>
  <si>
    <t>KS574110</t>
  </si>
  <si>
    <t>2025C</t>
  </si>
  <si>
    <t>KS574111</t>
  </si>
  <si>
    <t>2033B</t>
  </si>
  <si>
    <t>KS574112</t>
  </si>
  <si>
    <t>2033A</t>
  </si>
  <si>
    <t>KS574113</t>
  </si>
  <si>
    <t>2033C</t>
  </si>
  <si>
    <t>KS574114</t>
  </si>
  <si>
    <t>2050B</t>
  </si>
  <si>
    <t>KS574115</t>
  </si>
  <si>
    <t>2050C</t>
  </si>
  <si>
    <t>KS574116</t>
  </si>
  <si>
    <t>1.15+0.1</t>
  </si>
  <si>
    <t>S1170253绝缘皮压接如末页备注所示</t>
  </si>
  <si>
    <t>2050D</t>
  </si>
  <si>
    <t>S1170253</t>
  </si>
  <si>
    <t>KS574117</t>
  </si>
  <si>
    <t>2050E</t>
  </si>
  <si>
    <t>KS574118</t>
  </si>
  <si>
    <t>S1158084</t>
  </si>
  <si>
    <t>5.5±0.5</t>
  </si>
  <si>
    <t>1.85+0.1</t>
  </si>
  <si>
    <t>≥250</t>
  </si>
  <si>
    <t>2050F</t>
  </si>
  <si>
    <t>2.5</t>
  </si>
  <si>
    <t>KS574119</t>
  </si>
  <si>
    <t>S1150167</t>
  </si>
  <si>
    <t>2050A</t>
  </si>
  <si>
    <t>KS574120</t>
  </si>
  <si>
    <t>S1158027</t>
  </si>
  <si>
    <t>2250A</t>
  </si>
  <si>
    <t>蓝紫</t>
  </si>
  <si>
    <t>KS574121</t>
  </si>
  <si>
    <t>2250C</t>
  </si>
  <si>
    <t>KS574122</t>
  </si>
  <si>
    <t>2250B</t>
  </si>
  <si>
    <t>KS574123</t>
  </si>
  <si>
    <t>2835A</t>
  </si>
  <si>
    <t>KS574124</t>
  </si>
  <si>
    <t>2835B</t>
  </si>
  <si>
    <t>KS574125</t>
  </si>
  <si>
    <t>2835C</t>
  </si>
  <si>
    <t>KS574126</t>
  </si>
  <si>
    <t>S1158061</t>
  </si>
  <si>
    <t>3298A</t>
  </si>
  <si>
    <t>黑红</t>
  </si>
  <si>
    <t>粉黑</t>
  </si>
  <si>
    <t>KS574127</t>
  </si>
  <si>
    <t>3298C</t>
  </si>
  <si>
    <t>KS574128</t>
  </si>
  <si>
    <t>3298B</t>
  </si>
  <si>
    <t>KS574129</t>
  </si>
  <si>
    <t>3298D</t>
  </si>
  <si>
    <t>S1170430</t>
  </si>
  <si>
    <t>KS574130</t>
  </si>
  <si>
    <t>S1158035</t>
  </si>
  <si>
    <t>5040B</t>
  </si>
  <si>
    <t>KS574131</t>
  </si>
  <si>
    <t>S1150176</t>
  </si>
  <si>
    <t>5040A</t>
  </si>
  <si>
    <t>KS574132</t>
  </si>
  <si>
    <t>S1158085</t>
  </si>
  <si>
    <t>5040C</t>
  </si>
  <si>
    <t>KS574133</t>
  </si>
  <si>
    <t>5240C</t>
  </si>
  <si>
    <t>KS574134</t>
  </si>
  <si>
    <t>5240A</t>
  </si>
  <si>
    <t>KS574135</t>
  </si>
  <si>
    <t>5240D</t>
  </si>
  <si>
    <t>KS574136</t>
  </si>
  <si>
    <t>5240B</t>
  </si>
  <si>
    <t>KC574137</t>
  </si>
  <si>
    <t xml:space="preserve">绿黑多合一
</t>
  </si>
  <si>
    <t>KC574138</t>
  </si>
  <si>
    <t xml:space="preserve">棕色多合一
</t>
  </si>
  <si>
    <t>KC574139</t>
  </si>
  <si>
    <t>红绿多合一</t>
  </si>
  <si>
    <t>KC574140</t>
  </si>
  <si>
    <t>黑色多合一</t>
  </si>
  <si>
    <t>KC574141</t>
  </si>
  <si>
    <t>白蓝多合一</t>
  </si>
  <si>
    <t>KC574142</t>
  </si>
  <si>
    <t>白色多合一</t>
  </si>
  <si>
    <t>KC574143</t>
  </si>
  <si>
    <t>黑红多合一</t>
  </si>
  <si>
    <t>KC574144</t>
  </si>
  <si>
    <t>红色多合一</t>
  </si>
  <si>
    <t>KC574145</t>
  </si>
  <si>
    <t>红白多合一</t>
  </si>
  <si>
    <t>Y0615385</t>
  </si>
  <si>
    <t>项目：</t>
  </si>
  <si>
    <t>延锋江森T1EFL1</t>
  </si>
  <si>
    <t>文件编号：S-SOP-IE-V1060</t>
  </si>
  <si>
    <t>1.55+0.1</t>
  </si>
  <si>
    <t>棕蓝</t>
  </si>
  <si>
    <t>KB574184</t>
  </si>
  <si>
    <t>2025</t>
  </si>
  <si>
    <t>KB574185</t>
  </si>
  <si>
    <t>2033</t>
  </si>
  <si>
    <t>Y0615414</t>
  </si>
  <si>
    <t>FX051220</t>
  </si>
  <si>
    <t>文件编号：S-SOP-IE-V1083</t>
  </si>
  <si>
    <t>KB574235</t>
  </si>
  <si>
    <t>S1158064</t>
  </si>
  <si>
    <t>5.0+0.5</t>
  </si>
  <si>
    <t>≥151</t>
  </si>
  <si>
    <t>S1170424</t>
  </si>
  <si>
    <t>1.5</t>
  </si>
  <si>
    <t>KB574236</t>
  </si>
  <si>
    <t>S1150278</t>
  </si>
  <si>
    <t>KB574237</t>
  </si>
  <si>
    <t>S1150270</t>
  </si>
  <si>
    <t>KB574238</t>
  </si>
  <si>
    <t>S1150277</t>
  </si>
  <si>
    <t>285</t>
  </si>
  <si>
    <t>KB574239</t>
  </si>
  <si>
    <t>S1158059</t>
  </si>
  <si>
    <t>0.95+0.1</t>
  </si>
  <si>
    <t>灰红</t>
  </si>
  <si>
    <t>KB574240</t>
  </si>
  <si>
    <t>KB574241</t>
  </si>
  <si>
    <t>S1170151</t>
  </si>
  <si>
    <t>KS574242</t>
  </si>
  <si>
    <t>1021C</t>
  </si>
  <si>
    <t>KS574243</t>
  </si>
  <si>
    <t>1021A</t>
  </si>
  <si>
    <t>KS574244</t>
  </si>
  <si>
    <t>1021B</t>
  </si>
  <si>
    <t>KS574245</t>
  </si>
  <si>
    <t>2150D</t>
  </si>
  <si>
    <t>KS574246</t>
  </si>
  <si>
    <t>2150A</t>
  </si>
  <si>
    <t>KS574247</t>
  </si>
  <si>
    <t>2150B</t>
  </si>
  <si>
    <t>KS574248</t>
  </si>
  <si>
    <t>2150C</t>
  </si>
  <si>
    <t>KS574249</t>
  </si>
  <si>
    <t>3025C</t>
  </si>
  <si>
    <t>KS574250</t>
  </si>
  <si>
    <t>3025A</t>
  </si>
  <si>
    <t>KS574251</t>
  </si>
  <si>
    <t>3025B</t>
  </si>
  <si>
    <t>KS574252</t>
  </si>
  <si>
    <t>3033C</t>
  </si>
  <si>
    <t>KS574253</t>
  </si>
  <si>
    <t>3033A</t>
  </si>
  <si>
    <t>KS574254</t>
  </si>
  <si>
    <t>3033B</t>
  </si>
  <si>
    <t>KS574255</t>
  </si>
  <si>
    <t>KS574256</t>
  </si>
  <si>
    <t>KS574257</t>
  </si>
  <si>
    <t>KC574258</t>
  </si>
  <si>
    <t>KC574259</t>
  </si>
  <si>
    <t>KC574260</t>
  </si>
  <si>
    <t>黑蓝多合一</t>
  </si>
  <si>
    <t>KC574261</t>
  </si>
  <si>
    <t>橙色多合一</t>
  </si>
  <si>
    <t>KC574262</t>
  </si>
  <si>
    <t>Y0615416</t>
  </si>
  <si>
    <t>FX051230</t>
  </si>
  <si>
    <t>文件编号：S-SOP-IE-V1106</t>
  </si>
  <si>
    <t>KB574274</t>
  </si>
  <si>
    <t>KB574275</t>
  </si>
  <si>
    <t>1000</t>
  </si>
  <si>
    <t>510</t>
  </si>
  <si>
    <t>950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</si>
</sst>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</font>
    <font>
      <sz val="12"/>
      <color rgb="FFFF000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2" borderId="12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15" applyNumberFormat="0" applyAlignment="0" applyProtection="0">
      <alignment vertical="center"/>
    </xf>
    <xf numFmtId="0" fontId="24" fillId="16" borderId="11" applyNumberFormat="0" applyAlignment="0" applyProtection="0">
      <alignment vertical="center"/>
    </xf>
    <xf numFmtId="0" fontId="25" fillId="17" borderId="1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wrapText="1"/>
    </xf>
    <xf numFmtId="49" fontId="2" fillId="6" borderId="7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2" borderId="7" xfId="0" applyNumberFormat="1" applyFont="1" applyFill="1" applyBorder="1" applyAlignment="1"/>
    <xf numFmtId="49" fontId="2" fillId="0" borderId="7" xfId="0" applyNumberFormat="1" applyFont="1" applyFill="1" applyBorder="1" applyAlignment="1"/>
    <xf numFmtId="0" fontId="8" fillId="5" borderId="3" xfId="0" applyFont="1" applyFill="1" applyBorder="1" applyAlignment="1">
      <alignment horizontal="center" vertical="center" wrapText="1"/>
    </xf>
    <xf numFmtId="0" fontId="8" fillId="5" borderId="9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/>
    </xf>
    <xf numFmtId="0" fontId="8" fillId="2" borderId="7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7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 wrapText="1"/>
    </xf>
    <xf numFmtId="176" fontId="2" fillId="0" borderId="7" xfId="0" applyNumberFormat="1" applyFont="1" applyFill="1" applyBorder="1" applyAlignment="1">
      <alignment horizontal="center" vertical="center"/>
    </xf>
    <xf numFmtId="176" fontId="8" fillId="0" borderId="7" xfId="0" applyNumberFormat="1" applyFont="1" applyFill="1" applyBorder="1" applyAlignment="1">
      <alignment horizontal="center" vertical="center"/>
    </xf>
    <xf numFmtId="176" fontId="8" fillId="2" borderId="7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 quotePrefix="1">
      <alignment horizontal="center" vertical="center"/>
    </xf>
    <xf numFmtId="0" fontId="6" fillId="2" borderId="2" xfId="0" applyFont="1" applyFill="1" applyBorder="1" applyAlignment="1" quotePrefix="1">
      <alignment horizontal="center" vertical="center" wrapText="1"/>
    </xf>
    <xf numFmtId="176" fontId="2" fillId="2" borderId="7" xfId="0" applyNumberFormat="1" applyFont="1" applyFill="1" applyBorder="1" applyAlignment="1" quotePrefix="1">
      <alignment horizontal="center" vertical="center"/>
    </xf>
    <xf numFmtId="0" fontId="7" fillId="2" borderId="2" xfId="0" applyFont="1" applyFill="1" applyBorder="1" applyAlignment="1" quotePrefix="1">
      <alignment horizontal="center" vertical="center"/>
    </xf>
    <xf numFmtId="49" fontId="2" fillId="2" borderId="7" xfId="0" applyNumberFormat="1" applyFont="1" applyFill="1" applyBorder="1" applyAlignment="1" quotePrefix="1">
      <alignment horizontal="center" vertical="center"/>
    </xf>
    <xf numFmtId="0" fontId="6" fillId="0" borderId="2" xfId="0" applyFont="1" applyFill="1" applyBorder="1" applyAlignment="1" quotePrefix="1">
      <alignment horizontal="center" vertical="center"/>
    </xf>
    <xf numFmtId="0" fontId="6" fillId="0" borderId="2" xfId="0" applyFont="1" applyFill="1" applyBorder="1" applyAlignment="1" quotePrefix="1">
      <alignment horizontal="center" vertical="center" wrapText="1"/>
    </xf>
    <xf numFmtId="176" fontId="2" fillId="0" borderId="7" xfId="0" applyNumberFormat="1" applyFont="1" applyFill="1" applyBorder="1" applyAlignment="1" quotePrefix="1">
      <alignment horizontal="center" vertical="center"/>
    </xf>
    <xf numFmtId="0" fontId="7" fillId="0" borderId="2" xfId="0" applyFont="1" applyFill="1" applyBorder="1" applyAlignment="1" quotePrefix="1">
      <alignment horizontal="center" vertical="center"/>
    </xf>
    <xf numFmtId="49" fontId="2" fillId="0" borderId="7" xfId="0" applyNumberFormat="1" applyFont="1" applyFill="1" applyBorder="1" applyAlignment="1" quotePrefix="1">
      <alignment horizontal="center" vertical="center"/>
    </xf>
    <xf numFmtId="49" fontId="8" fillId="2" borderId="7" xfId="0" applyNumberFormat="1" applyFont="1" applyFill="1" applyBorder="1" applyAlignment="1" quotePrefix="1">
      <alignment horizontal="center" vertical="center"/>
    </xf>
    <xf numFmtId="49" fontId="8" fillId="0" borderId="7" xfId="0" applyNumberFormat="1" applyFont="1" applyFill="1" applyBorder="1" applyAlignment="1" quotePrefix="1">
      <alignment horizontal="center" vertical="center"/>
    </xf>
    <xf numFmtId="176" fontId="8" fillId="0" borderId="7" xfId="0" applyNumberFormat="1" applyFont="1" applyFill="1" applyBorder="1" applyAlignment="1" quotePrefix="1">
      <alignment horizontal="center" vertical="center"/>
    </xf>
    <xf numFmtId="176" fontId="8" fillId="2" borderId="7" xfId="0" applyNumberFormat="1" applyFont="1" applyFill="1" applyBorder="1" applyAlignment="1" quotePrefix="1">
      <alignment horizontal="center" vertical="center"/>
    </xf>
    <xf numFmtId="49" fontId="2" fillId="2" borderId="8" xfId="0" applyNumberFormat="1" applyFont="1" applyFill="1" applyBorder="1" applyAlignment="1" quotePrefix="1">
      <alignment horizontal="center" vertical="center"/>
    </xf>
    <xf numFmtId="49" fontId="2" fillId="0" borderId="8" xfId="0" applyNumberFormat="1" applyFont="1" applyFill="1" applyBorder="1" applyAlignment="1" quotePrefix="1">
      <alignment horizontal="center" vertical="center"/>
    </xf>
    <xf numFmtId="49" fontId="8" fillId="2" borderId="8" xfId="0" applyNumberFormat="1" applyFont="1" applyFill="1" applyBorder="1" applyAlignment="1" quotePrefix="1">
      <alignment horizontal="center" vertical="center"/>
    </xf>
    <xf numFmtId="49" fontId="8" fillId="0" borderId="8" xfId="0" applyNumberFormat="1" applyFont="1" applyFill="1" applyBorder="1" applyAlignment="1" quotePrefix="1">
      <alignment horizontal="center" vertical="center"/>
    </xf>
    <xf numFmtId="49" fontId="2" fillId="2" borderId="7" xfId="0" applyNumberFormat="1" applyFont="1" applyFill="1" applyBorder="1" applyAlignment="1" quotePrefix="1"/>
    <xf numFmtId="0" fontId="7" fillId="0" borderId="2" xfId="0" applyFont="1" applyFill="1" applyBorder="1" applyAlignment="1" quotePrefix="1">
      <alignment horizontal="center" vertical="center" wrapText="1"/>
    </xf>
    <xf numFmtId="49" fontId="2" fillId="0" borderId="7" xfId="0" applyNumberFormat="1" applyFont="1" applyFill="1" applyBorder="1" applyAlignme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ill>
        <patternFill patternType="solid">
          <bgColor theme="0"/>
        </patternFill>
      </fill>
    </dxf>
    <dxf>
      <fill>
        <patternFill patternType="solid">
          <bgColor theme="0" tint="-0.14996795556505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../customXml/item1.xml" Type="http://schemas.openxmlformats.org/officeDocument/2006/relationships/customXml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68580</xdr:colOff>
      <xdr:row>0</xdr:row>
      <xdr:rowOff>0</xdr:rowOff>
    </xdr:from>
    <xdr:to>
      <xdr:col>2</xdr:col>
      <xdr:colOff>487680</xdr:colOff>
      <xdr:row>0</xdr:row>
      <xdr:rowOff>343535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8760" cy="343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68580</xdr:colOff>
      <xdr:row>0</xdr:row>
      <xdr:rowOff>0</xdr:rowOff>
    </xdr:from>
    <xdr:to>
      <xdr:col>2</xdr:col>
      <xdr:colOff>486410</xdr:colOff>
      <xdr:row>0</xdr:row>
      <xdr:rowOff>342265</xdr:rowOff>
    </xdr:to>
    <xdr:pic>
      <xdr:nvPicPr>
        <xdr:cNvPr id="1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7490" cy="34226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257175</xdr:colOff>
      <xdr:row>88</xdr:row>
      <xdr:rowOff>0</xdr:rowOff>
    </xdr:from>
    <xdr:ext cx="309880" cy="273685"/>
    <xdr:sp>
      <xdr:nvSpPr>
        <xdr:cNvPr id="13" name="文本框 12"/>
        <xdr:cNvSpPr txBox="1"/>
      </xdr:nvSpPr>
      <xdr:spPr>
        <a:xfrm>
          <a:off x="3874135" y="371887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0</xdr:col>
      <xdr:colOff>68580</xdr:colOff>
      <xdr:row>0</xdr:row>
      <xdr:rowOff>0</xdr:rowOff>
    </xdr:from>
    <xdr:to>
      <xdr:col>2</xdr:col>
      <xdr:colOff>486410</xdr:colOff>
      <xdr:row>0</xdr:row>
      <xdr:rowOff>342265</xdr:rowOff>
    </xdr:to>
    <xdr:pic>
      <xdr:nvPicPr>
        <xdr:cNvPr id="41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7490" cy="342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609600</xdr:colOff>
      <xdr:row>87</xdr:row>
      <xdr:rowOff>0</xdr:rowOff>
    </xdr:from>
    <xdr:to>
      <xdr:col>11</xdr:col>
      <xdr:colOff>617220</xdr:colOff>
      <xdr:row>87</xdr:row>
      <xdr:rowOff>0</xdr:rowOff>
    </xdr:to>
    <xdr:cxnSp>
      <xdr:nvCxnSpPr>
        <xdr:cNvPr id="42" name="直接连接符 10"/>
        <xdr:cNvCxnSpPr/>
      </xdr:nvCxnSpPr>
      <xdr:spPr>
        <a:xfrm flipH="1">
          <a:off x="8460740" y="36807775"/>
          <a:ext cx="7620" cy="0"/>
        </a:xfrm>
        <a:prstGeom prst="line">
          <a:avLst/>
        </a:prstGeom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215900</xdr:colOff>
      <xdr:row>77</xdr:row>
      <xdr:rowOff>83820</xdr:rowOff>
    </xdr:from>
    <xdr:to>
      <xdr:col>8</xdr:col>
      <xdr:colOff>373380</xdr:colOff>
      <xdr:row>77</xdr:row>
      <xdr:rowOff>996950</xdr:rowOff>
    </xdr:to>
    <xdr:grpSp>
      <xdr:nvGrpSpPr>
        <xdr:cNvPr id="4" name="组合 3"/>
        <xdr:cNvGrpSpPr/>
      </xdr:nvGrpSpPr>
      <xdr:grpSpPr>
        <a:xfrm>
          <a:off x="2398395" y="24712295"/>
          <a:ext cx="3728720" cy="913130"/>
          <a:chOff x="2224" y="3489"/>
          <a:chExt cx="5925" cy="1433"/>
        </a:xfrm>
      </xdr:grpSpPr>
      <xdr:sp>
        <xdr:nvSpPr>
          <xdr:cNvPr id="5" name="圆角矩形 23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6" name="直接连接符 29"/>
          <xdr:cNvCxnSpPr>
            <a:stCxn id="9" idx="1"/>
            <a:endCxn id="5" idx="3"/>
          </xdr:cNvCxnSpPr>
        </xdr:nvCxnSpPr>
        <xdr:spPr>
          <a:xfrm flipH="1" flipV="1">
            <a:off x="5547" y="4202"/>
            <a:ext cx="1147" cy="50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7" name="直接连接符 30"/>
          <xdr:cNvCxnSpPr>
            <a:stCxn id="8" idx="1"/>
            <a:endCxn id="5" idx="3"/>
          </xdr:cNvCxnSpPr>
        </xdr:nvCxnSpPr>
        <xdr:spPr>
          <a:xfrm flipH="1">
            <a:off x="5547" y="3743"/>
            <a:ext cx="1147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8" name="矩形 31"/>
          <xdr:cNvSpPr/>
        </xdr:nvSpPr>
        <xdr:spPr>
          <a:xfrm>
            <a:off x="6694" y="3532"/>
            <a:ext cx="1440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KS574106</a:t>
            </a:r>
            <a:endParaRPr lang="en-US" altLang="en-US"/>
          </a:p>
        </xdr:txBody>
      </xdr:sp>
      <xdr:sp>
        <xdr:nvSpPr>
          <xdr:cNvPr id="9" name="矩形 32"/>
          <xdr:cNvSpPr/>
        </xdr:nvSpPr>
        <xdr:spPr>
          <a:xfrm>
            <a:off x="6694" y="4500"/>
            <a:ext cx="1455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KS574107</a:t>
            </a:r>
            <a:endParaRPr lang="en-US" altLang="en-US"/>
          </a:p>
        </xdr:txBody>
      </xdr:sp>
      <xdr:cxnSp>
        <xdr:nvCxnSpPr>
          <xdr:cNvPr id="10" name="直接连接符 30"/>
          <xdr:cNvCxnSpPr>
            <a:stCxn id="11" idx="3"/>
          </xdr:cNvCxnSpPr>
        </xdr:nvCxnSpPr>
        <xdr:spPr>
          <a:xfrm>
            <a:off x="3742" y="3703"/>
            <a:ext cx="1234" cy="476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1" name="矩形 31"/>
          <xdr:cNvSpPr/>
        </xdr:nvSpPr>
        <xdr:spPr>
          <a:xfrm>
            <a:off x="2239" y="3489"/>
            <a:ext cx="1503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KS574104</a:t>
            </a:r>
            <a:endParaRPr lang="en-US" altLang="en-US"/>
          </a:p>
        </xdr:txBody>
      </xdr:sp>
      <xdr:sp>
        <xdr:nvSpPr>
          <xdr:cNvPr id="14" name="矩形 31"/>
          <xdr:cNvSpPr/>
        </xdr:nvSpPr>
        <xdr:spPr>
          <a:xfrm>
            <a:off x="2224" y="4475"/>
            <a:ext cx="1488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KS574105</a:t>
            </a:r>
            <a:endParaRPr lang="en-US" altLang="en-US"/>
          </a:p>
        </xdr:txBody>
      </xdr:sp>
      <xdr:cxnSp>
        <xdr:nvCxnSpPr>
          <xdr:cNvPr id="15" name="直接连接符 30"/>
          <xdr:cNvCxnSpPr>
            <a:stCxn id="14" idx="3"/>
            <a:endCxn id="5" idx="1"/>
          </xdr:cNvCxnSpPr>
        </xdr:nvCxnSpPr>
        <xdr:spPr>
          <a:xfrm flipV="1">
            <a:off x="3712" y="4202"/>
            <a:ext cx="1274" cy="4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74295</xdr:colOff>
      <xdr:row>77</xdr:row>
      <xdr:rowOff>244475</xdr:rowOff>
    </xdr:from>
    <xdr:to>
      <xdr:col>12</xdr:col>
      <xdr:colOff>340995</xdr:colOff>
      <xdr:row>77</xdr:row>
      <xdr:rowOff>948055</xdr:rowOff>
    </xdr:to>
    <xdr:grpSp>
      <xdr:nvGrpSpPr>
        <xdr:cNvPr id="16" name="组合 17"/>
        <xdr:cNvGrpSpPr/>
      </xdr:nvGrpSpPr>
      <xdr:grpSpPr>
        <a:xfrm>
          <a:off x="6599555" y="24872950"/>
          <a:ext cx="2247900" cy="703580"/>
          <a:chOff x="12858748" y="4861333"/>
          <a:chExt cx="2066928" cy="498096"/>
        </a:xfrm>
      </xdr:grpSpPr>
      <xdr:sp>
        <xdr:nvSpPr>
          <xdr:cNvPr id="17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8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1.75+0.1     ≥71N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4</xdr:col>
      <xdr:colOff>609600</xdr:colOff>
      <xdr:row>77</xdr:row>
      <xdr:rowOff>149225</xdr:rowOff>
    </xdr:from>
    <xdr:to>
      <xdr:col>5</xdr:col>
      <xdr:colOff>492760</xdr:colOff>
      <xdr:row>77</xdr:row>
      <xdr:rowOff>358775</xdr:rowOff>
    </xdr:to>
    <xdr:sp>
      <xdr:nvSpPr>
        <xdr:cNvPr id="19" name="文本框 69"/>
        <xdr:cNvSpPr txBox="1"/>
      </xdr:nvSpPr>
      <xdr:spPr>
        <a:xfrm>
          <a:off x="3455035" y="247777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0.35</a:t>
          </a:r>
          <a:endParaRPr lang="en-US" altLang="zh-CN" sz="1100"/>
        </a:p>
      </xdr:txBody>
    </xdr:sp>
    <xdr:clientData/>
  </xdr:twoCellAnchor>
  <xdr:twoCellAnchor>
    <xdr:from>
      <xdr:col>4</xdr:col>
      <xdr:colOff>622300</xdr:colOff>
      <xdr:row>77</xdr:row>
      <xdr:rowOff>641350</xdr:rowOff>
    </xdr:from>
    <xdr:to>
      <xdr:col>5</xdr:col>
      <xdr:colOff>505460</xdr:colOff>
      <xdr:row>77</xdr:row>
      <xdr:rowOff>850900</xdr:rowOff>
    </xdr:to>
    <xdr:sp>
      <xdr:nvSpPr>
        <xdr:cNvPr id="20" name="文本框 69"/>
        <xdr:cNvSpPr txBox="1"/>
      </xdr:nvSpPr>
      <xdr:spPr>
        <a:xfrm>
          <a:off x="3467735" y="252698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0.35</a:t>
          </a:r>
          <a:endParaRPr lang="en-US" altLang="zh-CN" sz="1100"/>
        </a:p>
      </xdr:txBody>
    </xdr:sp>
    <xdr:clientData/>
  </xdr:twoCellAnchor>
  <xdr:twoCellAnchor>
    <xdr:from>
      <xdr:col>6</xdr:col>
      <xdr:colOff>196850</xdr:colOff>
      <xdr:row>77</xdr:row>
      <xdr:rowOff>730250</xdr:rowOff>
    </xdr:from>
    <xdr:to>
      <xdr:col>7</xdr:col>
      <xdr:colOff>73660</xdr:colOff>
      <xdr:row>77</xdr:row>
      <xdr:rowOff>939800</xdr:rowOff>
    </xdr:to>
    <xdr:sp>
      <xdr:nvSpPr>
        <xdr:cNvPr id="21" name="文本框 69"/>
        <xdr:cNvSpPr txBox="1"/>
      </xdr:nvSpPr>
      <xdr:spPr>
        <a:xfrm>
          <a:off x="4469130" y="253587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276225</xdr:colOff>
      <xdr:row>77</xdr:row>
      <xdr:rowOff>171450</xdr:rowOff>
    </xdr:from>
    <xdr:to>
      <xdr:col>7</xdr:col>
      <xdr:colOff>153035</xdr:colOff>
      <xdr:row>77</xdr:row>
      <xdr:rowOff>381000</xdr:rowOff>
    </xdr:to>
    <xdr:sp>
      <xdr:nvSpPr>
        <xdr:cNvPr id="22" name="文本框 69"/>
        <xdr:cNvSpPr txBox="1"/>
      </xdr:nvSpPr>
      <xdr:spPr>
        <a:xfrm>
          <a:off x="4548505" y="247999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191770</xdr:colOff>
      <xdr:row>78</xdr:row>
      <xdr:rowOff>146050</xdr:rowOff>
    </xdr:from>
    <xdr:to>
      <xdr:col>8</xdr:col>
      <xdr:colOff>377190</xdr:colOff>
      <xdr:row>78</xdr:row>
      <xdr:rowOff>1003300</xdr:rowOff>
    </xdr:to>
    <xdr:grpSp>
      <xdr:nvGrpSpPr>
        <xdr:cNvPr id="23" name="组合 22"/>
        <xdr:cNvGrpSpPr/>
      </xdr:nvGrpSpPr>
      <xdr:grpSpPr>
        <a:xfrm>
          <a:off x="2374265" y="25892125"/>
          <a:ext cx="3756660" cy="857250"/>
          <a:chOff x="2209" y="3532"/>
          <a:chExt cx="5969" cy="1345"/>
        </a:xfrm>
      </xdr:grpSpPr>
      <xdr:sp>
        <xdr:nvSpPr>
          <xdr:cNvPr id="24" name="圆角矩形 23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25" name="直接连接符 29"/>
          <xdr:cNvCxnSpPr>
            <a:stCxn id="28" idx="1"/>
            <a:endCxn id="24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26" name="直接连接符 30"/>
          <xdr:cNvCxnSpPr>
            <a:stCxn id="27" idx="1"/>
            <a:endCxn id="24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27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KS574109</a:t>
            </a:r>
            <a:endParaRPr lang="en-US" altLang="en-US"/>
          </a:p>
        </xdr:txBody>
      </xdr:sp>
      <xdr:sp>
        <xdr:nvSpPr>
          <xdr:cNvPr id="28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KS574108</a:t>
            </a:r>
            <a:endParaRPr lang="en-US" altLang="en-US"/>
          </a:p>
        </xdr:txBody>
      </xdr:sp>
      <xdr:cxnSp>
        <xdr:nvCxnSpPr>
          <xdr:cNvPr id="29" name="直接连接符 30"/>
          <xdr:cNvCxnSpPr>
            <a:stCxn id="30" idx="3"/>
            <a:endCxn id="24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30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KS574110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78</xdr:row>
      <xdr:rowOff>241300</xdr:rowOff>
    </xdr:from>
    <xdr:to>
      <xdr:col>12</xdr:col>
      <xdr:colOff>369570</xdr:colOff>
      <xdr:row>78</xdr:row>
      <xdr:rowOff>944880</xdr:rowOff>
    </xdr:to>
    <xdr:grpSp>
      <xdr:nvGrpSpPr>
        <xdr:cNvPr id="31" name="组合 17"/>
        <xdr:cNvGrpSpPr/>
      </xdr:nvGrpSpPr>
      <xdr:grpSpPr>
        <a:xfrm>
          <a:off x="6628130" y="25987375"/>
          <a:ext cx="2247900" cy="703580"/>
          <a:chOff x="12858748" y="4861333"/>
          <a:chExt cx="2066928" cy="498096"/>
        </a:xfrm>
      </xdr:grpSpPr>
      <xdr:sp>
        <xdr:nvSpPr>
          <xdr:cNvPr id="32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33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S1170222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2.30+0.1    ≥121N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78</xdr:row>
      <xdr:rowOff>708025</xdr:rowOff>
    </xdr:from>
    <xdr:to>
      <xdr:col>7</xdr:col>
      <xdr:colOff>139700</xdr:colOff>
      <xdr:row>78</xdr:row>
      <xdr:rowOff>917575</xdr:rowOff>
    </xdr:to>
    <xdr:sp>
      <xdr:nvSpPr>
        <xdr:cNvPr id="34" name="文本框 69"/>
        <xdr:cNvSpPr txBox="1"/>
      </xdr:nvSpPr>
      <xdr:spPr>
        <a:xfrm>
          <a:off x="4535170" y="264541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78</xdr:row>
      <xdr:rowOff>260350</xdr:rowOff>
    </xdr:from>
    <xdr:to>
      <xdr:col>7</xdr:col>
      <xdr:colOff>137160</xdr:colOff>
      <xdr:row>78</xdr:row>
      <xdr:rowOff>469900</xdr:rowOff>
    </xdr:to>
    <xdr:sp>
      <xdr:nvSpPr>
        <xdr:cNvPr id="35" name="文本框 69"/>
        <xdr:cNvSpPr txBox="1"/>
      </xdr:nvSpPr>
      <xdr:spPr>
        <a:xfrm>
          <a:off x="4532630" y="260064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78</xdr:row>
      <xdr:rowOff>368300</xdr:rowOff>
    </xdr:from>
    <xdr:to>
      <xdr:col>5</xdr:col>
      <xdr:colOff>327660</xdr:colOff>
      <xdr:row>78</xdr:row>
      <xdr:rowOff>577850</xdr:rowOff>
    </xdr:to>
    <xdr:sp>
      <xdr:nvSpPr>
        <xdr:cNvPr id="36" name="文本框 69"/>
        <xdr:cNvSpPr txBox="1"/>
      </xdr:nvSpPr>
      <xdr:spPr>
        <a:xfrm>
          <a:off x="3289935" y="261143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191770</xdr:colOff>
      <xdr:row>79</xdr:row>
      <xdr:rowOff>146050</xdr:rowOff>
    </xdr:from>
    <xdr:to>
      <xdr:col>8</xdr:col>
      <xdr:colOff>377190</xdr:colOff>
      <xdr:row>79</xdr:row>
      <xdr:rowOff>1003300</xdr:rowOff>
    </xdr:to>
    <xdr:grpSp>
      <xdr:nvGrpSpPr>
        <xdr:cNvPr id="37" name="组合 36"/>
        <xdr:cNvGrpSpPr/>
      </xdr:nvGrpSpPr>
      <xdr:grpSpPr>
        <a:xfrm>
          <a:off x="2374265" y="27047825"/>
          <a:ext cx="3756660" cy="857250"/>
          <a:chOff x="2209" y="3532"/>
          <a:chExt cx="5969" cy="1345"/>
        </a:xfrm>
      </xdr:grpSpPr>
      <xdr:sp>
        <xdr:nvSpPr>
          <xdr:cNvPr id="38" name="圆角矩形 37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39" name="直接连接符 29"/>
          <xdr:cNvCxnSpPr>
            <a:stCxn id="63" idx="1"/>
            <a:endCxn id="38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40" name="直接连接符 30"/>
          <xdr:cNvCxnSpPr>
            <a:stCxn id="62" idx="1"/>
            <a:endCxn id="38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62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KS574112</a:t>
            </a:r>
            <a:endParaRPr lang="en-US" altLang="en-US"/>
          </a:p>
        </xdr:txBody>
      </xdr:sp>
      <xdr:sp>
        <xdr:nvSpPr>
          <xdr:cNvPr id="63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KS574111</a:t>
            </a:r>
            <a:endParaRPr lang="en-US" altLang="en-US"/>
          </a:p>
        </xdr:txBody>
      </xdr:sp>
      <xdr:cxnSp>
        <xdr:nvCxnSpPr>
          <xdr:cNvPr id="64" name="直接连接符 30"/>
          <xdr:cNvCxnSpPr>
            <a:stCxn id="65" idx="3"/>
            <a:endCxn id="38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65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KS574113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79</xdr:row>
      <xdr:rowOff>241300</xdr:rowOff>
    </xdr:from>
    <xdr:to>
      <xdr:col>12</xdr:col>
      <xdr:colOff>369570</xdr:colOff>
      <xdr:row>79</xdr:row>
      <xdr:rowOff>944880</xdr:rowOff>
    </xdr:to>
    <xdr:grpSp>
      <xdr:nvGrpSpPr>
        <xdr:cNvPr id="66" name="组合 17"/>
        <xdr:cNvGrpSpPr/>
      </xdr:nvGrpSpPr>
      <xdr:grpSpPr>
        <a:xfrm>
          <a:off x="6628130" y="27143075"/>
          <a:ext cx="2247900" cy="703580"/>
          <a:chOff x="12858748" y="4861333"/>
          <a:chExt cx="2066928" cy="498096"/>
        </a:xfrm>
      </xdr:grpSpPr>
      <xdr:sp>
        <xdr:nvSpPr>
          <xdr:cNvPr id="67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68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S1170222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2.30+0.1    ≥121N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79</xdr:row>
      <xdr:rowOff>708025</xdr:rowOff>
    </xdr:from>
    <xdr:to>
      <xdr:col>7</xdr:col>
      <xdr:colOff>139700</xdr:colOff>
      <xdr:row>79</xdr:row>
      <xdr:rowOff>917575</xdr:rowOff>
    </xdr:to>
    <xdr:sp>
      <xdr:nvSpPr>
        <xdr:cNvPr id="69" name="文本框 69"/>
        <xdr:cNvSpPr txBox="1"/>
      </xdr:nvSpPr>
      <xdr:spPr>
        <a:xfrm>
          <a:off x="4535170" y="276098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79</xdr:row>
      <xdr:rowOff>260350</xdr:rowOff>
    </xdr:from>
    <xdr:to>
      <xdr:col>7</xdr:col>
      <xdr:colOff>137160</xdr:colOff>
      <xdr:row>79</xdr:row>
      <xdr:rowOff>469900</xdr:rowOff>
    </xdr:to>
    <xdr:sp>
      <xdr:nvSpPr>
        <xdr:cNvPr id="70" name="文本框 69"/>
        <xdr:cNvSpPr txBox="1"/>
      </xdr:nvSpPr>
      <xdr:spPr>
        <a:xfrm>
          <a:off x="4532630" y="271621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79</xdr:row>
      <xdr:rowOff>368300</xdr:rowOff>
    </xdr:from>
    <xdr:to>
      <xdr:col>5</xdr:col>
      <xdr:colOff>327660</xdr:colOff>
      <xdr:row>79</xdr:row>
      <xdr:rowOff>577850</xdr:rowOff>
    </xdr:to>
    <xdr:sp>
      <xdr:nvSpPr>
        <xdr:cNvPr id="71" name="文本框 69"/>
        <xdr:cNvSpPr txBox="1"/>
      </xdr:nvSpPr>
      <xdr:spPr>
        <a:xfrm>
          <a:off x="3289935" y="272700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201295</xdr:colOff>
      <xdr:row>80</xdr:row>
      <xdr:rowOff>793750</xdr:rowOff>
    </xdr:from>
    <xdr:to>
      <xdr:col>8</xdr:col>
      <xdr:colOff>396240</xdr:colOff>
      <xdr:row>80</xdr:row>
      <xdr:rowOff>1508125</xdr:rowOff>
    </xdr:to>
    <xdr:grpSp>
      <xdr:nvGrpSpPr>
        <xdr:cNvPr id="98" name="组合 97"/>
        <xdr:cNvGrpSpPr/>
      </xdr:nvGrpSpPr>
      <xdr:grpSpPr>
        <a:xfrm>
          <a:off x="2383790" y="28851225"/>
          <a:ext cx="3766185" cy="714375"/>
          <a:chOff x="2209" y="3804"/>
          <a:chExt cx="5984" cy="1073"/>
        </a:xfrm>
      </xdr:grpSpPr>
      <xdr:sp>
        <xdr:nvSpPr>
          <xdr:cNvPr id="99" name="圆角矩形 98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100" name="直接连接符 29"/>
          <xdr:cNvCxnSpPr>
            <a:stCxn id="103" idx="1"/>
            <a:endCxn id="99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101" name="直接连接符 30"/>
          <xdr:cNvCxnSpPr>
            <a:stCxn id="102" idx="1"/>
            <a:endCxn id="99" idx="3"/>
          </xdr:cNvCxnSpPr>
        </xdr:nvCxnSpPr>
        <xdr:spPr>
          <a:xfrm flipH="1">
            <a:off x="5547" y="4015"/>
            <a:ext cx="1297" cy="1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02" name="矩形 31"/>
          <xdr:cNvSpPr/>
        </xdr:nvSpPr>
        <xdr:spPr>
          <a:xfrm>
            <a:off x="6844" y="3804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KS574116</a:t>
            </a:r>
            <a:endParaRPr lang="en-US" altLang="en-US"/>
          </a:p>
        </xdr:txBody>
      </xdr:sp>
      <xdr:sp>
        <xdr:nvSpPr>
          <xdr:cNvPr id="103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KS574117</a:t>
            </a:r>
            <a:endParaRPr lang="en-US" altLang="en-US"/>
          </a:p>
        </xdr:txBody>
      </xdr:sp>
      <xdr:cxnSp>
        <xdr:nvCxnSpPr>
          <xdr:cNvPr id="104" name="直接连接符 30"/>
          <xdr:cNvCxnSpPr>
            <a:stCxn id="105" idx="3"/>
            <a:endCxn id="99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05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KS574119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80</xdr:row>
      <xdr:rowOff>793750</xdr:rowOff>
    </xdr:from>
    <xdr:to>
      <xdr:col>12</xdr:col>
      <xdr:colOff>369570</xdr:colOff>
      <xdr:row>80</xdr:row>
      <xdr:rowOff>1497330</xdr:rowOff>
    </xdr:to>
    <xdr:grpSp>
      <xdr:nvGrpSpPr>
        <xdr:cNvPr id="106" name="组合 17"/>
        <xdr:cNvGrpSpPr/>
      </xdr:nvGrpSpPr>
      <xdr:grpSpPr>
        <a:xfrm>
          <a:off x="6628130" y="28851225"/>
          <a:ext cx="2247900" cy="703580"/>
          <a:chOff x="12858748" y="4861333"/>
          <a:chExt cx="2066928" cy="498096"/>
        </a:xfrm>
      </xdr:grpSpPr>
      <xdr:sp>
        <xdr:nvSpPr>
          <xdr:cNvPr id="107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08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S1170044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3.25+0.1    ≥81N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348615</xdr:colOff>
      <xdr:row>80</xdr:row>
      <xdr:rowOff>279400</xdr:rowOff>
    </xdr:from>
    <xdr:to>
      <xdr:col>7</xdr:col>
      <xdr:colOff>225425</xdr:colOff>
      <xdr:row>80</xdr:row>
      <xdr:rowOff>488950</xdr:rowOff>
    </xdr:to>
    <xdr:sp>
      <xdr:nvSpPr>
        <xdr:cNvPr id="109" name="文本框 69"/>
        <xdr:cNvSpPr txBox="1"/>
      </xdr:nvSpPr>
      <xdr:spPr>
        <a:xfrm>
          <a:off x="4620895" y="283368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222250</xdr:colOff>
      <xdr:row>80</xdr:row>
      <xdr:rowOff>1565275</xdr:rowOff>
    </xdr:from>
    <xdr:to>
      <xdr:col>7</xdr:col>
      <xdr:colOff>99060</xdr:colOff>
      <xdr:row>80</xdr:row>
      <xdr:rowOff>1774825</xdr:rowOff>
    </xdr:to>
    <xdr:sp>
      <xdr:nvSpPr>
        <xdr:cNvPr id="110" name="文本框 69"/>
        <xdr:cNvSpPr txBox="1"/>
      </xdr:nvSpPr>
      <xdr:spPr>
        <a:xfrm>
          <a:off x="4494530" y="2962275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673100</xdr:colOff>
      <xdr:row>80</xdr:row>
      <xdr:rowOff>892175</xdr:rowOff>
    </xdr:from>
    <xdr:to>
      <xdr:col>5</xdr:col>
      <xdr:colOff>556260</xdr:colOff>
      <xdr:row>80</xdr:row>
      <xdr:rowOff>1101725</xdr:rowOff>
    </xdr:to>
    <xdr:sp>
      <xdr:nvSpPr>
        <xdr:cNvPr id="111" name="文本框 69"/>
        <xdr:cNvSpPr txBox="1"/>
      </xdr:nvSpPr>
      <xdr:spPr>
        <a:xfrm>
          <a:off x="3518535" y="2894965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7</xdr:col>
      <xdr:colOff>263525</xdr:colOff>
      <xdr:row>80</xdr:row>
      <xdr:rowOff>1584325</xdr:rowOff>
    </xdr:from>
    <xdr:to>
      <xdr:col>8</xdr:col>
      <xdr:colOff>408940</xdr:colOff>
      <xdr:row>80</xdr:row>
      <xdr:rowOff>1864995</xdr:rowOff>
    </xdr:to>
    <xdr:sp>
      <xdr:nvSpPr>
        <xdr:cNvPr id="112" name="矩形 31"/>
        <xdr:cNvSpPr/>
      </xdr:nvSpPr>
      <xdr:spPr>
        <a:xfrm>
          <a:off x="5313680" y="29641800"/>
          <a:ext cx="848995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KS574118</a:t>
          </a:r>
          <a:endParaRPr lang="en-US" altLang="en-US"/>
        </a:p>
      </xdr:txBody>
    </xdr:sp>
    <xdr:clientData/>
  </xdr:twoCellAnchor>
  <xdr:twoCellAnchor>
    <xdr:from>
      <xdr:col>7</xdr:col>
      <xdr:colOff>245745</xdr:colOff>
      <xdr:row>80</xdr:row>
      <xdr:rowOff>127000</xdr:rowOff>
    </xdr:from>
    <xdr:to>
      <xdr:col>8</xdr:col>
      <xdr:colOff>390525</xdr:colOff>
      <xdr:row>80</xdr:row>
      <xdr:rowOff>407670</xdr:rowOff>
    </xdr:to>
    <xdr:sp>
      <xdr:nvSpPr>
        <xdr:cNvPr id="113" name="矩形 31"/>
        <xdr:cNvSpPr/>
      </xdr:nvSpPr>
      <xdr:spPr>
        <a:xfrm>
          <a:off x="5295900" y="28184475"/>
          <a:ext cx="848360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KS574114</a:t>
          </a:r>
          <a:endParaRPr lang="en-US" altLang="en-US"/>
        </a:p>
      </xdr:txBody>
    </xdr:sp>
    <xdr:clientData/>
  </xdr:twoCellAnchor>
  <xdr:twoCellAnchor>
    <xdr:from>
      <xdr:col>7</xdr:col>
      <xdr:colOff>247015</xdr:colOff>
      <xdr:row>80</xdr:row>
      <xdr:rowOff>450850</xdr:rowOff>
    </xdr:from>
    <xdr:to>
      <xdr:col>8</xdr:col>
      <xdr:colOff>392430</xdr:colOff>
      <xdr:row>80</xdr:row>
      <xdr:rowOff>731520</xdr:rowOff>
    </xdr:to>
    <xdr:sp>
      <xdr:nvSpPr>
        <xdr:cNvPr id="114" name="矩形 31"/>
        <xdr:cNvSpPr/>
      </xdr:nvSpPr>
      <xdr:spPr>
        <a:xfrm>
          <a:off x="5297170" y="28508325"/>
          <a:ext cx="848995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KS574115</a:t>
          </a:r>
          <a:endParaRPr lang="en-US" altLang="en-US"/>
        </a:p>
      </xdr:txBody>
    </xdr:sp>
    <xdr:clientData/>
  </xdr:twoCellAnchor>
  <xdr:twoCellAnchor>
    <xdr:from>
      <xdr:col>6</xdr:col>
      <xdr:colOff>212090</xdr:colOff>
      <xdr:row>80</xdr:row>
      <xdr:rowOff>1059180</xdr:rowOff>
    </xdr:from>
    <xdr:to>
      <xdr:col>7</xdr:col>
      <xdr:colOff>263525</xdr:colOff>
      <xdr:row>80</xdr:row>
      <xdr:rowOff>1724660</xdr:rowOff>
    </xdr:to>
    <xdr:cxnSp>
      <xdr:nvCxnSpPr>
        <xdr:cNvPr id="115" name="直接连接符 30"/>
        <xdr:cNvCxnSpPr>
          <a:stCxn id="112" idx="1"/>
          <a:endCxn id="99" idx="3"/>
        </xdr:cNvCxnSpPr>
      </xdr:nvCxnSpPr>
      <xdr:spPr>
        <a:xfrm flipH="1" flipV="1">
          <a:off x="4484370" y="29116655"/>
          <a:ext cx="829310" cy="665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212090</xdr:colOff>
      <xdr:row>80</xdr:row>
      <xdr:rowOff>591185</xdr:rowOff>
    </xdr:from>
    <xdr:to>
      <xdr:col>7</xdr:col>
      <xdr:colOff>247015</xdr:colOff>
      <xdr:row>80</xdr:row>
      <xdr:rowOff>1059180</xdr:rowOff>
    </xdr:to>
    <xdr:cxnSp>
      <xdr:nvCxnSpPr>
        <xdr:cNvPr id="116" name="直接连接符 30"/>
        <xdr:cNvCxnSpPr>
          <a:stCxn id="114" idx="1"/>
          <a:endCxn id="99" idx="3"/>
        </xdr:cNvCxnSpPr>
      </xdr:nvCxnSpPr>
      <xdr:spPr>
        <a:xfrm flipH="1">
          <a:off x="4484370" y="28648660"/>
          <a:ext cx="812800" cy="4679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212090</xdr:colOff>
      <xdr:row>80</xdr:row>
      <xdr:rowOff>267335</xdr:rowOff>
    </xdr:from>
    <xdr:to>
      <xdr:col>7</xdr:col>
      <xdr:colOff>245745</xdr:colOff>
      <xdr:row>80</xdr:row>
      <xdr:rowOff>1059180</xdr:rowOff>
    </xdr:to>
    <xdr:cxnSp>
      <xdr:nvCxnSpPr>
        <xdr:cNvPr id="117" name="直接连接符 30"/>
        <xdr:cNvCxnSpPr>
          <a:stCxn id="113" idx="1"/>
          <a:endCxn id="99" idx="3"/>
        </xdr:cNvCxnSpPr>
      </xdr:nvCxnSpPr>
      <xdr:spPr>
        <a:xfrm flipH="1">
          <a:off x="4484370" y="28324810"/>
          <a:ext cx="811530" cy="7918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191770</xdr:colOff>
      <xdr:row>81</xdr:row>
      <xdr:rowOff>146050</xdr:rowOff>
    </xdr:from>
    <xdr:to>
      <xdr:col>8</xdr:col>
      <xdr:colOff>377190</xdr:colOff>
      <xdr:row>81</xdr:row>
      <xdr:rowOff>1003300</xdr:rowOff>
    </xdr:to>
    <xdr:grpSp>
      <xdr:nvGrpSpPr>
        <xdr:cNvPr id="121" name="组合 120"/>
        <xdr:cNvGrpSpPr/>
      </xdr:nvGrpSpPr>
      <xdr:grpSpPr>
        <a:xfrm>
          <a:off x="2374265" y="30210125"/>
          <a:ext cx="3756660" cy="857250"/>
          <a:chOff x="2209" y="3532"/>
          <a:chExt cx="5969" cy="1345"/>
        </a:xfrm>
      </xdr:grpSpPr>
      <xdr:sp>
        <xdr:nvSpPr>
          <xdr:cNvPr id="122" name="圆角矩形 121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123" name="直接连接符 29"/>
          <xdr:cNvCxnSpPr>
            <a:stCxn id="126" idx="1"/>
            <a:endCxn id="122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124" name="直接连接符 30"/>
          <xdr:cNvCxnSpPr>
            <a:stCxn id="125" idx="1"/>
            <a:endCxn id="122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25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KS574120</a:t>
            </a:r>
            <a:endParaRPr lang="en-US" altLang="en-US"/>
          </a:p>
        </xdr:txBody>
      </xdr:sp>
      <xdr:sp>
        <xdr:nvSpPr>
          <xdr:cNvPr id="126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KS574121</a:t>
            </a:r>
            <a:endParaRPr lang="en-US" altLang="en-US"/>
          </a:p>
        </xdr:txBody>
      </xdr:sp>
      <xdr:cxnSp>
        <xdr:nvCxnSpPr>
          <xdr:cNvPr id="127" name="直接连接符 30"/>
          <xdr:cNvCxnSpPr>
            <a:stCxn id="128" idx="3"/>
            <a:endCxn id="122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28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KS574122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81</xdr:row>
      <xdr:rowOff>241300</xdr:rowOff>
    </xdr:from>
    <xdr:to>
      <xdr:col>12</xdr:col>
      <xdr:colOff>369570</xdr:colOff>
      <xdr:row>81</xdr:row>
      <xdr:rowOff>944880</xdr:rowOff>
    </xdr:to>
    <xdr:grpSp>
      <xdr:nvGrpSpPr>
        <xdr:cNvPr id="129" name="组合 17"/>
        <xdr:cNvGrpSpPr/>
      </xdr:nvGrpSpPr>
      <xdr:grpSpPr>
        <a:xfrm>
          <a:off x="6628130" y="30305375"/>
          <a:ext cx="2247900" cy="703580"/>
          <a:chOff x="12858748" y="4861333"/>
          <a:chExt cx="2066928" cy="498096"/>
        </a:xfrm>
      </xdr:grpSpPr>
      <xdr:sp>
        <xdr:nvSpPr>
          <xdr:cNvPr id="130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31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1.75+0.1    ≥71N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81</xdr:row>
      <xdr:rowOff>708025</xdr:rowOff>
    </xdr:from>
    <xdr:to>
      <xdr:col>7</xdr:col>
      <xdr:colOff>139700</xdr:colOff>
      <xdr:row>81</xdr:row>
      <xdr:rowOff>917575</xdr:rowOff>
    </xdr:to>
    <xdr:sp>
      <xdr:nvSpPr>
        <xdr:cNvPr id="132" name="文本框 69"/>
        <xdr:cNvSpPr txBox="1"/>
      </xdr:nvSpPr>
      <xdr:spPr>
        <a:xfrm>
          <a:off x="4535170" y="307721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81</xdr:row>
      <xdr:rowOff>260350</xdr:rowOff>
    </xdr:from>
    <xdr:to>
      <xdr:col>7</xdr:col>
      <xdr:colOff>137160</xdr:colOff>
      <xdr:row>81</xdr:row>
      <xdr:rowOff>469900</xdr:rowOff>
    </xdr:to>
    <xdr:sp>
      <xdr:nvSpPr>
        <xdr:cNvPr id="133" name="文本框 132"/>
        <xdr:cNvSpPr txBox="1"/>
      </xdr:nvSpPr>
      <xdr:spPr>
        <a:xfrm>
          <a:off x="4532630" y="303244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81</xdr:row>
      <xdr:rowOff>368300</xdr:rowOff>
    </xdr:from>
    <xdr:to>
      <xdr:col>5</xdr:col>
      <xdr:colOff>327660</xdr:colOff>
      <xdr:row>81</xdr:row>
      <xdr:rowOff>577850</xdr:rowOff>
    </xdr:to>
    <xdr:sp>
      <xdr:nvSpPr>
        <xdr:cNvPr id="134" name="文本框 69"/>
        <xdr:cNvSpPr txBox="1"/>
      </xdr:nvSpPr>
      <xdr:spPr>
        <a:xfrm>
          <a:off x="3289935" y="304323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191770</xdr:colOff>
      <xdr:row>82</xdr:row>
      <xdr:rowOff>146050</xdr:rowOff>
    </xdr:from>
    <xdr:to>
      <xdr:col>8</xdr:col>
      <xdr:colOff>377190</xdr:colOff>
      <xdr:row>82</xdr:row>
      <xdr:rowOff>1003300</xdr:rowOff>
    </xdr:to>
    <xdr:grpSp>
      <xdr:nvGrpSpPr>
        <xdr:cNvPr id="135" name="组合 134"/>
        <xdr:cNvGrpSpPr/>
      </xdr:nvGrpSpPr>
      <xdr:grpSpPr>
        <a:xfrm>
          <a:off x="2374265" y="31365825"/>
          <a:ext cx="3756660" cy="857250"/>
          <a:chOff x="2209" y="3532"/>
          <a:chExt cx="5969" cy="1345"/>
        </a:xfrm>
      </xdr:grpSpPr>
      <xdr:sp>
        <xdr:nvSpPr>
          <xdr:cNvPr id="136" name="圆角矩形 135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137" name="直接连接符 29"/>
          <xdr:cNvCxnSpPr>
            <a:stCxn id="140" idx="1"/>
            <a:endCxn id="136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138" name="直接连接符 30"/>
          <xdr:cNvCxnSpPr>
            <a:stCxn id="139" idx="1"/>
            <a:endCxn id="136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39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KS574124</a:t>
            </a:r>
            <a:endParaRPr lang="en-US" altLang="en-US"/>
          </a:p>
        </xdr:txBody>
      </xdr:sp>
      <xdr:sp>
        <xdr:nvSpPr>
          <xdr:cNvPr id="140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KS574125</a:t>
            </a:r>
            <a:endParaRPr lang="en-US" altLang="en-US"/>
          </a:p>
        </xdr:txBody>
      </xdr:sp>
      <xdr:cxnSp>
        <xdr:nvCxnSpPr>
          <xdr:cNvPr id="141" name="直接连接符 30"/>
          <xdr:cNvCxnSpPr>
            <a:stCxn id="142" idx="3"/>
            <a:endCxn id="136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42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KS574123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82</xdr:row>
      <xdr:rowOff>241300</xdr:rowOff>
    </xdr:from>
    <xdr:to>
      <xdr:col>12</xdr:col>
      <xdr:colOff>369570</xdr:colOff>
      <xdr:row>82</xdr:row>
      <xdr:rowOff>944880</xdr:rowOff>
    </xdr:to>
    <xdr:grpSp>
      <xdr:nvGrpSpPr>
        <xdr:cNvPr id="143" name="组合 17"/>
        <xdr:cNvGrpSpPr/>
      </xdr:nvGrpSpPr>
      <xdr:grpSpPr>
        <a:xfrm>
          <a:off x="6628130" y="31461075"/>
          <a:ext cx="2247900" cy="703580"/>
          <a:chOff x="12858748" y="4861333"/>
          <a:chExt cx="2066928" cy="498096"/>
        </a:xfrm>
      </xdr:grpSpPr>
      <xdr:sp>
        <xdr:nvSpPr>
          <xdr:cNvPr id="144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45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S1170222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en-US" altLang="zh-CN">
                <a:effectLst/>
                <a:sym typeface="+mn-ea"/>
              </a:rPr>
              <a:t>2.30+0.1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≥1211N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82</xdr:row>
      <xdr:rowOff>708025</xdr:rowOff>
    </xdr:from>
    <xdr:to>
      <xdr:col>7</xdr:col>
      <xdr:colOff>139700</xdr:colOff>
      <xdr:row>82</xdr:row>
      <xdr:rowOff>917575</xdr:rowOff>
    </xdr:to>
    <xdr:sp>
      <xdr:nvSpPr>
        <xdr:cNvPr id="146" name="文本框 69"/>
        <xdr:cNvSpPr txBox="1"/>
      </xdr:nvSpPr>
      <xdr:spPr>
        <a:xfrm>
          <a:off x="4535170" y="319278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82</xdr:row>
      <xdr:rowOff>260350</xdr:rowOff>
    </xdr:from>
    <xdr:to>
      <xdr:col>7</xdr:col>
      <xdr:colOff>137160</xdr:colOff>
      <xdr:row>82</xdr:row>
      <xdr:rowOff>469900</xdr:rowOff>
    </xdr:to>
    <xdr:sp>
      <xdr:nvSpPr>
        <xdr:cNvPr id="147" name="文本框 146"/>
        <xdr:cNvSpPr txBox="1"/>
      </xdr:nvSpPr>
      <xdr:spPr>
        <a:xfrm>
          <a:off x="4532630" y="314801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82</xdr:row>
      <xdr:rowOff>368300</xdr:rowOff>
    </xdr:from>
    <xdr:to>
      <xdr:col>5</xdr:col>
      <xdr:colOff>327660</xdr:colOff>
      <xdr:row>82</xdr:row>
      <xdr:rowOff>577850</xdr:rowOff>
    </xdr:to>
    <xdr:sp>
      <xdr:nvSpPr>
        <xdr:cNvPr id="148" name="文本框 69"/>
        <xdr:cNvSpPr txBox="1"/>
      </xdr:nvSpPr>
      <xdr:spPr>
        <a:xfrm>
          <a:off x="3289935" y="315880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229870</xdr:colOff>
      <xdr:row>83</xdr:row>
      <xdr:rowOff>593725</xdr:rowOff>
    </xdr:from>
    <xdr:to>
      <xdr:col>8</xdr:col>
      <xdr:colOff>424815</xdr:colOff>
      <xdr:row>83</xdr:row>
      <xdr:rowOff>1308100</xdr:rowOff>
    </xdr:to>
    <xdr:grpSp>
      <xdr:nvGrpSpPr>
        <xdr:cNvPr id="149" name="组合 148"/>
        <xdr:cNvGrpSpPr/>
      </xdr:nvGrpSpPr>
      <xdr:grpSpPr>
        <a:xfrm>
          <a:off x="2412365" y="32969200"/>
          <a:ext cx="3766185" cy="714375"/>
          <a:chOff x="2209" y="3804"/>
          <a:chExt cx="5984" cy="1073"/>
        </a:xfrm>
      </xdr:grpSpPr>
      <xdr:sp>
        <xdr:nvSpPr>
          <xdr:cNvPr id="150" name="圆角矩形 149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151" name="直接连接符 29"/>
          <xdr:cNvCxnSpPr>
            <a:stCxn id="154" idx="1"/>
            <a:endCxn id="150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152" name="直接连接符 30"/>
          <xdr:cNvCxnSpPr>
            <a:stCxn id="153" idx="1"/>
            <a:endCxn id="150" idx="3"/>
          </xdr:cNvCxnSpPr>
        </xdr:nvCxnSpPr>
        <xdr:spPr>
          <a:xfrm flipH="1">
            <a:off x="5547" y="4015"/>
            <a:ext cx="1297" cy="1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53" name="矩形 31"/>
          <xdr:cNvSpPr/>
        </xdr:nvSpPr>
        <xdr:spPr>
          <a:xfrm>
            <a:off x="6844" y="3804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KS574127</a:t>
            </a:r>
            <a:endParaRPr lang="en-US" altLang="en-US"/>
          </a:p>
        </xdr:txBody>
      </xdr:sp>
      <xdr:sp>
        <xdr:nvSpPr>
          <xdr:cNvPr id="154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KS574126</a:t>
            </a:r>
            <a:endParaRPr lang="en-US" altLang="en-US"/>
          </a:p>
        </xdr:txBody>
      </xdr:sp>
      <xdr:cxnSp>
        <xdr:nvCxnSpPr>
          <xdr:cNvPr id="155" name="直接连接符 30"/>
          <xdr:cNvCxnSpPr>
            <a:stCxn id="156" idx="3"/>
            <a:endCxn id="150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56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KS574128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83</xdr:row>
      <xdr:rowOff>241300</xdr:rowOff>
    </xdr:from>
    <xdr:to>
      <xdr:col>12</xdr:col>
      <xdr:colOff>369570</xdr:colOff>
      <xdr:row>83</xdr:row>
      <xdr:rowOff>944880</xdr:rowOff>
    </xdr:to>
    <xdr:grpSp>
      <xdr:nvGrpSpPr>
        <xdr:cNvPr id="157" name="组合 17"/>
        <xdr:cNvGrpSpPr/>
      </xdr:nvGrpSpPr>
      <xdr:grpSpPr>
        <a:xfrm>
          <a:off x="6628130" y="32616775"/>
          <a:ext cx="2247900" cy="703580"/>
          <a:chOff x="12858748" y="4861333"/>
          <a:chExt cx="2066928" cy="498096"/>
        </a:xfrm>
      </xdr:grpSpPr>
      <xdr:sp>
        <xdr:nvSpPr>
          <xdr:cNvPr id="158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59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1.95+0.1    ≥71N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243840</xdr:colOff>
      <xdr:row>83</xdr:row>
      <xdr:rowOff>565150</xdr:rowOff>
    </xdr:from>
    <xdr:to>
      <xdr:col>7</xdr:col>
      <xdr:colOff>120650</xdr:colOff>
      <xdr:row>83</xdr:row>
      <xdr:rowOff>774700</xdr:rowOff>
    </xdr:to>
    <xdr:sp>
      <xdr:nvSpPr>
        <xdr:cNvPr id="160" name="文本框 69"/>
        <xdr:cNvSpPr txBox="1"/>
      </xdr:nvSpPr>
      <xdr:spPr>
        <a:xfrm>
          <a:off x="4516120" y="329406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374650</xdr:colOff>
      <xdr:row>83</xdr:row>
      <xdr:rowOff>1270000</xdr:rowOff>
    </xdr:from>
    <xdr:to>
      <xdr:col>7</xdr:col>
      <xdr:colOff>251460</xdr:colOff>
      <xdr:row>83</xdr:row>
      <xdr:rowOff>1479550</xdr:rowOff>
    </xdr:to>
    <xdr:sp>
      <xdr:nvSpPr>
        <xdr:cNvPr id="161" name="文本框 69"/>
        <xdr:cNvSpPr txBox="1"/>
      </xdr:nvSpPr>
      <xdr:spPr>
        <a:xfrm>
          <a:off x="4646930" y="336454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673100</xdr:colOff>
      <xdr:row>83</xdr:row>
      <xdr:rowOff>892175</xdr:rowOff>
    </xdr:from>
    <xdr:to>
      <xdr:col>5</xdr:col>
      <xdr:colOff>556260</xdr:colOff>
      <xdr:row>83</xdr:row>
      <xdr:rowOff>1101725</xdr:rowOff>
    </xdr:to>
    <xdr:sp>
      <xdr:nvSpPr>
        <xdr:cNvPr id="162" name="文本框 69"/>
        <xdr:cNvSpPr txBox="1"/>
      </xdr:nvSpPr>
      <xdr:spPr>
        <a:xfrm>
          <a:off x="3518535" y="3326765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7</xdr:col>
      <xdr:colOff>227965</xdr:colOff>
      <xdr:row>83</xdr:row>
      <xdr:rowOff>174625</xdr:rowOff>
    </xdr:from>
    <xdr:to>
      <xdr:col>8</xdr:col>
      <xdr:colOff>373380</xdr:colOff>
      <xdr:row>83</xdr:row>
      <xdr:rowOff>455295</xdr:rowOff>
    </xdr:to>
    <xdr:sp>
      <xdr:nvSpPr>
        <xdr:cNvPr id="165" name="矩形 31"/>
        <xdr:cNvSpPr/>
      </xdr:nvSpPr>
      <xdr:spPr>
        <a:xfrm>
          <a:off x="5278120" y="32550100"/>
          <a:ext cx="848995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KS574129</a:t>
          </a:r>
          <a:endParaRPr lang="en-US" altLang="en-US"/>
        </a:p>
      </xdr:txBody>
    </xdr:sp>
    <xdr:clientData/>
  </xdr:twoCellAnchor>
  <xdr:twoCellAnchor>
    <xdr:from>
      <xdr:col>6</xdr:col>
      <xdr:colOff>240665</xdr:colOff>
      <xdr:row>83</xdr:row>
      <xdr:rowOff>314960</xdr:rowOff>
    </xdr:from>
    <xdr:to>
      <xdr:col>7</xdr:col>
      <xdr:colOff>227965</xdr:colOff>
      <xdr:row>83</xdr:row>
      <xdr:rowOff>859155</xdr:rowOff>
    </xdr:to>
    <xdr:cxnSp>
      <xdr:nvCxnSpPr>
        <xdr:cNvPr id="167" name="直接连接符 30"/>
        <xdr:cNvCxnSpPr>
          <a:stCxn id="165" idx="1"/>
          <a:endCxn id="150" idx="3"/>
        </xdr:cNvCxnSpPr>
      </xdr:nvCxnSpPr>
      <xdr:spPr>
        <a:xfrm flipH="1">
          <a:off x="4512945" y="32690435"/>
          <a:ext cx="765175" cy="544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191770</xdr:colOff>
      <xdr:row>84</xdr:row>
      <xdr:rowOff>146050</xdr:rowOff>
    </xdr:from>
    <xdr:to>
      <xdr:col>8</xdr:col>
      <xdr:colOff>377190</xdr:colOff>
      <xdr:row>84</xdr:row>
      <xdr:rowOff>1003300</xdr:rowOff>
    </xdr:to>
    <xdr:grpSp>
      <xdr:nvGrpSpPr>
        <xdr:cNvPr id="169" name="组合 168"/>
        <xdr:cNvGrpSpPr/>
      </xdr:nvGrpSpPr>
      <xdr:grpSpPr>
        <a:xfrm>
          <a:off x="2374265" y="34007425"/>
          <a:ext cx="3756660" cy="857250"/>
          <a:chOff x="2209" y="3532"/>
          <a:chExt cx="5969" cy="1345"/>
        </a:xfrm>
      </xdr:grpSpPr>
      <xdr:sp>
        <xdr:nvSpPr>
          <xdr:cNvPr id="170" name="圆角矩形 169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171" name="直接连接符 29"/>
          <xdr:cNvCxnSpPr>
            <a:stCxn id="174" idx="1"/>
            <a:endCxn id="170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172" name="直接连接符 30"/>
          <xdr:cNvCxnSpPr>
            <a:stCxn id="173" idx="1"/>
            <a:endCxn id="170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73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KS574132</a:t>
            </a:r>
            <a:endParaRPr lang="en-US" altLang="en-US"/>
          </a:p>
        </xdr:txBody>
      </xdr:sp>
      <xdr:sp>
        <xdr:nvSpPr>
          <xdr:cNvPr id="174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KS574130</a:t>
            </a:r>
            <a:endParaRPr lang="en-US" altLang="en-US"/>
          </a:p>
        </xdr:txBody>
      </xdr:sp>
      <xdr:cxnSp>
        <xdr:nvCxnSpPr>
          <xdr:cNvPr id="175" name="直接连接符 30"/>
          <xdr:cNvCxnSpPr>
            <a:stCxn id="176" idx="3"/>
            <a:endCxn id="170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76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KS574131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84</xdr:row>
      <xdr:rowOff>241300</xdr:rowOff>
    </xdr:from>
    <xdr:to>
      <xdr:col>12</xdr:col>
      <xdr:colOff>369570</xdr:colOff>
      <xdr:row>84</xdr:row>
      <xdr:rowOff>944880</xdr:rowOff>
    </xdr:to>
    <xdr:grpSp>
      <xdr:nvGrpSpPr>
        <xdr:cNvPr id="177" name="组合 17"/>
        <xdr:cNvGrpSpPr/>
      </xdr:nvGrpSpPr>
      <xdr:grpSpPr>
        <a:xfrm>
          <a:off x="6628130" y="34102675"/>
          <a:ext cx="2247900" cy="703580"/>
          <a:chOff x="12858748" y="4861333"/>
          <a:chExt cx="2066928" cy="498096"/>
        </a:xfrm>
      </xdr:grpSpPr>
      <xdr:sp>
        <xdr:nvSpPr>
          <xdr:cNvPr id="178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79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S1170222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2.75+0.1    ≥81N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84</xdr:row>
      <xdr:rowOff>708025</xdr:rowOff>
    </xdr:from>
    <xdr:to>
      <xdr:col>7</xdr:col>
      <xdr:colOff>139700</xdr:colOff>
      <xdr:row>84</xdr:row>
      <xdr:rowOff>917575</xdr:rowOff>
    </xdr:to>
    <xdr:sp>
      <xdr:nvSpPr>
        <xdr:cNvPr id="180" name="文本框 69"/>
        <xdr:cNvSpPr txBox="1"/>
      </xdr:nvSpPr>
      <xdr:spPr>
        <a:xfrm>
          <a:off x="4535170" y="345694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84</xdr:row>
      <xdr:rowOff>260350</xdr:rowOff>
    </xdr:from>
    <xdr:to>
      <xdr:col>7</xdr:col>
      <xdr:colOff>137160</xdr:colOff>
      <xdr:row>84</xdr:row>
      <xdr:rowOff>469900</xdr:rowOff>
    </xdr:to>
    <xdr:sp>
      <xdr:nvSpPr>
        <xdr:cNvPr id="181" name="文本框 180"/>
        <xdr:cNvSpPr txBox="1"/>
      </xdr:nvSpPr>
      <xdr:spPr>
        <a:xfrm>
          <a:off x="4532630" y="341217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84</xdr:row>
      <xdr:rowOff>368300</xdr:rowOff>
    </xdr:from>
    <xdr:to>
      <xdr:col>5</xdr:col>
      <xdr:colOff>327660</xdr:colOff>
      <xdr:row>84</xdr:row>
      <xdr:rowOff>577850</xdr:rowOff>
    </xdr:to>
    <xdr:sp>
      <xdr:nvSpPr>
        <xdr:cNvPr id="182" name="文本框 69"/>
        <xdr:cNvSpPr txBox="1"/>
      </xdr:nvSpPr>
      <xdr:spPr>
        <a:xfrm>
          <a:off x="3289935" y="342296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229870</xdr:colOff>
      <xdr:row>85</xdr:row>
      <xdr:rowOff>593725</xdr:rowOff>
    </xdr:from>
    <xdr:to>
      <xdr:col>8</xdr:col>
      <xdr:colOff>424815</xdr:colOff>
      <xdr:row>85</xdr:row>
      <xdr:rowOff>1308100</xdr:rowOff>
    </xdr:to>
    <xdr:grpSp>
      <xdr:nvGrpSpPr>
        <xdr:cNvPr id="183" name="组合 182"/>
        <xdr:cNvGrpSpPr/>
      </xdr:nvGrpSpPr>
      <xdr:grpSpPr>
        <a:xfrm>
          <a:off x="2412365" y="35610800"/>
          <a:ext cx="3766185" cy="714375"/>
          <a:chOff x="2209" y="3804"/>
          <a:chExt cx="5984" cy="1073"/>
        </a:xfrm>
      </xdr:grpSpPr>
      <xdr:sp>
        <xdr:nvSpPr>
          <xdr:cNvPr id="184" name="圆角矩形 183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185" name="直接连接符 29"/>
          <xdr:cNvCxnSpPr>
            <a:stCxn id="188" idx="1"/>
            <a:endCxn id="184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186" name="直接连接符 30"/>
          <xdr:cNvCxnSpPr>
            <a:stCxn id="187" idx="1"/>
            <a:endCxn id="184" idx="3"/>
          </xdr:cNvCxnSpPr>
        </xdr:nvCxnSpPr>
        <xdr:spPr>
          <a:xfrm flipH="1">
            <a:off x="5547" y="4015"/>
            <a:ext cx="1297" cy="1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87" name="矩形 31"/>
          <xdr:cNvSpPr/>
        </xdr:nvSpPr>
        <xdr:spPr>
          <a:xfrm>
            <a:off x="6844" y="3804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KS574134</a:t>
            </a:r>
            <a:endParaRPr lang="en-US" altLang="en-US"/>
          </a:p>
        </xdr:txBody>
      </xdr:sp>
      <xdr:sp>
        <xdr:nvSpPr>
          <xdr:cNvPr id="188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KS574133</a:t>
            </a:r>
            <a:endParaRPr lang="en-US" altLang="en-US"/>
          </a:p>
        </xdr:txBody>
      </xdr:sp>
      <xdr:cxnSp>
        <xdr:nvCxnSpPr>
          <xdr:cNvPr id="189" name="直接连接符 30"/>
          <xdr:cNvCxnSpPr>
            <a:stCxn id="190" idx="3"/>
            <a:endCxn id="184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90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KS574136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85</xdr:row>
      <xdr:rowOff>241300</xdr:rowOff>
    </xdr:from>
    <xdr:to>
      <xdr:col>12</xdr:col>
      <xdr:colOff>369570</xdr:colOff>
      <xdr:row>85</xdr:row>
      <xdr:rowOff>944880</xdr:rowOff>
    </xdr:to>
    <xdr:grpSp>
      <xdr:nvGrpSpPr>
        <xdr:cNvPr id="191" name="组合 17"/>
        <xdr:cNvGrpSpPr/>
      </xdr:nvGrpSpPr>
      <xdr:grpSpPr>
        <a:xfrm>
          <a:off x="6628130" y="35258375"/>
          <a:ext cx="2247900" cy="703580"/>
          <a:chOff x="12858748" y="4861333"/>
          <a:chExt cx="2066928" cy="498096"/>
        </a:xfrm>
      </xdr:grpSpPr>
      <xdr:sp>
        <xdr:nvSpPr>
          <xdr:cNvPr id="192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93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2.25+0.1    ≥81N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339090</xdr:colOff>
      <xdr:row>85</xdr:row>
      <xdr:rowOff>279400</xdr:rowOff>
    </xdr:from>
    <xdr:to>
      <xdr:col>7</xdr:col>
      <xdr:colOff>215900</xdr:colOff>
      <xdr:row>85</xdr:row>
      <xdr:rowOff>488950</xdr:rowOff>
    </xdr:to>
    <xdr:sp>
      <xdr:nvSpPr>
        <xdr:cNvPr id="194" name="文本框 69"/>
        <xdr:cNvSpPr txBox="1"/>
      </xdr:nvSpPr>
      <xdr:spPr>
        <a:xfrm>
          <a:off x="4611370" y="352964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403225</xdr:colOff>
      <xdr:row>85</xdr:row>
      <xdr:rowOff>1041400</xdr:rowOff>
    </xdr:from>
    <xdr:to>
      <xdr:col>7</xdr:col>
      <xdr:colOff>280035</xdr:colOff>
      <xdr:row>85</xdr:row>
      <xdr:rowOff>1250950</xdr:rowOff>
    </xdr:to>
    <xdr:sp>
      <xdr:nvSpPr>
        <xdr:cNvPr id="195" name="文本框 69"/>
        <xdr:cNvSpPr txBox="1"/>
      </xdr:nvSpPr>
      <xdr:spPr>
        <a:xfrm>
          <a:off x="4675505" y="360584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673100</xdr:colOff>
      <xdr:row>85</xdr:row>
      <xdr:rowOff>892175</xdr:rowOff>
    </xdr:from>
    <xdr:to>
      <xdr:col>5</xdr:col>
      <xdr:colOff>556260</xdr:colOff>
      <xdr:row>85</xdr:row>
      <xdr:rowOff>1101725</xdr:rowOff>
    </xdr:to>
    <xdr:sp>
      <xdr:nvSpPr>
        <xdr:cNvPr id="196" name="文本框 69"/>
        <xdr:cNvSpPr txBox="1"/>
      </xdr:nvSpPr>
      <xdr:spPr>
        <a:xfrm>
          <a:off x="3518535" y="3590925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7</xdr:col>
      <xdr:colOff>227965</xdr:colOff>
      <xdr:row>85</xdr:row>
      <xdr:rowOff>174625</xdr:rowOff>
    </xdr:from>
    <xdr:to>
      <xdr:col>8</xdr:col>
      <xdr:colOff>373380</xdr:colOff>
      <xdr:row>85</xdr:row>
      <xdr:rowOff>455295</xdr:rowOff>
    </xdr:to>
    <xdr:sp>
      <xdr:nvSpPr>
        <xdr:cNvPr id="197" name="矩形 31"/>
        <xdr:cNvSpPr/>
      </xdr:nvSpPr>
      <xdr:spPr>
        <a:xfrm>
          <a:off x="5278120" y="35191700"/>
          <a:ext cx="848995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KS574135</a:t>
          </a:r>
          <a:endParaRPr lang="en-US" altLang="en-US"/>
        </a:p>
      </xdr:txBody>
    </xdr:sp>
    <xdr:clientData/>
  </xdr:twoCellAnchor>
  <xdr:twoCellAnchor>
    <xdr:from>
      <xdr:col>6</xdr:col>
      <xdr:colOff>240665</xdr:colOff>
      <xdr:row>85</xdr:row>
      <xdr:rowOff>314960</xdr:rowOff>
    </xdr:from>
    <xdr:to>
      <xdr:col>7</xdr:col>
      <xdr:colOff>227965</xdr:colOff>
      <xdr:row>85</xdr:row>
      <xdr:rowOff>859155</xdr:rowOff>
    </xdr:to>
    <xdr:cxnSp>
      <xdr:nvCxnSpPr>
        <xdr:cNvPr id="198" name="直接连接符 30"/>
        <xdr:cNvCxnSpPr>
          <a:stCxn id="197" idx="1"/>
          <a:endCxn id="184" idx="3"/>
        </xdr:cNvCxnSpPr>
      </xdr:nvCxnSpPr>
      <xdr:spPr>
        <a:xfrm flipH="1">
          <a:off x="4512945" y="35332035"/>
          <a:ext cx="765175" cy="544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391795</xdr:colOff>
      <xdr:row>85</xdr:row>
      <xdr:rowOff>793115</xdr:rowOff>
    </xdr:from>
    <xdr:to>
      <xdr:col>7</xdr:col>
      <xdr:colOff>268605</xdr:colOff>
      <xdr:row>85</xdr:row>
      <xdr:rowOff>936625</xdr:rowOff>
    </xdr:to>
    <xdr:sp>
      <xdr:nvSpPr>
        <xdr:cNvPr id="199" name="文本框 69"/>
        <xdr:cNvSpPr txBox="1"/>
      </xdr:nvSpPr>
      <xdr:spPr>
        <a:xfrm>
          <a:off x="4664075" y="35810190"/>
          <a:ext cx="654685" cy="14351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68580</xdr:colOff>
      <xdr:row>0</xdr:row>
      <xdr:rowOff>0</xdr:rowOff>
    </xdr:from>
    <xdr:to>
      <xdr:col>2</xdr:col>
      <xdr:colOff>487045</xdr:colOff>
      <xdr:row>0</xdr:row>
      <xdr:rowOff>342900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812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609600</xdr:colOff>
      <xdr:row>13</xdr:row>
      <xdr:rowOff>0</xdr:rowOff>
    </xdr:from>
    <xdr:to>
      <xdr:col>11</xdr:col>
      <xdr:colOff>617220</xdr:colOff>
      <xdr:row>13</xdr:row>
      <xdr:rowOff>0</xdr:rowOff>
    </xdr:to>
    <xdr:cxnSp>
      <xdr:nvCxnSpPr>
        <xdr:cNvPr id="3" name="直接连接符 10"/>
        <xdr:cNvCxnSpPr/>
      </xdr:nvCxnSpPr>
      <xdr:spPr>
        <a:xfrm flipH="1">
          <a:off x="8460740" y="4308475"/>
          <a:ext cx="7620" cy="0"/>
        </a:xfrm>
        <a:prstGeom prst="line">
          <a:avLst/>
        </a:prstGeom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68580</xdr:colOff>
      <xdr:row>0</xdr:row>
      <xdr:rowOff>0</xdr:rowOff>
    </xdr:from>
    <xdr:to>
      <xdr:col>2</xdr:col>
      <xdr:colOff>487045</xdr:colOff>
      <xdr:row>0</xdr:row>
      <xdr:rowOff>342900</xdr:rowOff>
    </xdr:to>
    <xdr:pic>
      <xdr:nvPicPr>
        <xdr:cNvPr id="4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812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609600</xdr:colOff>
      <xdr:row>26</xdr:row>
      <xdr:rowOff>0</xdr:rowOff>
    </xdr:from>
    <xdr:to>
      <xdr:col>11</xdr:col>
      <xdr:colOff>617220</xdr:colOff>
      <xdr:row>26</xdr:row>
      <xdr:rowOff>0</xdr:rowOff>
    </xdr:to>
    <xdr:cxnSp>
      <xdr:nvCxnSpPr>
        <xdr:cNvPr id="5" name="直接连接符 10"/>
        <xdr:cNvCxnSpPr/>
      </xdr:nvCxnSpPr>
      <xdr:spPr>
        <a:xfrm flipH="1">
          <a:off x="8460740" y="8435975"/>
          <a:ext cx="7620" cy="0"/>
        </a:xfrm>
        <a:prstGeom prst="line">
          <a:avLst/>
        </a:prstGeom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68580</xdr:colOff>
      <xdr:row>0</xdr:row>
      <xdr:rowOff>0</xdr:rowOff>
    </xdr:from>
    <xdr:to>
      <xdr:col>2</xdr:col>
      <xdr:colOff>487045</xdr:colOff>
      <xdr:row>0</xdr:row>
      <xdr:rowOff>342900</xdr:rowOff>
    </xdr:to>
    <xdr:pic>
      <xdr:nvPicPr>
        <xdr:cNvPr id="51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812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68580</xdr:colOff>
      <xdr:row>0</xdr:row>
      <xdr:rowOff>0</xdr:rowOff>
    </xdr:from>
    <xdr:to>
      <xdr:col>2</xdr:col>
      <xdr:colOff>485775</xdr:colOff>
      <xdr:row>0</xdr:row>
      <xdr:rowOff>341630</xdr:rowOff>
    </xdr:to>
    <xdr:pic>
      <xdr:nvPicPr>
        <xdr:cNvPr id="5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6855" cy="34163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257175</xdr:colOff>
      <xdr:row>82</xdr:row>
      <xdr:rowOff>0</xdr:rowOff>
    </xdr:from>
    <xdr:ext cx="309880" cy="273685"/>
    <xdr:sp>
      <xdr:nvSpPr>
        <xdr:cNvPr id="54" name="文本框 53"/>
        <xdr:cNvSpPr txBox="1"/>
      </xdr:nvSpPr>
      <xdr:spPr>
        <a:xfrm>
          <a:off x="3874135" y="336073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0</xdr:col>
      <xdr:colOff>68580</xdr:colOff>
      <xdr:row>0</xdr:row>
      <xdr:rowOff>0</xdr:rowOff>
    </xdr:from>
    <xdr:to>
      <xdr:col>2</xdr:col>
      <xdr:colOff>485775</xdr:colOff>
      <xdr:row>0</xdr:row>
      <xdr:rowOff>341630</xdr:rowOff>
    </xdr:to>
    <xdr:pic>
      <xdr:nvPicPr>
        <xdr:cNvPr id="55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685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609600</xdr:colOff>
      <xdr:row>81</xdr:row>
      <xdr:rowOff>0</xdr:rowOff>
    </xdr:from>
    <xdr:to>
      <xdr:col>11</xdr:col>
      <xdr:colOff>617220</xdr:colOff>
      <xdr:row>81</xdr:row>
      <xdr:rowOff>0</xdr:rowOff>
    </xdr:to>
    <xdr:cxnSp>
      <xdr:nvCxnSpPr>
        <xdr:cNvPr id="56" name="直接连接符 10"/>
        <xdr:cNvCxnSpPr/>
      </xdr:nvCxnSpPr>
      <xdr:spPr>
        <a:xfrm flipH="1">
          <a:off x="8460740" y="33226375"/>
          <a:ext cx="7620" cy="0"/>
        </a:xfrm>
        <a:prstGeom prst="line">
          <a:avLst/>
        </a:prstGeom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215900</xdr:colOff>
      <xdr:row>73</xdr:row>
      <xdr:rowOff>83820</xdr:rowOff>
    </xdr:from>
    <xdr:to>
      <xdr:col>8</xdr:col>
      <xdr:colOff>373380</xdr:colOff>
      <xdr:row>73</xdr:row>
      <xdr:rowOff>996950</xdr:rowOff>
    </xdr:to>
    <xdr:grpSp>
      <xdr:nvGrpSpPr>
        <xdr:cNvPr id="6" name="组合 5"/>
        <xdr:cNvGrpSpPr/>
      </xdr:nvGrpSpPr>
      <xdr:grpSpPr>
        <a:xfrm>
          <a:off x="2398395" y="23442295"/>
          <a:ext cx="3728720" cy="913130"/>
          <a:chOff x="2224" y="3489"/>
          <a:chExt cx="5925" cy="1433"/>
        </a:xfrm>
      </xdr:grpSpPr>
      <xdr:sp>
        <xdr:nvSpPr>
          <xdr:cNvPr id="7" name="圆角矩形 23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8" name="直接连接符 29"/>
          <xdr:cNvCxnSpPr>
            <a:stCxn id="11" idx="1"/>
            <a:endCxn id="7" idx="3"/>
          </xdr:cNvCxnSpPr>
        </xdr:nvCxnSpPr>
        <xdr:spPr>
          <a:xfrm flipH="1" flipV="1">
            <a:off x="5547" y="4202"/>
            <a:ext cx="1147" cy="50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9" name="直接连接符 30"/>
          <xdr:cNvCxnSpPr>
            <a:stCxn id="10" idx="1"/>
            <a:endCxn id="7" idx="3"/>
          </xdr:cNvCxnSpPr>
        </xdr:nvCxnSpPr>
        <xdr:spPr>
          <a:xfrm flipH="1">
            <a:off x="5547" y="3743"/>
            <a:ext cx="1147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0" name="矩形 31"/>
          <xdr:cNvSpPr/>
        </xdr:nvSpPr>
        <xdr:spPr>
          <a:xfrm>
            <a:off x="6694" y="3532"/>
            <a:ext cx="1440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KS574106</a:t>
            </a:r>
            <a:endParaRPr lang="en-US" altLang="en-US"/>
          </a:p>
        </xdr:txBody>
      </xdr:sp>
      <xdr:sp>
        <xdr:nvSpPr>
          <xdr:cNvPr id="11" name="矩形 32"/>
          <xdr:cNvSpPr/>
        </xdr:nvSpPr>
        <xdr:spPr>
          <a:xfrm>
            <a:off x="6694" y="4500"/>
            <a:ext cx="1455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KS574107</a:t>
            </a:r>
            <a:endParaRPr lang="en-US" altLang="en-US"/>
          </a:p>
        </xdr:txBody>
      </xdr:sp>
      <xdr:cxnSp>
        <xdr:nvCxnSpPr>
          <xdr:cNvPr id="12" name="直接连接符 30"/>
          <xdr:cNvCxnSpPr>
            <a:stCxn id="13" idx="3"/>
          </xdr:cNvCxnSpPr>
        </xdr:nvCxnSpPr>
        <xdr:spPr>
          <a:xfrm>
            <a:off x="3742" y="3703"/>
            <a:ext cx="1234" cy="476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3" name="矩形 31"/>
          <xdr:cNvSpPr/>
        </xdr:nvSpPr>
        <xdr:spPr>
          <a:xfrm>
            <a:off x="2239" y="3489"/>
            <a:ext cx="1503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KS574104</a:t>
            </a:r>
            <a:endParaRPr lang="en-US" altLang="en-US"/>
          </a:p>
        </xdr:txBody>
      </xdr:sp>
      <xdr:sp>
        <xdr:nvSpPr>
          <xdr:cNvPr id="14" name="矩形 31"/>
          <xdr:cNvSpPr/>
        </xdr:nvSpPr>
        <xdr:spPr>
          <a:xfrm>
            <a:off x="2224" y="4475"/>
            <a:ext cx="1488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KS574105</a:t>
            </a:r>
            <a:endParaRPr lang="en-US" altLang="en-US"/>
          </a:p>
        </xdr:txBody>
      </xdr:sp>
      <xdr:cxnSp>
        <xdr:nvCxnSpPr>
          <xdr:cNvPr id="15" name="直接连接符 30"/>
          <xdr:cNvCxnSpPr>
            <a:stCxn id="14" idx="3"/>
            <a:endCxn id="7" idx="1"/>
          </xdr:cNvCxnSpPr>
        </xdr:nvCxnSpPr>
        <xdr:spPr>
          <a:xfrm flipV="1">
            <a:off x="3712" y="4202"/>
            <a:ext cx="1274" cy="4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74295</xdr:colOff>
      <xdr:row>73</xdr:row>
      <xdr:rowOff>244475</xdr:rowOff>
    </xdr:from>
    <xdr:to>
      <xdr:col>12</xdr:col>
      <xdr:colOff>340995</xdr:colOff>
      <xdr:row>73</xdr:row>
      <xdr:rowOff>948055</xdr:rowOff>
    </xdr:to>
    <xdr:grpSp>
      <xdr:nvGrpSpPr>
        <xdr:cNvPr id="16" name="组合 17"/>
        <xdr:cNvGrpSpPr/>
      </xdr:nvGrpSpPr>
      <xdr:grpSpPr>
        <a:xfrm>
          <a:off x="6599555" y="23602950"/>
          <a:ext cx="2247900" cy="703580"/>
          <a:chOff x="12858748" y="4861333"/>
          <a:chExt cx="2066928" cy="498096"/>
        </a:xfrm>
      </xdr:grpSpPr>
      <xdr:sp>
        <xdr:nvSpPr>
          <xdr:cNvPr id="17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8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1.75+0.1     ≥71N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4</xdr:col>
      <xdr:colOff>609600</xdr:colOff>
      <xdr:row>73</xdr:row>
      <xdr:rowOff>149225</xdr:rowOff>
    </xdr:from>
    <xdr:to>
      <xdr:col>5</xdr:col>
      <xdr:colOff>492760</xdr:colOff>
      <xdr:row>73</xdr:row>
      <xdr:rowOff>358775</xdr:rowOff>
    </xdr:to>
    <xdr:sp>
      <xdr:nvSpPr>
        <xdr:cNvPr id="19" name="文本框 69"/>
        <xdr:cNvSpPr txBox="1"/>
      </xdr:nvSpPr>
      <xdr:spPr>
        <a:xfrm>
          <a:off x="3455035" y="235077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0.35</a:t>
          </a:r>
          <a:endParaRPr lang="en-US" altLang="zh-CN" sz="1100"/>
        </a:p>
      </xdr:txBody>
    </xdr:sp>
    <xdr:clientData/>
  </xdr:twoCellAnchor>
  <xdr:twoCellAnchor>
    <xdr:from>
      <xdr:col>4</xdr:col>
      <xdr:colOff>622300</xdr:colOff>
      <xdr:row>73</xdr:row>
      <xdr:rowOff>641350</xdr:rowOff>
    </xdr:from>
    <xdr:to>
      <xdr:col>5</xdr:col>
      <xdr:colOff>505460</xdr:colOff>
      <xdr:row>73</xdr:row>
      <xdr:rowOff>850900</xdr:rowOff>
    </xdr:to>
    <xdr:sp>
      <xdr:nvSpPr>
        <xdr:cNvPr id="20" name="文本框 69"/>
        <xdr:cNvSpPr txBox="1"/>
      </xdr:nvSpPr>
      <xdr:spPr>
        <a:xfrm>
          <a:off x="3467735" y="239998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0.35</a:t>
          </a:r>
          <a:endParaRPr lang="en-US" altLang="zh-CN" sz="1100"/>
        </a:p>
      </xdr:txBody>
    </xdr:sp>
    <xdr:clientData/>
  </xdr:twoCellAnchor>
  <xdr:twoCellAnchor>
    <xdr:from>
      <xdr:col>6</xdr:col>
      <xdr:colOff>196850</xdr:colOff>
      <xdr:row>73</xdr:row>
      <xdr:rowOff>730250</xdr:rowOff>
    </xdr:from>
    <xdr:to>
      <xdr:col>7</xdr:col>
      <xdr:colOff>73660</xdr:colOff>
      <xdr:row>73</xdr:row>
      <xdr:rowOff>939800</xdr:rowOff>
    </xdr:to>
    <xdr:sp>
      <xdr:nvSpPr>
        <xdr:cNvPr id="21" name="文本框 69"/>
        <xdr:cNvSpPr txBox="1"/>
      </xdr:nvSpPr>
      <xdr:spPr>
        <a:xfrm>
          <a:off x="4469130" y="240887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276225</xdr:colOff>
      <xdr:row>73</xdr:row>
      <xdr:rowOff>171450</xdr:rowOff>
    </xdr:from>
    <xdr:to>
      <xdr:col>7</xdr:col>
      <xdr:colOff>153035</xdr:colOff>
      <xdr:row>73</xdr:row>
      <xdr:rowOff>381000</xdr:rowOff>
    </xdr:to>
    <xdr:sp>
      <xdr:nvSpPr>
        <xdr:cNvPr id="22" name="文本框 69"/>
        <xdr:cNvSpPr txBox="1"/>
      </xdr:nvSpPr>
      <xdr:spPr>
        <a:xfrm>
          <a:off x="4548505" y="235299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201295</xdr:colOff>
      <xdr:row>74</xdr:row>
      <xdr:rowOff>793750</xdr:rowOff>
    </xdr:from>
    <xdr:to>
      <xdr:col>8</xdr:col>
      <xdr:colOff>396240</xdr:colOff>
      <xdr:row>74</xdr:row>
      <xdr:rowOff>1508125</xdr:rowOff>
    </xdr:to>
    <xdr:grpSp>
      <xdr:nvGrpSpPr>
        <xdr:cNvPr id="52" name="组合 51"/>
        <xdr:cNvGrpSpPr/>
      </xdr:nvGrpSpPr>
      <xdr:grpSpPr>
        <a:xfrm>
          <a:off x="2383790" y="25269825"/>
          <a:ext cx="3766185" cy="714375"/>
          <a:chOff x="2209" y="3804"/>
          <a:chExt cx="5984" cy="1073"/>
        </a:xfrm>
      </xdr:grpSpPr>
      <xdr:sp>
        <xdr:nvSpPr>
          <xdr:cNvPr id="57" name="圆角矩形 56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58" name="直接连接符 29"/>
          <xdr:cNvCxnSpPr>
            <a:stCxn id="61" idx="1"/>
            <a:endCxn id="57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59" name="直接连接符 30"/>
          <xdr:cNvCxnSpPr>
            <a:stCxn id="60" idx="1"/>
            <a:endCxn id="57" idx="3"/>
          </xdr:cNvCxnSpPr>
        </xdr:nvCxnSpPr>
        <xdr:spPr>
          <a:xfrm flipH="1">
            <a:off x="5547" y="4015"/>
            <a:ext cx="1297" cy="1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60" name="矩形 31"/>
          <xdr:cNvSpPr/>
        </xdr:nvSpPr>
        <xdr:spPr>
          <a:xfrm>
            <a:off x="6844" y="3804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KS574116</a:t>
            </a:r>
            <a:endParaRPr lang="en-US" altLang="en-US"/>
          </a:p>
        </xdr:txBody>
      </xdr:sp>
      <xdr:sp>
        <xdr:nvSpPr>
          <xdr:cNvPr id="61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KS574117</a:t>
            </a:r>
            <a:endParaRPr lang="en-US" altLang="en-US"/>
          </a:p>
        </xdr:txBody>
      </xdr:sp>
      <xdr:cxnSp>
        <xdr:nvCxnSpPr>
          <xdr:cNvPr id="62" name="直接连接符 30"/>
          <xdr:cNvCxnSpPr>
            <a:stCxn id="63" idx="3"/>
            <a:endCxn id="57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63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KS574119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74</xdr:row>
      <xdr:rowOff>793750</xdr:rowOff>
    </xdr:from>
    <xdr:to>
      <xdr:col>12</xdr:col>
      <xdr:colOff>369570</xdr:colOff>
      <xdr:row>74</xdr:row>
      <xdr:rowOff>1497330</xdr:rowOff>
    </xdr:to>
    <xdr:grpSp>
      <xdr:nvGrpSpPr>
        <xdr:cNvPr id="64" name="组合 17"/>
        <xdr:cNvGrpSpPr/>
      </xdr:nvGrpSpPr>
      <xdr:grpSpPr>
        <a:xfrm>
          <a:off x="6628130" y="25269825"/>
          <a:ext cx="2247900" cy="703580"/>
          <a:chOff x="12858748" y="4861333"/>
          <a:chExt cx="2066928" cy="498096"/>
        </a:xfrm>
      </xdr:grpSpPr>
      <xdr:sp>
        <xdr:nvSpPr>
          <xdr:cNvPr id="65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66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S1170044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3.25+0.1    ≥81N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348615</xdr:colOff>
      <xdr:row>74</xdr:row>
      <xdr:rowOff>279400</xdr:rowOff>
    </xdr:from>
    <xdr:to>
      <xdr:col>7</xdr:col>
      <xdr:colOff>225425</xdr:colOff>
      <xdr:row>74</xdr:row>
      <xdr:rowOff>488950</xdr:rowOff>
    </xdr:to>
    <xdr:sp>
      <xdr:nvSpPr>
        <xdr:cNvPr id="67" name="文本框 69"/>
        <xdr:cNvSpPr txBox="1"/>
      </xdr:nvSpPr>
      <xdr:spPr>
        <a:xfrm>
          <a:off x="4620895" y="247554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222250</xdr:colOff>
      <xdr:row>74</xdr:row>
      <xdr:rowOff>1565275</xdr:rowOff>
    </xdr:from>
    <xdr:to>
      <xdr:col>7</xdr:col>
      <xdr:colOff>99060</xdr:colOff>
      <xdr:row>74</xdr:row>
      <xdr:rowOff>1774825</xdr:rowOff>
    </xdr:to>
    <xdr:sp>
      <xdr:nvSpPr>
        <xdr:cNvPr id="68" name="文本框 69"/>
        <xdr:cNvSpPr txBox="1"/>
      </xdr:nvSpPr>
      <xdr:spPr>
        <a:xfrm>
          <a:off x="4494530" y="2604135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673100</xdr:colOff>
      <xdr:row>74</xdr:row>
      <xdr:rowOff>892175</xdr:rowOff>
    </xdr:from>
    <xdr:to>
      <xdr:col>5</xdr:col>
      <xdr:colOff>556260</xdr:colOff>
      <xdr:row>74</xdr:row>
      <xdr:rowOff>1101725</xdr:rowOff>
    </xdr:to>
    <xdr:sp>
      <xdr:nvSpPr>
        <xdr:cNvPr id="69" name="文本框 69"/>
        <xdr:cNvSpPr txBox="1"/>
      </xdr:nvSpPr>
      <xdr:spPr>
        <a:xfrm>
          <a:off x="3518535" y="2536825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7</xdr:col>
      <xdr:colOff>263525</xdr:colOff>
      <xdr:row>74</xdr:row>
      <xdr:rowOff>1584325</xdr:rowOff>
    </xdr:from>
    <xdr:to>
      <xdr:col>8</xdr:col>
      <xdr:colOff>408940</xdr:colOff>
      <xdr:row>74</xdr:row>
      <xdr:rowOff>1864995</xdr:rowOff>
    </xdr:to>
    <xdr:sp>
      <xdr:nvSpPr>
        <xdr:cNvPr id="70" name="矩形 31"/>
        <xdr:cNvSpPr/>
      </xdr:nvSpPr>
      <xdr:spPr>
        <a:xfrm>
          <a:off x="5313680" y="26060400"/>
          <a:ext cx="848995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KS574118</a:t>
          </a:r>
          <a:endParaRPr lang="en-US" altLang="en-US"/>
        </a:p>
      </xdr:txBody>
    </xdr:sp>
    <xdr:clientData/>
  </xdr:twoCellAnchor>
  <xdr:twoCellAnchor>
    <xdr:from>
      <xdr:col>7</xdr:col>
      <xdr:colOff>245745</xdr:colOff>
      <xdr:row>74</xdr:row>
      <xdr:rowOff>127000</xdr:rowOff>
    </xdr:from>
    <xdr:to>
      <xdr:col>8</xdr:col>
      <xdr:colOff>390525</xdr:colOff>
      <xdr:row>74</xdr:row>
      <xdr:rowOff>407670</xdr:rowOff>
    </xdr:to>
    <xdr:sp>
      <xdr:nvSpPr>
        <xdr:cNvPr id="71" name="矩形 31"/>
        <xdr:cNvSpPr/>
      </xdr:nvSpPr>
      <xdr:spPr>
        <a:xfrm>
          <a:off x="5295900" y="24603075"/>
          <a:ext cx="848360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KS574114</a:t>
          </a:r>
          <a:endParaRPr lang="en-US" altLang="en-US"/>
        </a:p>
      </xdr:txBody>
    </xdr:sp>
    <xdr:clientData/>
  </xdr:twoCellAnchor>
  <xdr:twoCellAnchor>
    <xdr:from>
      <xdr:col>7</xdr:col>
      <xdr:colOff>247015</xdr:colOff>
      <xdr:row>74</xdr:row>
      <xdr:rowOff>450850</xdr:rowOff>
    </xdr:from>
    <xdr:to>
      <xdr:col>8</xdr:col>
      <xdr:colOff>392430</xdr:colOff>
      <xdr:row>74</xdr:row>
      <xdr:rowOff>731520</xdr:rowOff>
    </xdr:to>
    <xdr:sp>
      <xdr:nvSpPr>
        <xdr:cNvPr id="72" name="矩形 31"/>
        <xdr:cNvSpPr/>
      </xdr:nvSpPr>
      <xdr:spPr>
        <a:xfrm>
          <a:off x="5297170" y="24926925"/>
          <a:ext cx="848995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KS574115</a:t>
          </a:r>
          <a:endParaRPr lang="en-US" altLang="en-US"/>
        </a:p>
      </xdr:txBody>
    </xdr:sp>
    <xdr:clientData/>
  </xdr:twoCellAnchor>
  <xdr:twoCellAnchor>
    <xdr:from>
      <xdr:col>6</xdr:col>
      <xdr:colOff>212090</xdr:colOff>
      <xdr:row>74</xdr:row>
      <xdr:rowOff>1059180</xdr:rowOff>
    </xdr:from>
    <xdr:to>
      <xdr:col>7</xdr:col>
      <xdr:colOff>263525</xdr:colOff>
      <xdr:row>74</xdr:row>
      <xdr:rowOff>1724660</xdr:rowOff>
    </xdr:to>
    <xdr:cxnSp>
      <xdr:nvCxnSpPr>
        <xdr:cNvPr id="73" name="直接连接符 30"/>
        <xdr:cNvCxnSpPr>
          <a:stCxn id="70" idx="1"/>
          <a:endCxn id="57" idx="3"/>
        </xdr:cNvCxnSpPr>
      </xdr:nvCxnSpPr>
      <xdr:spPr>
        <a:xfrm flipH="1" flipV="1">
          <a:off x="4484370" y="25535255"/>
          <a:ext cx="829310" cy="665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212090</xdr:colOff>
      <xdr:row>74</xdr:row>
      <xdr:rowOff>591185</xdr:rowOff>
    </xdr:from>
    <xdr:to>
      <xdr:col>7</xdr:col>
      <xdr:colOff>247015</xdr:colOff>
      <xdr:row>74</xdr:row>
      <xdr:rowOff>1059180</xdr:rowOff>
    </xdr:to>
    <xdr:cxnSp>
      <xdr:nvCxnSpPr>
        <xdr:cNvPr id="74" name="直接连接符 30"/>
        <xdr:cNvCxnSpPr>
          <a:stCxn id="72" idx="1"/>
          <a:endCxn id="57" idx="3"/>
        </xdr:cNvCxnSpPr>
      </xdr:nvCxnSpPr>
      <xdr:spPr>
        <a:xfrm flipH="1">
          <a:off x="4484370" y="25067260"/>
          <a:ext cx="812800" cy="4679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212090</xdr:colOff>
      <xdr:row>74</xdr:row>
      <xdr:rowOff>267335</xdr:rowOff>
    </xdr:from>
    <xdr:to>
      <xdr:col>7</xdr:col>
      <xdr:colOff>245745</xdr:colOff>
      <xdr:row>74</xdr:row>
      <xdr:rowOff>1059180</xdr:rowOff>
    </xdr:to>
    <xdr:cxnSp>
      <xdr:nvCxnSpPr>
        <xdr:cNvPr id="75" name="直接连接符 30"/>
        <xdr:cNvCxnSpPr>
          <a:stCxn id="71" idx="1"/>
          <a:endCxn id="57" idx="3"/>
        </xdr:cNvCxnSpPr>
      </xdr:nvCxnSpPr>
      <xdr:spPr>
        <a:xfrm flipH="1">
          <a:off x="4484370" y="24743410"/>
          <a:ext cx="811530" cy="7918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191770</xdr:colOff>
      <xdr:row>75</xdr:row>
      <xdr:rowOff>146050</xdr:rowOff>
    </xdr:from>
    <xdr:to>
      <xdr:col>8</xdr:col>
      <xdr:colOff>377190</xdr:colOff>
      <xdr:row>75</xdr:row>
      <xdr:rowOff>1003300</xdr:rowOff>
    </xdr:to>
    <xdr:grpSp>
      <xdr:nvGrpSpPr>
        <xdr:cNvPr id="76" name="组合 75"/>
        <xdr:cNvGrpSpPr/>
      </xdr:nvGrpSpPr>
      <xdr:grpSpPr>
        <a:xfrm>
          <a:off x="2374265" y="26628725"/>
          <a:ext cx="3756660" cy="857250"/>
          <a:chOff x="2209" y="3532"/>
          <a:chExt cx="5969" cy="1345"/>
        </a:xfrm>
      </xdr:grpSpPr>
      <xdr:sp>
        <xdr:nvSpPr>
          <xdr:cNvPr id="77" name="圆角矩形 76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78" name="直接连接符 29"/>
          <xdr:cNvCxnSpPr>
            <a:stCxn id="81" idx="1"/>
            <a:endCxn id="77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79" name="直接连接符 30"/>
          <xdr:cNvCxnSpPr>
            <a:stCxn id="80" idx="1"/>
            <a:endCxn id="77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80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KS574120</a:t>
            </a:r>
            <a:endParaRPr lang="en-US" altLang="en-US"/>
          </a:p>
        </xdr:txBody>
      </xdr:sp>
      <xdr:sp>
        <xdr:nvSpPr>
          <xdr:cNvPr id="81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KS574121</a:t>
            </a:r>
            <a:endParaRPr lang="en-US" altLang="en-US"/>
          </a:p>
        </xdr:txBody>
      </xdr:sp>
      <xdr:cxnSp>
        <xdr:nvCxnSpPr>
          <xdr:cNvPr id="82" name="直接连接符 30"/>
          <xdr:cNvCxnSpPr>
            <a:stCxn id="83" idx="3"/>
            <a:endCxn id="77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83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KS574122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75</xdr:row>
      <xdr:rowOff>241300</xdr:rowOff>
    </xdr:from>
    <xdr:to>
      <xdr:col>12</xdr:col>
      <xdr:colOff>369570</xdr:colOff>
      <xdr:row>75</xdr:row>
      <xdr:rowOff>944880</xdr:rowOff>
    </xdr:to>
    <xdr:grpSp>
      <xdr:nvGrpSpPr>
        <xdr:cNvPr id="84" name="组合 17"/>
        <xdr:cNvGrpSpPr/>
      </xdr:nvGrpSpPr>
      <xdr:grpSpPr>
        <a:xfrm>
          <a:off x="6628130" y="26723975"/>
          <a:ext cx="2247900" cy="703580"/>
          <a:chOff x="12858748" y="4861333"/>
          <a:chExt cx="2066928" cy="498096"/>
        </a:xfrm>
      </xdr:grpSpPr>
      <xdr:sp>
        <xdr:nvSpPr>
          <xdr:cNvPr id="85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86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1.75+0.1    ≥71N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75</xdr:row>
      <xdr:rowOff>708025</xdr:rowOff>
    </xdr:from>
    <xdr:to>
      <xdr:col>7</xdr:col>
      <xdr:colOff>139700</xdr:colOff>
      <xdr:row>75</xdr:row>
      <xdr:rowOff>917575</xdr:rowOff>
    </xdr:to>
    <xdr:sp>
      <xdr:nvSpPr>
        <xdr:cNvPr id="87" name="文本框 69"/>
        <xdr:cNvSpPr txBox="1"/>
      </xdr:nvSpPr>
      <xdr:spPr>
        <a:xfrm>
          <a:off x="4535170" y="271907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75</xdr:row>
      <xdr:rowOff>260350</xdr:rowOff>
    </xdr:from>
    <xdr:to>
      <xdr:col>7</xdr:col>
      <xdr:colOff>137160</xdr:colOff>
      <xdr:row>75</xdr:row>
      <xdr:rowOff>469900</xdr:rowOff>
    </xdr:to>
    <xdr:sp>
      <xdr:nvSpPr>
        <xdr:cNvPr id="88" name="文本框 87"/>
        <xdr:cNvSpPr txBox="1"/>
      </xdr:nvSpPr>
      <xdr:spPr>
        <a:xfrm>
          <a:off x="4532630" y="267430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75</xdr:row>
      <xdr:rowOff>368300</xdr:rowOff>
    </xdr:from>
    <xdr:to>
      <xdr:col>5</xdr:col>
      <xdr:colOff>327660</xdr:colOff>
      <xdr:row>75</xdr:row>
      <xdr:rowOff>577850</xdr:rowOff>
    </xdr:to>
    <xdr:sp>
      <xdr:nvSpPr>
        <xdr:cNvPr id="89" name="文本框 69"/>
        <xdr:cNvSpPr txBox="1"/>
      </xdr:nvSpPr>
      <xdr:spPr>
        <a:xfrm>
          <a:off x="3289935" y="268509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191770</xdr:colOff>
      <xdr:row>76</xdr:row>
      <xdr:rowOff>146050</xdr:rowOff>
    </xdr:from>
    <xdr:to>
      <xdr:col>8</xdr:col>
      <xdr:colOff>377190</xdr:colOff>
      <xdr:row>76</xdr:row>
      <xdr:rowOff>1003300</xdr:rowOff>
    </xdr:to>
    <xdr:grpSp>
      <xdr:nvGrpSpPr>
        <xdr:cNvPr id="90" name="组合 89"/>
        <xdr:cNvGrpSpPr/>
      </xdr:nvGrpSpPr>
      <xdr:grpSpPr>
        <a:xfrm>
          <a:off x="2374265" y="27784425"/>
          <a:ext cx="3756660" cy="857250"/>
          <a:chOff x="2209" y="3532"/>
          <a:chExt cx="5969" cy="1345"/>
        </a:xfrm>
      </xdr:grpSpPr>
      <xdr:sp>
        <xdr:nvSpPr>
          <xdr:cNvPr id="91" name="圆角矩形 90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92" name="直接连接符 29"/>
          <xdr:cNvCxnSpPr>
            <a:stCxn id="95" idx="1"/>
            <a:endCxn id="91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93" name="直接连接符 30"/>
          <xdr:cNvCxnSpPr>
            <a:stCxn id="94" idx="1"/>
            <a:endCxn id="91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94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KS574124</a:t>
            </a:r>
            <a:endParaRPr lang="en-US" altLang="en-US"/>
          </a:p>
        </xdr:txBody>
      </xdr:sp>
      <xdr:sp>
        <xdr:nvSpPr>
          <xdr:cNvPr id="95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KS574125</a:t>
            </a:r>
            <a:endParaRPr lang="en-US" altLang="en-US"/>
          </a:p>
        </xdr:txBody>
      </xdr:sp>
      <xdr:cxnSp>
        <xdr:nvCxnSpPr>
          <xdr:cNvPr id="96" name="直接连接符 30"/>
          <xdr:cNvCxnSpPr>
            <a:stCxn id="97" idx="3"/>
            <a:endCxn id="91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97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KS574123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76</xdr:row>
      <xdr:rowOff>241300</xdr:rowOff>
    </xdr:from>
    <xdr:to>
      <xdr:col>12</xdr:col>
      <xdr:colOff>369570</xdr:colOff>
      <xdr:row>76</xdr:row>
      <xdr:rowOff>944880</xdr:rowOff>
    </xdr:to>
    <xdr:grpSp>
      <xdr:nvGrpSpPr>
        <xdr:cNvPr id="98" name="组合 17"/>
        <xdr:cNvGrpSpPr/>
      </xdr:nvGrpSpPr>
      <xdr:grpSpPr>
        <a:xfrm>
          <a:off x="6628130" y="27879675"/>
          <a:ext cx="2247900" cy="703580"/>
          <a:chOff x="12858748" y="4861333"/>
          <a:chExt cx="2066928" cy="498096"/>
        </a:xfrm>
      </xdr:grpSpPr>
      <xdr:sp>
        <xdr:nvSpPr>
          <xdr:cNvPr id="99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00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S1170222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en-US" altLang="zh-CN">
                <a:effectLst/>
                <a:sym typeface="+mn-ea"/>
              </a:rPr>
              <a:t>2.30+0.1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≥1211N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76</xdr:row>
      <xdr:rowOff>708025</xdr:rowOff>
    </xdr:from>
    <xdr:to>
      <xdr:col>7</xdr:col>
      <xdr:colOff>139700</xdr:colOff>
      <xdr:row>76</xdr:row>
      <xdr:rowOff>917575</xdr:rowOff>
    </xdr:to>
    <xdr:sp>
      <xdr:nvSpPr>
        <xdr:cNvPr id="101" name="文本框 69"/>
        <xdr:cNvSpPr txBox="1"/>
      </xdr:nvSpPr>
      <xdr:spPr>
        <a:xfrm>
          <a:off x="4535170" y="283464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76</xdr:row>
      <xdr:rowOff>260350</xdr:rowOff>
    </xdr:from>
    <xdr:to>
      <xdr:col>7</xdr:col>
      <xdr:colOff>137160</xdr:colOff>
      <xdr:row>76</xdr:row>
      <xdr:rowOff>469900</xdr:rowOff>
    </xdr:to>
    <xdr:sp>
      <xdr:nvSpPr>
        <xdr:cNvPr id="102" name="文本框 101"/>
        <xdr:cNvSpPr txBox="1"/>
      </xdr:nvSpPr>
      <xdr:spPr>
        <a:xfrm>
          <a:off x="4532630" y="278987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76</xdr:row>
      <xdr:rowOff>368300</xdr:rowOff>
    </xdr:from>
    <xdr:to>
      <xdr:col>5</xdr:col>
      <xdr:colOff>327660</xdr:colOff>
      <xdr:row>76</xdr:row>
      <xdr:rowOff>577850</xdr:rowOff>
    </xdr:to>
    <xdr:sp>
      <xdr:nvSpPr>
        <xdr:cNvPr id="103" name="文本框 69"/>
        <xdr:cNvSpPr txBox="1"/>
      </xdr:nvSpPr>
      <xdr:spPr>
        <a:xfrm>
          <a:off x="3289935" y="280066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229870</xdr:colOff>
      <xdr:row>77</xdr:row>
      <xdr:rowOff>593725</xdr:rowOff>
    </xdr:from>
    <xdr:to>
      <xdr:col>8</xdr:col>
      <xdr:colOff>424815</xdr:colOff>
      <xdr:row>77</xdr:row>
      <xdr:rowOff>1308100</xdr:rowOff>
    </xdr:to>
    <xdr:grpSp>
      <xdr:nvGrpSpPr>
        <xdr:cNvPr id="104" name="组合 103"/>
        <xdr:cNvGrpSpPr/>
      </xdr:nvGrpSpPr>
      <xdr:grpSpPr>
        <a:xfrm>
          <a:off x="2412365" y="29387800"/>
          <a:ext cx="3766185" cy="714375"/>
          <a:chOff x="2209" y="3804"/>
          <a:chExt cx="5984" cy="1073"/>
        </a:xfrm>
      </xdr:grpSpPr>
      <xdr:sp>
        <xdr:nvSpPr>
          <xdr:cNvPr id="105" name="圆角矩形 104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106" name="直接连接符 29"/>
          <xdr:cNvCxnSpPr>
            <a:stCxn id="109" idx="1"/>
            <a:endCxn id="105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107" name="直接连接符 30"/>
          <xdr:cNvCxnSpPr>
            <a:stCxn id="108" idx="1"/>
            <a:endCxn id="105" idx="3"/>
          </xdr:cNvCxnSpPr>
        </xdr:nvCxnSpPr>
        <xdr:spPr>
          <a:xfrm flipH="1">
            <a:off x="5547" y="4015"/>
            <a:ext cx="1297" cy="1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08" name="矩形 31"/>
          <xdr:cNvSpPr/>
        </xdr:nvSpPr>
        <xdr:spPr>
          <a:xfrm>
            <a:off x="6844" y="3804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KS574127</a:t>
            </a:r>
            <a:endParaRPr lang="en-US" altLang="en-US"/>
          </a:p>
        </xdr:txBody>
      </xdr:sp>
      <xdr:sp>
        <xdr:nvSpPr>
          <xdr:cNvPr id="109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KS574126</a:t>
            </a:r>
            <a:endParaRPr lang="en-US" altLang="en-US"/>
          </a:p>
        </xdr:txBody>
      </xdr:sp>
      <xdr:cxnSp>
        <xdr:nvCxnSpPr>
          <xdr:cNvPr id="110" name="直接连接符 30"/>
          <xdr:cNvCxnSpPr>
            <a:stCxn id="111" idx="3"/>
            <a:endCxn id="105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11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KS574128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77</xdr:row>
      <xdr:rowOff>241300</xdr:rowOff>
    </xdr:from>
    <xdr:to>
      <xdr:col>12</xdr:col>
      <xdr:colOff>369570</xdr:colOff>
      <xdr:row>77</xdr:row>
      <xdr:rowOff>944880</xdr:rowOff>
    </xdr:to>
    <xdr:grpSp>
      <xdr:nvGrpSpPr>
        <xdr:cNvPr id="112" name="组合 17"/>
        <xdr:cNvGrpSpPr/>
      </xdr:nvGrpSpPr>
      <xdr:grpSpPr>
        <a:xfrm>
          <a:off x="6628130" y="29035375"/>
          <a:ext cx="2247900" cy="703580"/>
          <a:chOff x="12858748" y="4861333"/>
          <a:chExt cx="2066928" cy="498096"/>
        </a:xfrm>
      </xdr:grpSpPr>
      <xdr:sp>
        <xdr:nvSpPr>
          <xdr:cNvPr id="113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14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1.95+0.1    ≥71N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243840</xdr:colOff>
      <xdr:row>77</xdr:row>
      <xdr:rowOff>565150</xdr:rowOff>
    </xdr:from>
    <xdr:to>
      <xdr:col>7</xdr:col>
      <xdr:colOff>120650</xdr:colOff>
      <xdr:row>77</xdr:row>
      <xdr:rowOff>774700</xdr:rowOff>
    </xdr:to>
    <xdr:sp>
      <xdr:nvSpPr>
        <xdr:cNvPr id="115" name="文本框 69"/>
        <xdr:cNvSpPr txBox="1"/>
      </xdr:nvSpPr>
      <xdr:spPr>
        <a:xfrm>
          <a:off x="4516120" y="293592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374650</xdr:colOff>
      <xdr:row>77</xdr:row>
      <xdr:rowOff>1270000</xdr:rowOff>
    </xdr:from>
    <xdr:to>
      <xdr:col>7</xdr:col>
      <xdr:colOff>251460</xdr:colOff>
      <xdr:row>77</xdr:row>
      <xdr:rowOff>1479550</xdr:rowOff>
    </xdr:to>
    <xdr:sp>
      <xdr:nvSpPr>
        <xdr:cNvPr id="116" name="文本框 69"/>
        <xdr:cNvSpPr txBox="1"/>
      </xdr:nvSpPr>
      <xdr:spPr>
        <a:xfrm>
          <a:off x="4646930" y="300640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673100</xdr:colOff>
      <xdr:row>77</xdr:row>
      <xdr:rowOff>892175</xdr:rowOff>
    </xdr:from>
    <xdr:to>
      <xdr:col>5</xdr:col>
      <xdr:colOff>556260</xdr:colOff>
      <xdr:row>77</xdr:row>
      <xdr:rowOff>1101725</xdr:rowOff>
    </xdr:to>
    <xdr:sp>
      <xdr:nvSpPr>
        <xdr:cNvPr id="117" name="文本框 69"/>
        <xdr:cNvSpPr txBox="1"/>
      </xdr:nvSpPr>
      <xdr:spPr>
        <a:xfrm>
          <a:off x="3518535" y="2968625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7</xdr:col>
      <xdr:colOff>227965</xdr:colOff>
      <xdr:row>77</xdr:row>
      <xdr:rowOff>174625</xdr:rowOff>
    </xdr:from>
    <xdr:to>
      <xdr:col>8</xdr:col>
      <xdr:colOff>373380</xdr:colOff>
      <xdr:row>77</xdr:row>
      <xdr:rowOff>455295</xdr:rowOff>
    </xdr:to>
    <xdr:sp>
      <xdr:nvSpPr>
        <xdr:cNvPr id="118" name="矩形 31"/>
        <xdr:cNvSpPr/>
      </xdr:nvSpPr>
      <xdr:spPr>
        <a:xfrm>
          <a:off x="5278120" y="28968700"/>
          <a:ext cx="848995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KS574129</a:t>
          </a:r>
          <a:endParaRPr lang="en-US" altLang="en-US"/>
        </a:p>
      </xdr:txBody>
    </xdr:sp>
    <xdr:clientData/>
  </xdr:twoCellAnchor>
  <xdr:twoCellAnchor>
    <xdr:from>
      <xdr:col>6</xdr:col>
      <xdr:colOff>240665</xdr:colOff>
      <xdr:row>77</xdr:row>
      <xdr:rowOff>314960</xdr:rowOff>
    </xdr:from>
    <xdr:to>
      <xdr:col>7</xdr:col>
      <xdr:colOff>227965</xdr:colOff>
      <xdr:row>77</xdr:row>
      <xdr:rowOff>859155</xdr:rowOff>
    </xdr:to>
    <xdr:cxnSp>
      <xdr:nvCxnSpPr>
        <xdr:cNvPr id="119" name="直接连接符 30"/>
        <xdr:cNvCxnSpPr>
          <a:stCxn id="118" idx="1"/>
          <a:endCxn id="105" idx="3"/>
        </xdr:cNvCxnSpPr>
      </xdr:nvCxnSpPr>
      <xdr:spPr>
        <a:xfrm flipH="1">
          <a:off x="4512945" y="29109035"/>
          <a:ext cx="765175" cy="544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191770</xdr:colOff>
      <xdr:row>78</xdr:row>
      <xdr:rowOff>146050</xdr:rowOff>
    </xdr:from>
    <xdr:to>
      <xdr:col>8</xdr:col>
      <xdr:colOff>377190</xdr:colOff>
      <xdr:row>78</xdr:row>
      <xdr:rowOff>1003300</xdr:rowOff>
    </xdr:to>
    <xdr:grpSp>
      <xdr:nvGrpSpPr>
        <xdr:cNvPr id="120" name="组合 119"/>
        <xdr:cNvGrpSpPr/>
      </xdr:nvGrpSpPr>
      <xdr:grpSpPr>
        <a:xfrm>
          <a:off x="2374265" y="30426025"/>
          <a:ext cx="3756660" cy="857250"/>
          <a:chOff x="2209" y="3532"/>
          <a:chExt cx="5969" cy="1345"/>
        </a:xfrm>
      </xdr:grpSpPr>
      <xdr:sp>
        <xdr:nvSpPr>
          <xdr:cNvPr id="121" name="圆角矩形 120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122" name="直接连接符 29"/>
          <xdr:cNvCxnSpPr>
            <a:stCxn id="125" idx="1"/>
            <a:endCxn id="121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123" name="直接连接符 30"/>
          <xdr:cNvCxnSpPr>
            <a:stCxn id="124" idx="1"/>
            <a:endCxn id="121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24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KS574132</a:t>
            </a:r>
            <a:endParaRPr lang="en-US" altLang="en-US"/>
          </a:p>
        </xdr:txBody>
      </xdr:sp>
      <xdr:sp>
        <xdr:nvSpPr>
          <xdr:cNvPr id="125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KS574130</a:t>
            </a:r>
            <a:endParaRPr lang="en-US" altLang="en-US"/>
          </a:p>
        </xdr:txBody>
      </xdr:sp>
      <xdr:cxnSp>
        <xdr:nvCxnSpPr>
          <xdr:cNvPr id="126" name="直接连接符 30"/>
          <xdr:cNvCxnSpPr>
            <a:stCxn id="127" idx="3"/>
            <a:endCxn id="121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27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KS574131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78</xdr:row>
      <xdr:rowOff>241300</xdr:rowOff>
    </xdr:from>
    <xdr:to>
      <xdr:col>12</xdr:col>
      <xdr:colOff>369570</xdr:colOff>
      <xdr:row>78</xdr:row>
      <xdr:rowOff>944880</xdr:rowOff>
    </xdr:to>
    <xdr:grpSp>
      <xdr:nvGrpSpPr>
        <xdr:cNvPr id="128" name="组合 17"/>
        <xdr:cNvGrpSpPr/>
      </xdr:nvGrpSpPr>
      <xdr:grpSpPr>
        <a:xfrm>
          <a:off x="6628130" y="30521275"/>
          <a:ext cx="2247900" cy="703580"/>
          <a:chOff x="12858748" y="4861333"/>
          <a:chExt cx="2066928" cy="498096"/>
        </a:xfrm>
      </xdr:grpSpPr>
      <xdr:sp>
        <xdr:nvSpPr>
          <xdr:cNvPr id="129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30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S1170222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2.75+0.1    ≥81N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78</xdr:row>
      <xdr:rowOff>708025</xdr:rowOff>
    </xdr:from>
    <xdr:to>
      <xdr:col>7</xdr:col>
      <xdr:colOff>139700</xdr:colOff>
      <xdr:row>78</xdr:row>
      <xdr:rowOff>917575</xdr:rowOff>
    </xdr:to>
    <xdr:sp>
      <xdr:nvSpPr>
        <xdr:cNvPr id="131" name="文本框 69"/>
        <xdr:cNvSpPr txBox="1"/>
      </xdr:nvSpPr>
      <xdr:spPr>
        <a:xfrm>
          <a:off x="4535170" y="309880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78</xdr:row>
      <xdr:rowOff>260350</xdr:rowOff>
    </xdr:from>
    <xdr:to>
      <xdr:col>7</xdr:col>
      <xdr:colOff>137160</xdr:colOff>
      <xdr:row>78</xdr:row>
      <xdr:rowOff>469900</xdr:rowOff>
    </xdr:to>
    <xdr:sp>
      <xdr:nvSpPr>
        <xdr:cNvPr id="132" name="文本框 131"/>
        <xdr:cNvSpPr txBox="1"/>
      </xdr:nvSpPr>
      <xdr:spPr>
        <a:xfrm>
          <a:off x="4532630" y="305403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78</xdr:row>
      <xdr:rowOff>368300</xdr:rowOff>
    </xdr:from>
    <xdr:to>
      <xdr:col>5</xdr:col>
      <xdr:colOff>327660</xdr:colOff>
      <xdr:row>78</xdr:row>
      <xdr:rowOff>577850</xdr:rowOff>
    </xdr:to>
    <xdr:sp>
      <xdr:nvSpPr>
        <xdr:cNvPr id="133" name="文本框 69"/>
        <xdr:cNvSpPr txBox="1"/>
      </xdr:nvSpPr>
      <xdr:spPr>
        <a:xfrm>
          <a:off x="3289935" y="306482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229870</xdr:colOff>
      <xdr:row>79</xdr:row>
      <xdr:rowOff>593725</xdr:rowOff>
    </xdr:from>
    <xdr:to>
      <xdr:col>8</xdr:col>
      <xdr:colOff>424815</xdr:colOff>
      <xdr:row>79</xdr:row>
      <xdr:rowOff>1308100</xdr:rowOff>
    </xdr:to>
    <xdr:grpSp>
      <xdr:nvGrpSpPr>
        <xdr:cNvPr id="134" name="组合 133"/>
        <xdr:cNvGrpSpPr/>
      </xdr:nvGrpSpPr>
      <xdr:grpSpPr>
        <a:xfrm>
          <a:off x="2412365" y="32029400"/>
          <a:ext cx="3766185" cy="714375"/>
          <a:chOff x="2209" y="3804"/>
          <a:chExt cx="5984" cy="1073"/>
        </a:xfrm>
      </xdr:grpSpPr>
      <xdr:sp>
        <xdr:nvSpPr>
          <xdr:cNvPr id="135" name="圆角矩形 134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136" name="直接连接符 29"/>
          <xdr:cNvCxnSpPr>
            <a:stCxn id="139" idx="1"/>
            <a:endCxn id="135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137" name="直接连接符 30"/>
          <xdr:cNvCxnSpPr>
            <a:stCxn id="138" idx="1"/>
            <a:endCxn id="135" idx="3"/>
          </xdr:cNvCxnSpPr>
        </xdr:nvCxnSpPr>
        <xdr:spPr>
          <a:xfrm flipH="1">
            <a:off x="5547" y="4015"/>
            <a:ext cx="1297" cy="1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38" name="矩形 31"/>
          <xdr:cNvSpPr/>
        </xdr:nvSpPr>
        <xdr:spPr>
          <a:xfrm>
            <a:off x="6844" y="3804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KS574134</a:t>
            </a:r>
            <a:endParaRPr lang="en-US" altLang="en-US"/>
          </a:p>
        </xdr:txBody>
      </xdr:sp>
      <xdr:sp>
        <xdr:nvSpPr>
          <xdr:cNvPr id="139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KS574133</a:t>
            </a:r>
            <a:endParaRPr lang="en-US" altLang="en-US"/>
          </a:p>
        </xdr:txBody>
      </xdr:sp>
      <xdr:cxnSp>
        <xdr:nvCxnSpPr>
          <xdr:cNvPr id="140" name="直接连接符 30"/>
          <xdr:cNvCxnSpPr>
            <a:stCxn id="141" idx="3"/>
            <a:endCxn id="135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41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KS574136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79</xdr:row>
      <xdr:rowOff>241300</xdr:rowOff>
    </xdr:from>
    <xdr:to>
      <xdr:col>12</xdr:col>
      <xdr:colOff>369570</xdr:colOff>
      <xdr:row>79</xdr:row>
      <xdr:rowOff>944880</xdr:rowOff>
    </xdr:to>
    <xdr:grpSp>
      <xdr:nvGrpSpPr>
        <xdr:cNvPr id="142" name="组合 17"/>
        <xdr:cNvGrpSpPr/>
      </xdr:nvGrpSpPr>
      <xdr:grpSpPr>
        <a:xfrm>
          <a:off x="6628130" y="31676975"/>
          <a:ext cx="2247900" cy="703580"/>
          <a:chOff x="12858748" y="4861333"/>
          <a:chExt cx="2066928" cy="498096"/>
        </a:xfrm>
      </xdr:grpSpPr>
      <xdr:sp>
        <xdr:nvSpPr>
          <xdr:cNvPr id="143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44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2.25+0.1    ≥81N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339090</xdr:colOff>
      <xdr:row>79</xdr:row>
      <xdr:rowOff>279400</xdr:rowOff>
    </xdr:from>
    <xdr:to>
      <xdr:col>7</xdr:col>
      <xdr:colOff>215900</xdr:colOff>
      <xdr:row>79</xdr:row>
      <xdr:rowOff>488950</xdr:rowOff>
    </xdr:to>
    <xdr:sp>
      <xdr:nvSpPr>
        <xdr:cNvPr id="145" name="文本框 69"/>
        <xdr:cNvSpPr txBox="1"/>
      </xdr:nvSpPr>
      <xdr:spPr>
        <a:xfrm>
          <a:off x="4611370" y="317150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403225</xdr:colOff>
      <xdr:row>79</xdr:row>
      <xdr:rowOff>1041400</xdr:rowOff>
    </xdr:from>
    <xdr:to>
      <xdr:col>7</xdr:col>
      <xdr:colOff>280035</xdr:colOff>
      <xdr:row>79</xdr:row>
      <xdr:rowOff>1250950</xdr:rowOff>
    </xdr:to>
    <xdr:sp>
      <xdr:nvSpPr>
        <xdr:cNvPr id="146" name="文本框 69"/>
        <xdr:cNvSpPr txBox="1"/>
      </xdr:nvSpPr>
      <xdr:spPr>
        <a:xfrm>
          <a:off x="4675505" y="324770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673100</xdr:colOff>
      <xdr:row>79</xdr:row>
      <xdr:rowOff>892175</xdr:rowOff>
    </xdr:from>
    <xdr:to>
      <xdr:col>5</xdr:col>
      <xdr:colOff>556260</xdr:colOff>
      <xdr:row>79</xdr:row>
      <xdr:rowOff>1101725</xdr:rowOff>
    </xdr:to>
    <xdr:sp>
      <xdr:nvSpPr>
        <xdr:cNvPr id="147" name="文本框 69"/>
        <xdr:cNvSpPr txBox="1"/>
      </xdr:nvSpPr>
      <xdr:spPr>
        <a:xfrm>
          <a:off x="3518535" y="3232785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7</xdr:col>
      <xdr:colOff>227965</xdr:colOff>
      <xdr:row>79</xdr:row>
      <xdr:rowOff>174625</xdr:rowOff>
    </xdr:from>
    <xdr:to>
      <xdr:col>8</xdr:col>
      <xdr:colOff>373380</xdr:colOff>
      <xdr:row>79</xdr:row>
      <xdr:rowOff>455295</xdr:rowOff>
    </xdr:to>
    <xdr:sp>
      <xdr:nvSpPr>
        <xdr:cNvPr id="148" name="矩形 31"/>
        <xdr:cNvSpPr/>
      </xdr:nvSpPr>
      <xdr:spPr>
        <a:xfrm>
          <a:off x="5278120" y="31610300"/>
          <a:ext cx="848995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KS574135</a:t>
          </a:r>
          <a:endParaRPr lang="en-US" altLang="en-US"/>
        </a:p>
      </xdr:txBody>
    </xdr:sp>
    <xdr:clientData/>
  </xdr:twoCellAnchor>
  <xdr:twoCellAnchor>
    <xdr:from>
      <xdr:col>6</xdr:col>
      <xdr:colOff>240665</xdr:colOff>
      <xdr:row>79</xdr:row>
      <xdr:rowOff>314960</xdr:rowOff>
    </xdr:from>
    <xdr:to>
      <xdr:col>7</xdr:col>
      <xdr:colOff>227965</xdr:colOff>
      <xdr:row>79</xdr:row>
      <xdr:rowOff>859155</xdr:rowOff>
    </xdr:to>
    <xdr:cxnSp>
      <xdr:nvCxnSpPr>
        <xdr:cNvPr id="149" name="直接连接符 30"/>
        <xdr:cNvCxnSpPr>
          <a:stCxn id="148" idx="1"/>
          <a:endCxn id="135" idx="3"/>
        </xdr:cNvCxnSpPr>
      </xdr:nvCxnSpPr>
      <xdr:spPr>
        <a:xfrm flipH="1">
          <a:off x="4512945" y="31750635"/>
          <a:ext cx="765175" cy="544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391795</xdr:colOff>
      <xdr:row>79</xdr:row>
      <xdr:rowOff>793115</xdr:rowOff>
    </xdr:from>
    <xdr:to>
      <xdr:col>7</xdr:col>
      <xdr:colOff>268605</xdr:colOff>
      <xdr:row>79</xdr:row>
      <xdr:rowOff>936625</xdr:rowOff>
    </xdr:to>
    <xdr:sp>
      <xdr:nvSpPr>
        <xdr:cNvPr id="150" name="文本框 69"/>
        <xdr:cNvSpPr txBox="1"/>
      </xdr:nvSpPr>
      <xdr:spPr>
        <a:xfrm>
          <a:off x="4664075" y="32228790"/>
          <a:ext cx="654685" cy="14351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68580</xdr:colOff>
      <xdr:row>0</xdr:row>
      <xdr:rowOff>0</xdr:rowOff>
    </xdr:from>
    <xdr:to>
      <xdr:col>2</xdr:col>
      <xdr:colOff>487045</xdr:colOff>
      <xdr:row>0</xdr:row>
      <xdr:rowOff>342900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8125" cy="34290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257175</xdr:colOff>
      <xdr:row>33</xdr:row>
      <xdr:rowOff>0</xdr:rowOff>
    </xdr:from>
    <xdr:ext cx="309880" cy="273685"/>
    <xdr:sp>
      <xdr:nvSpPr>
        <xdr:cNvPr id="103" name="文本框 102"/>
        <xdr:cNvSpPr txBox="1"/>
      </xdr:nvSpPr>
      <xdr:spPr>
        <a:xfrm>
          <a:off x="3874135" y="152304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0</xdr:col>
      <xdr:colOff>68580</xdr:colOff>
      <xdr:row>0</xdr:row>
      <xdr:rowOff>0</xdr:rowOff>
    </xdr:from>
    <xdr:to>
      <xdr:col>2</xdr:col>
      <xdr:colOff>487045</xdr:colOff>
      <xdr:row>0</xdr:row>
      <xdr:rowOff>342900</xdr:rowOff>
    </xdr:to>
    <xdr:pic>
      <xdr:nvPicPr>
        <xdr:cNvPr id="11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812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609600</xdr:colOff>
      <xdr:row>32</xdr:row>
      <xdr:rowOff>0</xdr:rowOff>
    </xdr:from>
    <xdr:to>
      <xdr:col>11</xdr:col>
      <xdr:colOff>617220</xdr:colOff>
      <xdr:row>32</xdr:row>
      <xdr:rowOff>0</xdr:rowOff>
    </xdr:to>
    <xdr:cxnSp>
      <xdr:nvCxnSpPr>
        <xdr:cNvPr id="13" name="直接连接符 10"/>
        <xdr:cNvCxnSpPr/>
      </xdr:nvCxnSpPr>
      <xdr:spPr>
        <a:xfrm flipH="1">
          <a:off x="8460740" y="14849475"/>
          <a:ext cx="7620" cy="0"/>
        </a:xfrm>
        <a:prstGeom prst="line">
          <a:avLst/>
        </a:prstGeom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191770</xdr:colOff>
      <xdr:row>26</xdr:row>
      <xdr:rowOff>146050</xdr:rowOff>
    </xdr:from>
    <xdr:to>
      <xdr:col>8</xdr:col>
      <xdr:colOff>377190</xdr:colOff>
      <xdr:row>26</xdr:row>
      <xdr:rowOff>1003300</xdr:rowOff>
    </xdr:to>
    <xdr:grpSp>
      <xdr:nvGrpSpPr>
        <xdr:cNvPr id="3" name="组合 2"/>
        <xdr:cNvGrpSpPr/>
      </xdr:nvGrpSpPr>
      <xdr:grpSpPr>
        <a:xfrm>
          <a:off x="2374265" y="8582025"/>
          <a:ext cx="3756660" cy="857250"/>
          <a:chOff x="2209" y="3532"/>
          <a:chExt cx="5969" cy="1345"/>
        </a:xfrm>
      </xdr:grpSpPr>
      <xdr:sp>
        <xdr:nvSpPr>
          <xdr:cNvPr id="4" name="圆角矩形 23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5" name="直接连接符 29"/>
          <xdr:cNvCxnSpPr>
            <a:stCxn id="8" idx="1"/>
            <a:endCxn id="4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6" name="直接连接符 30"/>
          <xdr:cNvCxnSpPr>
            <a:stCxn id="7" idx="1"/>
            <a:endCxn id="4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7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KS574242</a:t>
            </a:r>
            <a:endParaRPr lang="en-US" altLang="en-US"/>
          </a:p>
        </xdr:txBody>
      </xdr:sp>
      <xdr:sp>
        <xdr:nvSpPr>
          <xdr:cNvPr id="8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>
                <a:sym typeface="+mn-ea"/>
              </a:rPr>
              <a:t>KS574243</a:t>
            </a:r>
            <a:endParaRPr lang="en-US" altLang="en-US"/>
          </a:p>
        </xdr:txBody>
      </xdr:sp>
      <xdr:cxnSp>
        <xdr:nvCxnSpPr>
          <xdr:cNvPr id="9" name="直接连接符 30"/>
          <xdr:cNvCxnSpPr>
            <a:stCxn id="10" idx="3"/>
            <a:endCxn id="4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0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>
                <a:sym typeface="+mn-ea"/>
              </a:rPr>
              <a:t>KS574244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26</xdr:row>
      <xdr:rowOff>241300</xdr:rowOff>
    </xdr:from>
    <xdr:to>
      <xdr:col>12</xdr:col>
      <xdr:colOff>369570</xdr:colOff>
      <xdr:row>26</xdr:row>
      <xdr:rowOff>944880</xdr:rowOff>
    </xdr:to>
    <xdr:grpSp>
      <xdr:nvGrpSpPr>
        <xdr:cNvPr id="12" name="组合 17"/>
        <xdr:cNvGrpSpPr/>
      </xdr:nvGrpSpPr>
      <xdr:grpSpPr>
        <a:xfrm>
          <a:off x="6628130" y="8677275"/>
          <a:ext cx="2247900" cy="703580"/>
          <a:chOff x="12858748" y="4861333"/>
          <a:chExt cx="2066928" cy="498096"/>
        </a:xfrm>
      </xdr:grpSpPr>
      <xdr:sp>
        <xdr:nvSpPr>
          <xdr:cNvPr id="15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6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1.75+0.1    ≥71N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26</xdr:row>
      <xdr:rowOff>708025</xdr:rowOff>
    </xdr:from>
    <xdr:to>
      <xdr:col>7</xdr:col>
      <xdr:colOff>139700</xdr:colOff>
      <xdr:row>26</xdr:row>
      <xdr:rowOff>917575</xdr:rowOff>
    </xdr:to>
    <xdr:sp>
      <xdr:nvSpPr>
        <xdr:cNvPr id="17" name="文本框 69"/>
        <xdr:cNvSpPr txBox="1"/>
      </xdr:nvSpPr>
      <xdr:spPr>
        <a:xfrm>
          <a:off x="4535170" y="91440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26</xdr:row>
      <xdr:rowOff>260350</xdr:rowOff>
    </xdr:from>
    <xdr:to>
      <xdr:col>7</xdr:col>
      <xdr:colOff>137160</xdr:colOff>
      <xdr:row>26</xdr:row>
      <xdr:rowOff>469900</xdr:rowOff>
    </xdr:to>
    <xdr:sp>
      <xdr:nvSpPr>
        <xdr:cNvPr id="18" name="文本框 69"/>
        <xdr:cNvSpPr txBox="1"/>
      </xdr:nvSpPr>
      <xdr:spPr>
        <a:xfrm>
          <a:off x="4532630" y="86963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26</xdr:row>
      <xdr:rowOff>368300</xdr:rowOff>
    </xdr:from>
    <xdr:to>
      <xdr:col>5</xdr:col>
      <xdr:colOff>327660</xdr:colOff>
      <xdr:row>26</xdr:row>
      <xdr:rowOff>577850</xdr:rowOff>
    </xdr:to>
    <xdr:sp>
      <xdr:nvSpPr>
        <xdr:cNvPr id="19" name="文本框 69"/>
        <xdr:cNvSpPr txBox="1"/>
      </xdr:nvSpPr>
      <xdr:spPr>
        <a:xfrm>
          <a:off x="3289935" y="88042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229870</xdr:colOff>
      <xdr:row>27</xdr:row>
      <xdr:rowOff>593725</xdr:rowOff>
    </xdr:from>
    <xdr:to>
      <xdr:col>8</xdr:col>
      <xdr:colOff>424815</xdr:colOff>
      <xdr:row>27</xdr:row>
      <xdr:rowOff>1308100</xdr:rowOff>
    </xdr:to>
    <xdr:grpSp>
      <xdr:nvGrpSpPr>
        <xdr:cNvPr id="61" name="组合 60"/>
        <xdr:cNvGrpSpPr/>
      </xdr:nvGrpSpPr>
      <xdr:grpSpPr>
        <a:xfrm>
          <a:off x="2412365" y="10185400"/>
          <a:ext cx="3766185" cy="714375"/>
          <a:chOff x="2209" y="3804"/>
          <a:chExt cx="5984" cy="1073"/>
        </a:xfrm>
      </xdr:grpSpPr>
      <xdr:sp>
        <xdr:nvSpPr>
          <xdr:cNvPr id="62" name="圆角矩形 61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63" name="直接连接符 29"/>
          <xdr:cNvCxnSpPr>
            <a:stCxn id="66" idx="1"/>
            <a:endCxn id="62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64" name="直接连接符 30"/>
          <xdr:cNvCxnSpPr>
            <a:stCxn id="65" idx="1"/>
            <a:endCxn id="62" idx="3"/>
          </xdr:cNvCxnSpPr>
        </xdr:nvCxnSpPr>
        <xdr:spPr>
          <a:xfrm flipH="1">
            <a:off x="5547" y="4015"/>
            <a:ext cx="1297" cy="1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65" name="矩形 31"/>
          <xdr:cNvSpPr/>
        </xdr:nvSpPr>
        <xdr:spPr>
          <a:xfrm>
            <a:off x="6844" y="3804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KS574246</a:t>
            </a:r>
            <a:endParaRPr lang="en-US" altLang="en-US"/>
          </a:p>
        </xdr:txBody>
      </xdr:sp>
      <xdr:sp>
        <xdr:nvSpPr>
          <xdr:cNvPr id="66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KS574247</a:t>
            </a:r>
            <a:endParaRPr lang="en-US" altLang="en-US"/>
          </a:p>
        </xdr:txBody>
      </xdr:sp>
      <xdr:cxnSp>
        <xdr:nvCxnSpPr>
          <xdr:cNvPr id="67" name="直接连接符 30"/>
          <xdr:cNvCxnSpPr>
            <a:stCxn id="68" idx="3"/>
            <a:endCxn id="62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68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KS574248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27</xdr:row>
      <xdr:rowOff>241300</xdr:rowOff>
    </xdr:from>
    <xdr:to>
      <xdr:col>12</xdr:col>
      <xdr:colOff>369570</xdr:colOff>
      <xdr:row>27</xdr:row>
      <xdr:rowOff>944880</xdr:rowOff>
    </xdr:to>
    <xdr:grpSp>
      <xdr:nvGrpSpPr>
        <xdr:cNvPr id="69" name="组合 17"/>
        <xdr:cNvGrpSpPr/>
      </xdr:nvGrpSpPr>
      <xdr:grpSpPr>
        <a:xfrm>
          <a:off x="6628130" y="9832975"/>
          <a:ext cx="2247900" cy="703580"/>
          <a:chOff x="12858748" y="4861333"/>
          <a:chExt cx="2066928" cy="498096"/>
        </a:xfrm>
      </xdr:grpSpPr>
      <xdr:sp>
        <xdr:nvSpPr>
          <xdr:cNvPr id="70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71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S1170222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3.25+0.1    ≥81N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243840</xdr:colOff>
      <xdr:row>27</xdr:row>
      <xdr:rowOff>565150</xdr:rowOff>
    </xdr:from>
    <xdr:to>
      <xdr:col>7</xdr:col>
      <xdr:colOff>120650</xdr:colOff>
      <xdr:row>27</xdr:row>
      <xdr:rowOff>774700</xdr:rowOff>
    </xdr:to>
    <xdr:sp>
      <xdr:nvSpPr>
        <xdr:cNvPr id="72" name="文本框 69"/>
        <xdr:cNvSpPr txBox="1"/>
      </xdr:nvSpPr>
      <xdr:spPr>
        <a:xfrm>
          <a:off x="4516120" y="101568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374650</xdr:colOff>
      <xdr:row>27</xdr:row>
      <xdr:rowOff>1270000</xdr:rowOff>
    </xdr:from>
    <xdr:to>
      <xdr:col>7</xdr:col>
      <xdr:colOff>251460</xdr:colOff>
      <xdr:row>27</xdr:row>
      <xdr:rowOff>1479550</xdr:rowOff>
    </xdr:to>
    <xdr:sp>
      <xdr:nvSpPr>
        <xdr:cNvPr id="73" name="文本框 69"/>
        <xdr:cNvSpPr txBox="1"/>
      </xdr:nvSpPr>
      <xdr:spPr>
        <a:xfrm>
          <a:off x="4646930" y="108616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673100</xdr:colOff>
      <xdr:row>27</xdr:row>
      <xdr:rowOff>892175</xdr:rowOff>
    </xdr:from>
    <xdr:to>
      <xdr:col>5</xdr:col>
      <xdr:colOff>556260</xdr:colOff>
      <xdr:row>27</xdr:row>
      <xdr:rowOff>1101725</xdr:rowOff>
    </xdr:to>
    <xdr:sp>
      <xdr:nvSpPr>
        <xdr:cNvPr id="74" name="文本框 69"/>
        <xdr:cNvSpPr txBox="1"/>
      </xdr:nvSpPr>
      <xdr:spPr>
        <a:xfrm>
          <a:off x="3518535" y="1048385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7</xdr:col>
      <xdr:colOff>227965</xdr:colOff>
      <xdr:row>27</xdr:row>
      <xdr:rowOff>174625</xdr:rowOff>
    </xdr:from>
    <xdr:to>
      <xdr:col>8</xdr:col>
      <xdr:colOff>373380</xdr:colOff>
      <xdr:row>27</xdr:row>
      <xdr:rowOff>455295</xdr:rowOff>
    </xdr:to>
    <xdr:sp>
      <xdr:nvSpPr>
        <xdr:cNvPr id="75" name="矩形 31"/>
        <xdr:cNvSpPr/>
      </xdr:nvSpPr>
      <xdr:spPr>
        <a:xfrm>
          <a:off x="5278120" y="9766300"/>
          <a:ext cx="848995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KS574245</a:t>
          </a:r>
          <a:endParaRPr lang="en-US" altLang="en-US"/>
        </a:p>
      </xdr:txBody>
    </xdr:sp>
    <xdr:clientData/>
  </xdr:twoCellAnchor>
  <xdr:twoCellAnchor>
    <xdr:from>
      <xdr:col>6</xdr:col>
      <xdr:colOff>240665</xdr:colOff>
      <xdr:row>27</xdr:row>
      <xdr:rowOff>314960</xdr:rowOff>
    </xdr:from>
    <xdr:to>
      <xdr:col>7</xdr:col>
      <xdr:colOff>227965</xdr:colOff>
      <xdr:row>27</xdr:row>
      <xdr:rowOff>859155</xdr:rowOff>
    </xdr:to>
    <xdr:cxnSp>
      <xdr:nvCxnSpPr>
        <xdr:cNvPr id="76" name="直接连接符 30"/>
        <xdr:cNvCxnSpPr>
          <a:stCxn id="75" idx="1"/>
          <a:endCxn id="62" idx="3"/>
        </xdr:cNvCxnSpPr>
      </xdr:nvCxnSpPr>
      <xdr:spPr>
        <a:xfrm flipH="1">
          <a:off x="4512945" y="9906635"/>
          <a:ext cx="765175" cy="544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191770</xdr:colOff>
      <xdr:row>28</xdr:row>
      <xdr:rowOff>146050</xdr:rowOff>
    </xdr:from>
    <xdr:to>
      <xdr:col>8</xdr:col>
      <xdr:colOff>377190</xdr:colOff>
      <xdr:row>28</xdr:row>
      <xdr:rowOff>1003300</xdr:rowOff>
    </xdr:to>
    <xdr:grpSp>
      <xdr:nvGrpSpPr>
        <xdr:cNvPr id="77" name="组合 76"/>
        <xdr:cNvGrpSpPr/>
      </xdr:nvGrpSpPr>
      <xdr:grpSpPr>
        <a:xfrm>
          <a:off x="2374265" y="11223625"/>
          <a:ext cx="3756660" cy="857250"/>
          <a:chOff x="2209" y="3532"/>
          <a:chExt cx="5969" cy="1345"/>
        </a:xfrm>
      </xdr:grpSpPr>
      <xdr:sp>
        <xdr:nvSpPr>
          <xdr:cNvPr id="78" name="圆角矩形 23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79" name="直接连接符 29"/>
          <xdr:cNvCxnSpPr>
            <a:stCxn id="82" idx="1"/>
            <a:endCxn id="78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80" name="直接连接符 30"/>
          <xdr:cNvCxnSpPr>
            <a:stCxn id="81" idx="1"/>
            <a:endCxn id="78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81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KS574250</a:t>
            </a:r>
            <a:endParaRPr lang="en-US" altLang="en-US"/>
          </a:p>
        </xdr:txBody>
      </xdr:sp>
      <xdr:sp>
        <xdr:nvSpPr>
          <xdr:cNvPr id="82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KS574249</a:t>
            </a:r>
            <a:endParaRPr lang="en-US" altLang="en-US"/>
          </a:p>
        </xdr:txBody>
      </xdr:sp>
      <xdr:cxnSp>
        <xdr:nvCxnSpPr>
          <xdr:cNvPr id="83" name="直接连接符 30"/>
          <xdr:cNvCxnSpPr>
            <a:stCxn id="84" idx="3"/>
            <a:endCxn id="78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84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KS574251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28</xdr:row>
      <xdr:rowOff>241300</xdr:rowOff>
    </xdr:from>
    <xdr:to>
      <xdr:col>12</xdr:col>
      <xdr:colOff>369570</xdr:colOff>
      <xdr:row>28</xdr:row>
      <xdr:rowOff>944880</xdr:rowOff>
    </xdr:to>
    <xdr:grpSp>
      <xdr:nvGrpSpPr>
        <xdr:cNvPr id="85" name="组合 17"/>
        <xdr:cNvGrpSpPr/>
      </xdr:nvGrpSpPr>
      <xdr:grpSpPr>
        <a:xfrm>
          <a:off x="6628130" y="11318875"/>
          <a:ext cx="2247900" cy="703580"/>
          <a:chOff x="12858748" y="4861333"/>
          <a:chExt cx="2066928" cy="498096"/>
        </a:xfrm>
      </xdr:grpSpPr>
      <xdr:sp>
        <xdr:nvSpPr>
          <xdr:cNvPr id="89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90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S1170222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2.45+0.1   ≥121N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28</xdr:row>
      <xdr:rowOff>708025</xdr:rowOff>
    </xdr:from>
    <xdr:to>
      <xdr:col>7</xdr:col>
      <xdr:colOff>139700</xdr:colOff>
      <xdr:row>28</xdr:row>
      <xdr:rowOff>917575</xdr:rowOff>
    </xdr:to>
    <xdr:sp>
      <xdr:nvSpPr>
        <xdr:cNvPr id="91" name="文本框 69"/>
        <xdr:cNvSpPr txBox="1"/>
      </xdr:nvSpPr>
      <xdr:spPr>
        <a:xfrm>
          <a:off x="4535170" y="117856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28</xdr:row>
      <xdr:rowOff>260350</xdr:rowOff>
    </xdr:from>
    <xdr:to>
      <xdr:col>7</xdr:col>
      <xdr:colOff>137160</xdr:colOff>
      <xdr:row>28</xdr:row>
      <xdr:rowOff>469900</xdr:rowOff>
    </xdr:to>
    <xdr:sp>
      <xdr:nvSpPr>
        <xdr:cNvPr id="92" name="文本框 69"/>
        <xdr:cNvSpPr txBox="1"/>
      </xdr:nvSpPr>
      <xdr:spPr>
        <a:xfrm>
          <a:off x="4532630" y="113379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28</xdr:row>
      <xdr:rowOff>368300</xdr:rowOff>
    </xdr:from>
    <xdr:to>
      <xdr:col>5</xdr:col>
      <xdr:colOff>327660</xdr:colOff>
      <xdr:row>28</xdr:row>
      <xdr:rowOff>577850</xdr:rowOff>
    </xdr:to>
    <xdr:sp>
      <xdr:nvSpPr>
        <xdr:cNvPr id="93" name="文本框 69"/>
        <xdr:cNvSpPr txBox="1"/>
      </xdr:nvSpPr>
      <xdr:spPr>
        <a:xfrm>
          <a:off x="3289935" y="114458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191770</xdr:colOff>
      <xdr:row>29</xdr:row>
      <xdr:rowOff>146050</xdr:rowOff>
    </xdr:from>
    <xdr:to>
      <xdr:col>8</xdr:col>
      <xdr:colOff>377190</xdr:colOff>
      <xdr:row>29</xdr:row>
      <xdr:rowOff>1003300</xdr:rowOff>
    </xdr:to>
    <xdr:grpSp>
      <xdr:nvGrpSpPr>
        <xdr:cNvPr id="94" name="组合 93"/>
        <xdr:cNvGrpSpPr/>
      </xdr:nvGrpSpPr>
      <xdr:grpSpPr>
        <a:xfrm>
          <a:off x="2374265" y="12379325"/>
          <a:ext cx="3756660" cy="857250"/>
          <a:chOff x="2209" y="3532"/>
          <a:chExt cx="5969" cy="1345"/>
        </a:xfrm>
      </xdr:grpSpPr>
      <xdr:sp>
        <xdr:nvSpPr>
          <xdr:cNvPr id="95" name="圆角矩形 23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96" name="直接连接符 29"/>
          <xdr:cNvCxnSpPr>
            <a:stCxn id="99" idx="1"/>
            <a:endCxn id="95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97" name="直接连接符 30"/>
          <xdr:cNvCxnSpPr>
            <a:stCxn id="98" idx="1"/>
            <a:endCxn id="95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98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KS574253</a:t>
            </a:r>
            <a:endParaRPr lang="en-US" altLang="en-US"/>
          </a:p>
        </xdr:txBody>
      </xdr:sp>
      <xdr:sp>
        <xdr:nvSpPr>
          <xdr:cNvPr id="99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KS574252</a:t>
            </a:r>
            <a:endParaRPr lang="en-US" altLang="en-US"/>
          </a:p>
        </xdr:txBody>
      </xdr:sp>
      <xdr:cxnSp>
        <xdr:nvCxnSpPr>
          <xdr:cNvPr id="100" name="直接连接符 30"/>
          <xdr:cNvCxnSpPr>
            <a:stCxn id="101" idx="3"/>
            <a:endCxn id="95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01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KS574254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29</xdr:row>
      <xdr:rowOff>241300</xdr:rowOff>
    </xdr:from>
    <xdr:to>
      <xdr:col>12</xdr:col>
      <xdr:colOff>369570</xdr:colOff>
      <xdr:row>29</xdr:row>
      <xdr:rowOff>944880</xdr:rowOff>
    </xdr:to>
    <xdr:grpSp>
      <xdr:nvGrpSpPr>
        <xdr:cNvPr id="102" name="组合 17"/>
        <xdr:cNvGrpSpPr/>
      </xdr:nvGrpSpPr>
      <xdr:grpSpPr>
        <a:xfrm>
          <a:off x="6628130" y="12474575"/>
          <a:ext cx="2247900" cy="703580"/>
          <a:chOff x="12858748" y="4861333"/>
          <a:chExt cx="2066928" cy="498096"/>
        </a:xfrm>
      </xdr:grpSpPr>
      <xdr:sp>
        <xdr:nvSpPr>
          <xdr:cNvPr id="104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05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S1170222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2.45+0.1    ≥121N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29</xdr:row>
      <xdr:rowOff>708025</xdr:rowOff>
    </xdr:from>
    <xdr:to>
      <xdr:col>7</xdr:col>
      <xdr:colOff>139700</xdr:colOff>
      <xdr:row>29</xdr:row>
      <xdr:rowOff>917575</xdr:rowOff>
    </xdr:to>
    <xdr:sp>
      <xdr:nvSpPr>
        <xdr:cNvPr id="106" name="文本框 69"/>
        <xdr:cNvSpPr txBox="1"/>
      </xdr:nvSpPr>
      <xdr:spPr>
        <a:xfrm>
          <a:off x="4535170" y="129413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29</xdr:row>
      <xdr:rowOff>260350</xdr:rowOff>
    </xdr:from>
    <xdr:to>
      <xdr:col>7</xdr:col>
      <xdr:colOff>137160</xdr:colOff>
      <xdr:row>29</xdr:row>
      <xdr:rowOff>469900</xdr:rowOff>
    </xdr:to>
    <xdr:sp>
      <xdr:nvSpPr>
        <xdr:cNvPr id="107" name="文本框 69"/>
        <xdr:cNvSpPr txBox="1"/>
      </xdr:nvSpPr>
      <xdr:spPr>
        <a:xfrm>
          <a:off x="4532630" y="124936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29</xdr:row>
      <xdr:rowOff>368300</xdr:rowOff>
    </xdr:from>
    <xdr:to>
      <xdr:col>5</xdr:col>
      <xdr:colOff>327660</xdr:colOff>
      <xdr:row>29</xdr:row>
      <xdr:rowOff>577850</xdr:rowOff>
    </xdr:to>
    <xdr:sp>
      <xdr:nvSpPr>
        <xdr:cNvPr id="108" name="文本框 69"/>
        <xdr:cNvSpPr txBox="1"/>
      </xdr:nvSpPr>
      <xdr:spPr>
        <a:xfrm>
          <a:off x="3289935" y="126015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210820</xdr:colOff>
      <xdr:row>30</xdr:row>
      <xdr:rowOff>165100</xdr:rowOff>
    </xdr:from>
    <xdr:to>
      <xdr:col>8</xdr:col>
      <xdr:colOff>396240</xdr:colOff>
      <xdr:row>30</xdr:row>
      <xdr:rowOff>1022350</xdr:rowOff>
    </xdr:to>
    <xdr:grpSp>
      <xdr:nvGrpSpPr>
        <xdr:cNvPr id="109" name="组合 108"/>
        <xdr:cNvGrpSpPr/>
      </xdr:nvGrpSpPr>
      <xdr:grpSpPr>
        <a:xfrm>
          <a:off x="2393315" y="13554075"/>
          <a:ext cx="3756660" cy="857250"/>
          <a:chOff x="2209" y="3532"/>
          <a:chExt cx="5969" cy="1345"/>
        </a:xfrm>
      </xdr:grpSpPr>
      <xdr:sp>
        <xdr:nvSpPr>
          <xdr:cNvPr id="110" name="圆角矩形 23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111" name="直接连接符 29"/>
          <xdr:cNvCxnSpPr>
            <a:stCxn id="114" idx="1"/>
            <a:endCxn id="110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112" name="直接连接符 30"/>
          <xdr:cNvCxnSpPr>
            <a:stCxn id="113" idx="1"/>
            <a:endCxn id="110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13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KS574256</a:t>
            </a:r>
            <a:endParaRPr lang="en-US" altLang="en-US"/>
          </a:p>
        </xdr:txBody>
      </xdr:sp>
      <xdr:sp>
        <xdr:nvSpPr>
          <xdr:cNvPr id="114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KS574255</a:t>
            </a:r>
            <a:endParaRPr lang="en-US" altLang="en-US"/>
          </a:p>
        </xdr:txBody>
      </xdr:sp>
      <xdr:cxnSp>
        <xdr:nvCxnSpPr>
          <xdr:cNvPr id="115" name="直接连接符 30"/>
          <xdr:cNvCxnSpPr>
            <a:stCxn id="116" idx="3"/>
            <a:endCxn id="110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16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KS574257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30</xdr:row>
      <xdr:rowOff>241300</xdr:rowOff>
    </xdr:from>
    <xdr:to>
      <xdr:col>12</xdr:col>
      <xdr:colOff>369570</xdr:colOff>
      <xdr:row>30</xdr:row>
      <xdr:rowOff>944880</xdr:rowOff>
    </xdr:to>
    <xdr:grpSp>
      <xdr:nvGrpSpPr>
        <xdr:cNvPr id="131" name="组合 17"/>
        <xdr:cNvGrpSpPr/>
      </xdr:nvGrpSpPr>
      <xdr:grpSpPr>
        <a:xfrm>
          <a:off x="6628130" y="13630275"/>
          <a:ext cx="2247900" cy="703580"/>
          <a:chOff x="12858748" y="4861333"/>
          <a:chExt cx="2066928" cy="498096"/>
        </a:xfrm>
      </xdr:grpSpPr>
      <xdr:sp>
        <xdr:nvSpPr>
          <xdr:cNvPr id="132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33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2.30+0.1    ≥81N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30</xdr:row>
      <xdr:rowOff>708025</xdr:rowOff>
    </xdr:from>
    <xdr:to>
      <xdr:col>7</xdr:col>
      <xdr:colOff>139700</xdr:colOff>
      <xdr:row>30</xdr:row>
      <xdr:rowOff>917575</xdr:rowOff>
    </xdr:to>
    <xdr:sp>
      <xdr:nvSpPr>
        <xdr:cNvPr id="134" name="文本框 69"/>
        <xdr:cNvSpPr txBox="1"/>
      </xdr:nvSpPr>
      <xdr:spPr>
        <a:xfrm>
          <a:off x="4535170" y="140970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30</xdr:row>
      <xdr:rowOff>260350</xdr:rowOff>
    </xdr:from>
    <xdr:to>
      <xdr:col>7</xdr:col>
      <xdr:colOff>137160</xdr:colOff>
      <xdr:row>30</xdr:row>
      <xdr:rowOff>469900</xdr:rowOff>
    </xdr:to>
    <xdr:sp>
      <xdr:nvSpPr>
        <xdr:cNvPr id="135" name="文本框 69"/>
        <xdr:cNvSpPr txBox="1"/>
      </xdr:nvSpPr>
      <xdr:spPr>
        <a:xfrm>
          <a:off x="4532630" y="136493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30</xdr:row>
      <xdr:rowOff>368300</xdr:rowOff>
    </xdr:from>
    <xdr:to>
      <xdr:col>5</xdr:col>
      <xdr:colOff>327660</xdr:colOff>
      <xdr:row>30</xdr:row>
      <xdr:rowOff>577850</xdr:rowOff>
    </xdr:to>
    <xdr:sp>
      <xdr:nvSpPr>
        <xdr:cNvPr id="136" name="文本框 69"/>
        <xdr:cNvSpPr txBox="1"/>
      </xdr:nvSpPr>
      <xdr:spPr>
        <a:xfrm>
          <a:off x="3289935" y="137572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68580</xdr:colOff>
      <xdr:row>0</xdr:row>
      <xdr:rowOff>0</xdr:rowOff>
    </xdr:from>
    <xdr:to>
      <xdr:col>2</xdr:col>
      <xdr:colOff>486410</xdr:colOff>
      <xdr:row>0</xdr:row>
      <xdr:rowOff>342265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7490" cy="342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68580</xdr:colOff>
      <xdr:row>0</xdr:row>
      <xdr:rowOff>0</xdr:rowOff>
    </xdr:from>
    <xdr:to>
      <xdr:col>2</xdr:col>
      <xdr:colOff>487045</xdr:colOff>
      <xdr:row>0</xdr:row>
      <xdr:rowOff>342900</xdr:rowOff>
    </xdr:to>
    <xdr:pic>
      <xdr:nvPicPr>
        <xdr:cNvPr id="4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812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68580</xdr:colOff>
      <xdr:row>0</xdr:row>
      <xdr:rowOff>0</xdr:rowOff>
    </xdr:from>
    <xdr:to>
      <xdr:col>2</xdr:col>
      <xdr:colOff>486410</xdr:colOff>
      <xdr:row>0</xdr:row>
      <xdr:rowOff>342265</xdr:rowOff>
    </xdr:to>
    <xdr:pic>
      <xdr:nvPicPr>
        <xdr:cNvPr id="51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7490" cy="34226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257175</xdr:colOff>
      <xdr:row>27</xdr:row>
      <xdr:rowOff>0</xdr:rowOff>
    </xdr:from>
    <xdr:ext cx="309880" cy="273685"/>
    <xdr:sp>
      <xdr:nvSpPr>
        <xdr:cNvPr id="52" name="文本框 51"/>
        <xdr:cNvSpPr txBox="1"/>
      </xdr:nvSpPr>
      <xdr:spPr>
        <a:xfrm>
          <a:off x="3874135" y="116490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0</xdr:col>
      <xdr:colOff>68580</xdr:colOff>
      <xdr:row>0</xdr:row>
      <xdr:rowOff>0</xdr:rowOff>
    </xdr:from>
    <xdr:to>
      <xdr:col>2</xdr:col>
      <xdr:colOff>486410</xdr:colOff>
      <xdr:row>0</xdr:row>
      <xdr:rowOff>342265</xdr:rowOff>
    </xdr:to>
    <xdr:pic>
      <xdr:nvPicPr>
        <xdr:cNvPr id="5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" y="0"/>
          <a:ext cx="1507490" cy="342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609600</xdr:colOff>
      <xdr:row>26</xdr:row>
      <xdr:rowOff>0</xdr:rowOff>
    </xdr:from>
    <xdr:to>
      <xdr:col>11</xdr:col>
      <xdr:colOff>617220</xdr:colOff>
      <xdr:row>26</xdr:row>
      <xdr:rowOff>0</xdr:rowOff>
    </xdr:to>
    <xdr:cxnSp>
      <xdr:nvCxnSpPr>
        <xdr:cNvPr id="54" name="直接连接符 10"/>
        <xdr:cNvCxnSpPr/>
      </xdr:nvCxnSpPr>
      <xdr:spPr>
        <a:xfrm flipH="1">
          <a:off x="8460740" y="11268075"/>
          <a:ext cx="7620" cy="0"/>
        </a:xfrm>
        <a:prstGeom prst="line">
          <a:avLst/>
        </a:prstGeom>
        <a:ln w="127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191770</xdr:colOff>
      <xdr:row>22</xdr:row>
      <xdr:rowOff>146050</xdr:rowOff>
    </xdr:from>
    <xdr:to>
      <xdr:col>8</xdr:col>
      <xdr:colOff>377190</xdr:colOff>
      <xdr:row>22</xdr:row>
      <xdr:rowOff>1003300</xdr:rowOff>
    </xdr:to>
    <xdr:grpSp>
      <xdr:nvGrpSpPr>
        <xdr:cNvPr id="3" name="组合 2"/>
        <xdr:cNvGrpSpPr/>
      </xdr:nvGrpSpPr>
      <xdr:grpSpPr>
        <a:xfrm>
          <a:off x="2374265" y="7312025"/>
          <a:ext cx="3756660" cy="857250"/>
          <a:chOff x="2209" y="3532"/>
          <a:chExt cx="5969" cy="1345"/>
        </a:xfrm>
      </xdr:grpSpPr>
      <xdr:sp>
        <xdr:nvSpPr>
          <xdr:cNvPr id="5" name="圆角矩形 23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6" name="直接连接符 29"/>
          <xdr:cNvCxnSpPr>
            <a:stCxn id="9" idx="1"/>
            <a:endCxn id="5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7" name="直接连接符 30"/>
          <xdr:cNvCxnSpPr>
            <a:stCxn id="8" idx="1"/>
            <a:endCxn id="5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8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KS574242</a:t>
            </a:r>
            <a:endParaRPr lang="en-US" altLang="en-US"/>
          </a:p>
        </xdr:txBody>
      </xdr:sp>
      <xdr:sp>
        <xdr:nvSpPr>
          <xdr:cNvPr id="9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>
                <a:sym typeface="+mn-ea"/>
              </a:rPr>
              <a:t>KS574243</a:t>
            </a:r>
            <a:endParaRPr lang="en-US" altLang="en-US"/>
          </a:p>
        </xdr:txBody>
      </xdr:sp>
      <xdr:cxnSp>
        <xdr:nvCxnSpPr>
          <xdr:cNvPr id="10" name="直接连接符 30"/>
          <xdr:cNvCxnSpPr>
            <a:stCxn id="11" idx="3"/>
            <a:endCxn id="5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11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>
                <a:sym typeface="+mn-ea"/>
              </a:rPr>
              <a:t>KS574244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22</xdr:row>
      <xdr:rowOff>241300</xdr:rowOff>
    </xdr:from>
    <xdr:to>
      <xdr:col>12</xdr:col>
      <xdr:colOff>369570</xdr:colOff>
      <xdr:row>22</xdr:row>
      <xdr:rowOff>944880</xdr:rowOff>
    </xdr:to>
    <xdr:grpSp>
      <xdr:nvGrpSpPr>
        <xdr:cNvPr id="12" name="组合 17"/>
        <xdr:cNvGrpSpPr/>
      </xdr:nvGrpSpPr>
      <xdr:grpSpPr>
        <a:xfrm>
          <a:off x="6628130" y="7407275"/>
          <a:ext cx="2247900" cy="703580"/>
          <a:chOff x="12858748" y="4861333"/>
          <a:chExt cx="2066928" cy="498096"/>
        </a:xfrm>
      </xdr:grpSpPr>
      <xdr:sp>
        <xdr:nvSpPr>
          <xdr:cNvPr id="13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14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1.75+0.1    ≥71N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22</xdr:row>
      <xdr:rowOff>708025</xdr:rowOff>
    </xdr:from>
    <xdr:to>
      <xdr:col>7</xdr:col>
      <xdr:colOff>139700</xdr:colOff>
      <xdr:row>22</xdr:row>
      <xdr:rowOff>917575</xdr:rowOff>
    </xdr:to>
    <xdr:sp>
      <xdr:nvSpPr>
        <xdr:cNvPr id="15" name="文本框 69"/>
        <xdr:cNvSpPr txBox="1"/>
      </xdr:nvSpPr>
      <xdr:spPr>
        <a:xfrm>
          <a:off x="4535170" y="78740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22</xdr:row>
      <xdr:rowOff>260350</xdr:rowOff>
    </xdr:from>
    <xdr:to>
      <xdr:col>7</xdr:col>
      <xdr:colOff>137160</xdr:colOff>
      <xdr:row>22</xdr:row>
      <xdr:rowOff>469900</xdr:rowOff>
    </xdr:to>
    <xdr:sp>
      <xdr:nvSpPr>
        <xdr:cNvPr id="16" name="文本框 69"/>
        <xdr:cNvSpPr txBox="1"/>
      </xdr:nvSpPr>
      <xdr:spPr>
        <a:xfrm>
          <a:off x="4532630" y="74263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22</xdr:row>
      <xdr:rowOff>368300</xdr:rowOff>
    </xdr:from>
    <xdr:to>
      <xdr:col>5</xdr:col>
      <xdr:colOff>327660</xdr:colOff>
      <xdr:row>22</xdr:row>
      <xdr:rowOff>577850</xdr:rowOff>
    </xdr:to>
    <xdr:sp>
      <xdr:nvSpPr>
        <xdr:cNvPr id="17" name="文本框 69"/>
        <xdr:cNvSpPr txBox="1"/>
      </xdr:nvSpPr>
      <xdr:spPr>
        <a:xfrm>
          <a:off x="3289935" y="75342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3</xdr:col>
      <xdr:colOff>229870</xdr:colOff>
      <xdr:row>23</xdr:row>
      <xdr:rowOff>593725</xdr:rowOff>
    </xdr:from>
    <xdr:to>
      <xdr:col>8</xdr:col>
      <xdr:colOff>424815</xdr:colOff>
      <xdr:row>23</xdr:row>
      <xdr:rowOff>1308100</xdr:rowOff>
    </xdr:to>
    <xdr:grpSp>
      <xdr:nvGrpSpPr>
        <xdr:cNvPr id="18" name="组合 17"/>
        <xdr:cNvGrpSpPr/>
      </xdr:nvGrpSpPr>
      <xdr:grpSpPr>
        <a:xfrm>
          <a:off x="2412365" y="8915400"/>
          <a:ext cx="3766185" cy="714375"/>
          <a:chOff x="2209" y="3804"/>
          <a:chExt cx="5984" cy="1073"/>
        </a:xfrm>
      </xdr:grpSpPr>
      <xdr:sp>
        <xdr:nvSpPr>
          <xdr:cNvPr id="19" name="圆角矩形 18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20" name="直接连接符 29"/>
          <xdr:cNvCxnSpPr>
            <a:stCxn id="23" idx="1"/>
            <a:endCxn id="19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21" name="直接连接符 30"/>
          <xdr:cNvCxnSpPr>
            <a:stCxn id="22" idx="1"/>
            <a:endCxn id="19" idx="3"/>
          </xdr:cNvCxnSpPr>
        </xdr:nvCxnSpPr>
        <xdr:spPr>
          <a:xfrm flipH="1">
            <a:off x="5547" y="4015"/>
            <a:ext cx="1297" cy="1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22" name="矩形 31"/>
          <xdr:cNvSpPr/>
        </xdr:nvSpPr>
        <xdr:spPr>
          <a:xfrm>
            <a:off x="6844" y="3804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KS574246</a:t>
            </a:r>
            <a:endParaRPr lang="en-US" altLang="en-US"/>
          </a:p>
        </xdr:txBody>
      </xdr:sp>
      <xdr:sp>
        <xdr:nvSpPr>
          <xdr:cNvPr id="23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KS574247</a:t>
            </a:r>
            <a:endParaRPr lang="en-US" altLang="en-US"/>
          </a:p>
        </xdr:txBody>
      </xdr:sp>
      <xdr:cxnSp>
        <xdr:nvCxnSpPr>
          <xdr:cNvPr id="24" name="直接连接符 30"/>
          <xdr:cNvCxnSpPr>
            <a:stCxn id="25" idx="3"/>
            <a:endCxn id="19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25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KS574248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23</xdr:row>
      <xdr:rowOff>241300</xdr:rowOff>
    </xdr:from>
    <xdr:to>
      <xdr:col>12</xdr:col>
      <xdr:colOff>369570</xdr:colOff>
      <xdr:row>23</xdr:row>
      <xdr:rowOff>944880</xdr:rowOff>
    </xdr:to>
    <xdr:grpSp>
      <xdr:nvGrpSpPr>
        <xdr:cNvPr id="26" name="组合 17"/>
        <xdr:cNvGrpSpPr/>
      </xdr:nvGrpSpPr>
      <xdr:grpSpPr>
        <a:xfrm>
          <a:off x="6628130" y="8562975"/>
          <a:ext cx="2247900" cy="703580"/>
          <a:chOff x="12858748" y="4861333"/>
          <a:chExt cx="2066928" cy="498096"/>
        </a:xfrm>
      </xdr:grpSpPr>
      <xdr:sp>
        <xdr:nvSpPr>
          <xdr:cNvPr id="27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28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S1170222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3.25+0.1    ≥81N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243840</xdr:colOff>
      <xdr:row>23</xdr:row>
      <xdr:rowOff>565150</xdr:rowOff>
    </xdr:from>
    <xdr:to>
      <xdr:col>7</xdr:col>
      <xdr:colOff>120650</xdr:colOff>
      <xdr:row>23</xdr:row>
      <xdr:rowOff>774700</xdr:rowOff>
    </xdr:to>
    <xdr:sp>
      <xdr:nvSpPr>
        <xdr:cNvPr id="29" name="文本框 69"/>
        <xdr:cNvSpPr txBox="1"/>
      </xdr:nvSpPr>
      <xdr:spPr>
        <a:xfrm>
          <a:off x="4516120" y="88868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374650</xdr:colOff>
      <xdr:row>23</xdr:row>
      <xdr:rowOff>1270000</xdr:rowOff>
    </xdr:from>
    <xdr:to>
      <xdr:col>7</xdr:col>
      <xdr:colOff>251460</xdr:colOff>
      <xdr:row>23</xdr:row>
      <xdr:rowOff>1479550</xdr:rowOff>
    </xdr:to>
    <xdr:sp>
      <xdr:nvSpPr>
        <xdr:cNvPr id="30" name="文本框 69"/>
        <xdr:cNvSpPr txBox="1"/>
      </xdr:nvSpPr>
      <xdr:spPr>
        <a:xfrm>
          <a:off x="4646930" y="95916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673100</xdr:colOff>
      <xdr:row>23</xdr:row>
      <xdr:rowOff>892175</xdr:rowOff>
    </xdr:from>
    <xdr:to>
      <xdr:col>5</xdr:col>
      <xdr:colOff>556260</xdr:colOff>
      <xdr:row>23</xdr:row>
      <xdr:rowOff>1101725</xdr:rowOff>
    </xdr:to>
    <xdr:sp>
      <xdr:nvSpPr>
        <xdr:cNvPr id="31" name="文本框 69"/>
        <xdr:cNvSpPr txBox="1"/>
      </xdr:nvSpPr>
      <xdr:spPr>
        <a:xfrm>
          <a:off x="3518535" y="921385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7</xdr:col>
      <xdr:colOff>227965</xdr:colOff>
      <xdr:row>23</xdr:row>
      <xdr:rowOff>174625</xdr:rowOff>
    </xdr:from>
    <xdr:to>
      <xdr:col>8</xdr:col>
      <xdr:colOff>373380</xdr:colOff>
      <xdr:row>23</xdr:row>
      <xdr:rowOff>455295</xdr:rowOff>
    </xdr:to>
    <xdr:sp>
      <xdr:nvSpPr>
        <xdr:cNvPr id="32" name="矩形 31"/>
        <xdr:cNvSpPr/>
      </xdr:nvSpPr>
      <xdr:spPr>
        <a:xfrm>
          <a:off x="5278120" y="8496300"/>
          <a:ext cx="848995" cy="28067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/>
            <a:t>KS574245</a:t>
          </a:r>
          <a:endParaRPr lang="en-US" altLang="en-US"/>
        </a:p>
      </xdr:txBody>
    </xdr:sp>
    <xdr:clientData/>
  </xdr:twoCellAnchor>
  <xdr:twoCellAnchor>
    <xdr:from>
      <xdr:col>6</xdr:col>
      <xdr:colOff>240665</xdr:colOff>
      <xdr:row>23</xdr:row>
      <xdr:rowOff>314960</xdr:rowOff>
    </xdr:from>
    <xdr:to>
      <xdr:col>7</xdr:col>
      <xdr:colOff>227965</xdr:colOff>
      <xdr:row>23</xdr:row>
      <xdr:rowOff>859155</xdr:rowOff>
    </xdr:to>
    <xdr:cxnSp>
      <xdr:nvCxnSpPr>
        <xdr:cNvPr id="33" name="直接连接符 30"/>
        <xdr:cNvCxnSpPr>
          <a:stCxn id="32" idx="1"/>
          <a:endCxn id="19" idx="3"/>
        </xdr:cNvCxnSpPr>
      </xdr:nvCxnSpPr>
      <xdr:spPr>
        <a:xfrm flipH="1">
          <a:off x="4512945" y="8636635"/>
          <a:ext cx="765175" cy="544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210820</xdr:colOff>
      <xdr:row>24</xdr:row>
      <xdr:rowOff>165100</xdr:rowOff>
    </xdr:from>
    <xdr:to>
      <xdr:col>8</xdr:col>
      <xdr:colOff>396240</xdr:colOff>
      <xdr:row>24</xdr:row>
      <xdr:rowOff>1022350</xdr:rowOff>
    </xdr:to>
    <xdr:grpSp>
      <xdr:nvGrpSpPr>
        <xdr:cNvPr id="34" name="组合 33"/>
        <xdr:cNvGrpSpPr/>
      </xdr:nvGrpSpPr>
      <xdr:grpSpPr>
        <a:xfrm>
          <a:off x="2393315" y="9972675"/>
          <a:ext cx="3756660" cy="857250"/>
          <a:chOff x="2209" y="3532"/>
          <a:chExt cx="5969" cy="1345"/>
        </a:xfrm>
      </xdr:grpSpPr>
      <xdr:sp>
        <xdr:nvSpPr>
          <xdr:cNvPr id="35" name="圆角矩形 23"/>
          <xdr:cNvSpPr/>
        </xdr:nvSpPr>
        <xdr:spPr>
          <a:xfrm>
            <a:off x="4986" y="3918"/>
            <a:ext cx="560" cy="568"/>
          </a:xfrm>
          <a:prstGeom prst="roundRect">
            <a:avLst/>
          </a:prstGeom>
          <a:solidFill>
            <a:schemeClr val="tx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cxnSp>
        <xdr:nvCxnSpPr>
          <xdr:cNvPr id="36" name="直接连接符 29"/>
          <xdr:cNvCxnSpPr>
            <a:stCxn id="39" idx="1"/>
            <a:endCxn id="35" idx="3"/>
          </xdr:cNvCxnSpPr>
        </xdr:nvCxnSpPr>
        <xdr:spPr>
          <a:xfrm flipH="1" flipV="1">
            <a:off x="5547" y="4202"/>
            <a:ext cx="1296" cy="464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>
        <xdr:nvCxnSpPr>
          <xdr:cNvPr id="37" name="直接连接符 30"/>
          <xdr:cNvCxnSpPr>
            <a:stCxn id="38" idx="1"/>
            <a:endCxn id="35" idx="3"/>
          </xdr:cNvCxnSpPr>
        </xdr:nvCxnSpPr>
        <xdr:spPr>
          <a:xfrm flipH="1">
            <a:off x="5547" y="3743"/>
            <a:ext cx="1282" cy="45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38" name="矩形 31"/>
          <xdr:cNvSpPr/>
        </xdr:nvSpPr>
        <xdr:spPr>
          <a:xfrm>
            <a:off x="6829" y="3532"/>
            <a:ext cx="1349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KS574256</a:t>
            </a:r>
            <a:endParaRPr lang="en-US" altLang="en-US"/>
          </a:p>
        </xdr:txBody>
      </xdr:sp>
      <xdr:sp>
        <xdr:nvSpPr>
          <xdr:cNvPr id="39" name="矩形 32"/>
          <xdr:cNvSpPr/>
        </xdr:nvSpPr>
        <xdr:spPr>
          <a:xfrm>
            <a:off x="6843" y="4455"/>
            <a:ext cx="1334" cy="422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KS574255</a:t>
            </a:r>
            <a:endParaRPr lang="en-US" altLang="en-US"/>
          </a:p>
        </xdr:txBody>
      </xdr:sp>
      <xdr:cxnSp>
        <xdr:nvCxnSpPr>
          <xdr:cNvPr id="40" name="直接连接符 30"/>
          <xdr:cNvCxnSpPr>
            <a:stCxn id="41" idx="3"/>
            <a:endCxn id="35" idx="1"/>
          </xdr:cNvCxnSpPr>
        </xdr:nvCxnSpPr>
        <xdr:spPr>
          <a:xfrm flipV="1">
            <a:off x="3531" y="4201"/>
            <a:ext cx="1455" cy="1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>
        <xdr:nvSpPr>
          <xdr:cNvPr id="41" name="矩形 31"/>
          <xdr:cNvSpPr/>
        </xdr:nvSpPr>
        <xdr:spPr>
          <a:xfrm>
            <a:off x="2209" y="3998"/>
            <a:ext cx="1322" cy="428"/>
          </a:xfrm>
          <a:prstGeom prst="rect">
            <a:avLst/>
          </a:prstGeom>
          <a:noFill/>
          <a:ln>
            <a:solidFill>
              <a:schemeClr val="accent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en-US"/>
              <a:t>KS574257</a:t>
            </a:r>
            <a:endParaRPr lang="en-US" altLang="en-US"/>
          </a:p>
        </xdr:txBody>
      </xdr:sp>
    </xdr:grpSp>
    <xdr:clientData/>
  </xdr:twoCellAnchor>
  <xdr:twoCellAnchor>
    <xdr:from>
      <xdr:col>9</xdr:col>
      <xdr:colOff>102870</xdr:colOff>
      <xdr:row>24</xdr:row>
      <xdr:rowOff>241300</xdr:rowOff>
    </xdr:from>
    <xdr:to>
      <xdr:col>12</xdr:col>
      <xdr:colOff>369570</xdr:colOff>
      <xdr:row>24</xdr:row>
      <xdr:rowOff>944880</xdr:rowOff>
    </xdr:to>
    <xdr:grpSp>
      <xdr:nvGrpSpPr>
        <xdr:cNvPr id="42" name="组合 17"/>
        <xdr:cNvGrpSpPr/>
      </xdr:nvGrpSpPr>
      <xdr:grpSpPr>
        <a:xfrm>
          <a:off x="6628130" y="10048875"/>
          <a:ext cx="2247900" cy="703580"/>
          <a:chOff x="12858748" y="4861333"/>
          <a:chExt cx="2066928" cy="498096"/>
        </a:xfrm>
      </xdr:grpSpPr>
      <xdr:sp>
        <xdr:nvSpPr>
          <xdr:cNvPr id="43" name="矩形 11"/>
          <xdr:cNvSpPr/>
        </xdr:nvSpPr>
        <xdr:spPr>
          <a:xfrm>
            <a:off x="12858748" y="4861333"/>
            <a:ext cx="2066928" cy="249048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端子  　 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拉拔力</a:t>
            </a:r>
            <a:endParaRPr lang="zh-CN" altLang="en-US" sz="1000">
              <a:effectLst/>
            </a:endParaRPr>
          </a:p>
        </xdr:txBody>
      </xdr:sp>
      <xdr:sp>
        <xdr:nvSpPr>
          <xdr:cNvPr id="44" name="矩形 12"/>
          <xdr:cNvSpPr/>
        </xdr:nvSpPr>
        <xdr:spPr>
          <a:xfrm>
            <a:off x="12858748" y="5117112"/>
            <a:ext cx="2066928" cy="242317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dk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rPr>
              <a:t>S1170271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2.30+0.1    ≥81N</a:t>
            </a:r>
            <a:endParaRPr lang="zh-CN" altLang="en-US" sz="1000">
              <a:effectLst/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  <xdr:twoCellAnchor>
    <xdr:from>
      <xdr:col>6</xdr:col>
      <xdr:colOff>262890</xdr:colOff>
      <xdr:row>24</xdr:row>
      <xdr:rowOff>708025</xdr:rowOff>
    </xdr:from>
    <xdr:to>
      <xdr:col>7</xdr:col>
      <xdr:colOff>139700</xdr:colOff>
      <xdr:row>24</xdr:row>
      <xdr:rowOff>917575</xdr:rowOff>
    </xdr:to>
    <xdr:sp>
      <xdr:nvSpPr>
        <xdr:cNvPr id="45" name="文本框 69"/>
        <xdr:cNvSpPr txBox="1"/>
      </xdr:nvSpPr>
      <xdr:spPr>
        <a:xfrm>
          <a:off x="4535170" y="10515600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6</xdr:col>
      <xdr:colOff>260350</xdr:colOff>
      <xdr:row>24</xdr:row>
      <xdr:rowOff>260350</xdr:rowOff>
    </xdr:from>
    <xdr:to>
      <xdr:col>7</xdr:col>
      <xdr:colOff>137160</xdr:colOff>
      <xdr:row>24</xdr:row>
      <xdr:rowOff>469900</xdr:rowOff>
    </xdr:to>
    <xdr:sp>
      <xdr:nvSpPr>
        <xdr:cNvPr id="46" name="文本框 69"/>
        <xdr:cNvSpPr txBox="1"/>
      </xdr:nvSpPr>
      <xdr:spPr>
        <a:xfrm>
          <a:off x="4532630" y="1006792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  <xdr:twoCellAnchor>
    <xdr:from>
      <xdr:col>4</xdr:col>
      <xdr:colOff>444500</xdr:colOff>
      <xdr:row>24</xdr:row>
      <xdr:rowOff>368300</xdr:rowOff>
    </xdr:from>
    <xdr:to>
      <xdr:col>5</xdr:col>
      <xdr:colOff>327660</xdr:colOff>
      <xdr:row>24</xdr:row>
      <xdr:rowOff>577850</xdr:rowOff>
    </xdr:to>
    <xdr:sp>
      <xdr:nvSpPr>
        <xdr:cNvPr id="47" name="文本框 69"/>
        <xdr:cNvSpPr txBox="1"/>
      </xdr:nvSpPr>
      <xdr:spPr>
        <a:xfrm>
          <a:off x="3289935" y="10175875"/>
          <a:ext cx="654685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0.5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comments3.xml" Type="http://schemas.openxmlformats.org/officeDocument/2006/relationships/comments"/><Relationship Id="rId2" Target="../drawings/drawing3.xml" Type="http://schemas.openxmlformats.org/officeDocument/2006/relationships/drawing"/><Relationship Id="rId3" Target="../drawings/vmlDrawing3.vml" Type="http://schemas.openxmlformats.org/officeDocument/2006/relationships/vmlDrawing"/></Relationships>
</file>

<file path=xl/worksheets/_rels/sheet4.xml.rels><?xml version="1.0" encoding="UTF-8" standalone="no"?><Relationships xmlns="http://schemas.openxmlformats.org/package/2006/relationships"><Relationship Id="rId1" Target="../comments4.xml" Type="http://schemas.openxmlformats.org/officeDocument/2006/relationships/comments"/><Relationship Id="rId2" Target="../drawings/drawing4.xml" Type="http://schemas.openxmlformats.org/officeDocument/2006/relationships/drawing"/><Relationship Id="rId3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rgb="FF7030A0"/>
    <pageSetUpPr fitToPage="1"/>
  </sheetPr>
  <dimension ref="A1:AG103"/>
  <sheetViews>
    <sheetView showGridLines="0" view="pageBreakPreview" zoomScale="90" zoomScaleNormal="115" workbookViewId="0">
      <selection activeCell="N2" sqref="N$1:N$1048576"/>
    </sheetView>
  </sheetViews>
  <sheetFormatPr defaultColWidth="9" defaultRowHeight="14.25"/>
  <cols>
    <col min="1" max="1" width="4.6" style="1" customWidth="1"/>
    <col min="2" max="2" width="9.7" style="1" customWidth="1"/>
    <col min="3" max="3" width="14.3416666666667" style="1" customWidth="1"/>
    <col min="4" max="4" width="8.7" style="1" customWidth="1"/>
    <col min="5" max="5" width="10.125" style="1" customWidth="1"/>
    <col min="6" max="6" width="8.6" style="1" customWidth="1"/>
    <col min="7" max="7" width="10.2083333333333" style="1" customWidth="1"/>
    <col min="8" max="8" width="9.23333333333333" style="1" customWidth="1"/>
    <col min="9" max="9" width="10.125" style="1" customWidth="1"/>
    <col min="10" max="10" width="8.6" style="1" customWidth="1"/>
    <col min="11" max="11" width="8.8" style="1" customWidth="1"/>
    <col min="12" max="12" width="8.6" style="1" customWidth="1"/>
    <col min="13" max="13" width="15.275" style="1" customWidth="1"/>
    <col min="14" max="14" width="15.4583333333333" style="7" customWidth="1"/>
    <col min="15" max="15" width="9" style="8" customWidth="1"/>
    <col min="16" max="16" width="7.375" style="1" customWidth="1"/>
    <col min="17" max="17" width="13.625" style="1" customWidth="1"/>
    <col min="18" max="18" width="8.75" style="1" customWidth="1"/>
    <col min="19" max="19" width="4.875" style="1" customWidth="1"/>
    <col min="20" max="20" width="15.75" style="9" customWidth="1"/>
    <col min="21" max="21" width="12.625" style="9" customWidth="1"/>
    <col min="22" max="31" width="10.25" style="9" customWidth="1"/>
    <col min="32" max="33" width="9" style="1" hidden="1" customWidth="1"/>
    <col min="34" max="16384" width="9" style="1"/>
  </cols>
  <sheetData>
    <row r="1" s="1" customFormat="1" ht="28.5" customHeight="1" spans="1:31">
      <c r="A1" s="10" t="s">
        <v>0</v>
      </c>
      <c r="B1" s="10"/>
      <c r="C1" s="10"/>
      <c r="D1" s="10"/>
      <c r="E1" s="10"/>
      <c r="F1" s="10"/>
      <c r="G1" s="10"/>
      <c r="H1" s="11" t="s">
        <v>1</v>
      </c>
      <c r="I1" s="11"/>
      <c r="J1" s="11"/>
      <c r="K1" s="11"/>
      <c r="L1" s="11"/>
      <c r="M1" s="11"/>
      <c r="N1" s="36"/>
      <c r="O1" s="8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="2" customFormat="1" ht="26.25" customHeight="1" spans="1:31">
      <c r="A2" s="12" t="s">
        <v>2</v>
      </c>
      <c r="B2" s="13" t="s">
        <v>3</v>
      </c>
      <c r="C2" s="13" t="s">
        <v>4</v>
      </c>
      <c r="D2" s="14" t="s">
        <v>5</v>
      </c>
      <c r="E2" s="14"/>
      <c r="F2" s="15" t="str">
        <f>A1</f>
        <v>Y0615382</v>
      </c>
      <c r="G2" s="15"/>
      <c r="H2" s="14" t="s">
        <v>6</v>
      </c>
      <c r="I2" s="14" t="s">
        <v>7</v>
      </c>
      <c r="J2" s="37" t="s">
        <v>8</v>
      </c>
      <c r="K2" s="38" t="s">
        <v>9</v>
      </c>
      <c r="L2" s="14"/>
      <c r="M2" s="39" t="s">
        <v>10</v>
      </c>
      <c r="N2" s="40"/>
      <c r="O2" s="41"/>
      <c r="Q2" s="2" t="s">
        <v>11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</row>
    <row r="3" s="2" customFormat="1" ht="34.5" customHeight="1" spans="1:31">
      <c r="A3" s="16" t="s">
        <v>12</v>
      </c>
      <c r="B3" s="16" t="s">
        <v>13</v>
      </c>
      <c r="C3" s="17" t="s">
        <v>14</v>
      </c>
      <c r="D3" s="16" t="s">
        <v>15</v>
      </c>
      <c r="E3" s="18" t="s">
        <v>16</v>
      </c>
      <c r="F3" s="19" t="s">
        <v>17</v>
      </c>
      <c r="G3" s="19" t="s">
        <v>18</v>
      </c>
      <c r="H3" s="19" t="s">
        <v>19</v>
      </c>
      <c r="I3" s="18" t="s">
        <v>20</v>
      </c>
      <c r="J3" s="19" t="s">
        <v>17</v>
      </c>
      <c r="K3" s="19" t="s">
        <v>18</v>
      </c>
      <c r="L3" s="19" t="s">
        <v>21</v>
      </c>
      <c r="M3" s="19" t="s">
        <v>22</v>
      </c>
      <c r="N3" s="19" t="s">
        <v>23</v>
      </c>
      <c r="O3" s="80" t="s">
        <v>24</v>
      </c>
      <c r="P3" s="80" t="s">
        <v>25</v>
      </c>
      <c r="Q3" s="66" t="s">
        <v>26</v>
      </c>
      <c r="R3" s="75" t="s">
        <v>14</v>
      </c>
      <c r="S3" s="76"/>
      <c r="T3" s="68" t="s">
        <v>16</v>
      </c>
      <c r="U3" s="68" t="s">
        <v>20</v>
      </c>
      <c r="V3" s="68" t="s">
        <v>27</v>
      </c>
      <c r="W3" s="68" t="s">
        <v>28</v>
      </c>
      <c r="X3" s="68" t="s">
        <v>29</v>
      </c>
      <c r="Y3" s="68" t="s">
        <v>30</v>
      </c>
      <c r="Z3" s="68" t="s">
        <v>31</v>
      </c>
      <c r="AA3" s="68"/>
      <c r="AB3" s="68"/>
      <c r="AC3" s="68"/>
      <c r="AD3" s="68"/>
      <c r="AE3" s="68"/>
    </row>
    <row r="4" s="3" customFormat="1" ht="25" customHeight="1" spans="1:33">
      <c r="A4" s="20">
        <v>1</v>
      </c>
      <c r="B4" s="21" t="s">
        <v>32</v>
      </c>
      <c r="C4" s="22" t="str">
        <f>R4&amp;$Q$2&amp;Q4</f>
        <v>红 FLRY-B 0.35</v>
      </c>
      <c r="D4" s="20" t="s">
        <v>33</v>
      </c>
      <c r="E4" s="96" t="str">
        <f t="shared" ref="E4:E67" si="0">T4</f>
        <v>S1170250</v>
      </c>
      <c r="F4" s="87" t="s">
        <v>34</v>
      </c>
      <c r="G4" s="88" t="s">
        <v>35</v>
      </c>
      <c r="H4" s="20" t="str">
        <f t="shared" ref="H4:H67" si="1">P4&amp;AA4</f>
        <v>185±5</v>
      </c>
      <c r="I4" s="97" t="str">
        <f t="shared" ref="I4:I67" si="2">U4</f>
        <v>S1170423</v>
      </c>
      <c r="J4" s="23" t="s">
        <v>36</v>
      </c>
      <c r="K4" s="43" t="s">
        <v>37</v>
      </c>
      <c r="L4" s="44" t="s">
        <v>38</v>
      </c>
      <c r="M4" s="20">
        <v>1</v>
      </c>
      <c r="N4" s="90"/>
      <c r="O4" s="98" t="s">
        <v>39</v>
      </c>
      <c r="P4" s="78">
        <f>Y4+30+10</f>
        <v>185</v>
      </c>
      <c r="Q4" s="69" t="str">
        <f t="shared" ref="Q4:Q67" si="3">V4&amp;X4&amp;W4</f>
        <v>FLRY-B 0.35</v>
      </c>
      <c r="R4" s="52" t="s">
        <v>40</v>
      </c>
      <c r="S4" s="99" t="str">
        <f t="shared" ref="S4:S67" si="4">W4</f>
        <v>0.35</v>
      </c>
      <c r="T4" s="100" t="s">
        <v>41</v>
      </c>
      <c r="U4" s="100" t="s">
        <v>42</v>
      </c>
      <c r="V4" s="100" t="s">
        <v>43</v>
      </c>
      <c r="W4" s="100" t="s">
        <v>44</v>
      </c>
      <c r="X4" s="46" t="s">
        <v>11</v>
      </c>
      <c r="Y4" s="46">
        <v>145</v>
      </c>
      <c r="Z4" s="100" t="s">
        <v>45</v>
      </c>
      <c r="AA4" s="46" t="s">
        <v>46</v>
      </c>
      <c r="AB4" s="46">
        <v>0.35</v>
      </c>
      <c r="AC4" s="46">
        <f>SUMIF(W:W,W4,P:P)</f>
        <v>8645</v>
      </c>
      <c r="AD4" s="46">
        <v>502346</v>
      </c>
      <c r="AE4" s="46"/>
      <c r="AF4" s="3">
        <f>SUMIF(W4:W77,W5,P4:P77)</f>
        <v>8645</v>
      </c>
      <c r="AG4" s="3">
        <v>0.35</v>
      </c>
    </row>
    <row r="5" s="1" customFormat="1" ht="25" customHeight="1" spans="1:33">
      <c r="A5" s="24">
        <v>2</v>
      </c>
      <c r="B5" s="25" t="s">
        <v>47</v>
      </c>
      <c r="C5" s="79" t="str">
        <f>R5&amp;$Q$2&amp;Q5</f>
        <v>蓝黑 FLRY-A 0.35</v>
      </c>
      <c r="D5" s="24" t="s">
        <v>48</v>
      </c>
      <c r="E5" s="101" t="str">
        <f t="shared" si="0"/>
        <v>S1170250</v>
      </c>
      <c r="F5" s="89" t="s">
        <v>34</v>
      </c>
      <c r="G5" s="26" t="s">
        <v>35</v>
      </c>
      <c r="H5" s="24" t="str">
        <f t="shared" si="1"/>
        <v>195±5</v>
      </c>
      <c r="I5" s="102" t="str">
        <f t="shared" si="2"/>
        <v>S1170423</v>
      </c>
      <c r="J5" s="16" t="s">
        <v>36</v>
      </c>
      <c r="K5" s="82" t="s">
        <v>37</v>
      </c>
      <c r="L5" s="48" t="s">
        <v>38</v>
      </c>
      <c r="M5" s="24">
        <v>1</v>
      </c>
      <c r="N5" s="92"/>
      <c r="O5" s="103" t="s">
        <v>49</v>
      </c>
      <c r="P5" s="77">
        <f>Y5+30+20</f>
        <v>195</v>
      </c>
      <c r="Q5" s="70" t="str">
        <f t="shared" si="3"/>
        <v>FLRY-A 0.35</v>
      </c>
      <c r="R5" s="53" t="s">
        <v>50</v>
      </c>
      <c r="S5" s="104" t="str">
        <f t="shared" si="4"/>
        <v>0.35</v>
      </c>
      <c r="T5" s="105" t="s">
        <v>41</v>
      </c>
      <c r="U5" s="105" t="s">
        <v>42</v>
      </c>
      <c r="V5" s="105" t="s">
        <v>51</v>
      </c>
      <c r="W5" s="105" t="s">
        <v>44</v>
      </c>
      <c r="X5" s="50" t="s">
        <v>11</v>
      </c>
      <c r="Y5" s="50">
        <v>145</v>
      </c>
      <c r="Z5" s="105" t="s">
        <v>52</v>
      </c>
      <c r="AA5" s="50" t="s">
        <v>46</v>
      </c>
      <c r="AB5" s="50">
        <v>2</v>
      </c>
      <c r="AC5" s="50">
        <f>SUMIF(W:W,W8,P:P)</f>
        <v>2770</v>
      </c>
      <c r="AD5" s="50">
        <v>502347</v>
      </c>
      <c r="AE5" s="50"/>
      <c r="AF5" s="1">
        <f>SUMIF(W4:W77,W17,P4:P77)</f>
        <v>20790</v>
      </c>
      <c r="AG5" s="1">
        <v>0.5</v>
      </c>
    </row>
    <row r="6" s="3" customFormat="1" ht="25" customHeight="1" spans="1:33">
      <c r="A6" s="20">
        <v>3</v>
      </c>
      <c r="B6" s="21" t="s">
        <v>53</v>
      </c>
      <c r="C6" s="22" t="str">
        <f>R6&amp;$Q$2&amp;Q6</f>
        <v>蓝黄 FLRY-A 0.35</v>
      </c>
      <c r="D6" s="20" t="s">
        <v>54</v>
      </c>
      <c r="E6" s="96" t="str">
        <f t="shared" si="0"/>
        <v>S1170423</v>
      </c>
      <c r="F6" s="87" t="s">
        <v>36</v>
      </c>
      <c r="G6" s="88" t="s">
        <v>37</v>
      </c>
      <c r="H6" s="20" t="str">
        <f t="shared" si="1"/>
        <v>655±5</v>
      </c>
      <c r="I6" s="97" t="str">
        <f t="shared" si="2"/>
        <v>S1170423</v>
      </c>
      <c r="J6" s="23" t="s">
        <v>36</v>
      </c>
      <c r="K6" s="43" t="s">
        <v>37</v>
      </c>
      <c r="L6" s="44" t="s">
        <v>38</v>
      </c>
      <c r="M6" s="20">
        <v>1</v>
      </c>
      <c r="N6" s="90"/>
      <c r="O6" s="98" t="s">
        <v>55</v>
      </c>
      <c r="P6" s="78">
        <f>Y6+30+25</f>
        <v>655</v>
      </c>
      <c r="Q6" s="69" t="str">
        <f t="shared" si="3"/>
        <v>FLRY-A 0.35</v>
      </c>
      <c r="R6" s="106" t="s">
        <v>56</v>
      </c>
      <c r="S6" s="99" t="str">
        <f t="shared" si="4"/>
        <v>0.35</v>
      </c>
      <c r="T6" s="100" t="s">
        <v>42</v>
      </c>
      <c r="U6" s="100" t="s">
        <v>42</v>
      </c>
      <c r="V6" s="100" t="s">
        <v>51</v>
      </c>
      <c r="W6" s="100" t="s">
        <v>44</v>
      </c>
      <c r="X6" s="46" t="s">
        <v>11</v>
      </c>
      <c r="Y6" s="46">
        <v>600</v>
      </c>
      <c r="Z6" s="100" t="s">
        <v>56</v>
      </c>
      <c r="AA6" s="46" t="s">
        <v>46</v>
      </c>
      <c r="AB6" s="46">
        <v>1</v>
      </c>
      <c r="AC6" s="46">
        <f>SUMIF(W:W,W13,P:P)</f>
        <v>11470</v>
      </c>
      <c r="AD6" s="46">
        <v>502348</v>
      </c>
      <c r="AE6" s="46"/>
      <c r="AF6" s="3">
        <f>SUMIF(S4:S77,S66,P4:P77)</f>
        <v>11470</v>
      </c>
      <c r="AG6" s="3">
        <v>1</v>
      </c>
    </row>
    <row r="7" s="1" customFormat="1" ht="25" customHeight="1" spans="1:33">
      <c r="A7" s="24">
        <v>4</v>
      </c>
      <c r="B7" s="25" t="s">
        <v>57</v>
      </c>
      <c r="C7" s="79" t="str">
        <f>R7&amp;$Q$2&amp;Q7</f>
        <v>蓝白 FLRY-A 0.35</v>
      </c>
      <c r="D7" s="24" t="s">
        <v>58</v>
      </c>
      <c r="E7" s="101" t="str">
        <f t="shared" si="0"/>
        <v>S1170423</v>
      </c>
      <c r="F7" s="89" t="s">
        <v>36</v>
      </c>
      <c r="G7" s="26" t="s">
        <v>37</v>
      </c>
      <c r="H7" s="24" t="str">
        <f t="shared" si="1"/>
        <v>835±5</v>
      </c>
      <c r="I7" s="102" t="str">
        <f t="shared" si="2"/>
        <v>S1170423</v>
      </c>
      <c r="J7" s="16" t="s">
        <v>36</v>
      </c>
      <c r="K7" s="82" t="s">
        <v>37</v>
      </c>
      <c r="L7" s="48" t="s">
        <v>38</v>
      </c>
      <c r="M7" s="24">
        <v>1</v>
      </c>
      <c r="N7" s="92"/>
      <c r="O7" s="103" t="s">
        <v>59</v>
      </c>
      <c r="P7" s="77">
        <f>Y7+30+25</f>
        <v>835</v>
      </c>
      <c r="Q7" s="70" t="str">
        <f t="shared" si="3"/>
        <v>FLRY-A 0.35</v>
      </c>
      <c r="R7" s="53" t="s">
        <v>60</v>
      </c>
      <c r="S7" s="104" t="str">
        <f t="shared" si="4"/>
        <v>0.35</v>
      </c>
      <c r="T7" s="105" t="s">
        <v>42</v>
      </c>
      <c r="U7" s="105" t="s">
        <v>42</v>
      </c>
      <c r="V7" s="105" t="s">
        <v>51</v>
      </c>
      <c r="W7" s="105" t="s">
        <v>44</v>
      </c>
      <c r="X7" s="50" t="s">
        <v>11</v>
      </c>
      <c r="Y7" s="50">
        <v>780</v>
      </c>
      <c r="Z7" s="105" t="s">
        <v>61</v>
      </c>
      <c r="AA7" s="50" t="s">
        <v>46</v>
      </c>
      <c r="AB7" s="50">
        <v>0.5</v>
      </c>
      <c r="AC7" s="50">
        <f>SUMIF(W:W,W21,P:P)</f>
        <v>20790</v>
      </c>
      <c r="AD7" s="50">
        <v>502349</v>
      </c>
      <c r="AE7" s="50"/>
      <c r="AF7" s="1">
        <f>SUMIF(S4:S77,S73,P4:P77)</f>
        <v>450</v>
      </c>
      <c r="AG7" s="1">
        <v>2.5</v>
      </c>
    </row>
    <row r="8" s="3" customFormat="1" ht="25" customHeight="1" spans="1:33">
      <c r="A8" s="20">
        <v>5</v>
      </c>
      <c r="B8" s="21" t="s">
        <v>62</v>
      </c>
      <c r="C8" s="22" t="str">
        <f>R8&amp;$Q$2&amp;Q8</f>
        <v>棕 AVSS 2.0</v>
      </c>
      <c r="D8" s="20" t="s">
        <v>63</v>
      </c>
      <c r="E8" s="96" t="str">
        <f t="shared" si="0"/>
        <v>S1170210</v>
      </c>
      <c r="F8" s="87" t="s">
        <v>34</v>
      </c>
      <c r="G8" s="88" t="s">
        <v>64</v>
      </c>
      <c r="H8" s="20" t="str">
        <f t="shared" si="1"/>
        <v>800±5</v>
      </c>
      <c r="I8" s="97" t="str">
        <f t="shared" si="2"/>
        <v>S1170055</v>
      </c>
      <c r="J8" s="23" t="s">
        <v>65</v>
      </c>
      <c r="K8" s="43" t="s">
        <v>64</v>
      </c>
      <c r="L8" s="44" t="s">
        <v>66</v>
      </c>
      <c r="M8" s="20">
        <v>1</v>
      </c>
      <c r="N8" s="90"/>
      <c r="O8" s="98" t="s">
        <v>67</v>
      </c>
      <c r="P8" s="78">
        <f>Y8+30+15</f>
        <v>800</v>
      </c>
      <c r="Q8" s="69" t="str">
        <f t="shared" si="3"/>
        <v>AVSS 2.0</v>
      </c>
      <c r="R8" s="52" t="s">
        <v>68</v>
      </c>
      <c r="S8" s="99" t="str">
        <f t="shared" si="4"/>
        <v>2.0</v>
      </c>
      <c r="T8" s="100" t="s">
        <v>69</v>
      </c>
      <c r="U8" s="100" t="s">
        <v>70</v>
      </c>
      <c r="V8" s="46" t="s">
        <v>71</v>
      </c>
      <c r="W8" s="100" t="s">
        <v>72</v>
      </c>
      <c r="X8" s="46" t="s">
        <v>11</v>
      </c>
      <c r="Y8" s="46">
        <v>755</v>
      </c>
      <c r="Z8" s="100" t="s">
        <v>73</v>
      </c>
      <c r="AA8" s="46" t="s">
        <v>46</v>
      </c>
      <c r="AB8" s="46">
        <v>2.5</v>
      </c>
      <c r="AC8" s="46">
        <f>SUMIF(W:W,W73,P:P)</f>
        <v>450</v>
      </c>
      <c r="AD8" s="46">
        <v>502350</v>
      </c>
      <c r="AE8" s="46"/>
      <c r="AF8" s="3">
        <f>SUMIF(S4:S77,S72,P4:P77)</f>
        <v>2770</v>
      </c>
      <c r="AG8" s="3">
        <v>2</v>
      </c>
    </row>
    <row r="9" s="1" customFormat="1" ht="25" customHeight="1" spans="1:31">
      <c r="A9" s="24">
        <v>6</v>
      </c>
      <c r="B9" s="25" t="s">
        <v>74</v>
      </c>
      <c r="C9" s="79" t="str">
        <f>R9&amp;$Q$2&amp;Q9</f>
        <v>蓝 AVSS 2.0</v>
      </c>
      <c r="D9" s="24" t="s">
        <v>75</v>
      </c>
      <c r="E9" s="101" t="str">
        <f t="shared" si="0"/>
        <v>S1170210</v>
      </c>
      <c r="F9" s="89" t="s">
        <v>34</v>
      </c>
      <c r="G9" s="26" t="s">
        <v>64</v>
      </c>
      <c r="H9" s="24" t="str">
        <f t="shared" si="1"/>
        <v>800±5</v>
      </c>
      <c r="I9" s="102" t="str">
        <f t="shared" si="2"/>
        <v>S1170055</v>
      </c>
      <c r="J9" s="16" t="s">
        <v>65</v>
      </c>
      <c r="K9" s="82" t="s">
        <v>64</v>
      </c>
      <c r="L9" s="48" t="s">
        <v>66</v>
      </c>
      <c r="M9" s="24">
        <v>1</v>
      </c>
      <c r="N9" s="92"/>
      <c r="O9" s="103" t="s">
        <v>76</v>
      </c>
      <c r="P9" s="77">
        <f>Y9+30+15</f>
        <v>800</v>
      </c>
      <c r="Q9" s="70" t="str">
        <f t="shared" si="3"/>
        <v>AVSS 2.0</v>
      </c>
      <c r="R9" s="53" t="s">
        <v>77</v>
      </c>
      <c r="S9" s="104" t="str">
        <f t="shared" si="4"/>
        <v>2.0</v>
      </c>
      <c r="T9" s="105" t="s">
        <v>69</v>
      </c>
      <c r="U9" s="105" t="s">
        <v>70</v>
      </c>
      <c r="V9" s="50" t="s">
        <v>71</v>
      </c>
      <c r="W9" s="105" t="s">
        <v>72</v>
      </c>
      <c r="X9" s="50" t="s">
        <v>11</v>
      </c>
      <c r="Y9" s="50">
        <v>755</v>
      </c>
      <c r="Z9" s="105" t="s">
        <v>78</v>
      </c>
      <c r="AA9" s="50" t="s">
        <v>46</v>
      </c>
      <c r="AB9" s="50"/>
      <c r="AC9" s="50"/>
      <c r="AD9" s="50">
        <v>502351</v>
      </c>
      <c r="AE9" s="50"/>
    </row>
    <row r="10" s="3" customFormat="1" ht="25" customHeight="1" spans="1:31">
      <c r="A10" s="20">
        <v>7</v>
      </c>
      <c r="B10" s="21" t="s">
        <v>79</v>
      </c>
      <c r="C10" s="22" t="str">
        <f>R10&amp;$Q$2&amp;Q10</f>
        <v>黑蓝 FLRY-B 1.0</v>
      </c>
      <c r="D10" s="20" t="s">
        <v>80</v>
      </c>
      <c r="E10" s="96" t="str">
        <f t="shared" si="0"/>
        <v>S1170210</v>
      </c>
      <c r="F10" s="87" t="s">
        <v>34</v>
      </c>
      <c r="G10" s="88" t="s">
        <v>81</v>
      </c>
      <c r="H10" s="20" t="str">
        <f t="shared" si="1"/>
        <v>815±5</v>
      </c>
      <c r="I10" s="97" t="str">
        <f t="shared" si="2"/>
        <v>S1170230</v>
      </c>
      <c r="J10" s="23" t="s">
        <v>65</v>
      </c>
      <c r="K10" s="43" t="s">
        <v>82</v>
      </c>
      <c r="L10" s="44" t="s">
        <v>83</v>
      </c>
      <c r="M10" s="20">
        <v>1</v>
      </c>
      <c r="N10" s="90"/>
      <c r="O10" s="98" t="s">
        <v>84</v>
      </c>
      <c r="P10" s="78">
        <f>Y10+30+30</f>
        <v>815</v>
      </c>
      <c r="Q10" s="69" t="str">
        <f t="shared" si="3"/>
        <v>FLRY-B 1.0</v>
      </c>
      <c r="R10" s="52" t="s">
        <v>52</v>
      </c>
      <c r="S10" s="99" t="str">
        <f t="shared" si="4"/>
        <v>1.0</v>
      </c>
      <c r="T10" s="100" t="s">
        <v>69</v>
      </c>
      <c r="U10" s="100" t="s">
        <v>85</v>
      </c>
      <c r="V10" s="100" t="s">
        <v>43</v>
      </c>
      <c r="W10" s="100" t="s">
        <v>86</v>
      </c>
      <c r="X10" s="46" t="s">
        <v>11</v>
      </c>
      <c r="Y10" s="46">
        <v>755</v>
      </c>
      <c r="Z10" s="100" t="s">
        <v>56</v>
      </c>
      <c r="AA10" s="46" t="s">
        <v>46</v>
      </c>
      <c r="AB10" s="46"/>
      <c r="AC10" s="46"/>
      <c r="AD10" s="46">
        <v>502352</v>
      </c>
      <c r="AE10" s="46"/>
    </row>
    <row r="11" s="1" customFormat="1" ht="25" customHeight="1" spans="1:31">
      <c r="A11" s="24">
        <v>8</v>
      </c>
      <c r="B11" s="25" t="s">
        <v>87</v>
      </c>
      <c r="C11" s="79" t="str">
        <f>R11&amp;$Q$2&amp;Q11</f>
        <v>橙 FLRY-B 1.0</v>
      </c>
      <c r="D11" s="24" t="s">
        <v>88</v>
      </c>
      <c r="E11" s="101" t="str">
        <f t="shared" si="0"/>
        <v>S1170210</v>
      </c>
      <c r="F11" s="89" t="s">
        <v>34</v>
      </c>
      <c r="G11" s="26" t="s">
        <v>81</v>
      </c>
      <c r="H11" s="24" t="str">
        <f t="shared" si="1"/>
        <v>815±5</v>
      </c>
      <c r="I11" s="102" t="str">
        <f t="shared" si="2"/>
        <v>S1170230</v>
      </c>
      <c r="J11" s="16" t="s">
        <v>65</v>
      </c>
      <c r="K11" s="82" t="s">
        <v>82</v>
      </c>
      <c r="L11" s="48" t="s">
        <v>83</v>
      </c>
      <c r="M11" s="24">
        <v>1</v>
      </c>
      <c r="N11" s="92"/>
      <c r="O11" s="103" t="s">
        <v>89</v>
      </c>
      <c r="P11" s="77">
        <f>Y11+30+30</f>
        <v>815</v>
      </c>
      <c r="Q11" s="70" t="str">
        <f t="shared" si="3"/>
        <v>FLRY-B 1.0</v>
      </c>
      <c r="R11" s="107" t="s">
        <v>90</v>
      </c>
      <c r="S11" s="104" t="str">
        <f t="shared" si="4"/>
        <v>1.0</v>
      </c>
      <c r="T11" s="105" t="s">
        <v>69</v>
      </c>
      <c r="U11" s="105" t="s">
        <v>85</v>
      </c>
      <c r="V11" s="105" t="s">
        <v>43</v>
      </c>
      <c r="W11" s="105" t="s">
        <v>86</v>
      </c>
      <c r="X11" s="50" t="s">
        <v>11</v>
      </c>
      <c r="Y11" s="50">
        <v>755</v>
      </c>
      <c r="Z11" s="105" t="s">
        <v>90</v>
      </c>
      <c r="AA11" s="50" t="s">
        <v>46</v>
      </c>
      <c r="AB11" s="50"/>
      <c r="AC11" s="50"/>
      <c r="AD11" s="50">
        <v>502353</v>
      </c>
      <c r="AE11" s="50"/>
    </row>
    <row r="12" s="3" customFormat="1" ht="25" customHeight="1" spans="1:31">
      <c r="A12" s="20">
        <v>9</v>
      </c>
      <c r="B12" s="21" t="s">
        <v>91</v>
      </c>
      <c r="C12" s="22" t="str">
        <f>R12&amp;$Q$2&amp;Q12</f>
        <v>红绿 FLRY-B 1.0</v>
      </c>
      <c r="D12" s="20" t="s">
        <v>92</v>
      </c>
      <c r="E12" s="96" t="str">
        <f t="shared" si="0"/>
        <v>S1170210</v>
      </c>
      <c r="F12" s="87" t="s">
        <v>34</v>
      </c>
      <c r="G12" s="88" t="s">
        <v>81</v>
      </c>
      <c r="H12" s="20" t="str">
        <f t="shared" si="1"/>
        <v>1300±5</v>
      </c>
      <c r="I12" s="97" t="str">
        <f t="shared" si="2"/>
        <v>S1170809</v>
      </c>
      <c r="J12" s="23" t="s">
        <v>65</v>
      </c>
      <c r="K12" s="43" t="s">
        <v>93</v>
      </c>
      <c r="L12" s="44" t="s">
        <v>83</v>
      </c>
      <c r="M12" s="20">
        <v>1</v>
      </c>
      <c r="N12" s="90"/>
      <c r="O12" s="98" t="s">
        <v>94</v>
      </c>
      <c r="P12" s="78">
        <f>Y12+30+20</f>
        <v>1300</v>
      </c>
      <c r="Q12" s="69" t="str">
        <f t="shared" si="3"/>
        <v>FLRY-B 1.0</v>
      </c>
      <c r="R12" s="106" t="s">
        <v>95</v>
      </c>
      <c r="S12" s="99" t="str">
        <f t="shared" si="4"/>
        <v>1.0</v>
      </c>
      <c r="T12" s="100" t="s">
        <v>69</v>
      </c>
      <c r="U12" s="100" t="s">
        <v>96</v>
      </c>
      <c r="V12" s="100" t="s">
        <v>43</v>
      </c>
      <c r="W12" s="100" t="s">
        <v>86</v>
      </c>
      <c r="X12" s="46" t="s">
        <v>11</v>
      </c>
      <c r="Y12" s="46">
        <v>1250</v>
      </c>
      <c r="Z12" s="100" t="s">
        <v>77</v>
      </c>
      <c r="AA12" s="46" t="s">
        <v>46</v>
      </c>
      <c r="AB12" s="46"/>
      <c r="AC12" s="46"/>
      <c r="AD12" s="46">
        <v>502354</v>
      </c>
      <c r="AE12" s="46"/>
    </row>
    <row r="13" s="1" customFormat="1" ht="25" customHeight="1" spans="1:31">
      <c r="A13" s="24">
        <v>10</v>
      </c>
      <c r="B13" s="25" t="s">
        <v>97</v>
      </c>
      <c r="C13" s="79" t="str">
        <f>R13&amp;$Q$2&amp;Q13</f>
        <v>白 FLRY-B 1.0</v>
      </c>
      <c r="D13" s="24" t="s">
        <v>98</v>
      </c>
      <c r="E13" s="101" t="str">
        <f t="shared" si="0"/>
        <v>S1170210</v>
      </c>
      <c r="F13" s="89" t="s">
        <v>34</v>
      </c>
      <c r="G13" s="26" t="s">
        <v>81</v>
      </c>
      <c r="H13" s="24" t="str">
        <f t="shared" si="1"/>
        <v>1310±5</v>
      </c>
      <c r="I13" s="102" t="str">
        <f t="shared" si="2"/>
        <v>S1170809</v>
      </c>
      <c r="J13" s="16" t="s">
        <v>65</v>
      </c>
      <c r="K13" s="82" t="s">
        <v>93</v>
      </c>
      <c r="L13" s="48" t="s">
        <v>83</v>
      </c>
      <c r="M13" s="24">
        <v>1</v>
      </c>
      <c r="N13" s="92"/>
      <c r="O13" s="103" t="s">
        <v>99</v>
      </c>
      <c r="P13" s="77">
        <f>Y13+30+30</f>
        <v>1310</v>
      </c>
      <c r="Q13" s="70" t="str">
        <f t="shared" si="3"/>
        <v>FLRY-B 1.0</v>
      </c>
      <c r="R13" s="53" t="s">
        <v>100</v>
      </c>
      <c r="S13" s="104" t="str">
        <f t="shared" si="4"/>
        <v>1.0</v>
      </c>
      <c r="T13" s="105" t="s">
        <v>69</v>
      </c>
      <c r="U13" s="105" t="s">
        <v>96</v>
      </c>
      <c r="V13" s="105" t="s">
        <v>43</v>
      </c>
      <c r="W13" s="105" t="s">
        <v>86</v>
      </c>
      <c r="X13" s="50" t="s">
        <v>11</v>
      </c>
      <c r="Y13" s="50">
        <v>1250</v>
      </c>
      <c r="Z13" s="105" t="s">
        <v>60</v>
      </c>
      <c r="AA13" s="50" t="s">
        <v>46</v>
      </c>
      <c r="AB13" s="50"/>
      <c r="AC13" s="50"/>
      <c r="AD13" s="50">
        <v>502355</v>
      </c>
      <c r="AE13" s="50"/>
    </row>
    <row r="14" s="3" customFormat="1" ht="25" customHeight="1" spans="1:31">
      <c r="A14" s="20">
        <v>11</v>
      </c>
      <c r="B14" s="21" t="s">
        <v>101</v>
      </c>
      <c r="C14" s="22" t="str">
        <f>R14&amp;$Q$2&amp;Q14</f>
        <v>绿 FLRY-B 1.0</v>
      </c>
      <c r="D14" s="20" t="s">
        <v>102</v>
      </c>
      <c r="E14" s="96" t="str">
        <f t="shared" si="0"/>
        <v>S1170210</v>
      </c>
      <c r="F14" s="87" t="s">
        <v>34</v>
      </c>
      <c r="G14" s="88" t="s">
        <v>81</v>
      </c>
      <c r="H14" s="20" t="str">
        <f t="shared" si="1"/>
        <v>1185±5</v>
      </c>
      <c r="I14" s="97" t="str">
        <f t="shared" si="2"/>
        <v>S1170809</v>
      </c>
      <c r="J14" s="23" t="s">
        <v>65</v>
      </c>
      <c r="K14" s="43" t="s">
        <v>93</v>
      </c>
      <c r="L14" s="44" t="s">
        <v>83</v>
      </c>
      <c r="M14" s="20">
        <v>1</v>
      </c>
      <c r="N14" s="90"/>
      <c r="O14" s="98" t="s">
        <v>103</v>
      </c>
      <c r="P14" s="78">
        <f>Y14+30+20</f>
        <v>1185</v>
      </c>
      <c r="Q14" s="69" t="str">
        <f t="shared" si="3"/>
        <v>FLRY-B 1.0</v>
      </c>
      <c r="R14" s="106" t="s">
        <v>104</v>
      </c>
      <c r="S14" s="99" t="str">
        <f t="shared" si="4"/>
        <v>1.0</v>
      </c>
      <c r="T14" s="100" t="s">
        <v>69</v>
      </c>
      <c r="U14" s="100" t="s">
        <v>96</v>
      </c>
      <c r="V14" s="100" t="s">
        <v>43</v>
      </c>
      <c r="W14" s="100" t="s">
        <v>86</v>
      </c>
      <c r="X14" s="46" t="s">
        <v>11</v>
      </c>
      <c r="Y14" s="46">
        <v>1135</v>
      </c>
      <c r="Z14" s="100" t="s">
        <v>104</v>
      </c>
      <c r="AA14" s="46" t="s">
        <v>46</v>
      </c>
      <c r="AB14" s="46"/>
      <c r="AC14" s="46"/>
      <c r="AD14" s="46">
        <v>502356</v>
      </c>
      <c r="AE14" s="46"/>
    </row>
    <row r="15" s="1" customFormat="1" ht="25" customHeight="1" spans="1:31">
      <c r="A15" s="24">
        <v>12</v>
      </c>
      <c r="B15" s="25" t="s">
        <v>105</v>
      </c>
      <c r="C15" s="79" t="str">
        <f>R15&amp;$Q$2&amp;Q15</f>
        <v>棕 FLRY-B 1.0</v>
      </c>
      <c r="D15" s="24" t="s">
        <v>106</v>
      </c>
      <c r="E15" s="101" t="str">
        <f t="shared" si="0"/>
        <v>S1170210</v>
      </c>
      <c r="F15" s="89" t="s">
        <v>34</v>
      </c>
      <c r="G15" s="26" t="s">
        <v>81</v>
      </c>
      <c r="H15" s="24" t="str">
        <f t="shared" si="1"/>
        <v>1130±5</v>
      </c>
      <c r="I15" s="102" t="str">
        <f t="shared" si="2"/>
        <v>S1170809</v>
      </c>
      <c r="J15" s="16" t="s">
        <v>65</v>
      </c>
      <c r="K15" s="82" t="s">
        <v>93</v>
      </c>
      <c r="L15" s="48" t="s">
        <v>83</v>
      </c>
      <c r="M15" s="24">
        <v>1</v>
      </c>
      <c r="N15" s="92"/>
      <c r="O15" s="103" t="s">
        <v>107</v>
      </c>
      <c r="P15" s="77">
        <f>Y15+30+30</f>
        <v>1130</v>
      </c>
      <c r="Q15" s="70" t="str">
        <f t="shared" si="3"/>
        <v>FLRY-B 1.0</v>
      </c>
      <c r="R15" s="53" t="s">
        <v>68</v>
      </c>
      <c r="S15" s="104" t="str">
        <f t="shared" si="4"/>
        <v>1.0</v>
      </c>
      <c r="T15" s="105" t="s">
        <v>69</v>
      </c>
      <c r="U15" s="105" t="s">
        <v>96</v>
      </c>
      <c r="V15" s="105" t="s">
        <v>43</v>
      </c>
      <c r="W15" s="105" t="s">
        <v>86</v>
      </c>
      <c r="X15" s="50" t="s">
        <v>11</v>
      </c>
      <c r="Y15" s="50">
        <v>1070</v>
      </c>
      <c r="Z15" s="105" t="s">
        <v>108</v>
      </c>
      <c r="AA15" s="50" t="s">
        <v>46</v>
      </c>
      <c r="AB15" s="50"/>
      <c r="AC15" s="50"/>
      <c r="AD15" s="50">
        <v>502357</v>
      </c>
      <c r="AE15" s="50"/>
    </row>
    <row r="16" s="3" customFormat="1" ht="25" customHeight="1" spans="1:31">
      <c r="A16" s="20">
        <v>13</v>
      </c>
      <c r="B16" s="21" t="s">
        <v>109</v>
      </c>
      <c r="C16" s="22" t="str">
        <f>R16&amp;$Q$2&amp;Q16</f>
        <v>红蓝 FLRY-B 0.5</v>
      </c>
      <c r="D16" s="20" t="s">
        <v>110</v>
      </c>
      <c r="E16" s="96" t="str">
        <f t="shared" si="0"/>
        <v>S1170620</v>
      </c>
      <c r="F16" s="87" t="s">
        <v>111</v>
      </c>
      <c r="G16" s="88" t="s">
        <v>112</v>
      </c>
      <c r="H16" s="20" t="str">
        <f t="shared" si="1"/>
        <v>1385±5</v>
      </c>
      <c r="I16" s="97" t="str">
        <f t="shared" si="2"/>
        <v>S1170443</v>
      </c>
      <c r="J16" s="23" t="s">
        <v>111</v>
      </c>
      <c r="K16" s="43" t="s">
        <v>112</v>
      </c>
      <c r="L16" s="44" t="s">
        <v>113</v>
      </c>
      <c r="M16" s="20">
        <v>1</v>
      </c>
      <c r="N16" s="90"/>
      <c r="O16" s="98" t="s">
        <v>114</v>
      </c>
      <c r="P16" s="78">
        <f>Y16+30</f>
        <v>1385</v>
      </c>
      <c r="Q16" s="69" t="str">
        <f t="shared" si="3"/>
        <v>FLRY-B 0.5</v>
      </c>
      <c r="R16" s="106" t="s">
        <v>78</v>
      </c>
      <c r="S16" s="99" t="str">
        <f t="shared" si="4"/>
        <v>0.5</v>
      </c>
      <c r="T16" s="100" t="s">
        <v>115</v>
      </c>
      <c r="U16" s="100" t="s">
        <v>116</v>
      </c>
      <c r="V16" s="100" t="s">
        <v>43</v>
      </c>
      <c r="W16" s="100" t="s">
        <v>117</v>
      </c>
      <c r="X16" s="46" t="s">
        <v>11</v>
      </c>
      <c r="Y16" s="46">
        <v>1355</v>
      </c>
      <c r="Z16" s="100" t="s">
        <v>78</v>
      </c>
      <c r="AA16" s="46" t="s">
        <v>46</v>
      </c>
      <c r="AB16" s="46"/>
      <c r="AC16" s="46"/>
      <c r="AD16" s="46">
        <v>502358</v>
      </c>
      <c r="AE16" s="46"/>
    </row>
    <row r="17" s="1" customFormat="1" ht="25" customHeight="1" spans="1:31">
      <c r="A17" s="24">
        <v>14</v>
      </c>
      <c r="B17" s="25" t="s">
        <v>118</v>
      </c>
      <c r="C17" s="79" t="str">
        <f>R17&amp;$Q$2&amp;Q17</f>
        <v>黄白 FLRY-B 0.5</v>
      </c>
      <c r="D17" s="24" t="s">
        <v>119</v>
      </c>
      <c r="E17" s="101" t="str">
        <f t="shared" si="0"/>
        <v>S1170620</v>
      </c>
      <c r="F17" s="89" t="s">
        <v>111</v>
      </c>
      <c r="G17" s="26" t="s">
        <v>112</v>
      </c>
      <c r="H17" s="24" t="str">
        <f t="shared" si="1"/>
        <v>1385±5</v>
      </c>
      <c r="I17" s="102" t="str">
        <f t="shared" si="2"/>
        <v>S1170443</v>
      </c>
      <c r="J17" s="16" t="s">
        <v>111</v>
      </c>
      <c r="K17" s="82" t="s">
        <v>112</v>
      </c>
      <c r="L17" s="48" t="s">
        <v>113</v>
      </c>
      <c r="M17" s="24">
        <v>1</v>
      </c>
      <c r="N17" s="92"/>
      <c r="O17" s="103" t="s">
        <v>120</v>
      </c>
      <c r="P17" s="77">
        <f>Y17+30</f>
        <v>1385</v>
      </c>
      <c r="Q17" s="70" t="str">
        <f t="shared" si="3"/>
        <v>FLRY-B 0.5</v>
      </c>
      <c r="R17" s="53" t="s">
        <v>121</v>
      </c>
      <c r="S17" s="104" t="str">
        <f t="shared" si="4"/>
        <v>0.5</v>
      </c>
      <c r="T17" s="105" t="s">
        <v>115</v>
      </c>
      <c r="U17" s="105" t="s">
        <v>116</v>
      </c>
      <c r="V17" s="105" t="s">
        <v>43</v>
      </c>
      <c r="W17" s="105" t="s">
        <v>117</v>
      </c>
      <c r="X17" s="50" t="s">
        <v>11</v>
      </c>
      <c r="Y17" s="50">
        <v>1355</v>
      </c>
      <c r="Z17" s="105" t="s">
        <v>122</v>
      </c>
      <c r="AA17" s="50" t="s">
        <v>46</v>
      </c>
      <c r="AB17" s="50"/>
      <c r="AC17" s="50"/>
      <c r="AD17" s="50">
        <v>502359</v>
      </c>
      <c r="AE17" s="50"/>
    </row>
    <row r="18" s="3" customFormat="1" ht="25" customHeight="1" spans="1:31">
      <c r="A18" s="20">
        <v>15</v>
      </c>
      <c r="B18" s="21" t="s">
        <v>123</v>
      </c>
      <c r="C18" s="22" t="str">
        <f>R18&amp;$Q$2&amp;Q18</f>
        <v>黑 FLRY-B 0.5</v>
      </c>
      <c r="D18" s="20" t="s">
        <v>124</v>
      </c>
      <c r="E18" s="96" t="str">
        <f t="shared" si="0"/>
        <v>S1170620</v>
      </c>
      <c r="F18" s="87" t="s">
        <v>111</v>
      </c>
      <c r="G18" s="88" t="s">
        <v>112</v>
      </c>
      <c r="H18" s="20" t="str">
        <f t="shared" si="1"/>
        <v>1385±5</v>
      </c>
      <c r="I18" s="97" t="str">
        <f t="shared" si="2"/>
        <v>S1170443</v>
      </c>
      <c r="J18" s="23" t="s">
        <v>111</v>
      </c>
      <c r="K18" s="43" t="s">
        <v>112</v>
      </c>
      <c r="L18" s="44" t="s">
        <v>113</v>
      </c>
      <c r="M18" s="20">
        <v>1</v>
      </c>
      <c r="N18" s="90"/>
      <c r="O18" s="98" t="s">
        <v>125</v>
      </c>
      <c r="P18" s="78">
        <f>Y18+30</f>
        <v>1385</v>
      </c>
      <c r="Q18" s="69" t="str">
        <f t="shared" si="3"/>
        <v>FLRY-B 0.5</v>
      </c>
      <c r="R18" s="52" t="s">
        <v>126</v>
      </c>
      <c r="S18" s="99" t="str">
        <f t="shared" si="4"/>
        <v>0.5</v>
      </c>
      <c r="T18" s="100" t="s">
        <v>115</v>
      </c>
      <c r="U18" s="100" t="s">
        <v>116</v>
      </c>
      <c r="V18" s="100" t="s">
        <v>43</v>
      </c>
      <c r="W18" s="100" t="s">
        <v>117</v>
      </c>
      <c r="X18" s="46" t="s">
        <v>11</v>
      </c>
      <c r="Y18" s="46">
        <v>1355</v>
      </c>
      <c r="Z18" s="100" t="s">
        <v>127</v>
      </c>
      <c r="AA18" s="46" t="s">
        <v>46</v>
      </c>
      <c r="AB18" s="46"/>
      <c r="AC18" s="46"/>
      <c r="AD18" s="46">
        <v>502360</v>
      </c>
      <c r="AE18" s="46"/>
    </row>
    <row r="19" s="1" customFormat="1" ht="25" customHeight="1" spans="1:31">
      <c r="A19" s="24">
        <v>16</v>
      </c>
      <c r="B19" s="25" t="s">
        <v>128</v>
      </c>
      <c r="C19" s="79" t="str">
        <f>R19&amp;$Q$2&amp;Q19</f>
        <v>紫 AVSS 0.5</v>
      </c>
      <c r="D19" s="24" t="s">
        <v>129</v>
      </c>
      <c r="E19" s="101" t="str">
        <f t="shared" si="0"/>
        <v>S1170620</v>
      </c>
      <c r="F19" s="89" t="s">
        <v>111</v>
      </c>
      <c r="G19" s="26" t="s">
        <v>112</v>
      </c>
      <c r="H19" s="24" t="str">
        <f t="shared" si="1"/>
        <v>1385±5</v>
      </c>
      <c r="I19" s="102" t="str">
        <f t="shared" si="2"/>
        <v>S1170443</v>
      </c>
      <c r="J19" s="16" t="s">
        <v>111</v>
      </c>
      <c r="K19" s="82" t="s">
        <v>112</v>
      </c>
      <c r="L19" s="48" t="s">
        <v>113</v>
      </c>
      <c r="M19" s="24">
        <v>1</v>
      </c>
      <c r="N19" s="92"/>
      <c r="O19" s="103" t="s">
        <v>130</v>
      </c>
      <c r="P19" s="77">
        <f>Y19+30</f>
        <v>1385</v>
      </c>
      <c r="Q19" s="70" t="str">
        <f t="shared" si="3"/>
        <v>AVSS 0.5</v>
      </c>
      <c r="R19" s="107" t="s">
        <v>131</v>
      </c>
      <c r="S19" s="104" t="str">
        <f t="shared" si="4"/>
        <v>0.5</v>
      </c>
      <c r="T19" s="105" t="s">
        <v>115</v>
      </c>
      <c r="U19" s="105" t="s">
        <v>116</v>
      </c>
      <c r="V19" s="50" t="s">
        <v>71</v>
      </c>
      <c r="W19" s="105" t="s">
        <v>117</v>
      </c>
      <c r="X19" s="50" t="s">
        <v>11</v>
      </c>
      <c r="Y19" s="50">
        <v>1355</v>
      </c>
      <c r="Z19" s="105" t="s">
        <v>131</v>
      </c>
      <c r="AA19" s="50" t="s">
        <v>46</v>
      </c>
      <c r="AB19" s="50"/>
      <c r="AC19" s="50"/>
      <c r="AD19" s="50">
        <v>502361</v>
      </c>
      <c r="AE19" s="50"/>
    </row>
    <row r="20" s="3" customFormat="1" ht="25" customHeight="1" spans="1:31">
      <c r="A20" s="20">
        <v>17</v>
      </c>
      <c r="B20" s="21" t="s">
        <v>132</v>
      </c>
      <c r="C20" s="22" t="str">
        <f>R20&amp;$Q$2&amp;Q20</f>
        <v>紫 AVSS 0.5</v>
      </c>
      <c r="D20" s="20" t="s">
        <v>129</v>
      </c>
      <c r="E20" s="20" t="str">
        <f t="shared" si="0"/>
        <v>S1170288</v>
      </c>
      <c r="F20" s="87" t="s">
        <v>34</v>
      </c>
      <c r="G20" s="88" t="s">
        <v>35</v>
      </c>
      <c r="H20" s="20" t="str">
        <f t="shared" si="1"/>
        <v>350±5</v>
      </c>
      <c r="I20" s="97" t="str">
        <f t="shared" si="2"/>
        <v>S1170624</v>
      </c>
      <c r="J20" s="23" t="s">
        <v>111</v>
      </c>
      <c r="K20" s="43" t="s">
        <v>112</v>
      </c>
      <c r="L20" s="44" t="s">
        <v>113</v>
      </c>
      <c r="M20" s="20">
        <v>1</v>
      </c>
      <c r="N20" s="90"/>
      <c r="O20" s="98" t="s">
        <v>133</v>
      </c>
      <c r="P20" s="78">
        <f>Y20+30+35</f>
        <v>350</v>
      </c>
      <c r="Q20" s="69" t="str">
        <f t="shared" si="3"/>
        <v>AVSS 0.5</v>
      </c>
      <c r="R20" s="106" t="s">
        <v>131</v>
      </c>
      <c r="S20" s="99" t="str">
        <f t="shared" si="4"/>
        <v>0.5</v>
      </c>
      <c r="T20" s="46" t="s">
        <v>134</v>
      </c>
      <c r="U20" s="100" t="s">
        <v>135</v>
      </c>
      <c r="V20" s="46" t="s">
        <v>71</v>
      </c>
      <c r="W20" s="100" t="s">
        <v>117</v>
      </c>
      <c r="X20" s="46" t="s">
        <v>11</v>
      </c>
      <c r="Y20" s="46">
        <v>285</v>
      </c>
      <c r="Z20" s="100" t="s">
        <v>131</v>
      </c>
      <c r="AA20" s="46" t="s">
        <v>46</v>
      </c>
      <c r="AB20" s="46"/>
      <c r="AC20" s="46"/>
      <c r="AD20" s="46">
        <v>502362</v>
      </c>
      <c r="AE20" s="46"/>
    </row>
    <row r="21" s="1" customFormat="1" ht="25" customHeight="1" spans="1:31">
      <c r="A21" s="24">
        <v>18</v>
      </c>
      <c r="B21" s="25" t="s">
        <v>136</v>
      </c>
      <c r="C21" s="79" t="str">
        <f>R21&amp;$Q$2&amp;Q21</f>
        <v>黄白 FLRY-B 0.5</v>
      </c>
      <c r="D21" s="24" t="s">
        <v>119</v>
      </c>
      <c r="E21" s="24" t="str">
        <f t="shared" si="0"/>
        <v>S1170288</v>
      </c>
      <c r="F21" s="89" t="s">
        <v>34</v>
      </c>
      <c r="G21" s="26" t="s">
        <v>35</v>
      </c>
      <c r="H21" s="24" t="str">
        <f t="shared" si="1"/>
        <v>350±5</v>
      </c>
      <c r="I21" s="102" t="str">
        <f t="shared" si="2"/>
        <v>S1170624</v>
      </c>
      <c r="J21" s="16" t="s">
        <v>111</v>
      </c>
      <c r="K21" s="82" t="s">
        <v>112</v>
      </c>
      <c r="L21" s="48" t="s">
        <v>113</v>
      </c>
      <c r="M21" s="24">
        <v>1</v>
      </c>
      <c r="N21" s="92"/>
      <c r="O21" s="103" t="s">
        <v>137</v>
      </c>
      <c r="P21" s="77">
        <f>Y21+30+35</f>
        <v>350</v>
      </c>
      <c r="Q21" s="70" t="str">
        <f t="shared" si="3"/>
        <v>FLRY-B 0.5</v>
      </c>
      <c r="R21" s="53" t="s">
        <v>121</v>
      </c>
      <c r="S21" s="104" t="str">
        <f t="shared" si="4"/>
        <v>0.5</v>
      </c>
      <c r="T21" s="50" t="s">
        <v>134</v>
      </c>
      <c r="U21" s="105" t="s">
        <v>135</v>
      </c>
      <c r="V21" s="105" t="s">
        <v>43</v>
      </c>
      <c r="W21" s="105" t="s">
        <v>117</v>
      </c>
      <c r="X21" s="50" t="s">
        <v>11</v>
      </c>
      <c r="Y21" s="50">
        <v>285</v>
      </c>
      <c r="Z21" s="105" t="s">
        <v>138</v>
      </c>
      <c r="AA21" s="50" t="s">
        <v>46</v>
      </c>
      <c r="AB21" s="50"/>
      <c r="AC21" s="50"/>
      <c r="AD21" s="50">
        <v>502363</v>
      </c>
      <c r="AE21" s="50"/>
    </row>
    <row r="22" s="3" customFormat="1" ht="25" customHeight="1" spans="1:31">
      <c r="A22" s="20">
        <v>19</v>
      </c>
      <c r="B22" s="21" t="s">
        <v>139</v>
      </c>
      <c r="C22" s="22" t="str">
        <f>R22&amp;$Q$2&amp;Q22</f>
        <v>黄蓝 FLRY-B 0.5</v>
      </c>
      <c r="D22" s="20" t="s">
        <v>140</v>
      </c>
      <c r="E22" s="20" t="str">
        <f t="shared" si="0"/>
        <v>S1170288</v>
      </c>
      <c r="F22" s="87" t="s">
        <v>34</v>
      </c>
      <c r="G22" s="88" t="s">
        <v>35</v>
      </c>
      <c r="H22" s="20" t="str">
        <f t="shared" si="1"/>
        <v>350±5</v>
      </c>
      <c r="I22" s="97" t="str">
        <f t="shared" si="2"/>
        <v>S1170624</v>
      </c>
      <c r="J22" s="23" t="s">
        <v>111</v>
      </c>
      <c r="K22" s="43" t="s">
        <v>112</v>
      </c>
      <c r="L22" s="44" t="s">
        <v>113</v>
      </c>
      <c r="M22" s="20">
        <v>1</v>
      </c>
      <c r="N22" s="90"/>
      <c r="O22" s="98" t="s">
        <v>141</v>
      </c>
      <c r="P22" s="78">
        <f>Y22+30+35</f>
        <v>350</v>
      </c>
      <c r="Q22" s="69" t="str">
        <f t="shared" si="3"/>
        <v>FLRY-B 0.5</v>
      </c>
      <c r="R22" s="106" t="s">
        <v>142</v>
      </c>
      <c r="S22" s="99" t="str">
        <f t="shared" si="4"/>
        <v>0.5</v>
      </c>
      <c r="T22" s="46" t="s">
        <v>134</v>
      </c>
      <c r="U22" s="100" t="s">
        <v>135</v>
      </c>
      <c r="V22" s="100" t="s">
        <v>43</v>
      </c>
      <c r="W22" s="100" t="s">
        <v>117</v>
      </c>
      <c r="X22" s="46" t="s">
        <v>11</v>
      </c>
      <c r="Y22" s="46">
        <v>285</v>
      </c>
      <c r="Z22" s="100" t="s">
        <v>142</v>
      </c>
      <c r="AA22" s="46" t="s">
        <v>46</v>
      </c>
      <c r="AB22" s="46"/>
      <c r="AC22" s="46"/>
      <c r="AD22" s="46">
        <v>502364</v>
      </c>
      <c r="AE22" s="46"/>
    </row>
    <row r="23" s="1" customFormat="1" ht="25" customHeight="1" spans="1:31">
      <c r="A23" s="24">
        <v>20</v>
      </c>
      <c r="B23" s="25" t="s">
        <v>143</v>
      </c>
      <c r="C23" s="79" t="str">
        <f>R23&amp;$Q$2&amp;Q23</f>
        <v>黄绿 FLRY-B 0.5</v>
      </c>
      <c r="D23" s="24" t="s">
        <v>144</v>
      </c>
      <c r="E23" s="24" t="str">
        <f t="shared" si="0"/>
        <v>S1170288</v>
      </c>
      <c r="F23" s="89" t="s">
        <v>34</v>
      </c>
      <c r="G23" s="26" t="s">
        <v>35</v>
      </c>
      <c r="H23" s="24" t="str">
        <f t="shared" si="1"/>
        <v>350±5</v>
      </c>
      <c r="I23" s="102" t="str">
        <f t="shared" si="2"/>
        <v>S1170624</v>
      </c>
      <c r="J23" s="16" t="s">
        <v>111</v>
      </c>
      <c r="K23" s="82" t="s">
        <v>112</v>
      </c>
      <c r="L23" s="48" t="s">
        <v>113</v>
      </c>
      <c r="M23" s="24">
        <v>1</v>
      </c>
      <c r="N23" s="92"/>
      <c r="O23" s="103" t="s">
        <v>145</v>
      </c>
      <c r="P23" s="77">
        <f>Y23+30+35</f>
        <v>350</v>
      </c>
      <c r="Q23" s="70" t="str">
        <f t="shared" si="3"/>
        <v>FLRY-B 0.5</v>
      </c>
      <c r="R23" s="53" t="s">
        <v>146</v>
      </c>
      <c r="S23" s="104" t="str">
        <f t="shared" si="4"/>
        <v>0.5</v>
      </c>
      <c r="T23" s="50" t="s">
        <v>134</v>
      </c>
      <c r="U23" s="105" t="s">
        <v>135</v>
      </c>
      <c r="V23" s="105" t="s">
        <v>43</v>
      </c>
      <c r="W23" s="105" t="s">
        <v>117</v>
      </c>
      <c r="X23" s="50" t="s">
        <v>11</v>
      </c>
      <c r="Y23" s="50">
        <v>285</v>
      </c>
      <c r="Z23" s="105" t="s">
        <v>147</v>
      </c>
      <c r="AA23" s="50" t="s">
        <v>46</v>
      </c>
      <c r="AB23" s="50"/>
      <c r="AC23" s="50"/>
      <c r="AD23" s="50">
        <v>502365</v>
      </c>
      <c r="AE23" s="50"/>
    </row>
    <row r="24" s="3" customFormat="1" ht="25" customHeight="1" spans="1:31">
      <c r="A24" s="20">
        <v>21</v>
      </c>
      <c r="B24" s="21" t="s">
        <v>148</v>
      </c>
      <c r="C24" s="22" t="str">
        <f>R24&amp;$Q$2&amp;Q24</f>
        <v>红白 FLRY-B 0.5</v>
      </c>
      <c r="D24" s="20" t="s">
        <v>149</v>
      </c>
      <c r="E24" s="20" t="str">
        <f t="shared" si="0"/>
        <v>S1170288</v>
      </c>
      <c r="F24" s="87" t="s">
        <v>34</v>
      </c>
      <c r="G24" s="88" t="s">
        <v>35</v>
      </c>
      <c r="H24" s="20" t="str">
        <f t="shared" si="1"/>
        <v>325±5</v>
      </c>
      <c r="I24" s="97" t="str">
        <f t="shared" si="2"/>
        <v>S1170624</v>
      </c>
      <c r="J24" s="23" t="s">
        <v>111</v>
      </c>
      <c r="K24" s="43" t="s">
        <v>112</v>
      </c>
      <c r="L24" s="44" t="s">
        <v>113</v>
      </c>
      <c r="M24" s="20">
        <v>1</v>
      </c>
      <c r="N24" s="90"/>
      <c r="O24" s="98" t="s">
        <v>150</v>
      </c>
      <c r="P24" s="78">
        <f>Y24+30+10</f>
        <v>325</v>
      </c>
      <c r="Q24" s="69" t="str">
        <f t="shared" si="3"/>
        <v>FLRY-B 0.5</v>
      </c>
      <c r="R24" s="52" t="s">
        <v>151</v>
      </c>
      <c r="S24" s="99" t="str">
        <f t="shared" si="4"/>
        <v>0.5</v>
      </c>
      <c r="T24" s="46" t="s">
        <v>134</v>
      </c>
      <c r="U24" s="100" t="s">
        <v>135</v>
      </c>
      <c r="V24" s="100" t="s">
        <v>43</v>
      </c>
      <c r="W24" s="100" t="s">
        <v>117</v>
      </c>
      <c r="X24" s="46" t="s">
        <v>11</v>
      </c>
      <c r="Y24" s="46">
        <v>285</v>
      </c>
      <c r="Z24" s="100" t="s">
        <v>152</v>
      </c>
      <c r="AA24" s="46" t="s">
        <v>46</v>
      </c>
      <c r="AB24" s="46"/>
      <c r="AC24" s="46"/>
      <c r="AD24" s="46">
        <v>502366</v>
      </c>
      <c r="AE24" s="46"/>
    </row>
    <row r="25" s="1" customFormat="1" ht="25" customHeight="1" spans="1:31">
      <c r="A25" s="24">
        <v>22</v>
      </c>
      <c r="B25" s="25" t="s">
        <v>153</v>
      </c>
      <c r="C25" s="79" t="str">
        <f>R25&amp;$Q$2&amp;Q25</f>
        <v>棕 AVSS 0.5</v>
      </c>
      <c r="D25" s="24" t="s">
        <v>154</v>
      </c>
      <c r="E25" s="24" t="str">
        <f t="shared" si="0"/>
        <v>S1170288</v>
      </c>
      <c r="F25" s="89" t="s">
        <v>34</v>
      </c>
      <c r="G25" s="26" t="s">
        <v>35</v>
      </c>
      <c r="H25" s="24" t="str">
        <f t="shared" si="1"/>
        <v>325±5</v>
      </c>
      <c r="I25" s="102" t="str">
        <f t="shared" si="2"/>
        <v>S1170624</v>
      </c>
      <c r="J25" s="16" t="s">
        <v>111</v>
      </c>
      <c r="K25" s="82" t="s">
        <v>112</v>
      </c>
      <c r="L25" s="48" t="s">
        <v>113</v>
      </c>
      <c r="M25" s="24">
        <v>1</v>
      </c>
      <c r="N25" s="92"/>
      <c r="O25" s="103" t="s">
        <v>155</v>
      </c>
      <c r="P25" s="77">
        <f>Y25+30+10</f>
        <v>325</v>
      </c>
      <c r="Q25" s="70" t="str">
        <f t="shared" si="3"/>
        <v>AVSS 0.5</v>
      </c>
      <c r="R25" s="107" t="s">
        <v>68</v>
      </c>
      <c r="S25" s="104" t="str">
        <f t="shared" si="4"/>
        <v>0.5</v>
      </c>
      <c r="T25" s="50" t="s">
        <v>134</v>
      </c>
      <c r="U25" s="105" t="s">
        <v>135</v>
      </c>
      <c r="V25" s="50" t="s">
        <v>71</v>
      </c>
      <c r="W25" s="105" t="s">
        <v>117</v>
      </c>
      <c r="X25" s="50" t="s">
        <v>11</v>
      </c>
      <c r="Y25" s="50">
        <v>285</v>
      </c>
      <c r="Z25" s="105" t="s">
        <v>68</v>
      </c>
      <c r="AA25" s="50" t="s">
        <v>46</v>
      </c>
      <c r="AB25" s="50"/>
      <c r="AC25" s="50"/>
      <c r="AD25" s="50">
        <v>502367</v>
      </c>
      <c r="AE25" s="50"/>
    </row>
    <row r="26" s="3" customFormat="1" ht="25" customHeight="1" spans="1:31">
      <c r="A26" s="20">
        <v>23</v>
      </c>
      <c r="B26" s="21" t="s">
        <v>156</v>
      </c>
      <c r="C26" s="22" t="str">
        <f>R26&amp;$Q$2&amp;Q26</f>
        <v>粉 FLRY-B 0.5</v>
      </c>
      <c r="D26" s="20" t="s">
        <v>157</v>
      </c>
      <c r="E26" s="20" t="str">
        <f t="shared" si="0"/>
        <v>S1170288</v>
      </c>
      <c r="F26" s="87" t="s">
        <v>34</v>
      </c>
      <c r="G26" s="88" t="s">
        <v>35</v>
      </c>
      <c r="H26" s="20" t="str">
        <f t="shared" si="1"/>
        <v>340±5</v>
      </c>
      <c r="I26" s="97" t="str">
        <f t="shared" si="2"/>
        <v>S1170624</v>
      </c>
      <c r="J26" s="23" t="s">
        <v>111</v>
      </c>
      <c r="K26" s="43" t="s">
        <v>112</v>
      </c>
      <c r="L26" s="44" t="s">
        <v>113</v>
      </c>
      <c r="M26" s="20">
        <v>1</v>
      </c>
      <c r="N26" s="90"/>
      <c r="O26" s="98" t="s">
        <v>158</v>
      </c>
      <c r="P26" s="78">
        <f>Y26+30+25</f>
        <v>340</v>
      </c>
      <c r="Q26" s="69" t="str">
        <f t="shared" si="3"/>
        <v>FLRY-B 0.5</v>
      </c>
      <c r="R26" s="52" t="s">
        <v>45</v>
      </c>
      <c r="S26" s="99" t="str">
        <f t="shared" si="4"/>
        <v>0.5</v>
      </c>
      <c r="T26" s="46" t="s">
        <v>134</v>
      </c>
      <c r="U26" s="100" t="s">
        <v>135</v>
      </c>
      <c r="V26" s="100" t="s">
        <v>43</v>
      </c>
      <c r="W26" s="100" t="s">
        <v>117</v>
      </c>
      <c r="X26" s="46" t="s">
        <v>11</v>
      </c>
      <c r="Y26" s="46">
        <v>285</v>
      </c>
      <c r="Z26" s="100" t="s">
        <v>159</v>
      </c>
      <c r="AA26" s="46" t="s">
        <v>46</v>
      </c>
      <c r="AB26" s="46"/>
      <c r="AC26" s="46"/>
      <c r="AD26" s="46">
        <v>502368</v>
      </c>
      <c r="AE26" s="46"/>
    </row>
    <row r="27" s="1" customFormat="1" ht="25" customHeight="1" spans="1:31">
      <c r="A27" s="24">
        <v>24</v>
      </c>
      <c r="B27" s="25" t="s">
        <v>160</v>
      </c>
      <c r="C27" s="79" t="str">
        <f>R27&amp;$Q$2&amp;Q27</f>
        <v>橙 AVSS 0.5</v>
      </c>
      <c r="D27" s="24" t="s">
        <v>161</v>
      </c>
      <c r="E27" s="24" t="str">
        <f t="shared" si="0"/>
        <v>S1170288</v>
      </c>
      <c r="F27" s="89" t="s">
        <v>34</v>
      </c>
      <c r="G27" s="26" t="s">
        <v>35</v>
      </c>
      <c r="H27" s="24" t="str">
        <f t="shared" si="1"/>
        <v>340±5</v>
      </c>
      <c r="I27" s="102" t="str">
        <f t="shared" si="2"/>
        <v>S1170624</v>
      </c>
      <c r="J27" s="16" t="s">
        <v>111</v>
      </c>
      <c r="K27" s="82" t="s">
        <v>112</v>
      </c>
      <c r="L27" s="48" t="s">
        <v>113</v>
      </c>
      <c r="M27" s="24">
        <v>1</v>
      </c>
      <c r="N27" s="92"/>
      <c r="O27" s="103" t="s">
        <v>162</v>
      </c>
      <c r="P27" s="77">
        <f>Y27+30+25</f>
        <v>340</v>
      </c>
      <c r="Q27" s="70" t="str">
        <f t="shared" si="3"/>
        <v>AVSS 0.5</v>
      </c>
      <c r="R27" s="53" t="s">
        <v>90</v>
      </c>
      <c r="S27" s="104" t="str">
        <f t="shared" si="4"/>
        <v>0.5</v>
      </c>
      <c r="T27" s="50" t="s">
        <v>134</v>
      </c>
      <c r="U27" s="105" t="s">
        <v>135</v>
      </c>
      <c r="V27" s="50" t="s">
        <v>71</v>
      </c>
      <c r="W27" s="105" t="s">
        <v>117</v>
      </c>
      <c r="X27" s="50" t="s">
        <v>11</v>
      </c>
      <c r="Y27" s="50">
        <v>285</v>
      </c>
      <c r="Z27" s="105" t="s">
        <v>163</v>
      </c>
      <c r="AA27" s="50" t="s">
        <v>46</v>
      </c>
      <c r="AB27" s="50"/>
      <c r="AC27" s="50"/>
      <c r="AD27" s="50">
        <v>502369</v>
      </c>
      <c r="AE27" s="50"/>
    </row>
    <row r="28" s="3" customFormat="1" ht="25" customHeight="1" spans="1:31">
      <c r="A28" s="20">
        <v>25</v>
      </c>
      <c r="B28" s="21" t="s">
        <v>164</v>
      </c>
      <c r="C28" s="22" t="str">
        <f>R28&amp;$Q$2&amp;Q28</f>
        <v>蓝 FLRY-B 0.5</v>
      </c>
      <c r="D28" s="20" t="s">
        <v>165</v>
      </c>
      <c r="E28" s="20" t="str">
        <f t="shared" si="0"/>
        <v>S1170288</v>
      </c>
      <c r="F28" s="87" t="s">
        <v>34</v>
      </c>
      <c r="G28" s="88" t="s">
        <v>35</v>
      </c>
      <c r="H28" s="20" t="str">
        <f t="shared" si="1"/>
        <v>350±5</v>
      </c>
      <c r="I28" s="97" t="str">
        <f t="shared" si="2"/>
        <v>S1170624</v>
      </c>
      <c r="J28" s="23" t="s">
        <v>111</v>
      </c>
      <c r="K28" s="43" t="s">
        <v>112</v>
      </c>
      <c r="L28" s="44" t="s">
        <v>113</v>
      </c>
      <c r="M28" s="20">
        <v>1</v>
      </c>
      <c r="N28" s="90"/>
      <c r="O28" s="98" t="s">
        <v>166</v>
      </c>
      <c r="P28" s="78">
        <f t="shared" ref="P28:P33" si="5">Y28+30+35</f>
        <v>350</v>
      </c>
      <c r="Q28" s="69" t="str">
        <f t="shared" si="3"/>
        <v>FLRY-B 0.5</v>
      </c>
      <c r="R28" s="52" t="s">
        <v>77</v>
      </c>
      <c r="S28" s="99" t="str">
        <f t="shared" si="4"/>
        <v>0.5</v>
      </c>
      <c r="T28" s="46" t="s">
        <v>134</v>
      </c>
      <c r="U28" s="100" t="s">
        <v>135</v>
      </c>
      <c r="V28" s="100" t="s">
        <v>43</v>
      </c>
      <c r="W28" s="100" t="s">
        <v>117</v>
      </c>
      <c r="X28" s="46" t="s">
        <v>11</v>
      </c>
      <c r="Y28" s="46">
        <v>285</v>
      </c>
      <c r="Z28" s="100" t="s">
        <v>167</v>
      </c>
      <c r="AA28" s="46" t="s">
        <v>46</v>
      </c>
      <c r="AB28" s="46"/>
      <c r="AC28" s="46"/>
      <c r="AD28" s="46">
        <v>502370</v>
      </c>
      <c r="AE28" s="46"/>
    </row>
    <row r="29" s="1" customFormat="1" ht="25" customHeight="1" spans="1:31">
      <c r="A29" s="24">
        <v>26</v>
      </c>
      <c r="B29" s="25" t="s">
        <v>168</v>
      </c>
      <c r="C29" s="79" t="str">
        <f>R29&amp;$Q$2&amp;Q29</f>
        <v>绿 AVSS 0.5</v>
      </c>
      <c r="D29" s="24" t="s">
        <v>169</v>
      </c>
      <c r="E29" s="24" t="str">
        <f t="shared" si="0"/>
        <v>S1170288</v>
      </c>
      <c r="F29" s="89" t="s">
        <v>34</v>
      </c>
      <c r="G29" s="26" t="s">
        <v>35</v>
      </c>
      <c r="H29" s="24" t="str">
        <f t="shared" si="1"/>
        <v>350±5</v>
      </c>
      <c r="I29" s="102" t="str">
        <f t="shared" si="2"/>
        <v>S1170624</v>
      </c>
      <c r="J29" s="16" t="s">
        <v>111</v>
      </c>
      <c r="K29" s="82" t="s">
        <v>112</v>
      </c>
      <c r="L29" s="48" t="s">
        <v>113</v>
      </c>
      <c r="M29" s="24">
        <v>1</v>
      </c>
      <c r="N29" s="92"/>
      <c r="O29" s="103" t="s">
        <v>170</v>
      </c>
      <c r="P29" s="77">
        <f t="shared" si="5"/>
        <v>350</v>
      </c>
      <c r="Q29" s="70" t="str">
        <f t="shared" si="3"/>
        <v>AVSS 0.5</v>
      </c>
      <c r="R29" s="107" t="s">
        <v>104</v>
      </c>
      <c r="S29" s="104" t="str">
        <f t="shared" si="4"/>
        <v>0.5</v>
      </c>
      <c r="T29" s="50" t="s">
        <v>134</v>
      </c>
      <c r="U29" s="105" t="s">
        <v>135</v>
      </c>
      <c r="V29" s="50" t="s">
        <v>71</v>
      </c>
      <c r="W29" s="105" t="s">
        <v>117</v>
      </c>
      <c r="X29" s="50" t="s">
        <v>11</v>
      </c>
      <c r="Y29" s="50">
        <v>285</v>
      </c>
      <c r="Z29" s="105" t="s">
        <v>104</v>
      </c>
      <c r="AA29" s="50" t="s">
        <v>46</v>
      </c>
      <c r="AB29" s="50"/>
      <c r="AC29" s="50"/>
      <c r="AD29" s="50">
        <v>502371</v>
      </c>
      <c r="AE29" s="50"/>
    </row>
    <row r="30" s="3" customFormat="1" ht="25" customHeight="1" spans="1:31">
      <c r="A30" s="20">
        <v>27</v>
      </c>
      <c r="B30" s="21" t="s">
        <v>171</v>
      </c>
      <c r="C30" s="22" t="str">
        <f>R30&amp;$Q$2&amp;Q30</f>
        <v>黄红 FLRY-B 0.5</v>
      </c>
      <c r="D30" s="20" t="s">
        <v>172</v>
      </c>
      <c r="E30" s="20" t="str">
        <f t="shared" si="0"/>
        <v>S1170288</v>
      </c>
      <c r="F30" s="87" t="s">
        <v>34</v>
      </c>
      <c r="G30" s="88" t="s">
        <v>35</v>
      </c>
      <c r="H30" s="20" t="str">
        <f t="shared" si="1"/>
        <v>350±5</v>
      </c>
      <c r="I30" s="97" t="str">
        <f t="shared" si="2"/>
        <v>S1170624</v>
      </c>
      <c r="J30" s="23" t="s">
        <v>111</v>
      </c>
      <c r="K30" s="43" t="s">
        <v>112</v>
      </c>
      <c r="L30" s="44" t="s">
        <v>113</v>
      </c>
      <c r="M30" s="20">
        <v>1</v>
      </c>
      <c r="N30" s="90"/>
      <c r="O30" s="98" t="s">
        <v>173</v>
      </c>
      <c r="P30" s="78">
        <f t="shared" si="5"/>
        <v>350</v>
      </c>
      <c r="Q30" s="69" t="str">
        <f t="shared" si="3"/>
        <v>FLRY-B 0.5</v>
      </c>
      <c r="R30" s="52" t="s">
        <v>174</v>
      </c>
      <c r="S30" s="99" t="str">
        <f t="shared" si="4"/>
        <v>0.5</v>
      </c>
      <c r="T30" s="46" t="s">
        <v>134</v>
      </c>
      <c r="U30" s="100" t="s">
        <v>135</v>
      </c>
      <c r="V30" s="100" t="s">
        <v>43</v>
      </c>
      <c r="W30" s="100" t="s">
        <v>117</v>
      </c>
      <c r="X30" s="46" t="s">
        <v>11</v>
      </c>
      <c r="Y30" s="46">
        <v>285</v>
      </c>
      <c r="Z30" s="100" t="s">
        <v>175</v>
      </c>
      <c r="AA30" s="46" t="s">
        <v>46</v>
      </c>
      <c r="AB30" s="46"/>
      <c r="AC30" s="46"/>
      <c r="AD30" s="46">
        <v>502372</v>
      </c>
      <c r="AE30" s="46"/>
    </row>
    <row r="31" s="1" customFormat="1" ht="25" customHeight="1" spans="1:31">
      <c r="A31" s="24">
        <v>28</v>
      </c>
      <c r="B31" s="25" t="s">
        <v>176</v>
      </c>
      <c r="C31" s="79" t="str">
        <f>R31&amp;$Q$2&amp;Q31</f>
        <v>黄 AVSS 0.5</v>
      </c>
      <c r="D31" s="24" t="s">
        <v>177</v>
      </c>
      <c r="E31" s="24" t="str">
        <f t="shared" si="0"/>
        <v>S1170288</v>
      </c>
      <c r="F31" s="89" t="s">
        <v>34</v>
      </c>
      <c r="G31" s="26" t="s">
        <v>35</v>
      </c>
      <c r="H31" s="24" t="str">
        <f t="shared" si="1"/>
        <v>350±5</v>
      </c>
      <c r="I31" s="102" t="str">
        <f t="shared" si="2"/>
        <v>S1170624</v>
      </c>
      <c r="J31" s="16" t="s">
        <v>111</v>
      </c>
      <c r="K31" s="82" t="s">
        <v>112</v>
      </c>
      <c r="L31" s="48" t="s">
        <v>113</v>
      </c>
      <c r="M31" s="24">
        <v>1</v>
      </c>
      <c r="N31" s="92"/>
      <c r="O31" s="103" t="s">
        <v>178</v>
      </c>
      <c r="P31" s="77">
        <f t="shared" si="5"/>
        <v>350</v>
      </c>
      <c r="Q31" s="70" t="str">
        <f t="shared" si="3"/>
        <v>AVSS 0.5</v>
      </c>
      <c r="R31" s="107" t="s">
        <v>108</v>
      </c>
      <c r="S31" s="104" t="str">
        <f t="shared" si="4"/>
        <v>0.5</v>
      </c>
      <c r="T31" s="50" t="s">
        <v>134</v>
      </c>
      <c r="U31" s="105" t="s">
        <v>135</v>
      </c>
      <c r="V31" s="50" t="s">
        <v>71</v>
      </c>
      <c r="W31" s="105" t="s">
        <v>117</v>
      </c>
      <c r="X31" s="50" t="s">
        <v>11</v>
      </c>
      <c r="Y31" s="50">
        <v>285</v>
      </c>
      <c r="Z31" s="105" t="s">
        <v>108</v>
      </c>
      <c r="AA31" s="50" t="s">
        <v>46</v>
      </c>
      <c r="AB31" s="50"/>
      <c r="AC31" s="50"/>
      <c r="AD31" s="50">
        <v>502373</v>
      </c>
      <c r="AE31" s="50"/>
    </row>
    <row r="32" s="3" customFormat="1" ht="25" customHeight="1" spans="1:31">
      <c r="A32" s="20">
        <v>29</v>
      </c>
      <c r="B32" s="21" t="s">
        <v>179</v>
      </c>
      <c r="C32" s="22" t="str">
        <f>R32&amp;$Q$2&amp;Q32</f>
        <v>红绿 FLRY-B 0.5</v>
      </c>
      <c r="D32" s="20" t="s">
        <v>180</v>
      </c>
      <c r="E32" s="20" t="str">
        <f t="shared" si="0"/>
        <v>S1170288</v>
      </c>
      <c r="F32" s="87" t="s">
        <v>34</v>
      </c>
      <c r="G32" s="88" t="s">
        <v>35</v>
      </c>
      <c r="H32" s="20" t="str">
        <f t="shared" si="1"/>
        <v>350±5</v>
      </c>
      <c r="I32" s="97" t="str">
        <f t="shared" si="2"/>
        <v>S1170624</v>
      </c>
      <c r="J32" s="23" t="s">
        <v>111</v>
      </c>
      <c r="K32" s="43" t="s">
        <v>112</v>
      </c>
      <c r="L32" s="44" t="s">
        <v>113</v>
      </c>
      <c r="M32" s="20">
        <v>1</v>
      </c>
      <c r="N32" s="90"/>
      <c r="O32" s="98" t="s">
        <v>181</v>
      </c>
      <c r="P32" s="78">
        <f t="shared" si="5"/>
        <v>350</v>
      </c>
      <c r="Q32" s="69" t="str">
        <f t="shared" si="3"/>
        <v>FLRY-B 0.5</v>
      </c>
      <c r="R32" s="52" t="s">
        <v>95</v>
      </c>
      <c r="S32" s="99" t="str">
        <f t="shared" si="4"/>
        <v>0.5</v>
      </c>
      <c r="T32" s="46" t="s">
        <v>134</v>
      </c>
      <c r="U32" s="100" t="s">
        <v>135</v>
      </c>
      <c r="V32" s="100" t="s">
        <v>43</v>
      </c>
      <c r="W32" s="100" t="s">
        <v>117</v>
      </c>
      <c r="X32" s="46" t="s">
        <v>11</v>
      </c>
      <c r="Y32" s="46">
        <v>285</v>
      </c>
      <c r="Z32" s="100" t="s">
        <v>182</v>
      </c>
      <c r="AA32" s="46" t="s">
        <v>46</v>
      </c>
      <c r="AB32" s="46"/>
      <c r="AC32" s="46"/>
      <c r="AD32" s="46">
        <v>502374</v>
      </c>
      <c r="AE32" s="46"/>
    </row>
    <row r="33" s="1" customFormat="1" ht="25" customHeight="1" spans="1:31">
      <c r="A33" s="24">
        <v>30</v>
      </c>
      <c r="B33" s="25" t="s">
        <v>183</v>
      </c>
      <c r="C33" s="79" t="str">
        <f>R33&amp;$Q$2&amp;Q33</f>
        <v>白蓝 FLRY-B 0.5</v>
      </c>
      <c r="D33" s="24" t="s">
        <v>184</v>
      </c>
      <c r="E33" s="24" t="str">
        <f t="shared" si="0"/>
        <v>S1170288</v>
      </c>
      <c r="F33" s="89" t="s">
        <v>34</v>
      </c>
      <c r="G33" s="26" t="s">
        <v>35</v>
      </c>
      <c r="H33" s="24" t="str">
        <f t="shared" si="1"/>
        <v>350±5</v>
      </c>
      <c r="I33" s="102" t="str">
        <f t="shared" si="2"/>
        <v>S1170624</v>
      </c>
      <c r="J33" s="16" t="s">
        <v>111</v>
      </c>
      <c r="K33" s="82" t="s">
        <v>112</v>
      </c>
      <c r="L33" s="48" t="s">
        <v>113</v>
      </c>
      <c r="M33" s="24">
        <v>1</v>
      </c>
      <c r="N33" s="92"/>
      <c r="O33" s="103" t="s">
        <v>185</v>
      </c>
      <c r="P33" s="77">
        <f t="shared" si="5"/>
        <v>350</v>
      </c>
      <c r="Q33" s="70" t="str">
        <f t="shared" si="3"/>
        <v>FLRY-B 0.5</v>
      </c>
      <c r="R33" s="53" t="s">
        <v>186</v>
      </c>
      <c r="S33" s="104" t="str">
        <f t="shared" si="4"/>
        <v>0.5</v>
      </c>
      <c r="T33" s="50" t="s">
        <v>134</v>
      </c>
      <c r="U33" s="105" t="s">
        <v>135</v>
      </c>
      <c r="V33" s="105" t="s">
        <v>43</v>
      </c>
      <c r="W33" s="105" t="s">
        <v>117</v>
      </c>
      <c r="X33" s="50" t="s">
        <v>11</v>
      </c>
      <c r="Y33" s="50">
        <v>285</v>
      </c>
      <c r="Z33" s="105" t="s">
        <v>60</v>
      </c>
      <c r="AA33" s="50" t="s">
        <v>46</v>
      </c>
      <c r="AB33" s="50"/>
      <c r="AC33" s="50"/>
      <c r="AD33" s="50">
        <v>502375</v>
      </c>
      <c r="AE33" s="50"/>
    </row>
    <row r="34" s="3" customFormat="1" ht="25" customHeight="1" spans="1:31">
      <c r="A34" s="20">
        <v>31</v>
      </c>
      <c r="B34" s="21" t="s">
        <v>187</v>
      </c>
      <c r="C34" s="22" t="str">
        <f>R34&amp;$Q$2&amp;Q34</f>
        <v>灰黑 FLRY-B 0.35</v>
      </c>
      <c r="D34" s="20" t="s">
        <v>188</v>
      </c>
      <c r="E34" s="96" t="str">
        <f t="shared" si="0"/>
        <v>S1170423</v>
      </c>
      <c r="F34" s="87" t="s">
        <v>36</v>
      </c>
      <c r="G34" s="88" t="s">
        <v>37</v>
      </c>
      <c r="H34" s="20" t="str">
        <f t="shared" si="1"/>
        <v>325±5</v>
      </c>
      <c r="I34" s="97" t="str">
        <f t="shared" si="2"/>
        <v>S1170229</v>
      </c>
      <c r="J34" s="23" t="s">
        <v>111</v>
      </c>
      <c r="K34" s="43" t="s">
        <v>112</v>
      </c>
      <c r="L34" s="44" t="s">
        <v>38</v>
      </c>
      <c r="M34" s="20">
        <v>1</v>
      </c>
      <c r="N34" s="90"/>
      <c r="O34" s="98" t="s">
        <v>189</v>
      </c>
      <c r="P34" s="78">
        <f>Y34+30+10</f>
        <v>325</v>
      </c>
      <c r="Q34" s="69" t="str">
        <f t="shared" si="3"/>
        <v>FLRY-B 0.35</v>
      </c>
      <c r="R34" s="52" t="s">
        <v>190</v>
      </c>
      <c r="S34" s="99" t="str">
        <f t="shared" si="4"/>
        <v>0.35</v>
      </c>
      <c r="T34" s="100" t="s">
        <v>42</v>
      </c>
      <c r="U34" s="100" t="s">
        <v>191</v>
      </c>
      <c r="V34" s="100" t="s">
        <v>43</v>
      </c>
      <c r="W34" s="100" t="s">
        <v>44</v>
      </c>
      <c r="X34" s="46" t="s">
        <v>11</v>
      </c>
      <c r="Y34" s="46">
        <v>285</v>
      </c>
      <c r="Z34" s="100" t="s">
        <v>192</v>
      </c>
      <c r="AA34" s="46" t="s">
        <v>46</v>
      </c>
      <c r="AB34" s="46"/>
      <c r="AC34" s="46"/>
      <c r="AD34" s="46">
        <v>502376</v>
      </c>
      <c r="AE34" s="46"/>
    </row>
    <row r="35" s="1" customFormat="1" ht="25" customHeight="1" spans="1:31">
      <c r="A35" s="24">
        <v>32</v>
      </c>
      <c r="B35" s="25" t="s">
        <v>193</v>
      </c>
      <c r="C35" s="79" t="str">
        <f>R35&amp;$Q$2&amp;Q35</f>
        <v>红黄 FLRY-B 0.5</v>
      </c>
      <c r="D35" s="24" t="s">
        <v>194</v>
      </c>
      <c r="E35" s="24" t="str">
        <f t="shared" si="0"/>
        <v>S1170288</v>
      </c>
      <c r="F35" s="89" t="s">
        <v>34</v>
      </c>
      <c r="G35" s="26" t="s">
        <v>35</v>
      </c>
      <c r="H35" s="24" t="str">
        <f t="shared" si="1"/>
        <v>340±5</v>
      </c>
      <c r="I35" s="102" t="str">
        <f t="shared" si="2"/>
        <v>S1170624</v>
      </c>
      <c r="J35" s="16" t="s">
        <v>111</v>
      </c>
      <c r="K35" s="82" t="s">
        <v>112</v>
      </c>
      <c r="L35" s="48" t="s">
        <v>113</v>
      </c>
      <c r="M35" s="24">
        <v>1</v>
      </c>
      <c r="N35" s="92"/>
      <c r="O35" s="103" t="s">
        <v>195</v>
      </c>
      <c r="P35" s="77">
        <f>Y35+30+25</f>
        <v>340</v>
      </c>
      <c r="Q35" s="70" t="str">
        <f t="shared" si="3"/>
        <v>FLRY-B 0.5</v>
      </c>
      <c r="R35" s="53" t="s">
        <v>196</v>
      </c>
      <c r="S35" s="104" t="str">
        <f t="shared" si="4"/>
        <v>0.5</v>
      </c>
      <c r="T35" s="50" t="s">
        <v>134</v>
      </c>
      <c r="U35" s="105" t="s">
        <v>135</v>
      </c>
      <c r="V35" s="105" t="s">
        <v>43</v>
      </c>
      <c r="W35" s="105" t="s">
        <v>117</v>
      </c>
      <c r="X35" s="50" t="s">
        <v>11</v>
      </c>
      <c r="Y35" s="50">
        <v>285</v>
      </c>
      <c r="Z35" s="105" t="s">
        <v>197</v>
      </c>
      <c r="AA35" s="50" t="s">
        <v>46</v>
      </c>
      <c r="AB35" s="50"/>
      <c r="AC35" s="50"/>
      <c r="AD35" s="50">
        <v>502377</v>
      </c>
      <c r="AE35" s="50"/>
    </row>
    <row r="36" s="3" customFormat="1" ht="25" customHeight="1" spans="1:31">
      <c r="A36" s="20">
        <v>33</v>
      </c>
      <c r="B36" s="21" t="s">
        <v>198</v>
      </c>
      <c r="C36" s="22" t="str">
        <f>R36&amp;$Q$2&amp;Q36</f>
        <v>白红 FLRY-B 0.5</v>
      </c>
      <c r="D36" s="20" t="s">
        <v>199</v>
      </c>
      <c r="E36" s="20" t="str">
        <f t="shared" si="0"/>
        <v>S1170288</v>
      </c>
      <c r="F36" s="87" t="s">
        <v>34</v>
      </c>
      <c r="G36" s="88" t="s">
        <v>35</v>
      </c>
      <c r="H36" s="20" t="str">
        <f t="shared" si="1"/>
        <v>340±5</v>
      </c>
      <c r="I36" s="97" t="str">
        <f t="shared" si="2"/>
        <v>S1170624</v>
      </c>
      <c r="J36" s="23" t="s">
        <v>111</v>
      </c>
      <c r="K36" s="43" t="s">
        <v>112</v>
      </c>
      <c r="L36" s="44" t="s">
        <v>113</v>
      </c>
      <c r="M36" s="20">
        <v>1</v>
      </c>
      <c r="N36" s="90"/>
      <c r="O36" s="98" t="s">
        <v>200</v>
      </c>
      <c r="P36" s="78">
        <f>Y36+30+25</f>
        <v>340</v>
      </c>
      <c r="Q36" s="69" t="str">
        <f t="shared" si="3"/>
        <v>FLRY-B 0.5</v>
      </c>
      <c r="R36" s="52" t="s">
        <v>201</v>
      </c>
      <c r="S36" s="99" t="str">
        <f t="shared" si="4"/>
        <v>0.5</v>
      </c>
      <c r="T36" s="46" t="s">
        <v>134</v>
      </c>
      <c r="U36" s="100" t="s">
        <v>135</v>
      </c>
      <c r="V36" s="100" t="s">
        <v>43</v>
      </c>
      <c r="W36" s="100" t="s">
        <v>117</v>
      </c>
      <c r="X36" s="46" t="s">
        <v>11</v>
      </c>
      <c r="Y36" s="46">
        <v>285</v>
      </c>
      <c r="Z36" s="100" t="s">
        <v>202</v>
      </c>
      <c r="AA36" s="46" t="s">
        <v>46</v>
      </c>
      <c r="AB36" s="46"/>
      <c r="AC36" s="46"/>
      <c r="AD36" s="46">
        <v>502378</v>
      </c>
      <c r="AE36" s="46"/>
    </row>
    <row r="37" s="1" customFormat="1" ht="25" customHeight="1" spans="1:31">
      <c r="A37" s="24">
        <v>34</v>
      </c>
      <c r="B37" s="25" t="s">
        <v>203</v>
      </c>
      <c r="C37" s="79" t="str">
        <f>R37&amp;$Q$2&amp;Q37</f>
        <v>黑白 FLRY-B 0.5</v>
      </c>
      <c r="D37" s="24" t="s">
        <v>204</v>
      </c>
      <c r="E37" s="24" t="str">
        <f t="shared" si="0"/>
        <v>S1170288</v>
      </c>
      <c r="F37" s="89" t="s">
        <v>34</v>
      </c>
      <c r="G37" s="26" t="s">
        <v>35</v>
      </c>
      <c r="H37" s="24" t="str">
        <f t="shared" si="1"/>
        <v>325±5</v>
      </c>
      <c r="I37" s="102" t="str">
        <f t="shared" si="2"/>
        <v>S1170624</v>
      </c>
      <c r="J37" s="16" t="s">
        <v>111</v>
      </c>
      <c r="K37" s="82" t="s">
        <v>112</v>
      </c>
      <c r="L37" s="48" t="s">
        <v>113</v>
      </c>
      <c r="M37" s="24">
        <v>1</v>
      </c>
      <c r="N37" s="92"/>
      <c r="O37" s="103" t="s">
        <v>205</v>
      </c>
      <c r="P37" s="77">
        <f>Y37+30+10</f>
        <v>325</v>
      </c>
      <c r="Q37" s="70" t="str">
        <f t="shared" si="3"/>
        <v>FLRY-B 0.5</v>
      </c>
      <c r="R37" s="53" t="s">
        <v>206</v>
      </c>
      <c r="S37" s="104" t="str">
        <f t="shared" si="4"/>
        <v>0.5</v>
      </c>
      <c r="T37" s="50" t="s">
        <v>134</v>
      </c>
      <c r="U37" s="105" t="s">
        <v>135</v>
      </c>
      <c r="V37" s="105" t="s">
        <v>43</v>
      </c>
      <c r="W37" s="105" t="s">
        <v>117</v>
      </c>
      <c r="X37" s="50" t="s">
        <v>11</v>
      </c>
      <c r="Y37" s="50">
        <v>285</v>
      </c>
      <c r="Z37" s="105" t="s">
        <v>207</v>
      </c>
      <c r="AA37" s="50" t="s">
        <v>46</v>
      </c>
      <c r="AB37" s="50"/>
      <c r="AC37" s="50"/>
      <c r="AD37" s="50">
        <v>502379</v>
      </c>
      <c r="AE37" s="50"/>
    </row>
    <row r="38" s="3" customFormat="1" ht="25" customHeight="1" spans="1:31">
      <c r="A38" s="20">
        <v>35</v>
      </c>
      <c r="B38" s="21" t="s">
        <v>208</v>
      </c>
      <c r="C38" s="22" t="str">
        <f>R38&amp;$Q$2&amp;Q38</f>
        <v>绿红 FLRY-B 0.35</v>
      </c>
      <c r="D38" s="20" t="s">
        <v>209</v>
      </c>
      <c r="E38" s="96" t="str">
        <f t="shared" si="0"/>
        <v>S1170423</v>
      </c>
      <c r="F38" s="87" t="s">
        <v>36</v>
      </c>
      <c r="G38" s="88" t="s">
        <v>37</v>
      </c>
      <c r="H38" s="20" t="str">
        <f t="shared" si="1"/>
        <v>340±5</v>
      </c>
      <c r="I38" s="97" t="str">
        <f t="shared" si="2"/>
        <v>S1170624</v>
      </c>
      <c r="J38" s="23" t="s">
        <v>111</v>
      </c>
      <c r="K38" s="43" t="s">
        <v>112</v>
      </c>
      <c r="L38" s="44" t="s">
        <v>38</v>
      </c>
      <c r="M38" s="20">
        <v>1</v>
      </c>
      <c r="N38" s="90"/>
      <c r="O38" s="98" t="s">
        <v>210</v>
      </c>
      <c r="P38" s="78">
        <f>Y38+30+25</f>
        <v>340</v>
      </c>
      <c r="Q38" s="69" t="str">
        <f t="shared" si="3"/>
        <v>FLRY-B 0.35</v>
      </c>
      <c r="R38" s="52" t="s">
        <v>211</v>
      </c>
      <c r="S38" s="99" t="str">
        <f t="shared" si="4"/>
        <v>0.35</v>
      </c>
      <c r="T38" s="100" t="s">
        <v>42</v>
      </c>
      <c r="U38" s="100" t="s">
        <v>135</v>
      </c>
      <c r="V38" s="100" t="s">
        <v>43</v>
      </c>
      <c r="W38" s="100" t="s">
        <v>44</v>
      </c>
      <c r="X38" s="46" t="s">
        <v>11</v>
      </c>
      <c r="Y38" s="46">
        <v>285</v>
      </c>
      <c r="Z38" s="100" t="s">
        <v>212</v>
      </c>
      <c r="AA38" s="46" t="s">
        <v>46</v>
      </c>
      <c r="AB38" s="46"/>
      <c r="AC38" s="46"/>
      <c r="AD38" s="46">
        <v>502380</v>
      </c>
      <c r="AE38" s="46"/>
    </row>
    <row r="39" s="1" customFormat="1" ht="25" customHeight="1" spans="1:31">
      <c r="A39" s="24">
        <v>36</v>
      </c>
      <c r="B39" s="25" t="s">
        <v>213</v>
      </c>
      <c r="C39" s="79" t="str">
        <f>R39&amp;$Q$2&amp;Q39</f>
        <v>黑 FLRY-B 0.5</v>
      </c>
      <c r="D39" s="24" t="s">
        <v>124</v>
      </c>
      <c r="E39" s="24" t="str">
        <f t="shared" si="0"/>
        <v>S1170288</v>
      </c>
      <c r="F39" s="89" t="s">
        <v>34</v>
      </c>
      <c r="G39" s="26" t="s">
        <v>35</v>
      </c>
      <c r="H39" s="24" t="str">
        <f t="shared" si="1"/>
        <v>340±5</v>
      </c>
      <c r="I39" s="102" t="str">
        <f t="shared" si="2"/>
        <v>S1170229</v>
      </c>
      <c r="J39" s="16" t="s">
        <v>111</v>
      </c>
      <c r="K39" s="82" t="s">
        <v>112</v>
      </c>
      <c r="L39" s="48" t="s">
        <v>113</v>
      </c>
      <c r="M39" s="24">
        <v>1</v>
      </c>
      <c r="N39" s="92"/>
      <c r="O39" s="103" t="s">
        <v>214</v>
      </c>
      <c r="P39" s="77">
        <f>Y39+30+25</f>
        <v>340</v>
      </c>
      <c r="Q39" s="70" t="str">
        <f t="shared" si="3"/>
        <v>FLRY-B 0.5</v>
      </c>
      <c r="R39" s="53" t="s">
        <v>126</v>
      </c>
      <c r="S39" s="104" t="str">
        <f t="shared" si="4"/>
        <v>0.5</v>
      </c>
      <c r="T39" s="50" t="s">
        <v>134</v>
      </c>
      <c r="U39" s="105" t="s">
        <v>191</v>
      </c>
      <c r="V39" s="105" t="s">
        <v>43</v>
      </c>
      <c r="W39" s="105" t="s">
        <v>117</v>
      </c>
      <c r="X39" s="50" t="s">
        <v>11</v>
      </c>
      <c r="Y39" s="50">
        <v>285</v>
      </c>
      <c r="Z39" s="105" t="s">
        <v>127</v>
      </c>
      <c r="AA39" s="50" t="s">
        <v>46</v>
      </c>
      <c r="AB39" s="50"/>
      <c r="AC39" s="50"/>
      <c r="AD39" s="50">
        <v>502381</v>
      </c>
      <c r="AE39" s="50"/>
    </row>
    <row r="40" s="3" customFormat="1" ht="25" customHeight="1" spans="1:31">
      <c r="A40" s="20">
        <v>37</v>
      </c>
      <c r="B40" s="21" t="s">
        <v>215</v>
      </c>
      <c r="C40" s="22" t="str">
        <f>R40&amp;$Q$2&amp;Q40</f>
        <v>白绿 FLRY-B 0.35</v>
      </c>
      <c r="D40" s="20" t="s">
        <v>216</v>
      </c>
      <c r="E40" s="96" t="str">
        <f t="shared" si="0"/>
        <v>S1170423</v>
      </c>
      <c r="F40" s="87" t="s">
        <v>36</v>
      </c>
      <c r="G40" s="88" t="s">
        <v>37</v>
      </c>
      <c r="H40" s="20" t="str">
        <f t="shared" si="1"/>
        <v>720±5</v>
      </c>
      <c r="I40" s="97" t="str">
        <f t="shared" si="2"/>
        <v>S1170423</v>
      </c>
      <c r="J40" s="23" t="s">
        <v>36</v>
      </c>
      <c r="K40" s="43" t="s">
        <v>37</v>
      </c>
      <c r="L40" s="44" t="s">
        <v>38</v>
      </c>
      <c r="M40" s="20">
        <v>1</v>
      </c>
      <c r="N40" s="90"/>
      <c r="O40" s="98" t="s">
        <v>217</v>
      </c>
      <c r="P40" s="78">
        <f>Y40+30+25</f>
        <v>720</v>
      </c>
      <c r="Q40" s="69" t="str">
        <f t="shared" si="3"/>
        <v>FLRY-B 0.35</v>
      </c>
      <c r="R40" s="106" t="s">
        <v>218</v>
      </c>
      <c r="S40" s="99" t="str">
        <f t="shared" si="4"/>
        <v>0.35</v>
      </c>
      <c r="T40" s="100" t="s">
        <v>42</v>
      </c>
      <c r="U40" s="100" t="s">
        <v>42</v>
      </c>
      <c r="V40" s="100" t="s">
        <v>43</v>
      </c>
      <c r="W40" s="100" t="s">
        <v>44</v>
      </c>
      <c r="X40" s="46" t="s">
        <v>11</v>
      </c>
      <c r="Y40" s="46">
        <v>665</v>
      </c>
      <c r="Z40" s="100" t="s">
        <v>218</v>
      </c>
      <c r="AA40" s="46" t="s">
        <v>46</v>
      </c>
      <c r="AB40" s="46"/>
      <c r="AC40" s="46"/>
      <c r="AD40" s="46">
        <v>502382</v>
      </c>
      <c r="AE40" s="46"/>
    </row>
    <row r="41" s="1" customFormat="1" ht="25" customHeight="1" spans="1:31">
      <c r="A41" s="24">
        <v>38</v>
      </c>
      <c r="B41" s="25" t="s">
        <v>219</v>
      </c>
      <c r="C41" s="79" t="str">
        <f>R41&amp;$Q$2&amp;Q41</f>
        <v>绿黑 AVSS 0.5</v>
      </c>
      <c r="D41" s="24" t="s">
        <v>220</v>
      </c>
      <c r="E41" s="24" t="str">
        <f t="shared" si="0"/>
        <v>S1170288</v>
      </c>
      <c r="F41" s="89" t="s">
        <v>34</v>
      </c>
      <c r="G41" s="26" t="s">
        <v>35</v>
      </c>
      <c r="H41" s="24" t="str">
        <f t="shared" si="1"/>
        <v>750±5</v>
      </c>
      <c r="I41" s="102" t="str">
        <f t="shared" si="2"/>
        <v>S1170117</v>
      </c>
      <c r="J41" s="16" t="s">
        <v>221</v>
      </c>
      <c r="K41" s="82" t="s">
        <v>222</v>
      </c>
      <c r="L41" s="48" t="s">
        <v>113</v>
      </c>
      <c r="M41" s="24">
        <v>1</v>
      </c>
      <c r="N41" s="92"/>
      <c r="O41" s="103" t="s">
        <v>223</v>
      </c>
      <c r="P41" s="77">
        <f>Y41+30+10</f>
        <v>750</v>
      </c>
      <c r="Q41" s="70" t="str">
        <f t="shared" si="3"/>
        <v>AVSS 0.5</v>
      </c>
      <c r="R41" s="107" t="s">
        <v>224</v>
      </c>
      <c r="S41" s="104" t="str">
        <f t="shared" si="4"/>
        <v>0.5</v>
      </c>
      <c r="T41" s="50" t="s">
        <v>134</v>
      </c>
      <c r="U41" s="105" t="s">
        <v>225</v>
      </c>
      <c r="V41" s="50" t="s">
        <v>71</v>
      </c>
      <c r="W41" s="105" t="s">
        <v>117</v>
      </c>
      <c r="X41" s="50" t="s">
        <v>11</v>
      </c>
      <c r="Y41" s="50">
        <v>710</v>
      </c>
      <c r="Z41" s="105" t="s">
        <v>224</v>
      </c>
      <c r="AA41" s="50" t="s">
        <v>46</v>
      </c>
      <c r="AB41" s="50"/>
      <c r="AC41" s="50"/>
      <c r="AD41" s="50">
        <v>502383</v>
      </c>
      <c r="AE41" s="50"/>
    </row>
    <row r="42" s="3" customFormat="1" ht="25" customHeight="1" spans="1:31">
      <c r="A42" s="20">
        <v>39</v>
      </c>
      <c r="B42" s="21" t="s">
        <v>226</v>
      </c>
      <c r="C42" s="22" t="str">
        <f>R42&amp;$Q$2&amp;Q42</f>
        <v>白 FLRY-B 0.5</v>
      </c>
      <c r="D42" s="20" t="s">
        <v>227</v>
      </c>
      <c r="E42" s="20" t="str">
        <f t="shared" si="0"/>
        <v>S1170288</v>
      </c>
      <c r="F42" s="87" t="s">
        <v>34</v>
      </c>
      <c r="G42" s="88" t="s">
        <v>35</v>
      </c>
      <c r="H42" s="20" t="str">
        <f t="shared" si="1"/>
        <v>750±5</v>
      </c>
      <c r="I42" s="97" t="str">
        <f t="shared" si="2"/>
        <v>S1170117</v>
      </c>
      <c r="J42" s="23" t="s">
        <v>221</v>
      </c>
      <c r="K42" s="43" t="s">
        <v>222</v>
      </c>
      <c r="L42" s="44" t="s">
        <v>113</v>
      </c>
      <c r="M42" s="20">
        <v>1</v>
      </c>
      <c r="N42" s="90"/>
      <c r="O42" s="98" t="s">
        <v>228</v>
      </c>
      <c r="P42" s="78">
        <f>Y42+30+10</f>
        <v>750</v>
      </c>
      <c r="Q42" s="69" t="str">
        <f t="shared" si="3"/>
        <v>FLRY-B 0.5</v>
      </c>
      <c r="R42" s="106" t="s">
        <v>100</v>
      </c>
      <c r="S42" s="99" t="str">
        <f t="shared" si="4"/>
        <v>0.5</v>
      </c>
      <c r="T42" s="46" t="s">
        <v>134</v>
      </c>
      <c r="U42" s="100" t="s">
        <v>225</v>
      </c>
      <c r="V42" s="100" t="s">
        <v>43</v>
      </c>
      <c r="W42" s="100" t="s">
        <v>117</v>
      </c>
      <c r="X42" s="46" t="s">
        <v>11</v>
      </c>
      <c r="Y42" s="46">
        <v>710</v>
      </c>
      <c r="Z42" s="100" t="s">
        <v>100</v>
      </c>
      <c r="AA42" s="46" t="s">
        <v>46</v>
      </c>
      <c r="AB42" s="46"/>
      <c r="AC42" s="46"/>
      <c r="AD42" s="46">
        <v>502384</v>
      </c>
      <c r="AE42" s="46"/>
    </row>
    <row r="43" s="1" customFormat="1" ht="25" customHeight="1" spans="1:31">
      <c r="A43" s="24">
        <v>40</v>
      </c>
      <c r="B43" s="25" t="s">
        <v>229</v>
      </c>
      <c r="C43" s="79" t="str">
        <f>R43&amp;$Q$2&amp;Q43</f>
        <v>灰 FLRY-B 0.5</v>
      </c>
      <c r="D43" s="24" t="s">
        <v>230</v>
      </c>
      <c r="E43" s="24" t="str">
        <f t="shared" si="0"/>
        <v>S1170288</v>
      </c>
      <c r="F43" s="89" t="s">
        <v>34</v>
      </c>
      <c r="G43" s="26" t="s">
        <v>35</v>
      </c>
      <c r="H43" s="24" t="str">
        <f t="shared" si="1"/>
        <v>750±5</v>
      </c>
      <c r="I43" s="102" t="str">
        <f t="shared" si="2"/>
        <v>S1170117</v>
      </c>
      <c r="J43" s="16" t="s">
        <v>221</v>
      </c>
      <c r="K43" s="82" t="s">
        <v>222</v>
      </c>
      <c r="L43" s="48" t="s">
        <v>113</v>
      </c>
      <c r="M43" s="24">
        <v>1</v>
      </c>
      <c r="N43" s="92"/>
      <c r="O43" s="103" t="s">
        <v>231</v>
      </c>
      <c r="P43" s="77">
        <f>Y43+30+10</f>
        <v>750</v>
      </c>
      <c r="Q43" s="70" t="str">
        <f t="shared" si="3"/>
        <v>FLRY-B 0.5</v>
      </c>
      <c r="R43" s="107" t="s">
        <v>167</v>
      </c>
      <c r="S43" s="104" t="str">
        <f t="shared" si="4"/>
        <v>0.5</v>
      </c>
      <c r="T43" s="50" t="s">
        <v>134</v>
      </c>
      <c r="U43" s="105" t="s">
        <v>225</v>
      </c>
      <c r="V43" s="105" t="s">
        <v>43</v>
      </c>
      <c r="W43" s="105" t="s">
        <v>117</v>
      </c>
      <c r="X43" s="50" t="s">
        <v>11</v>
      </c>
      <c r="Y43" s="50">
        <v>710</v>
      </c>
      <c r="Z43" s="105" t="s">
        <v>167</v>
      </c>
      <c r="AA43" s="50" t="s">
        <v>46</v>
      </c>
      <c r="AB43" s="50"/>
      <c r="AC43" s="50"/>
      <c r="AD43" s="50">
        <v>502385</v>
      </c>
      <c r="AE43" s="50"/>
    </row>
    <row r="44" s="3" customFormat="1" ht="25" customHeight="1" spans="1:31">
      <c r="A44" s="20">
        <v>41</v>
      </c>
      <c r="B44" s="21" t="s">
        <v>232</v>
      </c>
      <c r="C44" s="22" t="str">
        <f>R44&amp;$Q$2&amp;Q44</f>
        <v>红白 FLRY-A 0.35</v>
      </c>
      <c r="D44" s="20" t="s">
        <v>233</v>
      </c>
      <c r="E44" s="96" t="str">
        <f t="shared" si="0"/>
        <v>S1170423</v>
      </c>
      <c r="F44" s="87" t="s">
        <v>36</v>
      </c>
      <c r="G44" s="88" t="s">
        <v>37</v>
      </c>
      <c r="H44" s="20" t="str">
        <f t="shared" si="1"/>
        <v>985±5</v>
      </c>
      <c r="I44" s="97" t="str">
        <f t="shared" si="2"/>
        <v>S1170117</v>
      </c>
      <c r="J44" s="23" t="s">
        <v>221</v>
      </c>
      <c r="K44" s="43" t="s">
        <v>35</v>
      </c>
      <c r="L44" s="44" t="s">
        <v>38</v>
      </c>
      <c r="M44" s="20">
        <v>1</v>
      </c>
      <c r="N44" s="90"/>
      <c r="O44" s="98" t="s">
        <v>234</v>
      </c>
      <c r="P44" s="78">
        <f>Y44+30+25</f>
        <v>985</v>
      </c>
      <c r="Q44" s="69" t="str">
        <f t="shared" si="3"/>
        <v>FLRY-A 0.35</v>
      </c>
      <c r="R44" s="106" t="s">
        <v>151</v>
      </c>
      <c r="S44" s="99" t="str">
        <f t="shared" si="4"/>
        <v>0.35</v>
      </c>
      <c r="T44" s="100" t="s">
        <v>42</v>
      </c>
      <c r="U44" s="100" t="s">
        <v>225</v>
      </c>
      <c r="V44" s="100" t="s">
        <v>51</v>
      </c>
      <c r="W44" s="100" t="s">
        <v>44</v>
      </c>
      <c r="X44" s="46" t="s">
        <v>11</v>
      </c>
      <c r="Y44" s="46">
        <v>930</v>
      </c>
      <c r="Z44" s="100" t="s">
        <v>151</v>
      </c>
      <c r="AA44" s="46" t="s">
        <v>46</v>
      </c>
      <c r="AB44" s="46"/>
      <c r="AC44" s="46"/>
      <c r="AD44" s="46">
        <v>502386</v>
      </c>
      <c r="AE44" s="46"/>
    </row>
    <row r="45" s="1" customFormat="1" ht="25" customHeight="1" spans="1:31">
      <c r="A45" s="24">
        <v>42</v>
      </c>
      <c r="B45" s="25" t="s">
        <v>235</v>
      </c>
      <c r="C45" s="79" t="str">
        <f>R45&amp;$Q$2&amp;Q45</f>
        <v>绿黑 FLRY-A 0.35</v>
      </c>
      <c r="D45" s="24" t="s">
        <v>236</v>
      </c>
      <c r="E45" s="101" t="str">
        <f t="shared" si="0"/>
        <v>S1170117</v>
      </c>
      <c r="F45" s="89" t="s">
        <v>221</v>
      </c>
      <c r="G45" s="26" t="s">
        <v>35</v>
      </c>
      <c r="H45" s="24" t="str">
        <f t="shared" si="1"/>
        <v>535±5</v>
      </c>
      <c r="I45" s="82" t="str">
        <f t="shared" si="2"/>
        <v>半剥皮</v>
      </c>
      <c r="J45" s="16" t="s">
        <v>237</v>
      </c>
      <c r="K45" s="82"/>
      <c r="L45" s="48" t="s">
        <v>38</v>
      </c>
      <c r="M45" s="24">
        <v>1</v>
      </c>
      <c r="N45" s="92"/>
      <c r="O45" s="103" t="s">
        <v>238</v>
      </c>
      <c r="P45" s="77">
        <f>Y45+20</f>
        <v>535</v>
      </c>
      <c r="Q45" s="70" t="str">
        <f t="shared" si="3"/>
        <v>FLRY-A 0.35</v>
      </c>
      <c r="R45" s="53" t="s">
        <v>224</v>
      </c>
      <c r="S45" s="104" t="str">
        <f t="shared" si="4"/>
        <v>0.35</v>
      </c>
      <c r="T45" s="105" t="s">
        <v>225</v>
      </c>
      <c r="U45" s="50" t="s">
        <v>239</v>
      </c>
      <c r="V45" s="105" t="s">
        <v>51</v>
      </c>
      <c r="W45" s="105" t="s">
        <v>44</v>
      </c>
      <c r="X45" s="50" t="s">
        <v>11</v>
      </c>
      <c r="Y45" s="50">
        <v>515</v>
      </c>
      <c r="Z45" s="105" t="s">
        <v>240</v>
      </c>
      <c r="AA45" s="50" t="s">
        <v>46</v>
      </c>
      <c r="AB45" s="50"/>
      <c r="AC45" s="50"/>
      <c r="AD45" s="50">
        <v>502387</v>
      </c>
      <c r="AE45" s="50"/>
    </row>
    <row r="46" s="3" customFormat="1" ht="25" customHeight="1" spans="1:31">
      <c r="A46" s="20">
        <v>43</v>
      </c>
      <c r="B46" s="21" t="s">
        <v>241</v>
      </c>
      <c r="C46" s="22" t="str">
        <f>R46&amp;$Q$2&amp;Q46</f>
        <v>绿黑 FLRY-A 0.35</v>
      </c>
      <c r="D46" s="20" t="s">
        <v>236</v>
      </c>
      <c r="E46" s="96" t="str">
        <f t="shared" si="0"/>
        <v>S1170117</v>
      </c>
      <c r="F46" s="87" t="s">
        <v>221</v>
      </c>
      <c r="G46" s="88" t="s">
        <v>35</v>
      </c>
      <c r="H46" s="20" t="str">
        <f t="shared" si="1"/>
        <v>315±5</v>
      </c>
      <c r="I46" s="43" t="str">
        <f t="shared" si="2"/>
        <v>半剥皮</v>
      </c>
      <c r="J46" s="23" t="s">
        <v>237</v>
      </c>
      <c r="K46" s="43"/>
      <c r="L46" s="44" t="s">
        <v>38</v>
      </c>
      <c r="M46" s="20">
        <v>1</v>
      </c>
      <c r="N46" s="90"/>
      <c r="O46" s="98" t="s">
        <v>242</v>
      </c>
      <c r="P46" s="78">
        <f>Y46+20</f>
        <v>315</v>
      </c>
      <c r="Q46" s="69" t="str">
        <f t="shared" si="3"/>
        <v>FLRY-A 0.35</v>
      </c>
      <c r="R46" s="52" t="s">
        <v>224</v>
      </c>
      <c r="S46" s="99" t="str">
        <f t="shared" si="4"/>
        <v>0.35</v>
      </c>
      <c r="T46" s="100" t="s">
        <v>225</v>
      </c>
      <c r="U46" s="46" t="s">
        <v>239</v>
      </c>
      <c r="V46" s="100" t="s">
        <v>51</v>
      </c>
      <c r="W46" s="100" t="s">
        <v>44</v>
      </c>
      <c r="X46" s="46" t="s">
        <v>11</v>
      </c>
      <c r="Y46" s="46">
        <v>295</v>
      </c>
      <c r="Z46" s="100" t="s">
        <v>240</v>
      </c>
      <c r="AA46" s="46" t="s">
        <v>46</v>
      </c>
      <c r="AB46" s="46"/>
      <c r="AC46" s="46"/>
      <c r="AD46" s="46">
        <v>502388</v>
      </c>
      <c r="AE46" s="46"/>
    </row>
    <row r="47" s="1" customFormat="1" ht="25" customHeight="1" spans="1:31">
      <c r="A47" s="24">
        <v>44</v>
      </c>
      <c r="B47" s="25" t="s">
        <v>243</v>
      </c>
      <c r="C47" s="79" t="str">
        <f>R47&amp;$Q$2&amp;Q47</f>
        <v>绿黑 AVSS 0.5</v>
      </c>
      <c r="D47" s="24" t="s">
        <v>220</v>
      </c>
      <c r="E47" s="101" t="str">
        <f t="shared" si="0"/>
        <v>S1170624</v>
      </c>
      <c r="F47" s="89" t="s">
        <v>111</v>
      </c>
      <c r="G47" s="26" t="s">
        <v>112</v>
      </c>
      <c r="H47" s="24" t="str">
        <f t="shared" si="1"/>
        <v>340±5</v>
      </c>
      <c r="I47" s="82" t="str">
        <f t="shared" si="2"/>
        <v>半剥皮</v>
      </c>
      <c r="J47" s="16" t="s">
        <v>237</v>
      </c>
      <c r="K47" s="82"/>
      <c r="L47" s="48" t="s">
        <v>113</v>
      </c>
      <c r="M47" s="24">
        <v>1</v>
      </c>
      <c r="N47" s="92"/>
      <c r="O47" s="103" t="s">
        <v>244</v>
      </c>
      <c r="P47" s="77">
        <f>Y47+20</f>
        <v>340</v>
      </c>
      <c r="Q47" s="70" t="str">
        <f t="shared" si="3"/>
        <v>AVSS 0.5</v>
      </c>
      <c r="R47" s="53" t="s">
        <v>224</v>
      </c>
      <c r="S47" s="104" t="str">
        <f t="shared" si="4"/>
        <v>0.5</v>
      </c>
      <c r="T47" s="105" t="s">
        <v>135</v>
      </c>
      <c r="U47" s="50" t="s">
        <v>239</v>
      </c>
      <c r="V47" s="50" t="s">
        <v>71</v>
      </c>
      <c r="W47" s="105" t="s">
        <v>117</v>
      </c>
      <c r="X47" s="50" t="s">
        <v>11</v>
      </c>
      <c r="Y47" s="50">
        <v>320</v>
      </c>
      <c r="Z47" s="105" t="s">
        <v>240</v>
      </c>
      <c r="AA47" s="50" t="s">
        <v>46</v>
      </c>
      <c r="AB47" s="50"/>
      <c r="AC47" s="50"/>
      <c r="AD47" s="50">
        <v>502389</v>
      </c>
      <c r="AE47" s="50"/>
    </row>
    <row r="48" s="3" customFormat="1" ht="25" customHeight="1" spans="1:31">
      <c r="A48" s="20">
        <v>45</v>
      </c>
      <c r="B48" s="21" t="s">
        <v>245</v>
      </c>
      <c r="C48" s="22" t="str">
        <f>R48&amp;$Q$2&amp;Q48</f>
        <v>绿黑 AVSS 0.5</v>
      </c>
      <c r="D48" s="20" t="s">
        <v>220</v>
      </c>
      <c r="E48" s="20" t="str">
        <f t="shared" si="0"/>
        <v>S1170288</v>
      </c>
      <c r="F48" s="87" t="s">
        <v>34</v>
      </c>
      <c r="G48" s="88" t="s">
        <v>35</v>
      </c>
      <c r="H48" s="20" t="str">
        <f t="shared" si="1"/>
        <v>460±5</v>
      </c>
      <c r="I48" s="43" t="str">
        <f t="shared" si="2"/>
        <v>半剥皮</v>
      </c>
      <c r="J48" s="23" t="s">
        <v>237</v>
      </c>
      <c r="K48" s="43"/>
      <c r="L48" s="44" t="s">
        <v>113</v>
      </c>
      <c r="M48" s="20">
        <v>1</v>
      </c>
      <c r="N48" s="90"/>
      <c r="O48" s="103" t="s">
        <v>246</v>
      </c>
      <c r="P48" s="78">
        <f>Y48+20+25</f>
        <v>460</v>
      </c>
      <c r="Q48" s="69" t="str">
        <f t="shared" si="3"/>
        <v>AVSS 0.5</v>
      </c>
      <c r="R48" s="52" t="s">
        <v>224</v>
      </c>
      <c r="S48" s="99" t="str">
        <f t="shared" si="4"/>
        <v>0.5</v>
      </c>
      <c r="T48" s="46" t="s">
        <v>134</v>
      </c>
      <c r="U48" s="46" t="s">
        <v>239</v>
      </c>
      <c r="V48" s="46" t="s">
        <v>71</v>
      </c>
      <c r="W48" s="100" t="s">
        <v>117</v>
      </c>
      <c r="X48" s="46" t="s">
        <v>11</v>
      </c>
      <c r="Y48" s="46">
        <v>415</v>
      </c>
      <c r="Z48" s="100" t="s">
        <v>240</v>
      </c>
      <c r="AA48" s="46" t="s">
        <v>46</v>
      </c>
      <c r="AB48" s="46"/>
      <c r="AC48" s="46"/>
      <c r="AD48" s="46">
        <v>502390</v>
      </c>
      <c r="AE48" s="46"/>
    </row>
    <row r="49" s="1" customFormat="1" ht="25" customHeight="1" spans="1:31">
      <c r="A49" s="24">
        <v>46</v>
      </c>
      <c r="B49" s="25" t="s">
        <v>247</v>
      </c>
      <c r="C49" s="79" t="str">
        <f>R49&amp;$Q$2&amp;Q49</f>
        <v>棕 FLRY-B 1.0</v>
      </c>
      <c r="D49" s="24" t="s">
        <v>106</v>
      </c>
      <c r="E49" s="101" t="str">
        <f t="shared" si="0"/>
        <v>S1170724</v>
      </c>
      <c r="F49" s="89" t="s">
        <v>65</v>
      </c>
      <c r="G49" s="26" t="s">
        <v>93</v>
      </c>
      <c r="H49" s="24" t="str">
        <f t="shared" si="1"/>
        <v>900±5</v>
      </c>
      <c r="I49" s="82" t="str">
        <f t="shared" si="2"/>
        <v>半剥皮</v>
      </c>
      <c r="J49" s="16" t="s">
        <v>237</v>
      </c>
      <c r="K49" s="82"/>
      <c r="L49" s="48" t="s">
        <v>83</v>
      </c>
      <c r="M49" s="24">
        <v>1</v>
      </c>
      <c r="N49" s="92"/>
      <c r="O49" s="108" t="s">
        <v>248</v>
      </c>
      <c r="P49" s="77">
        <f>Y49+20</f>
        <v>900</v>
      </c>
      <c r="Q49" s="70" t="str">
        <f t="shared" si="3"/>
        <v>FLRY-B 1.0</v>
      </c>
      <c r="R49" s="107" t="s">
        <v>68</v>
      </c>
      <c r="S49" s="104" t="str">
        <f t="shared" si="4"/>
        <v>1.0</v>
      </c>
      <c r="T49" s="105" t="s">
        <v>249</v>
      </c>
      <c r="U49" s="50" t="s">
        <v>239</v>
      </c>
      <c r="V49" s="105" t="s">
        <v>43</v>
      </c>
      <c r="W49" s="105" t="s">
        <v>86</v>
      </c>
      <c r="X49" s="50" t="s">
        <v>11</v>
      </c>
      <c r="Y49" s="50">
        <v>880</v>
      </c>
      <c r="Z49" s="105" t="s">
        <v>61</v>
      </c>
      <c r="AA49" s="50" t="s">
        <v>46</v>
      </c>
      <c r="AB49" s="50"/>
      <c r="AC49" s="50"/>
      <c r="AD49" s="50">
        <v>502391</v>
      </c>
      <c r="AE49" s="50"/>
    </row>
    <row r="50" s="3" customFormat="1" ht="25" customHeight="1" spans="1:31">
      <c r="A50" s="20">
        <v>47</v>
      </c>
      <c r="B50" s="21" t="s">
        <v>250</v>
      </c>
      <c r="C50" s="22" t="str">
        <f>R50&amp;$Q$2&amp;Q50</f>
        <v>棕 FLRY-B 1.0</v>
      </c>
      <c r="D50" s="20" t="s">
        <v>106</v>
      </c>
      <c r="E50" s="96" t="str">
        <f t="shared" si="0"/>
        <v>S1170249</v>
      </c>
      <c r="F50" s="87" t="s">
        <v>65</v>
      </c>
      <c r="G50" s="88" t="s">
        <v>251</v>
      </c>
      <c r="H50" s="20" t="str">
        <f t="shared" si="1"/>
        <v>215±5</v>
      </c>
      <c r="I50" s="43" t="str">
        <f t="shared" si="2"/>
        <v>半剥皮</v>
      </c>
      <c r="J50" s="23" t="s">
        <v>237</v>
      </c>
      <c r="K50" s="43"/>
      <c r="L50" s="44" t="s">
        <v>83</v>
      </c>
      <c r="M50" s="20">
        <v>1</v>
      </c>
      <c r="N50" s="90"/>
      <c r="O50" s="109" t="s">
        <v>252</v>
      </c>
      <c r="P50" s="78">
        <f>Y50+20</f>
        <v>215</v>
      </c>
      <c r="Q50" s="69" t="str">
        <f t="shared" si="3"/>
        <v>FLRY-B 1.0</v>
      </c>
      <c r="R50" s="106" t="s">
        <v>68</v>
      </c>
      <c r="S50" s="99" t="str">
        <f t="shared" si="4"/>
        <v>1.0</v>
      </c>
      <c r="T50" s="100" t="s">
        <v>253</v>
      </c>
      <c r="U50" s="46" t="s">
        <v>239</v>
      </c>
      <c r="V50" s="100" t="s">
        <v>43</v>
      </c>
      <c r="W50" s="100" t="s">
        <v>86</v>
      </c>
      <c r="X50" s="46" t="s">
        <v>11</v>
      </c>
      <c r="Y50" s="46">
        <v>195</v>
      </c>
      <c r="Z50" s="100" t="s">
        <v>61</v>
      </c>
      <c r="AA50" s="46" t="s">
        <v>46</v>
      </c>
      <c r="AB50" s="46"/>
      <c r="AC50" s="46"/>
      <c r="AD50" s="46">
        <v>502392</v>
      </c>
      <c r="AE50" s="46"/>
    </row>
    <row r="51" s="1" customFormat="1" ht="25" customHeight="1" spans="1:31">
      <c r="A51" s="24">
        <v>48</v>
      </c>
      <c r="B51" s="25" t="s">
        <v>254</v>
      </c>
      <c r="C51" s="79" t="str">
        <f>R51&amp;$Q$2&amp;Q51</f>
        <v>棕 FLRY-B 1.0</v>
      </c>
      <c r="D51" s="24" t="s">
        <v>106</v>
      </c>
      <c r="E51" s="101" t="str">
        <f t="shared" si="0"/>
        <v>S1170210</v>
      </c>
      <c r="F51" s="89" t="s">
        <v>34</v>
      </c>
      <c r="G51" s="26" t="s">
        <v>81</v>
      </c>
      <c r="H51" s="24" t="str">
        <f t="shared" si="1"/>
        <v>470±5</v>
      </c>
      <c r="I51" s="82" t="str">
        <f t="shared" si="2"/>
        <v>半剥皮</v>
      </c>
      <c r="J51" s="16" t="s">
        <v>237</v>
      </c>
      <c r="K51" s="82"/>
      <c r="L51" s="48" t="s">
        <v>83</v>
      </c>
      <c r="M51" s="24">
        <v>1</v>
      </c>
      <c r="N51" s="92"/>
      <c r="O51" s="108" t="s">
        <v>255</v>
      </c>
      <c r="P51" s="77">
        <f>Y51+20+30</f>
        <v>470</v>
      </c>
      <c r="Q51" s="70" t="str">
        <f t="shared" si="3"/>
        <v>FLRY-B 1.0</v>
      </c>
      <c r="R51" s="107" t="s">
        <v>68</v>
      </c>
      <c r="S51" s="104" t="str">
        <f t="shared" si="4"/>
        <v>1.0</v>
      </c>
      <c r="T51" s="105" t="s">
        <v>69</v>
      </c>
      <c r="U51" s="50" t="s">
        <v>239</v>
      </c>
      <c r="V51" s="105" t="s">
        <v>43</v>
      </c>
      <c r="W51" s="105" t="s">
        <v>86</v>
      </c>
      <c r="X51" s="50" t="s">
        <v>11</v>
      </c>
      <c r="Y51" s="50">
        <v>420</v>
      </c>
      <c r="Z51" s="105" t="s">
        <v>61</v>
      </c>
      <c r="AA51" s="50" t="s">
        <v>46</v>
      </c>
      <c r="AB51" s="50"/>
      <c r="AC51" s="50"/>
      <c r="AD51" s="50">
        <v>502393</v>
      </c>
      <c r="AE51" s="50"/>
    </row>
    <row r="52" s="3" customFormat="1" ht="25" customHeight="1" spans="1:31">
      <c r="A52" s="20">
        <v>49</v>
      </c>
      <c r="B52" s="21" t="s">
        <v>256</v>
      </c>
      <c r="C52" s="22" t="str">
        <f>R52&amp;$Q$2&amp;Q52</f>
        <v>红绿 FLRY-B 1.0</v>
      </c>
      <c r="D52" s="20" t="s">
        <v>92</v>
      </c>
      <c r="E52" s="96" t="str">
        <f t="shared" si="0"/>
        <v>S1170724</v>
      </c>
      <c r="F52" s="87" t="s">
        <v>65</v>
      </c>
      <c r="G52" s="88" t="s">
        <v>93</v>
      </c>
      <c r="H52" s="20" t="str">
        <f t="shared" si="1"/>
        <v>950±5</v>
      </c>
      <c r="I52" s="43" t="str">
        <f t="shared" si="2"/>
        <v>半剥皮</v>
      </c>
      <c r="J52" s="23" t="s">
        <v>237</v>
      </c>
      <c r="K52" s="43"/>
      <c r="L52" s="44" t="s">
        <v>83</v>
      </c>
      <c r="M52" s="20">
        <v>1</v>
      </c>
      <c r="N52" s="90"/>
      <c r="O52" s="109" t="s">
        <v>257</v>
      </c>
      <c r="P52" s="78">
        <f>Y52+20</f>
        <v>950</v>
      </c>
      <c r="Q52" s="69" t="str">
        <f t="shared" si="3"/>
        <v>FLRY-B 1.0</v>
      </c>
      <c r="R52" s="106" t="s">
        <v>95</v>
      </c>
      <c r="S52" s="99" t="str">
        <f t="shared" si="4"/>
        <v>1.0</v>
      </c>
      <c r="T52" s="100" t="s">
        <v>249</v>
      </c>
      <c r="U52" s="46" t="s">
        <v>239</v>
      </c>
      <c r="V52" s="100" t="s">
        <v>43</v>
      </c>
      <c r="W52" s="100" t="s">
        <v>86</v>
      </c>
      <c r="X52" s="46" t="s">
        <v>11</v>
      </c>
      <c r="Y52" s="46">
        <v>930</v>
      </c>
      <c r="Z52" s="100" t="s">
        <v>196</v>
      </c>
      <c r="AA52" s="46" t="s">
        <v>46</v>
      </c>
      <c r="AB52" s="46"/>
      <c r="AC52" s="46"/>
      <c r="AD52" s="46">
        <v>502394</v>
      </c>
      <c r="AE52" s="46"/>
    </row>
    <row r="53" s="1" customFormat="1" ht="25" customHeight="1" spans="1:31">
      <c r="A53" s="24">
        <v>50</v>
      </c>
      <c r="B53" s="25" t="s">
        <v>258</v>
      </c>
      <c r="C53" s="79" t="str">
        <f>R53&amp;$Q$2&amp;Q53</f>
        <v>红绿 FLRY-B 1.0</v>
      </c>
      <c r="D53" s="24" t="s">
        <v>92</v>
      </c>
      <c r="E53" s="101" t="str">
        <f t="shared" si="0"/>
        <v>S1170249</v>
      </c>
      <c r="F53" s="89" t="s">
        <v>65</v>
      </c>
      <c r="G53" s="26" t="s">
        <v>251</v>
      </c>
      <c r="H53" s="24" t="str">
        <f t="shared" si="1"/>
        <v>265±5</v>
      </c>
      <c r="I53" s="82" t="str">
        <f t="shared" si="2"/>
        <v>半剥皮</v>
      </c>
      <c r="J53" s="16" t="s">
        <v>237</v>
      </c>
      <c r="K53" s="82"/>
      <c r="L53" s="48" t="s">
        <v>83</v>
      </c>
      <c r="M53" s="24">
        <v>1</v>
      </c>
      <c r="N53" s="92"/>
      <c r="O53" s="108" t="s">
        <v>259</v>
      </c>
      <c r="P53" s="77">
        <f>Y53+20</f>
        <v>265</v>
      </c>
      <c r="Q53" s="70" t="str">
        <f t="shared" si="3"/>
        <v>FLRY-B 1.0</v>
      </c>
      <c r="R53" s="107" t="s">
        <v>95</v>
      </c>
      <c r="S53" s="104" t="str">
        <f t="shared" si="4"/>
        <v>1.0</v>
      </c>
      <c r="T53" s="105" t="s">
        <v>253</v>
      </c>
      <c r="U53" s="50" t="s">
        <v>239</v>
      </c>
      <c r="V53" s="105" t="s">
        <v>43</v>
      </c>
      <c r="W53" s="105" t="s">
        <v>86</v>
      </c>
      <c r="X53" s="50" t="s">
        <v>11</v>
      </c>
      <c r="Y53" s="50">
        <v>245</v>
      </c>
      <c r="Z53" s="105" t="s">
        <v>196</v>
      </c>
      <c r="AA53" s="50" t="s">
        <v>46</v>
      </c>
      <c r="AB53" s="50"/>
      <c r="AC53" s="50"/>
      <c r="AD53" s="50">
        <v>502395</v>
      </c>
      <c r="AE53" s="50"/>
    </row>
    <row r="54" s="3" customFormat="1" ht="25" customHeight="1" spans="1:31">
      <c r="A54" s="20">
        <v>51</v>
      </c>
      <c r="B54" s="21" t="s">
        <v>260</v>
      </c>
      <c r="C54" s="22" t="str">
        <f>R54&amp;$Q$2&amp;Q54</f>
        <v>红绿 FLRY-B 1.0</v>
      </c>
      <c r="D54" s="20" t="s">
        <v>92</v>
      </c>
      <c r="E54" s="96" t="str">
        <f t="shared" si="0"/>
        <v>S1170210</v>
      </c>
      <c r="F54" s="87" t="s">
        <v>34</v>
      </c>
      <c r="G54" s="88" t="s">
        <v>81</v>
      </c>
      <c r="H54" s="20" t="str">
        <f t="shared" si="1"/>
        <v>420±5</v>
      </c>
      <c r="I54" s="43" t="str">
        <f t="shared" si="2"/>
        <v>半剥皮</v>
      </c>
      <c r="J54" s="23" t="s">
        <v>237</v>
      </c>
      <c r="K54" s="43"/>
      <c r="L54" s="44" t="s">
        <v>83</v>
      </c>
      <c r="M54" s="20">
        <v>1</v>
      </c>
      <c r="N54" s="90"/>
      <c r="O54" s="109" t="s">
        <v>261</v>
      </c>
      <c r="P54" s="78">
        <f>Y54+20+30</f>
        <v>420</v>
      </c>
      <c r="Q54" s="69" t="str">
        <f t="shared" si="3"/>
        <v>FLRY-B 1.0</v>
      </c>
      <c r="R54" s="106" t="s">
        <v>95</v>
      </c>
      <c r="S54" s="99" t="str">
        <f t="shared" si="4"/>
        <v>1.0</v>
      </c>
      <c r="T54" s="100" t="s">
        <v>69</v>
      </c>
      <c r="U54" s="46" t="s">
        <v>239</v>
      </c>
      <c r="V54" s="100" t="s">
        <v>43</v>
      </c>
      <c r="W54" s="100" t="s">
        <v>86</v>
      </c>
      <c r="X54" s="46" t="s">
        <v>11</v>
      </c>
      <c r="Y54" s="46">
        <v>370</v>
      </c>
      <c r="Z54" s="100" t="s">
        <v>196</v>
      </c>
      <c r="AA54" s="46" t="s">
        <v>46</v>
      </c>
      <c r="AB54" s="46"/>
      <c r="AC54" s="46"/>
      <c r="AD54" s="46">
        <v>502396</v>
      </c>
      <c r="AE54" s="46"/>
    </row>
    <row r="55" s="1" customFormat="1" ht="25" customHeight="1" spans="1:31">
      <c r="A55" s="24">
        <v>52</v>
      </c>
      <c r="B55" s="25" t="s">
        <v>262</v>
      </c>
      <c r="C55" s="79" t="str">
        <f>R55&amp;$Q$2&amp;Q55</f>
        <v>黑 FLRY-B 0.5</v>
      </c>
      <c r="D55" s="24" t="s">
        <v>124</v>
      </c>
      <c r="E55" s="101" t="str">
        <f t="shared" si="0"/>
        <v>S1170443</v>
      </c>
      <c r="F55" s="89" t="s">
        <v>111</v>
      </c>
      <c r="G55" s="26" t="s">
        <v>112</v>
      </c>
      <c r="H55" s="24" t="str">
        <f t="shared" si="1"/>
        <v>525±5</v>
      </c>
      <c r="I55" s="82" t="str">
        <f t="shared" si="2"/>
        <v>半剥皮</v>
      </c>
      <c r="J55" s="16" t="s">
        <v>237</v>
      </c>
      <c r="K55" s="82"/>
      <c r="L55" s="48" t="s">
        <v>113</v>
      </c>
      <c r="M55" s="24">
        <v>1</v>
      </c>
      <c r="N55" s="92"/>
      <c r="O55" s="103" t="s">
        <v>263</v>
      </c>
      <c r="P55" s="77">
        <f>Y55+20</f>
        <v>525</v>
      </c>
      <c r="Q55" s="70" t="str">
        <f t="shared" si="3"/>
        <v>FLRY-B 0.5</v>
      </c>
      <c r="R55" s="107" t="s">
        <v>126</v>
      </c>
      <c r="S55" s="104" t="str">
        <f t="shared" si="4"/>
        <v>0.5</v>
      </c>
      <c r="T55" s="105" t="s">
        <v>116</v>
      </c>
      <c r="U55" s="50" t="s">
        <v>239</v>
      </c>
      <c r="V55" s="105" t="s">
        <v>43</v>
      </c>
      <c r="W55" s="105" t="s">
        <v>117</v>
      </c>
      <c r="X55" s="50" t="s">
        <v>11</v>
      </c>
      <c r="Y55" s="50">
        <v>505</v>
      </c>
      <c r="Z55" s="105" t="s">
        <v>126</v>
      </c>
      <c r="AA55" s="50" t="s">
        <v>46</v>
      </c>
      <c r="AB55" s="50"/>
      <c r="AC55" s="50"/>
      <c r="AD55" s="50">
        <v>502397</v>
      </c>
      <c r="AE55" s="50"/>
    </row>
    <row r="56" s="3" customFormat="1" ht="25" customHeight="1" spans="1:31">
      <c r="A56" s="20">
        <v>53</v>
      </c>
      <c r="B56" s="21" t="s">
        <v>264</v>
      </c>
      <c r="C56" s="22" t="str">
        <f>R56&amp;$Q$2&amp;Q56</f>
        <v>黑 FLRY-B 0.5</v>
      </c>
      <c r="D56" s="20" t="s">
        <v>124</v>
      </c>
      <c r="E56" s="96" t="str">
        <f t="shared" si="0"/>
        <v>S1170620</v>
      </c>
      <c r="F56" s="87" t="s">
        <v>111</v>
      </c>
      <c r="G56" s="88" t="s">
        <v>112</v>
      </c>
      <c r="H56" s="20" t="str">
        <f t="shared" si="1"/>
        <v>930±5</v>
      </c>
      <c r="I56" s="43" t="str">
        <f t="shared" si="2"/>
        <v>半剥皮</v>
      </c>
      <c r="J56" s="23" t="s">
        <v>237</v>
      </c>
      <c r="K56" s="43"/>
      <c r="L56" s="44" t="s">
        <v>113</v>
      </c>
      <c r="M56" s="20">
        <v>1</v>
      </c>
      <c r="N56" s="90"/>
      <c r="O56" s="98" t="s">
        <v>265</v>
      </c>
      <c r="P56" s="78">
        <f>Y56+20</f>
        <v>930</v>
      </c>
      <c r="Q56" s="69" t="str">
        <f t="shared" si="3"/>
        <v>FLRY-B 0.5</v>
      </c>
      <c r="R56" s="106" t="s">
        <v>126</v>
      </c>
      <c r="S56" s="99" t="str">
        <f t="shared" si="4"/>
        <v>0.5</v>
      </c>
      <c r="T56" s="100" t="s">
        <v>115</v>
      </c>
      <c r="U56" s="46" t="s">
        <v>239</v>
      </c>
      <c r="V56" s="100" t="s">
        <v>43</v>
      </c>
      <c r="W56" s="100" t="s">
        <v>117</v>
      </c>
      <c r="X56" s="46" t="s">
        <v>11</v>
      </c>
      <c r="Y56" s="46">
        <v>910</v>
      </c>
      <c r="Z56" s="100" t="s">
        <v>126</v>
      </c>
      <c r="AA56" s="46" t="s">
        <v>46</v>
      </c>
      <c r="AB56" s="46"/>
      <c r="AC56" s="46"/>
      <c r="AD56" s="46">
        <v>502398</v>
      </c>
      <c r="AE56" s="46"/>
    </row>
    <row r="57" s="1" customFormat="1" ht="25" customHeight="1" spans="1:31">
      <c r="A57" s="24">
        <v>54</v>
      </c>
      <c r="B57" s="25" t="s">
        <v>266</v>
      </c>
      <c r="C57" s="79" t="str">
        <f>R57&amp;$Q$2&amp;Q57</f>
        <v>黑 FLRY-B 0.5</v>
      </c>
      <c r="D57" s="24" t="s">
        <v>124</v>
      </c>
      <c r="E57" s="101" t="str">
        <f t="shared" si="0"/>
        <v>S1170253</v>
      </c>
      <c r="F57" s="89" t="s">
        <v>34</v>
      </c>
      <c r="G57" s="26" t="s">
        <v>267</v>
      </c>
      <c r="H57" s="24" t="str">
        <f t="shared" si="1"/>
        <v>265±5</v>
      </c>
      <c r="I57" s="82" t="str">
        <f t="shared" si="2"/>
        <v>半剥皮</v>
      </c>
      <c r="J57" s="16" t="s">
        <v>237</v>
      </c>
      <c r="K57" s="82"/>
      <c r="L57" s="48" t="s">
        <v>113</v>
      </c>
      <c r="M57" s="24">
        <v>1</v>
      </c>
      <c r="N57" s="92" t="s">
        <v>268</v>
      </c>
      <c r="O57" s="103" t="s">
        <v>269</v>
      </c>
      <c r="P57" s="77">
        <f>Y57+20</f>
        <v>265</v>
      </c>
      <c r="Q57" s="70" t="str">
        <f t="shared" si="3"/>
        <v>FLRY-B 0.5</v>
      </c>
      <c r="R57" s="107" t="s">
        <v>126</v>
      </c>
      <c r="S57" s="104" t="str">
        <f t="shared" si="4"/>
        <v>0.5</v>
      </c>
      <c r="T57" s="105" t="s">
        <v>270</v>
      </c>
      <c r="U57" s="50" t="s">
        <v>239</v>
      </c>
      <c r="V57" s="105" t="s">
        <v>43</v>
      </c>
      <c r="W57" s="105" t="s">
        <v>117</v>
      </c>
      <c r="X57" s="50" t="s">
        <v>11</v>
      </c>
      <c r="Y57" s="50">
        <v>245</v>
      </c>
      <c r="Z57" s="105" t="s">
        <v>126</v>
      </c>
      <c r="AA57" s="50" t="s">
        <v>46</v>
      </c>
      <c r="AB57" s="50"/>
      <c r="AC57" s="50"/>
      <c r="AD57" s="50">
        <v>502399</v>
      </c>
      <c r="AE57" s="50"/>
    </row>
    <row r="58" s="3" customFormat="1" ht="25" customHeight="1" spans="1:31">
      <c r="A58" s="20">
        <v>55</v>
      </c>
      <c r="B58" s="21" t="s">
        <v>271</v>
      </c>
      <c r="C58" s="22" t="str">
        <f>R58&amp;$Q$2&amp;Q58</f>
        <v>黑 FLRY-B 0.5</v>
      </c>
      <c r="D58" s="20" t="s">
        <v>124</v>
      </c>
      <c r="E58" s="96" t="str">
        <f t="shared" si="0"/>
        <v>S1170253</v>
      </c>
      <c r="F58" s="87" t="s">
        <v>34</v>
      </c>
      <c r="G58" s="88" t="s">
        <v>267</v>
      </c>
      <c r="H58" s="20" t="str">
        <f t="shared" si="1"/>
        <v>985±5</v>
      </c>
      <c r="I58" s="43" t="str">
        <f t="shared" si="2"/>
        <v>半剥皮</v>
      </c>
      <c r="J58" s="23" t="s">
        <v>237</v>
      </c>
      <c r="K58" s="43"/>
      <c r="L58" s="44" t="s">
        <v>113</v>
      </c>
      <c r="M58" s="20">
        <v>1</v>
      </c>
      <c r="N58" s="90" t="s">
        <v>268</v>
      </c>
      <c r="O58" s="98" t="s">
        <v>272</v>
      </c>
      <c r="P58" s="78">
        <f>Y58+20</f>
        <v>985</v>
      </c>
      <c r="Q58" s="69" t="str">
        <f t="shared" si="3"/>
        <v>FLRY-B 0.5</v>
      </c>
      <c r="R58" s="106" t="s">
        <v>126</v>
      </c>
      <c r="S58" s="99" t="str">
        <f t="shared" si="4"/>
        <v>0.5</v>
      </c>
      <c r="T58" s="100" t="s">
        <v>270</v>
      </c>
      <c r="U58" s="46" t="s">
        <v>239</v>
      </c>
      <c r="V58" s="100" t="s">
        <v>43</v>
      </c>
      <c r="W58" s="100" t="s">
        <v>117</v>
      </c>
      <c r="X58" s="46" t="s">
        <v>11</v>
      </c>
      <c r="Y58" s="46">
        <v>965</v>
      </c>
      <c r="Z58" s="100" t="s">
        <v>126</v>
      </c>
      <c r="AA58" s="46" t="s">
        <v>46</v>
      </c>
      <c r="AB58" s="46"/>
      <c r="AC58" s="46"/>
      <c r="AD58" s="46">
        <v>502400</v>
      </c>
      <c r="AE58" s="46"/>
    </row>
    <row r="59" s="1" customFormat="1" ht="25" customHeight="1" spans="1:31">
      <c r="A59" s="24">
        <v>56</v>
      </c>
      <c r="B59" s="25" t="s">
        <v>273</v>
      </c>
      <c r="C59" s="79" t="str">
        <f>R59&amp;$Q$2&amp;Q59</f>
        <v>黑 FLRY-B 2.5</v>
      </c>
      <c r="D59" s="24" t="s">
        <v>274</v>
      </c>
      <c r="E59" s="101" t="str">
        <f t="shared" si="0"/>
        <v>S1170055</v>
      </c>
      <c r="F59" s="89" t="s">
        <v>275</v>
      </c>
      <c r="G59" s="26" t="s">
        <v>276</v>
      </c>
      <c r="H59" s="24" t="str">
        <f t="shared" si="1"/>
        <v>145±5</v>
      </c>
      <c r="I59" s="82" t="str">
        <f t="shared" si="2"/>
        <v>半剥皮</v>
      </c>
      <c r="J59" s="16" t="s">
        <v>237</v>
      </c>
      <c r="K59" s="82"/>
      <c r="L59" s="48" t="s">
        <v>277</v>
      </c>
      <c r="M59" s="24">
        <v>1</v>
      </c>
      <c r="N59" s="92"/>
      <c r="O59" s="103" t="s">
        <v>278</v>
      </c>
      <c r="P59" s="77">
        <f>Y59+20</f>
        <v>145</v>
      </c>
      <c r="Q59" s="70" t="str">
        <f t="shared" si="3"/>
        <v>FLRY-B 2.5</v>
      </c>
      <c r="R59" s="107" t="s">
        <v>126</v>
      </c>
      <c r="S59" s="104" t="str">
        <f t="shared" si="4"/>
        <v>2.5</v>
      </c>
      <c r="T59" s="105" t="s">
        <v>70</v>
      </c>
      <c r="U59" s="50" t="s">
        <v>239</v>
      </c>
      <c r="V59" s="105" t="s">
        <v>43</v>
      </c>
      <c r="W59" s="105" t="s">
        <v>279</v>
      </c>
      <c r="X59" s="50" t="s">
        <v>11</v>
      </c>
      <c r="Y59" s="50">
        <v>125</v>
      </c>
      <c r="Z59" s="105" t="s">
        <v>126</v>
      </c>
      <c r="AA59" s="50" t="s">
        <v>46</v>
      </c>
      <c r="AB59" s="50"/>
      <c r="AC59" s="50"/>
      <c r="AD59" s="50">
        <v>502401</v>
      </c>
      <c r="AE59" s="50"/>
    </row>
    <row r="60" s="3" customFormat="1" ht="25" customHeight="1" spans="1:31">
      <c r="A60" s="20">
        <v>57</v>
      </c>
      <c r="B60" s="21" t="s">
        <v>280</v>
      </c>
      <c r="C60" s="22" t="str">
        <f>R60&amp;$Q$2&amp;Q60</f>
        <v>黑 AVSS 2.0</v>
      </c>
      <c r="D60" s="20" t="s">
        <v>281</v>
      </c>
      <c r="E60" s="96" t="str">
        <f t="shared" si="0"/>
        <v>S1170210</v>
      </c>
      <c r="F60" s="87" t="s">
        <v>34</v>
      </c>
      <c r="G60" s="88" t="s">
        <v>64</v>
      </c>
      <c r="H60" s="20" t="str">
        <f t="shared" si="1"/>
        <v>665±5</v>
      </c>
      <c r="I60" s="43" t="str">
        <f t="shared" si="2"/>
        <v>半剥皮</v>
      </c>
      <c r="J60" s="23" t="s">
        <v>237</v>
      </c>
      <c r="K60" s="43"/>
      <c r="L60" s="44" t="s">
        <v>66</v>
      </c>
      <c r="M60" s="20">
        <v>1</v>
      </c>
      <c r="N60" s="90"/>
      <c r="O60" s="98" t="s">
        <v>282</v>
      </c>
      <c r="P60" s="78">
        <f>Y60+20+15</f>
        <v>665</v>
      </c>
      <c r="Q60" s="69" t="str">
        <f t="shared" si="3"/>
        <v>AVSS 2.0</v>
      </c>
      <c r="R60" s="106" t="s">
        <v>126</v>
      </c>
      <c r="S60" s="99" t="str">
        <f t="shared" si="4"/>
        <v>2.0</v>
      </c>
      <c r="T60" s="100" t="s">
        <v>69</v>
      </c>
      <c r="U60" s="46" t="s">
        <v>239</v>
      </c>
      <c r="V60" s="46" t="s">
        <v>71</v>
      </c>
      <c r="W60" s="100" t="s">
        <v>72</v>
      </c>
      <c r="X60" s="46" t="s">
        <v>11</v>
      </c>
      <c r="Y60" s="46">
        <v>630</v>
      </c>
      <c r="Z60" s="100" t="s">
        <v>126</v>
      </c>
      <c r="AA60" s="46" t="s">
        <v>46</v>
      </c>
      <c r="AB60" s="46"/>
      <c r="AC60" s="46"/>
      <c r="AD60" s="46">
        <v>502402</v>
      </c>
      <c r="AE60" s="46"/>
    </row>
    <row r="61" s="1" customFormat="1" ht="25" customHeight="1" spans="1:31">
      <c r="A61" s="24">
        <v>58</v>
      </c>
      <c r="B61" s="25" t="s">
        <v>283</v>
      </c>
      <c r="C61" s="79" t="str">
        <f>R61&amp;$Q$2&amp;Q61</f>
        <v>白蓝 FLRY-B 0.35</v>
      </c>
      <c r="D61" s="24" t="s">
        <v>284</v>
      </c>
      <c r="E61" s="101" t="str">
        <f t="shared" si="0"/>
        <v>S1170253</v>
      </c>
      <c r="F61" s="89" t="s">
        <v>34</v>
      </c>
      <c r="G61" s="26" t="s">
        <v>35</v>
      </c>
      <c r="H61" s="24" t="str">
        <f t="shared" si="1"/>
        <v>265±5</v>
      </c>
      <c r="I61" s="82" t="str">
        <f t="shared" si="2"/>
        <v>半剥皮</v>
      </c>
      <c r="J61" s="16" t="s">
        <v>237</v>
      </c>
      <c r="K61" s="82"/>
      <c r="L61" s="48" t="s">
        <v>38</v>
      </c>
      <c r="M61" s="24">
        <v>1</v>
      </c>
      <c r="N61" s="92" t="s">
        <v>268</v>
      </c>
      <c r="O61" s="103" t="s">
        <v>285</v>
      </c>
      <c r="P61" s="77">
        <f>Y61+20</f>
        <v>265</v>
      </c>
      <c r="Q61" s="70" t="str">
        <f t="shared" si="3"/>
        <v>FLRY-B 0.35</v>
      </c>
      <c r="R61" s="53" t="s">
        <v>186</v>
      </c>
      <c r="S61" s="104" t="str">
        <f t="shared" si="4"/>
        <v>0.35</v>
      </c>
      <c r="T61" s="105" t="s">
        <v>270</v>
      </c>
      <c r="U61" s="50" t="s">
        <v>239</v>
      </c>
      <c r="V61" s="105" t="s">
        <v>43</v>
      </c>
      <c r="W61" s="105" t="s">
        <v>44</v>
      </c>
      <c r="X61" s="50" t="s">
        <v>11</v>
      </c>
      <c r="Y61" s="50">
        <v>245</v>
      </c>
      <c r="Z61" s="105" t="s">
        <v>286</v>
      </c>
      <c r="AA61" s="50" t="s">
        <v>46</v>
      </c>
      <c r="AB61" s="50">
        <v>-20</v>
      </c>
      <c r="AC61" s="50"/>
      <c r="AD61" s="50">
        <v>502403</v>
      </c>
      <c r="AE61" s="50"/>
    </row>
    <row r="62" s="3" customFormat="1" ht="25" customHeight="1" spans="1:31">
      <c r="A62" s="20">
        <v>59</v>
      </c>
      <c r="B62" s="21" t="s">
        <v>287</v>
      </c>
      <c r="C62" s="22" t="str">
        <f>R62&amp;$Q$2&amp;Q62</f>
        <v>白蓝 FLRY-B 0.35</v>
      </c>
      <c r="D62" s="20" t="s">
        <v>284</v>
      </c>
      <c r="E62" s="96" t="str">
        <f t="shared" si="0"/>
        <v>S1170423</v>
      </c>
      <c r="F62" s="87" t="s">
        <v>36</v>
      </c>
      <c r="G62" s="88" t="s">
        <v>37</v>
      </c>
      <c r="H62" s="20" t="str">
        <f t="shared" si="1"/>
        <v>250±5</v>
      </c>
      <c r="I62" s="43" t="str">
        <f t="shared" si="2"/>
        <v>半剥皮</v>
      </c>
      <c r="J62" s="23" t="s">
        <v>237</v>
      </c>
      <c r="K62" s="43"/>
      <c r="L62" s="44" t="s">
        <v>38</v>
      </c>
      <c r="M62" s="20">
        <v>1</v>
      </c>
      <c r="N62" s="90"/>
      <c r="O62" s="98" t="s">
        <v>288</v>
      </c>
      <c r="P62" s="78">
        <f>Y62+20+10</f>
        <v>250</v>
      </c>
      <c r="Q62" s="69" t="str">
        <f t="shared" si="3"/>
        <v>FLRY-B 0.35</v>
      </c>
      <c r="R62" s="52" t="s">
        <v>186</v>
      </c>
      <c r="S62" s="99" t="str">
        <f t="shared" si="4"/>
        <v>0.35</v>
      </c>
      <c r="T62" s="100" t="s">
        <v>42</v>
      </c>
      <c r="U62" s="46" t="s">
        <v>239</v>
      </c>
      <c r="V62" s="100" t="s">
        <v>43</v>
      </c>
      <c r="W62" s="100" t="s">
        <v>44</v>
      </c>
      <c r="X62" s="46" t="s">
        <v>11</v>
      </c>
      <c r="Y62" s="46">
        <v>220</v>
      </c>
      <c r="Z62" s="100" t="s">
        <v>286</v>
      </c>
      <c r="AA62" s="46" t="s">
        <v>46</v>
      </c>
      <c r="AB62" s="46">
        <v>-20</v>
      </c>
      <c r="AC62" s="46"/>
      <c r="AD62" s="46">
        <v>502404</v>
      </c>
      <c r="AE62" s="46"/>
    </row>
    <row r="63" s="1" customFormat="1" ht="25" customHeight="1" spans="1:31">
      <c r="A63" s="24">
        <v>60</v>
      </c>
      <c r="B63" s="25" t="s">
        <v>289</v>
      </c>
      <c r="C63" s="79" t="str">
        <f>R63&amp;$Q$2&amp;Q63</f>
        <v>白蓝 FLRY-B 0.35</v>
      </c>
      <c r="D63" s="24" t="s">
        <v>284</v>
      </c>
      <c r="E63" s="101" t="str">
        <f t="shared" si="0"/>
        <v>S1170253</v>
      </c>
      <c r="F63" s="89" t="s">
        <v>34</v>
      </c>
      <c r="G63" s="26" t="s">
        <v>35</v>
      </c>
      <c r="H63" s="24" t="str">
        <f t="shared" si="1"/>
        <v>925±5</v>
      </c>
      <c r="I63" s="82" t="str">
        <f t="shared" si="2"/>
        <v>半剥皮</v>
      </c>
      <c r="J63" s="16" t="s">
        <v>237</v>
      </c>
      <c r="K63" s="82"/>
      <c r="L63" s="48" t="s">
        <v>38</v>
      </c>
      <c r="M63" s="24">
        <v>1</v>
      </c>
      <c r="N63" s="92" t="s">
        <v>268</v>
      </c>
      <c r="O63" s="103" t="s">
        <v>290</v>
      </c>
      <c r="P63" s="77">
        <f>Y63+20</f>
        <v>925</v>
      </c>
      <c r="Q63" s="70" t="str">
        <f t="shared" si="3"/>
        <v>FLRY-B 0.35</v>
      </c>
      <c r="R63" s="53" t="s">
        <v>186</v>
      </c>
      <c r="S63" s="104" t="str">
        <f t="shared" si="4"/>
        <v>0.35</v>
      </c>
      <c r="T63" s="105" t="s">
        <v>270</v>
      </c>
      <c r="U63" s="50" t="s">
        <v>239</v>
      </c>
      <c r="V63" s="105" t="s">
        <v>43</v>
      </c>
      <c r="W63" s="105" t="s">
        <v>44</v>
      </c>
      <c r="X63" s="50" t="s">
        <v>11</v>
      </c>
      <c r="Y63" s="50">
        <v>905</v>
      </c>
      <c r="Z63" s="105" t="s">
        <v>286</v>
      </c>
      <c r="AA63" s="50" t="s">
        <v>46</v>
      </c>
      <c r="AB63" s="50">
        <v>20</v>
      </c>
      <c r="AC63" s="50"/>
      <c r="AD63" s="50">
        <v>502405</v>
      </c>
      <c r="AE63" s="50"/>
    </row>
    <row r="64" s="3" customFormat="1" ht="25" customHeight="1" spans="1:31">
      <c r="A64" s="20">
        <v>61</v>
      </c>
      <c r="B64" s="21" t="s">
        <v>291</v>
      </c>
      <c r="C64" s="22" t="str">
        <f>R64&amp;$Q$2&amp;Q64</f>
        <v>白 FLRY-B 1.0</v>
      </c>
      <c r="D64" s="20" t="s">
        <v>98</v>
      </c>
      <c r="E64" s="96" t="str">
        <f t="shared" si="0"/>
        <v>S1170809</v>
      </c>
      <c r="F64" s="87" t="s">
        <v>65</v>
      </c>
      <c r="G64" s="88" t="s">
        <v>93</v>
      </c>
      <c r="H64" s="20" t="str">
        <f t="shared" si="1"/>
        <v>435±5</v>
      </c>
      <c r="I64" s="43" t="str">
        <f t="shared" si="2"/>
        <v>半剥皮</v>
      </c>
      <c r="J64" s="23" t="s">
        <v>237</v>
      </c>
      <c r="K64" s="43"/>
      <c r="L64" s="44" t="s">
        <v>83</v>
      </c>
      <c r="M64" s="20">
        <v>1</v>
      </c>
      <c r="N64" s="90"/>
      <c r="O64" s="98" t="s">
        <v>292</v>
      </c>
      <c r="P64" s="78">
        <f>Y64+20</f>
        <v>435</v>
      </c>
      <c r="Q64" s="69" t="str">
        <f t="shared" si="3"/>
        <v>FLRY-B 1.0</v>
      </c>
      <c r="R64" s="106" t="s">
        <v>100</v>
      </c>
      <c r="S64" s="99" t="str">
        <f t="shared" si="4"/>
        <v>1.0</v>
      </c>
      <c r="T64" s="100" t="s">
        <v>96</v>
      </c>
      <c r="U64" s="46" t="s">
        <v>239</v>
      </c>
      <c r="V64" s="100" t="s">
        <v>43</v>
      </c>
      <c r="W64" s="100" t="s">
        <v>86</v>
      </c>
      <c r="X64" s="46" t="s">
        <v>11</v>
      </c>
      <c r="Y64" s="46">
        <v>415</v>
      </c>
      <c r="Z64" s="100" t="s">
        <v>100</v>
      </c>
      <c r="AA64" s="46" t="s">
        <v>46</v>
      </c>
      <c r="AB64" s="46">
        <v>-20</v>
      </c>
      <c r="AC64" s="46"/>
      <c r="AD64" s="46">
        <v>502406</v>
      </c>
      <c r="AE64" s="46"/>
    </row>
    <row r="65" s="1" customFormat="1" ht="25" customHeight="1" spans="1:31">
      <c r="A65" s="24">
        <v>62</v>
      </c>
      <c r="B65" s="25" t="s">
        <v>293</v>
      </c>
      <c r="C65" s="79" t="str">
        <f>R65&amp;$Q$2&amp;Q65</f>
        <v>白 FLRY-B 1.0</v>
      </c>
      <c r="D65" s="24" t="s">
        <v>98</v>
      </c>
      <c r="E65" s="101" t="str">
        <f t="shared" si="0"/>
        <v>S1170809</v>
      </c>
      <c r="F65" s="89" t="s">
        <v>65</v>
      </c>
      <c r="G65" s="26" t="s">
        <v>93</v>
      </c>
      <c r="H65" s="24" t="str">
        <f t="shared" si="1"/>
        <v>490±5</v>
      </c>
      <c r="I65" s="82" t="str">
        <f t="shared" si="2"/>
        <v>半剥皮</v>
      </c>
      <c r="J65" s="16" t="s">
        <v>237</v>
      </c>
      <c r="K65" s="82"/>
      <c r="L65" s="48" t="s">
        <v>83</v>
      </c>
      <c r="M65" s="24">
        <v>1</v>
      </c>
      <c r="N65" s="92"/>
      <c r="O65" s="103" t="s">
        <v>294</v>
      </c>
      <c r="P65" s="77">
        <f>Y65+20</f>
        <v>490</v>
      </c>
      <c r="Q65" s="70" t="str">
        <f t="shared" si="3"/>
        <v>FLRY-B 1.0</v>
      </c>
      <c r="R65" s="107" t="s">
        <v>100</v>
      </c>
      <c r="S65" s="104" t="str">
        <f t="shared" si="4"/>
        <v>1.0</v>
      </c>
      <c r="T65" s="105" t="s">
        <v>96</v>
      </c>
      <c r="U65" s="50" t="s">
        <v>239</v>
      </c>
      <c r="V65" s="105" t="s">
        <v>43</v>
      </c>
      <c r="W65" s="105" t="s">
        <v>86</v>
      </c>
      <c r="X65" s="50" t="s">
        <v>11</v>
      </c>
      <c r="Y65" s="50">
        <v>470</v>
      </c>
      <c r="Z65" s="105" t="s">
        <v>100</v>
      </c>
      <c r="AA65" s="50" t="s">
        <v>46</v>
      </c>
      <c r="AB65" s="50">
        <v>-20</v>
      </c>
      <c r="AC65" s="50"/>
      <c r="AD65" s="50">
        <v>502407</v>
      </c>
      <c r="AE65" s="50"/>
    </row>
    <row r="66" s="3" customFormat="1" ht="25" customHeight="1" spans="1:31">
      <c r="A66" s="20">
        <v>63</v>
      </c>
      <c r="B66" s="21" t="s">
        <v>295</v>
      </c>
      <c r="C66" s="22" t="str">
        <f>R66&amp;$Q$2&amp;Q66</f>
        <v>白 FLRY-B 1.0</v>
      </c>
      <c r="D66" s="20" t="s">
        <v>98</v>
      </c>
      <c r="E66" s="96" t="str">
        <f t="shared" si="0"/>
        <v>S1170210</v>
      </c>
      <c r="F66" s="87" t="s">
        <v>34</v>
      </c>
      <c r="G66" s="88" t="s">
        <v>81</v>
      </c>
      <c r="H66" s="20" t="str">
        <f t="shared" si="1"/>
        <v>770±5</v>
      </c>
      <c r="I66" s="43" t="str">
        <f t="shared" si="2"/>
        <v>半剥皮</v>
      </c>
      <c r="J66" s="23" t="s">
        <v>237</v>
      </c>
      <c r="K66" s="43"/>
      <c r="L66" s="44" t="s">
        <v>83</v>
      </c>
      <c r="M66" s="20">
        <v>1</v>
      </c>
      <c r="N66" s="90"/>
      <c r="O66" s="98" t="s">
        <v>296</v>
      </c>
      <c r="P66" s="78">
        <f>Y66+20+30</f>
        <v>770</v>
      </c>
      <c r="Q66" s="69" t="str">
        <f t="shared" si="3"/>
        <v>FLRY-B 1.0</v>
      </c>
      <c r="R66" s="106" t="s">
        <v>100</v>
      </c>
      <c r="S66" s="99" t="str">
        <f t="shared" si="4"/>
        <v>1.0</v>
      </c>
      <c r="T66" s="100" t="s">
        <v>69</v>
      </c>
      <c r="U66" s="46" t="s">
        <v>239</v>
      </c>
      <c r="V66" s="100" t="s">
        <v>43</v>
      </c>
      <c r="W66" s="100" t="s">
        <v>86</v>
      </c>
      <c r="X66" s="46" t="s">
        <v>11</v>
      </c>
      <c r="Y66" s="46">
        <v>720</v>
      </c>
      <c r="Z66" s="100" t="s">
        <v>100</v>
      </c>
      <c r="AA66" s="46" t="s">
        <v>46</v>
      </c>
      <c r="AB66" s="46">
        <v>20</v>
      </c>
      <c r="AC66" s="46"/>
      <c r="AD66" s="46">
        <v>502408</v>
      </c>
      <c r="AE66" s="46"/>
    </row>
    <row r="67" s="1" customFormat="1" ht="25" customHeight="1" spans="1:31">
      <c r="A67" s="24">
        <v>64</v>
      </c>
      <c r="B67" s="25" t="s">
        <v>297</v>
      </c>
      <c r="C67" s="79" t="str">
        <f>R67&amp;$Q$2&amp;Q67</f>
        <v>黑红 FLRY-B 0.35</v>
      </c>
      <c r="D67" s="24" t="s">
        <v>298</v>
      </c>
      <c r="E67" s="101" t="str">
        <f t="shared" si="0"/>
        <v>S1170423</v>
      </c>
      <c r="F67" s="89" t="s">
        <v>36</v>
      </c>
      <c r="G67" s="26" t="s">
        <v>37</v>
      </c>
      <c r="H67" s="24" t="str">
        <f t="shared" si="1"/>
        <v>785±5</v>
      </c>
      <c r="I67" s="82" t="str">
        <f t="shared" si="2"/>
        <v>半剥皮</v>
      </c>
      <c r="J67" s="16" t="s">
        <v>237</v>
      </c>
      <c r="K67" s="82"/>
      <c r="L67" s="48" t="s">
        <v>38</v>
      </c>
      <c r="M67" s="24">
        <v>1</v>
      </c>
      <c r="N67" s="92"/>
      <c r="O67" s="103" t="s">
        <v>299</v>
      </c>
      <c r="P67" s="77">
        <f>Y67+20</f>
        <v>785</v>
      </c>
      <c r="Q67" s="70" t="str">
        <f t="shared" si="3"/>
        <v>FLRY-B 0.35</v>
      </c>
      <c r="R67" s="53" t="s">
        <v>300</v>
      </c>
      <c r="S67" s="104" t="str">
        <f t="shared" si="4"/>
        <v>0.35</v>
      </c>
      <c r="T67" s="105" t="s">
        <v>42</v>
      </c>
      <c r="U67" s="50" t="s">
        <v>239</v>
      </c>
      <c r="V67" s="105" t="s">
        <v>43</v>
      </c>
      <c r="W67" s="105" t="s">
        <v>44</v>
      </c>
      <c r="X67" s="50" t="s">
        <v>11</v>
      </c>
      <c r="Y67" s="50">
        <v>765</v>
      </c>
      <c r="Z67" s="105" t="s">
        <v>301</v>
      </c>
      <c r="AA67" s="50" t="s">
        <v>46</v>
      </c>
      <c r="AB67" s="50"/>
      <c r="AC67" s="50"/>
      <c r="AD67" s="50">
        <v>502409</v>
      </c>
      <c r="AE67" s="50"/>
    </row>
    <row r="68" s="3" customFormat="1" ht="25" customHeight="1" spans="1:31">
      <c r="A68" s="20">
        <v>65</v>
      </c>
      <c r="B68" s="21" t="s">
        <v>302</v>
      </c>
      <c r="C68" s="22" t="str">
        <f>R68&amp;$Q$2&amp;Q68</f>
        <v>黑红 FLRY-B 0.35</v>
      </c>
      <c r="D68" s="20" t="s">
        <v>298</v>
      </c>
      <c r="E68" s="96" t="str">
        <f t="shared" ref="E68:E77" si="6">T68</f>
        <v>S1170423</v>
      </c>
      <c r="F68" s="87" t="s">
        <v>36</v>
      </c>
      <c r="G68" s="88" t="s">
        <v>37</v>
      </c>
      <c r="H68" s="20" t="str">
        <f t="shared" ref="H68:H77" si="7">P68&amp;AA68</f>
        <v>605±5</v>
      </c>
      <c r="I68" s="43" t="str">
        <f t="shared" ref="I68:I77" si="8">U68</f>
        <v>半剥皮</v>
      </c>
      <c r="J68" s="23" t="s">
        <v>237</v>
      </c>
      <c r="K68" s="43"/>
      <c r="L68" s="44" t="s">
        <v>38</v>
      </c>
      <c r="M68" s="20">
        <v>1</v>
      </c>
      <c r="N68" s="90"/>
      <c r="O68" s="98" t="s">
        <v>303</v>
      </c>
      <c r="P68" s="78">
        <f>Y68+20</f>
        <v>605</v>
      </c>
      <c r="Q68" s="69" t="str">
        <f t="shared" ref="Q68:Q77" si="9">V68&amp;X68&amp;W68</f>
        <v>FLRY-B 0.35</v>
      </c>
      <c r="R68" s="52" t="s">
        <v>300</v>
      </c>
      <c r="S68" s="99" t="str">
        <f t="shared" ref="S68:S77" si="10">W68</f>
        <v>0.35</v>
      </c>
      <c r="T68" s="100" t="s">
        <v>42</v>
      </c>
      <c r="U68" s="46" t="s">
        <v>239</v>
      </c>
      <c r="V68" s="100" t="s">
        <v>43</v>
      </c>
      <c r="W68" s="100" t="s">
        <v>44</v>
      </c>
      <c r="X68" s="46" t="s">
        <v>11</v>
      </c>
      <c r="Y68" s="46">
        <v>585</v>
      </c>
      <c r="Z68" s="100" t="s">
        <v>301</v>
      </c>
      <c r="AA68" s="46" t="s">
        <v>46</v>
      </c>
      <c r="AB68" s="46"/>
      <c r="AC68" s="46"/>
      <c r="AD68" s="46">
        <v>502410</v>
      </c>
      <c r="AE68" s="46"/>
    </row>
    <row r="69" s="1" customFormat="1" ht="25" customHeight="1" spans="1:31">
      <c r="A69" s="24">
        <v>66</v>
      </c>
      <c r="B69" s="25" t="s">
        <v>304</v>
      </c>
      <c r="C69" s="79" t="str">
        <f>R69&amp;$Q$2&amp;Q69</f>
        <v>黑红 FLRY-B 0.35</v>
      </c>
      <c r="D69" s="24" t="s">
        <v>298</v>
      </c>
      <c r="E69" s="101" t="str">
        <f t="shared" si="6"/>
        <v>S1170423</v>
      </c>
      <c r="F69" s="89" t="s">
        <v>36</v>
      </c>
      <c r="G69" s="26" t="s">
        <v>37</v>
      </c>
      <c r="H69" s="24" t="str">
        <f t="shared" si="7"/>
        <v>320±5</v>
      </c>
      <c r="I69" s="82" t="str">
        <f t="shared" si="8"/>
        <v>半剥皮</v>
      </c>
      <c r="J69" s="16" t="s">
        <v>237</v>
      </c>
      <c r="K69" s="82"/>
      <c r="L69" s="48" t="s">
        <v>38</v>
      </c>
      <c r="M69" s="24">
        <v>1</v>
      </c>
      <c r="N69" s="92"/>
      <c r="O69" s="103" t="s">
        <v>305</v>
      </c>
      <c r="P69" s="77">
        <f>Y69+20</f>
        <v>320</v>
      </c>
      <c r="Q69" s="70" t="str">
        <f t="shared" si="9"/>
        <v>FLRY-B 0.35</v>
      </c>
      <c r="R69" s="53" t="s">
        <v>300</v>
      </c>
      <c r="S69" s="104" t="str">
        <f t="shared" si="10"/>
        <v>0.35</v>
      </c>
      <c r="T69" s="105" t="s">
        <v>42</v>
      </c>
      <c r="U69" s="50" t="s">
        <v>239</v>
      </c>
      <c r="V69" s="105" t="s">
        <v>43</v>
      </c>
      <c r="W69" s="105" t="s">
        <v>44</v>
      </c>
      <c r="X69" s="50" t="s">
        <v>11</v>
      </c>
      <c r="Y69" s="50">
        <v>300</v>
      </c>
      <c r="Z69" s="105" t="s">
        <v>301</v>
      </c>
      <c r="AA69" s="50" t="s">
        <v>46</v>
      </c>
      <c r="AB69" s="50"/>
      <c r="AC69" s="50"/>
      <c r="AD69" s="50">
        <v>502411</v>
      </c>
      <c r="AE69" s="50"/>
    </row>
    <row r="70" s="3" customFormat="1" ht="25" customHeight="1" spans="1:31">
      <c r="A70" s="20">
        <v>67</v>
      </c>
      <c r="B70" s="21" t="s">
        <v>306</v>
      </c>
      <c r="C70" s="22" t="str">
        <f>R70&amp;$Q$2&amp;Q70</f>
        <v>黑红 FLRY-B 0.35</v>
      </c>
      <c r="D70" s="20" t="s">
        <v>298</v>
      </c>
      <c r="E70" s="20" t="str">
        <f t="shared" si="6"/>
        <v>S1170430</v>
      </c>
      <c r="F70" s="87" t="s">
        <v>34</v>
      </c>
      <c r="G70" s="88" t="s">
        <v>35</v>
      </c>
      <c r="H70" s="20" t="str">
        <f t="shared" si="7"/>
        <v>405±5</v>
      </c>
      <c r="I70" s="43" t="str">
        <f t="shared" si="8"/>
        <v>半剥皮</v>
      </c>
      <c r="J70" s="23" t="s">
        <v>237</v>
      </c>
      <c r="K70" s="43"/>
      <c r="L70" s="44" t="s">
        <v>38</v>
      </c>
      <c r="M70" s="20">
        <v>1</v>
      </c>
      <c r="N70" s="90"/>
      <c r="O70" s="98" t="s">
        <v>307</v>
      </c>
      <c r="P70" s="78">
        <f>Y70+20+20</f>
        <v>405</v>
      </c>
      <c r="Q70" s="69" t="str">
        <f t="shared" si="9"/>
        <v>FLRY-B 0.35</v>
      </c>
      <c r="R70" s="52" t="s">
        <v>300</v>
      </c>
      <c r="S70" s="99" t="str">
        <f t="shared" si="10"/>
        <v>0.35</v>
      </c>
      <c r="T70" s="46" t="s">
        <v>308</v>
      </c>
      <c r="U70" s="46" t="s">
        <v>239</v>
      </c>
      <c r="V70" s="100" t="s">
        <v>43</v>
      </c>
      <c r="W70" s="100" t="s">
        <v>44</v>
      </c>
      <c r="X70" s="46" t="s">
        <v>11</v>
      </c>
      <c r="Y70" s="46">
        <v>365</v>
      </c>
      <c r="Z70" s="100" t="s">
        <v>301</v>
      </c>
      <c r="AA70" s="46" t="s">
        <v>46</v>
      </c>
      <c r="AB70" s="46"/>
      <c r="AC70" s="46"/>
      <c r="AD70" s="46">
        <v>502412</v>
      </c>
      <c r="AE70" s="46"/>
    </row>
    <row r="71" s="1" customFormat="1" ht="25" customHeight="1" spans="1:31">
      <c r="A71" s="24">
        <v>68</v>
      </c>
      <c r="B71" s="25" t="s">
        <v>309</v>
      </c>
      <c r="C71" s="79" t="str">
        <f>R71&amp;$Q$2&amp;Q71</f>
        <v>红 FLRY-B 0.5</v>
      </c>
      <c r="D71" s="24" t="s">
        <v>310</v>
      </c>
      <c r="E71" s="101" t="str">
        <f t="shared" si="6"/>
        <v>S1170443</v>
      </c>
      <c r="F71" s="89" t="s">
        <v>111</v>
      </c>
      <c r="G71" s="26" t="s">
        <v>112</v>
      </c>
      <c r="H71" s="24" t="str">
        <f t="shared" si="7"/>
        <v>685±5</v>
      </c>
      <c r="I71" s="82" t="str">
        <f t="shared" si="8"/>
        <v>半剥皮</v>
      </c>
      <c r="J71" s="16" t="s">
        <v>237</v>
      </c>
      <c r="K71" s="82"/>
      <c r="L71" s="48" t="s">
        <v>113</v>
      </c>
      <c r="M71" s="24">
        <v>1</v>
      </c>
      <c r="N71" s="92"/>
      <c r="O71" s="103" t="s">
        <v>311</v>
      </c>
      <c r="P71" s="77">
        <f>Y71+20</f>
        <v>685</v>
      </c>
      <c r="Q71" s="70" t="str">
        <f t="shared" si="9"/>
        <v>FLRY-B 0.5</v>
      </c>
      <c r="R71" s="107" t="s">
        <v>40</v>
      </c>
      <c r="S71" s="104" t="str">
        <f t="shared" si="10"/>
        <v>0.5</v>
      </c>
      <c r="T71" s="105" t="s">
        <v>116</v>
      </c>
      <c r="U71" s="50" t="s">
        <v>239</v>
      </c>
      <c r="V71" s="105" t="s">
        <v>43</v>
      </c>
      <c r="W71" s="105" t="s">
        <v>117</v>
      </c>
      <c r="X71" s="50" t="s">
        <v>11</v>
      </c>
      <c r="Y71" s="50">
        <v>665</v>
      </c>
      <c r="Z71" s="105" t="s">
        <v>40</v>
      </c>
      <c r="AA71" s="50" t="s">
        <v>46</v>
      </c>
      <c r="AB71" s="50">
        <v>490</v>
      </c>
      <c r="AC71" s="50"/>
      <c r="AD71" s="50">
        <v>502413</v>
      </c>
      <c r="AE71" s="50"/>
    </row>
    <row r="72" s="3" customFormat="1" ht="25" customHeight="1" spans="1:31">
      <c r="A72" s="20">
        <v>69</v>
      </c>
      <c r="B72" s="21" t="s">
        <v>312</v>
      </c>
      <c r="C72" s="22" t="str">
        <f>R72&amp;$Q$2&amp;Q72</f>
        <v>红 AVSS 2.0</v>
      </c>
      <c r="D72" s="20" t="s">
        <v>313</v>
      </c>
      <c r="E72" s="96" t="str">
        <f t="shared" si="6"/>
        <v>S1170210</v>
      </c>
      <c r="F72" s="87" t="s">
        <v>34</v>
      </c>
      <c r="G72" s="88" t="s">
        <v>64</v>
      </c>
      <c r="H72" s="20" t="str">
        <f t="shared" si="7"/>
        <v>505±5</v>
      </c>
      <c r="I72" s="43" t="str">
        <f t="shared" si="8"/>
        <v>半剥皮</v>
      </c>
      <c r="J72" s="23" t="s">
        <v>237</v>
      </c>
      <c r="K72" s="43"/>
      <c r="L72" s="44" t="s">
        <v>66</v>
      </c>
      <c r="M72" s="20">
        <v>1</v>
      </c>
      <c r="N72" s="90"/>
      <c r="O72" s="98" t="s">
        <v>314</v>
      </c>
      <c r="P72" s="78">
        <f>Y72+20+15</f>
        <v>505</v>
      </c>
      <c r="Q72" s="69" t="str">
        <f t="shared" si="9"/>
        <v>AVSS 2.0</v>
      </c>
      <c r="R72" s="106" t="s">
        <v>40</v>
      </c>
      <c r="S72" s="99" t="str">
        <f t="shared" si="10"/>
        <v>2.0</v>
      </c>
      <c r="T72" s="100" t="s">
        <v>69</v>
      </c>
      <c r="U72" s="46" t="s">
        <v>239</v>
      </c>
      <c r="V72" s="46" t="s">
        <v>71</v>
      </c>
      <c r="W72" s="100" t="s">
        <v>72</v>
      </c>
      <c r="X72" s="46" t="s">
        <v>11</v>
      </c>
      <c r="Y72" s="46">
        <v>470</v>
      </c>
      <c r="Z72" s="100" t="s">
        <v>40</v>
      </c>
      <c r="AA72" s="46" t="s">
        <v>46</v>
      </c>
      <c r="AB72" s="46">
        <v>685</v>
      </c>
      <c r="AC72" s="46"/>
      <c r="AD72" s="46">
        <v>502414</v>
      </c>
      <c r="AE72" s="46"/>
    </row>
    <row r="73" s="1" customFormat="1" ht="25" customHeight="1" spans="1:31">
      <c r="A73" s="24">
        <v>70</v>
      </c>
      <c r="B73" s="25" t="s">
        <v>315</v>
      </c>
      <c r="C73" s="79" t="str">
        <f>R73&amp;$Q$2&amp;Q73</f>
        <v>红 FLRY-B 2.5</v>
      </c>
      <c r="D73" s="24" t="s">
        <v>316</v>
      </c>
      <c r="E73" s="101" t="str">
        <f t="shared" si="6"/>
        <v>S1170055</v>
      </c>
      <c r="F73" s="89" t="s">
        <v>275</v>
      </c>
      <c r="G73" s="26" t="s">
        <v>276</v>
      </c>
      <c r="H73" s="24" t="str">
        <f t="shared" si="7"/>
        <v>305±5</v>
      </c>
      <c r="I73" s="82" t="str">
        <f t="shared" si="8"/>
        <v>半剥皮</v>
      </c>
      <c r="J73" s="16" t="s">
        <v>237</v>
      </c>
      <c r="K73" s="82"/>
      <c r="L73" s="48" t="s">
        <v>277</v>
      </c>
      <c r="M73" s="24">
        <v>1</v>
      </c>
      <c r="N73" s="92"/>
      <c r="O73" s="103" t="s">
        <v>317</v>
      </c>
      <c r="P73" s="77">
        <f>Y73+20</f>
        <v>305</v>
      </c>
      <c r="Q73" s="70" t="str">
        <f t="shared" si="9"/>
        <v>FLRY-B 2.5</v>
      </c>
      <c r="R73" s="107" t="s">
        <v>40</v>
      </c>
      <c r="S73" s="104" t="str">
        <f t="shared" si="10"/>
        <v>2.5</v>
      </c>
      <c r="T73" s="105" t="s">
        <v>70</v>
      </c>
      <c r="U73" s="50" t="s">
        <v>239</v>
      </c>
      <c r="V73" s="105" t="s">
        <v>43</v>
      </c>
      <c r="W73" s="105" t="s">
        <v>279</v>
      </c>
      <c r="X73" s="50" t="s">
        <v>11</v>
      </c>
      <c r="Y73" s="50">
        <v>285</v>
      </c>
      <c r="Z73" s="105" t="s">
        <v>40</v>
      </c>
      <c r="AA73" s="50" t="s">
        <v>46</v>
      </c>
      <c r="AB73" s="50">
        <v>70</v>
      </c>
      <c r="AC73" s="50"/>
      <c r="AD73" s="50">
        <v>502415</v>
      </c>
      <c r="AE73" s="50"/>
    </row>
    <row r="74" s="3" customFormat="1" ht="25" customHeight="1" spans="1:31">
      <c r="A74" s="20">
        <v>71</v>
      </c>
      <c r="B74" s="21" t="s">
        <v>318</v>
      </c>
      <c r="C74" s="22" t="str">
        <f>R74&amp;$Q$2&amp;Q74</f>
        <v>红白 FLRY-B 0.5</v>
      </c>
      <c r="D74" s="20" t="s">
        <v>149</v>
      </c>
      <c r="E74" s="96" t="str">
        <f t="shared" si="6"/>
        <v>S1170624</v>
      </c>
      <c r="F74" s="87" t="s">
        <v>111</v>
      </c>
      <c r="G74" s="88" t="s">
        <v>112</v>
      </c>
      <c r="H74" s="20" t="str">
        <f t="shared" si="7"/>
        <v>670±5</v>
      </c>
      <c r="I74" s="43" t="str">
        <f t="shared" si="8"/>
        <v>半剥皮</v>
      </c>
      <c r="J74" s="23" t="s">
        <v>237</v>
      </c>
      <c r="K74" s="43"/>
      <c r="L74" s="44" t="s">
        <v>113</v>
      </c>
      <c r="M74" s="20">
        <v>1</v>
      </c>
      <c r="N74" s="90"/>
      <c r="O74" s="98" t="s">
        <v>319</v>
      </c>
      <c r="P74" s="78">
        <f>Y74+20</f>
        <v>670</v>
      </c>
      <c r="Q74" s="69" t="str">
        <f t="shared" si="9"/>
        <v>FLRY-B 0.5</v>
      </c>
      <c r="R74" s="52" t="s">
        <v>151</v>
      </c>
      <c r="S74" s="99" t="str">
        <f t="shared" si="10"/>
        <v>0.5</v>
      </c>
      <c r="T74" s="100" t="s">
        <v>135</v>
      </c>
      <c r="U74" s="46" t="s">
        <v>239</v>
      </c>
      <c r="V74" s="100" t="s">
        <v>43</v>
      </c>
      <c r="W74" s="100" t="s">
        <v>117</v>
      </c>
      <c r="X74" s="46" t="s">
        <v>11</v>
      </c>
      <c r="Y74" s="46">
        <v>650</v>
      </c>
      <c r="Z74" s="100" t="s">
        <v>152</v>
      </c>
      <c r="AA74" s="46" t="s">
        <v>46</v>
      </c>
      <c r="AB74" s="46"/>
      <c r="AC74" s="46"/>
      <c r="AD74" s="46">
        <v>502416</v>
      </c>
      <c r="AE74" s="46"/>
    </row>
    <row r="75" s="1" customFormat="1" ht="25" customHeight="1" spans="1:31">
      <c r="A75" s="24">
        <v>72</v>
      </c>
      <c r="B75" s="25" t="s">
        <v>320</v>
      </c>
      <c r="C75" s="79" t="str">
        <f>R75&amp;$Q$2&amp;Q75</f>
        <v>红白 FLRY-B 0.5</v>
      </c>
      <c r="D75" s="24" t="s">
        <v>149</v>
      </c>
      <c r="E75" s="101" t="str">
        <f t="shared" si="6"/>
        <v>S1170253</v>
      </c>
      <c r="F75" s="89" t="s">
        <v>34</v>
      </c>
      <c r="G75" s="26" t="s">
        <v>267</v>
      </c>
      <c r="H75" s="24" t="str">
        <f t="shared" si="7"/>
        <v>790±5</v>
      </c>
      <c r="I75" s="82" t="str">
        <f t="shared" si="8"/>
        <v>半剥皮</v>
      </c>
      <c r="J75" s="16" t="s">
        <v>237</v>
      </c>
      <c r="K75" s="82"/>
      <c r="L75" s="48" t="s">
        <v>113</v>
      </c>
      <c r="M75" s="24">
        <v>1</v>
      </c>
      <c r="N75" s="92" t="s">
        <v>268</v>
      </c>
      <c r="O75" s="103" t="s">
        <v>321</v>
      </c>
      <c r="P75" s="77">
        <f>Y75+20</f>
        <v>790</v>
      </c>
      <c r="Q75" s="70" t="str">
        <f t="shared" si="9"/>
        <v>FLRY-B 0.5</v>
      </c>
      <c r="R75" s="53" t="s">
        <v>151</v>
      </c>
      <c r="S75" s="104" t="str">
        <f t="shared" si="10"/>
        <v>0.5</v>
      </c>
      <c r="T75" s="105" t="s">
        <v>270</v>
      </c>
      <c r="U75" s="50" t="s">
        <v>239</v>
      </c>
      <c r="V75" s="105" t="s">
        <v>43</v>
      </c>
      <c r="W75" s="105" t="s">
        <v>117</v>
      </c>
      <c r="X75" s="50" t="s">
        <v>11</v>
      </c>
      <c r="Y75" s="50">
        <v>770</v>
      </c>
      <c r="Z75" s="105" t="s">
        <v>152</v>
      </c>
      <c r="AA75" s="50" t="s">
        <v>46</v>
      </c>
      <c r="AB75" s="50"/>
      <c r="AC75" s="50"/>
      <c r="AD75" s="50">
        <v>502417</v>
      </c>
      <c r="AE75" s="50"/>
    </row>
    <row r="76" s="3" customFormat="1" ht="25" customHeight="1" spans="1:31">
      <c r="A76" s="20">
        <v>73</v>
      </c>
      <c r="B76" s="21" t="s">
        <v>322</v>
      </c>
      <c r="C76" s="22" t="str">
        <f>R76&amp;$Q$2&amp;Q76</f>
        <v>红白 FLRY-B 0.5</v>
      </c>
      <c r="D76" s="20" t="s">
        <v>149</v>
      </c>
      <c r="E76" s="20" t="str">
        <f t="shared" si="6"/>
        <v>S1170288</v>
      </c>
      <c r="F76" s="87" t="s">
        <v>34</v>
      </c>
      <c r="G76" s="88" t="s">
        <v>35</v>
      </c>
      <c r="H76" s="20" t="str">
        <f t="shared" si="7"/>
        <v>775±5</v>
      </c>
      <c r="I76" s="43" t="str">
        <f t="shared" si="8"/>
        <v>半剥皮</v>
      </c>
      <c r="J76" s="23" t="s">
        <v>237</v>
      </c>
      <c r="K76" s="43"/>
      <c r="L76" s="44" t="s">
        <v>113</v>
      </c>
      <c r="M76" s="20">
        <v>1</v>
      </c>
      <c r="N76" s="90"/>
      <c r="O76" s="98" t="s">
        <v>323</v>
      </c>
      <c r="P76" s="78">
        <f>Y76+20+10</f>
        <v>775</v>
      </c>
      <c r="Q76" s="69" t="str">
        <f t="shared" si="9"/>
        <v>FLRY-B 0.5</v>
      </c>
      <c r="R76" s="52" t="s">
        <v>151</v>
      </c>
      <c r="S76" s="99" t="str">
        <f t="shared" si="10"/>
        <v>0.5</v>
      </c>
      <c r="T76" s="46" t="s">
        <v>134</v>
      </c>
      <c r="U76" s="46" t="s">
        <v>239</v>
      </c>
      <c r="V76" s="100" t="s">
        <v>43</v>
      </c>
      <c r="W76" s="100" t="s">
        <v>117</v>
      </c>
      <c r="X76" s="46" t="s">
        <v>11</v>
      </c>
      <c r="Y76" s="46">
        <v>745</v>
      </c>
      <c r="Z76" s="100" t="s">
        <v>152</v>
      </c>
      <c r="AA76" s="46" t="s">
        <v>46</v>
      </c>
      <c r="AB76" s="46"/>
      <c r="AC76" s="46"/>
      <c r="AD76" s="46">
        <v>502418</v>
      </c>
      <c r="AE76" s="46"/>
    </row>
    <row r="77" s="1" customFormat="1" ht="25" customHeight="1" spans="1:31">
      <c r="A77" s="24">
        <v>74</v>
      </c>
      <c r="B77" s="25" t="s">
        <v>324</v>
      </c>
      <c r="C77" s="79" t="str">
        <f>R77&amp;$Q$2&amp;Q77</f>
        <v>红白 FLRY-B 0.5</v>
      </c>
      <c r="D77" s="24" t="s">
        <v>149</v>
      </c>
      <c r="E77" s="101" t="str">
        <f t="shared" si="6"/>
        <v>S1170253</v>
      </c>
      <c r="F77" s="89" t="s">
        <v>34</v>
      </c>
      <c r="G77" s="26" t="s">
        <v>267</v>
      </c>
      <c r="H77" s="24" t="str">
        <f t="shared" si="7"/>
        <v>400±5</v>
      </c>
      <c r="I77" s="82" t="str">
        <f t="shared" si="8"/>
        <v>半剥皮</v>
      </c>
      <c r="J77" s="16" t="s">
        <v>237</v>
      </c>
      <c r="K77" s="82"/>
      <c r="L77" s="48" t="s">
        <v>113</v>
      </c>
      <c r="M77" s="24">
        <v>1</v>
      </c>
      <c r="N77" s="92" t="s">
        <v>268</v>
      </c>
      <c r="O77" s="103" t="s">
        <v>325</v>
      </c>
      <c r="P77" s="77">
        <f>Y77+20</f>
        <v>400</v>
      </c>
      <c r="Q77" s="70" t="str">
        <f t="shared" si="9"/>
        <v>FLRY-B 0.5</v>
      </c>
      <c r="R77" s="53" t="s">
        <v>151</v>
      </c>
      <c r="S77" s="104" t="str">
        <f t="shared" si="10"/>
        <v>0.5</v>
      </c>
      <c r="T77" s="105" t="s">
        <v>270</v>
      </c>
      <c r="U77" s="50" t="s">
        <v>239</v>
      </c>
      <c r="V77" s="105" t="s">
        <v>43</v>
      </c>
      <c r="W77" s="105" t="s">
        <v>117</v>
      </c>
      <c r="X77" s="50" t="s">
        <v>11</v>
      </c>
      <c r="Y77" s="50">
        <v>380</v>
      </c>
      <c r="Z77" s="105" t="s">
        <v>152</v>
      </c>
      <c r="AA77" s="50" t="s">
        <v>46</v>
      </c>
      <c r="AB77" s="50"/>
      <c r="AC77" s="50"/>
      <c r="AD77" s="50">
        <v>502419</v>
      </c>
      <c r="AE77" s="50"/>
    </row>
    <row r="78" s="3" customFormat="1" ht="88" customHeight="1" spans="1:31">
      <c r="A78" s="20">
        <v>75</v>
      </c>
      <c r="B78" s="21" t="s">
        <v>326</v>
      </c>
      <c r="C78" s="27" t="s">
        <v>327</v>
      </c>
      <c r="D78" s="28"/>
      <c r="E78" s="29"/>
      <c r="F78" s="29"/>
      <c r="G78" s="29"/>
      <c r="H78" s="29"/>
      <c r="I78" s="29"/>
      <c r="J78" s="29"/>
      <c r="K78" s="29"/>
      <c r="L78" s="29"/>
      <c r="M78" s="54"/>
      <c r="N78" s="55"/>
      <c r="O78" s="56">
        <v>1002</v>
      </c>
      <c r="P78" s="57"/>
      <c r="Q78" s="43"/>
      <c r="R78" s="20"/>
      <c r="S78" s="85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>
        <v>502420</v>
      </c>
      <c r="AE78" s="86"/>
    </row>
    <row r="79" s="4" customFormat="1" ht="91" customHeight="1" spans="1:31">
      <c r="A79" s="20">
        <v>76</v>
      </c>
      <c r="B79" s="21" t="s">
        <v>328</v>
      </c>
      <c r="C79" s="27" t="s">
        <v>329</v>
      </c>
      <c r="D79" s="28"/>
      <c r="E79" s="29"/>
      <c r="F79" s="29"/>
      <c r="G79" s="29"/>
      <c r="H79" s="29"/>
      <c r="I79" s="29"/>
      <c r="J79" s="29"/>
      <c r="K79" s="29"/>
      <c r="L79" s="29"/>
      <c r="M79" s="54"/>
      <c r="N79" s="55"/>
      <c r="O79" s="56">
        <v>2025</v>
      </c>
      <c r="P79" s="57"/>
      <c r="Q79" s="57"/>
      <c r="R79" s="57"/>
      <c r="S79" s="57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>
        <v>502421</v>
      </c>
      <c r="AE79" s="56"/>
    </row>
    <row r="80" s="4" customFormat="1" ht="91" customHeight="1" spans="1:31">
      <c r="A80" s="20">
        <v>77</v>
      </c>
      <c r="B80" s="21" t="s">
        <v>330</v>
      </c>
      <c r="C80" s="27" t="s">
        <v>331</v>
      </c>
      <c r="D80" s="28"/>
      <c r="E80" s="29"/>
      <c r="F80" s="29"/>
      <c r="G80" s="29"/>
      <c r="H80" s="29"/>
      <c r="I80" s="29"/>
      <c r="J80" s="29"/>
      <c r="K80" s="29"/>
      <c r="L80" s="29"/>
      <c r="M80" s="54"/>
      <c r="N80" s="55"/>
      <c r="O80" s="56">
        <v>2033</v>
      </c>
      <c r="P80" s="57"/>
      <c r="Q80" s="57"/>
      <c r="R80" s="57"/>
      <c r="S80" s="57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>
        <v>502422</v>
      </c>
      <c r="AE80" s="56"/>
    </row>
    <row r="81" s="4" customFormat="1" ht="158" customHeight="1" spans="1:31">
      <c r="A81" s="20">
        <v>78</v>
      </c>
      <c r="B81" s="21" t="s">
        <v>332</v>
      </c>
      <c r="C81" s="27" t="s">
        <v>333</v>
      </c>
      <c r="D81" s="28"/>
      <c r="E81" s="29"/>
      <c r="F81" s="29"/>
      <c r="G81" s="29"/>
      <c r="H81" s="29"/>
      <c r="I81" s="29"/>
      <c r="J81" s="29"/>
      <c r="K81" s="29"/>
      <c r="L81" s="29"/>
      <c r="M81" s="54"/>
      <c r="N81" s="55"/>
      <c r="O81" s="56">
        <v>2050</v>
      </c>
      <c r="P81" s="57"/>
      <c r="Q81" s="57"/>
      <c r="R81" s="57"/>
      <c r="S81" s="57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>
        <v>502423</v>
      </c>
      <c r="AE81" s="56"/>
    </row>
    <row r="82" s="4" customFormat="1" ht="91" customHeight="1" spans="1:31">
      <c r="A82" s="20">
        <v>79</v>
      </c>
      <c r="B82" s="21" t="s">
        <v>334</v>
      </c>
      <c r="C82" s="27" t="s">
        <v>335</v>
      </c>
      <c r="D82" s="28"/>
      <c r="E82" s="29"/>
      <c r="F82" s="29"/>
      <c r="G82" s="29"/>
      <c r="H82" s="29"/>
      <c r="I82" s="29"/>
      <c r="J82" s="29"/>
      <c r="K82" s="29"/>
      <c r="L82" s="29"/>
      <c r="M82" s="54"/>
      <c r="N82" s="55"/>
      <c r="O82" s="56">
        <v>2250</v>
      </c>
      <c r="P82" s="57"/>
      <c r="Q82" s="57"/>
      <c r="R82" s="57"/>
      <c r="S82" s="57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>
        <v>502424</v>
      </c>
      <c r="AE82" s="56"/>
    </row>
    <row r="83" s="4" customFormat="1" ht="91" customHeight="1" spans="1:31">
      <c r="A83" s="20">
        <v>80</v>
      </c>
      <c r="B83" s="21" t="s">
        <v>336</v>
      </c>
      <c r="C83" s="27" t="s">
        <v>337</v>
      </c>
      <c r="D83" s="28"/>
      <c r="E83" s="29"/>
      <c r="F83" s="29"/>
      <c r="G83" s="29"/>
      <c r="H83" s="29"/>
      <c r="I83" s="29"/>
      <c r="J83" s="29"/>
      <c r="K83" s="29"/>
      <c r="L83" s="29"/>
      <c r="M83" s="54"/>
      <c r="N83" s="55"/>
      <c r="O83" s="56">
        <v>2835</v>
      </c>
      <c r="P83" s="57"/>
      <c r="Q83" s="57"/>
      <c r="R83" s="57"/>
      <c r="S83" s="57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>
        <v>502425</v>
      </c>
      <c r="AE83" s="56"/>
    </row>
    <row r="84" s="4" customFormat="1" ht="117" customHeight="1" spans="1:31">
      <c r="A84" s="20">
        <v>81</v>
      </c>
      <c r="B84" s="21" t="s">
        <v>338</v>
      </c>
      <c r="C84" s="27" t="s">
        <v>339</v>
      </c>
      <c r="D84" s="28"/>
      <c r="E84" s="29"/>
      <c r="F84" s="29"/>
      <c r="G84" s="29"/>
      <c r="H84" s="29"/>
      <c r="I84" s="29"/>
      <c r="J84" s="29"/>
      <c r="K84" s="29"/>
      <c r="L84" s="29"/>
      <c r="M84" s="54"/>
      <c r="N84" s="55"/>
      <c r="O84" s="56">
        <v>3298</v>
      </c>
      <c r="P84" s="57"/>
      <c r="Q84" s="57"/>
      <c r="R84" s="57"/>
      <c r="S84" s="57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>
        <v>502426</v>
      </c>
      <c r="AE84" s="56"/>
    </row>
    <row r="85" s="4" customFormat="1" ht="91" customHeight="1" spans="1:31">
      <c r="A85" s="20">
        <v>82</v>
      </c>
      <c r="B85" s="21" t="s">
        <v>340</v>
      </c>
      <c r="C85" s="27" t="s">
        <v>341</v>
      </c>
      <c r="D85" s="28"/>
      <c r="E85" s="29"/>
      <c r="F85" s="29"/>
      <c r="G85" s="29"/>
      <c r="H85" s="29"/>
      <c r="I85" s="29"/>
      <c r="J85" s="29"/>
      <c r="K85" s="29"/>
      <c r="L85" s="29"/>
      <c r="M85" s="54"/>
      <c r="N85" s="55"/>
      <c r="O85" s="56">
        <v>5040</v>
      </c>
      <c r="P85" s="57"/>
      <c r="Q85" s="57"/>
      <c r="R85" s="57"/>
      <c r="S85" s="57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>
        <v>502427</v>
      </c>
      <c r="AE85" s="56"/>
    </row>
    <row r="86" s="4" customFormat="1" ht="117" customHeight="1" spans="1:31">
      <c r="A86" s="20">
        <v>83</v>
      </c>
      <c r="B86" s="21" t="s">
        <v>342</v>
      </c>
      <c r="C86" s="27" t="s">
        <v>343</v>
      </c>
      <c r="D86" s="28"/>
      <c r="E86" s="29"/>
      <c r="F86" s="29"/>
      <c r="G86" s="29"/>
      <c r="H86" s="29"/>
      <c r="I86" s="29"/>
      <c r="J86" s="29"/>
      <c r="K86" s="29"/>
      <c r="L86" s="29"/>
      <c r="M86" s="54"/>
      <c r="N86" s="55"/>
      <c r="O86" s="56">
        <v>5240</v>
      </c>
      <c r="P86" s="57"/>
      <c r="Q86" s="57"/>
      <c r="R86" s="57"/>
      <c r="S86" s="57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>
        <v>502428</v>
      </c>
      <c r="AE86" s="56"/>
    </row>
    <row r="87" s="4" customFormat="1" ht="24" customHeight="1" spans="1:29">
      <c r="A87" s="3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60"/>
      <c r="O87" s="61"/>
      <c r="P87" s="61"/>
      <c r="Q87" s="61"/>
      <c r="R87" s="61"/>
      <c r="S87" s="3"/>
      <c r="T87" s="3"/>
      <c r="U87" s="3"/>
      <c r="V87" s="3"/>
      <c r="W87" s="3"/>
      <c r="X87" s="3"/>
      <c r="Y87" s="41"/>
      <c r="Z87" s="1"/>
      <c r="AA87" s="1"/>
      <c r="AB87" s="1"/>
      <c r="AC87" s="1"/>
    </row>
    <row r="88" s="5" customFormat="1" ht="30" customHeight="1" spans="1:31">
      <c r="A88" s="32"/>
      <c r="B88" s="25"/>
      <c r="C88" s="33"/>
      <c r="D88" s="34"/>
      <c r="E88" s="35"/>
      <c r="F88" s="35"/>
      <c r="G88" s="35"/>
      <c r="H88" s="35"/>
      <c r="I88" s="35"/>
      <c r="J88" s="35"/>
      <c r="K88" s="35"/>
      <c r="L88" s="35"/>
      <c r="M88" s="35"/>
      <c r="N88" s="62"/>
      <c r="O88" s="63"/>
      <c r="P88" s="1"/>
      <c r="Q88" s="6"/>
      <c r="R88" s="1"/>
      <c r="S88" s="1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="1" customFormat="1" ht="21" customHeight="1" spans="14:31">
      <c r="N89" s="7"/>
      <c r="O89" s="8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="1" customFormat="1" ht="21" customHeight="1" spans="14:31">
      <c r="N90" s="7"/>
      <c r="O90" s="8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="1" customFormat="1" ht="21" customHeight="1" spans="14:31">
      <c r="N91" s="7"/>
      <c r="O91" s="8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="1" customFormat="1" ht="21" customHeight="1" spans="14:31">
      <c r="N92" s="7"/>
      <c r="O92" s="8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="1" customFormat="1" ht="21" customHeight="1" spans="14:31">
      <c r="N93" s="7"/>
      <c r="O93" s="8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="1" customFormat="1" ht="21" customHeight="1" spans="14:31">
      <c r="N94" s="7"/>
      <c r="O94" s="8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="6" customFormat="1" spans="1:3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64"/>
      <c r="O95" s="65"/>
      <c r="P95" s="1"/>
      <c r="Q95" s="1"/>
      <c r="R95" s="1"/>
      <c r="S95" s="1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="1" customFormat="1" spans="14:31">
      <c r="N96" s="7"/>
      <c r="O96" s="8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="1" customFormat="1" spans="14:31">
      <c r="N97" s="7"/>
      <c r="O97" s="8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="1" customFormat="1" spans="14:31">
      <c r="N98" s="7"/>
      <c r="O98" s="8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="1" customFormat="1" spans="14:31">
      <c r="N99" s="7"/>
      <c r="O99" s="8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="1" customFormat="1" spans="14:31">
      <c r="N100" s="7"/>
      <c r="O100" s="8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="1" customFormat="1" spans="14:31">
      <c r="N101" s="7"/>
      <c r="O101" s="8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="1" customFormat="1" spans="14:31">
      <c r="N102" s="7"/>
      <c r="O102" s="8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="1" customFormat="1" spans="14:31">
      <c r="N103" s="7"/>
      <c r="O103" s="8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</sheetData>
  <autoFilter ref="A3:Z88">
    <extLst/>
  </autoFilter>
  <sortState ref="A4:AH77">
    <sortCondition ref="A4:A77"/>
  </sortState>
  <mergeCells count="7">
    <mergeCell ref="A1:G1"/>
    <mergeCell ref="H1:M1"/>
    <mergeCell ref="D2:E2"/>
    <mergeCell ref="F2:G2"/>
    <mergeCell ref="K2:L2"/>
    <mergeCell ref="R3:S3"/>
    <mergeCell ref="A87:M87"/>
  </mergeCells>
  <conditionalFormatting sqref="A87">
    <cfRule type="expression" dxfId="0" priority="2" stopIfTrue="1">
      <formula>IF(MOD(ROW(),2)=0,1,0)</formula>
    </cfRule>
    <cfRule type="expression" dxfId="1" priority="1" stopIfTrue="1">
      <formula>IF(MOD(ROW(),2)&lt;&gt;0,1,0)</formula>
    </cfRule>
  </conditionalFormatting>
  <printOptions horizontalCentered="1"/>
  <pageMargins left="0.118055555555556" right="0.118055555555556" top="0.314583333333333" bottom="0.275" header="0.275" footer="0.118055555555556"/>
  <pageSetup paperSize="9" fitToHeight="0" orientation="landscape" horizontalDpi="600" verticalDpi="600"/>
  <headerFooter alignWithMargins="0">
    <oddFooter>&amp;C第 &amp;P 页，共 &amp;N 页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pageSetUpPr fitToPage="1"/>
  </sheetPr>
  <dimension ref="A1:AE97"/>
  <sheetViews>
    <sheetView view="pageBreakPreview" zoomScale="90" zoomScaleNormal="100" workbookViewId="0">
      <selection activeCell="N2" sqref="N$1:N$1048576"/>
    </sheetView>
  </sheetViews>
  <sheetFormatPr defaultColWidth="9" defaultRowHeight="14.25"/>
  <cols>
    <col min="1" max="1" width="4.6" style="1" customWidth="1"/>
    <col min="2" max="2" width="9.7" style="1" customWidth="1"/>
    <col min="3" max="3" width="14.3416666666667" style="1" customWidth="1"/>
    <col min="4" max="4" width="8.7" style="1" customWidth="1"/>
    <col min="5" max="5" width="10.125" style="1" customWidth="1"/>
    <col min="6" max="6" width="8.6" style="1" customWidth="1"/>
    <col min="7" max="7" width="10.2083333333333" style="1" customWidth="1"/>
    <col min="8" max="8" width="9.23333333333333" style="1" customWidth="1"/>
    <col min="9" max="9" width="10.125" style="1" customWidth="1"/>
    <col min="10" max="10" width="8.6" style="1" customWidth="1"/>
    <col min="11" max="11" width="8.8" style="1" customWidth="1"/>
    <col min="12" max="13" width="8.6" style="1" customWidth="1"/>
    <col min="14" max="14" width="15.225" style="7" customWidth="1"/>
    <col min="15" max="15" width="9" style="8" customWidth="1"/>
    <col min="16" max="16" width="7.375" style="1" customWidth="1"/>
    <col min="17" max="17" width="13.625" style="1" customWidth="1"/>
    <col min="18" max="18" width="8.75" style="1" customWidth="1"/>
    <col min="19" max="19" width="4.875" style="1" customWidth="1"/>
    <col min="20" max="20" width="15.75" style="9" customWidth="1"/>
    <col min="21" max="21" width="13.875" style="8" customWidth="1"/>
    <col min="22" max="22" width="9" style="8"/>
    <col min="23" max="23" width="9" style="8" customWidth="1"/>
    <col min="24" max="24" width="9" style="1" customWidth="1"/>
    <col min="25" max="16384" width="9" style="1"/>
  </cols>
  <sheetData>
    <row r="1" s="1" customFormat="1" ht="28.5" customHeight="1" spans="1:23">
      <c r="A1" s="10" t="s">
        <v>344</v>
      </c>
      <c r="B1" s="10"/>
      <c r="C1" s="10"/>
      <c r="D1" s="10"/>
      <c r="E1" s="10"/>
      <c r="F1" s="10"/>
      <c r="G1" s="10"/>
      <c r="H1" s="11" t="s">
        <v>1</v>
      </c>
      <c r="I1" s="11"/>
      <c r="J1" s="11"/>
      <c r="K1" s="11"/>
      <c r="L1" s="11"/>
      <c r="M1" s="11"/>
      <c r="N1" s="36"/>
      <c r="O1" s="8"/>
      <c r="T1" s="9"/>
      <c r="U1" s="8"/>
      <c r="V1" s="8"/>
      <c r="W1" s="8"/>
    </row>
    <row r="2" s="2" customFormat="1" ht="26.25" customHeight="1" spans="1:23">
      <c r="A2" s="12" t="s">
        <v>345</v>
      </c>
      <c r="B2" s="13" t="s">
        <v>4</v>
      </c>
      <c r="C2" s="13" t="s">
        <v>346</v>
      </c>
      <c r="D2" s="14" t="s">
        <v>5</v>
      </c>
      <c r="E2" s="14"/>
      <c r="F2" s="15" t="str">
        <f>A1</f>
        <v>Y0615385</v>
      </c>
      <c r="G2" s="15"/>
      <c r="H2" s="14" t="s">
        <v>6</v>
      </c>
      <c r="I2" s="14" t="s">
        <v>7</v>
      </c>
      <c r="J2" s="37" t="s">
        <v>8</v>
      </c>
      <c r="K2" s="38" t="s">
        <v>9</v>
      </c>
      <c r="L2" s="14"/>
      <c r="M2" s="39" t="s">
        <v>347</v>
      </c>
      <c r="N2" s="40"/>
      <c r="O2" s="41"/>
      <c r="Q2" s="2" t="s">
        <v>11</v>
      </c>
      <c r="T2" s="41"/>
      <c r="U2" s="41"/>
      <c r="V2" s="41"/>
      <c r="W2" s="41"/>
    </row>
    <row r="3" s="2" customFormat="1" ht="34.5" customHeight="1" spans="1:29">
      <c r="A3" s="16" t="s">
        <v>12</v>
      </c>
      <c r="B3" s="16" t="s">
        <v>13</v>
      </c>
      <c r="C3" s="17" t="s">
        <v>14</v>
      </c>
      <c r="D3" s="16" t="s">
        <v>15</v>
      </c>
      <c r="E3" s="18" t="s">
        <v>16</v>
      </c>
      <c r="F3" s="19" t="s">
        <v>17</v>
      </c>
      <c r="G3" s="19" t="s">
        <v>18</v>
      </c>
      <c r="H3" s="19" t="s">
        <v>19</v>
      </c>
      <c r="I3" s="18" t="s">
        <v>20</v>
      </c>
      <c r="J3" s="19" t="s">
        <v>17</v>
      </c>
      <c r="K3" s="19" t="s">
        <v>18</v>
      </c>
      <c r="L3" s="19" t="s">
        <v>21</v>
      </c>
      <c r="M3" s="19" t="s">
        <v>22</v>
      </c>
      <c r="N3" s="19" t="s">
        <v>23</v>
      </c>
      <c r="O3" s="42" t="s">
        <v>24</v>
      </c>
      <c r="P3" s="80" t="s">
        <v>25</v>
      </c>
      <c r="Q3" s="66" t="s">
        <v>26</v>
      </c>
      <c r="R3" s="75" t="s">
        <v>14</v>
      </c>
      <c r="S3" s="76"/>
      <c r="T3" s="68" t="s">
        <v>16</v>
      </c>
      <c r="U3" s="68" t="s">
        <v>20</v>
      </c>
      <c r="V3" s="42" t="s">
        <v>27</v>
      </c>
      <c r="W3" s="42" t="s">
        <v>28</v>
      </c>
      <c r="X3" s="42" t="s">
        <v>29</v>
      </c>
      <c r="Y3" s="42" t="s">
        <v>30</v>
      </c>
      <c r="Z3" s="42" t="s">
        <v>31</v>
      </c>
      <c r="AA3" s="42"/>
      <c r="AB3" s="42"/>
      <c r="AC3" s="42"/>
    </row>
    <row r="4" s="3" customFormat="1" ht="25" customHeight="1" spans="1:29">
      <c r="A4" s="20">
        <v>1</v>
      </c>
      <c r="B4" s="21" t="s">
        <v>91</v>
      </c>
      <c r="C4" s="22" t="str">
        <f>R4&amp;$Q$2&amp;Q4</f>
        <v>红绿 FLRY-B 1.0</v>
      </c>
      <c r="D4" s="20" t="s">
        <v>92</v>
      </c>
      <c r="E4" s="96" t="str">
        <f t="shared" ref="E4:E67" si="0">T4</f>
        <v>S1170210</v>
      </c>
      <c r="F4" s="23" t="s">
        <v>34</v>
      </c>
      <c r="G4" s="23" t="s">
        <v>81</v>
      </c>
      <c r="H4" s="20" t="str">
        <f t="shared" ref="H4:H67" si="1">P4&amp;AA4</f>
        <v>1300±5</v>
      </c>
      <c r="I4" s="97" t="str">
        <f t="shared" ref="I4:I67" si="2">U4</f>
        <v>S1170809</v>
      </c>
      <c r="J4" s="23" t="s">
        <v>65</v>
      </c>
      <c r="K4" s="23" t="s">
        <v>348</v>
      </c>
      <c r="L4" s="44" t="s">
        <v>83</v>
      </c>
      <c r="M4" s="20">
        <v>1</v>
      </c>
      <c r="N4" s="45"/>
      <c r="O4" s="81" t="s">
        <v>94</v>
      </c>
      <c r="P4" s="78">
        <f>Y4+30+20</f>
        <v>1300</v>
      </c>
      <c r="Q4" s="69" t="str">
        <f t="shared" ref="Q4:Q67" si="3">V4&amp;X4&amp;W4</f>
        <v>FLRY-B 1.0</v>
      </c>
      <c r="R4" s="84" t="s">
        <v>95</v>
      </c>
      <c r="S4" s="99" t="str">
        <f t="shared" ref="S4:S67" si="4">W4</f>
        <v>1.0</v>
      </c>
      <c r="T4" s="110" t="s">
        <v>69</v>
      </c>
      <c r="U4" s="110" t="s">
        <v>96</v>
      </c>
      <c r="V4" s="100" t="s">
        <v>43</v>
      </c>
      <c r="W4" s="110" t="s">
        <v>86</v>
      </c>
      <c r="X4" s="73" t="s">
        <v>11</v>
      </c>
      <c r="Y4" s="81">
        <v>1250</v>
      </c>
      <c r="Z4" s="110" t="s">
        <v>77</v>
      </c>
      <c r="AA4" s="81" t="s">
        <v>46</v>
      </c>
      <c r="AB4" s="81"/>
      <c r="AC4" s="81">
        <v>502429</v>
      </c>
    </row>
    <row r="5" s="1" customFormat="1" ht="25" customHeight="1" spans="1:29">
      <c r="A5" s="24">
        <v>2</v>
      </c>
      <c r="B5" s="25" t="s">
        <v>97</v>
      </c>
      <c r="C5" s="79" t="str">
        <f>R5&amp;$Q$2&amp;Q5</f>
        <v>白 FLRY-B 1.0</v>
      </c>
      <c r="D5" s="24" t="s">
        <v>98</v>
      </c>
      <c r="E5" s="101" t="str">
        <f t="shared" si="0"/>
        <v>S1170210</v>
      </c>
      <c r="F5" s="16" t="s">
        <v>34</v>
      </c>
      <c r="G5" s="16" t="s">
        <v>81</v>
      </c>
      <c r="H5" s="24" t="str">
        <f t="shared" si="1"/>
        <v>1310±5</v>
      </c>
      <c r="I5" s="102" t="str">
        <f t="shared" si="2"/>
        <v>S1170809</v>
      </c>
      <c r="J5" s="16" t="s">
        <v>65</v>
      </c>
      <c r="K5" s="16" t="s">
        <v>348</v>
      </c>
      <c r="L5" s="48" t="s">
        <v>83</v>
      </c>
      <c r="M5" s="24">
        <v>1</v>
      </c>
      <c r="N5" s="49"/>
      <c r="O5" s="83" t="s">
        <v>99</v>
      </c>
      <c r="P5" s="77">
        <f>Y5+30+30</f>
        <v>1310</v>
      </c>
      <c r="Q5" s="70" t="str">
        <f t="shared" si="3"/>
        <v>FLRY-B 1.0</v>
      </c>
      <c r="R5" s="71" t="s">
        <v>100</v>
      </c>
      <c r="S5" s="104" t="str">
        <f t="shared" si="4"/>
        <v>1.0</v>
      </c>
      <c r="T5" s="111" t="s">
        <v>69</v>
      </c>
      <c r="U5" s="111" t="s">
        <v>96</v>
      </c>
      <c r="V5" s="105" t="s">
        <v>43</v>
      </c>
      <c r="W5" s="111" t="s">
        <v>86</v>
      </c>
      <c r="X5" s="74" t="s">
        <v>11</v>
      </c>
      <c r="Y5" s="83">
        <v>1250</v>
      </c>
      <c r="Z5" s="111" t="s">
        <v>60</v>
      </c>
      <c r="AA5" s="83" t="s">
        <v>46</v>
      </c>
      <c r="AB5" s="83"/>
      <c r="AC5" s="83">
        <v>502430</v>
      </c>
    </row>
    <row r="6" s="3" customFormat="1" ht="25" customHeight="1" spans="1:29">
      <c r="A6" s="20">
        <v>3</v>
      </c>
      <c r="B6" s="21" t="s">
        <v>101</v>
      </c>
      <c r="C6" s="22" t="str">
        <f>R6&amp;$Q$2&amp;Q6</f>
        <v>绿 FLRY-B 1.0</v>
      </c>
      <c r="D6" s="20" t="s">
        <v>102</v>
      </c>
      <c r="E6" s="96" t="str">
        <f t="shared" si="0"/>
        <v>S1170210</v>
      </c>
      <c r="F6" s="23" t="s">
        <v>34</v>
      </c>
      <c r="G6" s="23" t="s">
        <v>81</v>
      </c>
      <c r="H6" s="20" t="str">
        <f t="shared" si="1"/>
        <v>1185±5</v>
      </c>
      <c r="I6" s="97" t="str">
        <f t="shared" si="2"/>
        <v>S1170809</v>
      </c>
      <c r="J6" s="23" t="s">
        <v>65</v>
      </c>
      <c r="K6" s="23" t="s">
        <v>348</v>
      </c>
      <c r="L6" s="44" t="s">
        <v>83</v>
      </c>
      <c r="M6" s="20">
        <v>1</v>
      </c>
      <c r="N6" s="45"/>
      <c r="O6" s="81" t="s">
        <v>103</v>
      </c>
      <c r="P6" s="78">
        <f>Y6+30+20</f>
        <v>1185</v>
      </c>
      <c r="Q6" s="69" t="str">
        <f t="shared" si="3"/>
        <v>FLRY-B 1.0</v>
      </c>
      <c r="R6" s="112" t="s">
        <v>104</v>
      </c>
      <c r="S6" s="99" t="str">
        <f t="shared" si="4"/>
        <v>1.0</v>
      </c>
      <c r="T6" s="110" t="s">
        <v>69</v>
      </c>
      <c r="U6" s="110" t="s">
        <v>96</v>
      </c>
      <c r="V6" s="100" t="s">
        <v>43</v>
      </c>
      <c r="W6" s="110" t="s">
        <v>86</v>
      </c>
      <c r="X6" s="73" t="s">
        <v>11</v>
      </c>
      <c r="Y6" s="81">
        <v>1135</v>
      </c>
      <c r="Z6" s="110" t="s">
        <v>104</v>
      </c>
      <c r="AA6" s="81" t="s">
        <v>46</v>
      </c>
      <c r="AB6" s="81"/>
      <c r="AC6" s="81">
        <v>502431</v>
      </c>
    </row>
    <row r="7" s="1" customFormat="1" ht="25" customHeight="1" spans="1:29">
      <c r="A7" s="24">
        <v>4</v>
      </c>
      <c r="B7" s="25" t="s">
        <v>105</v>
      </c>
      <c r="C7" s="79" t="str">
        <f>R7&amp;$Q$2&amp;Q7</f>
        <v>棕 FLRY-B 1.0</v>
      </c>
      <c r="D7" s="24" t="s">
        <v>106</v>
      </c>
      <c r="E7" s="101" t="str">
        <f t="shared" si="0"/>
        <v>S1170210</v>
      </c>
      <c r="F7" s="16" t="s">
        <v>34</v>
      </c>
      <c r="G7" s="16" t="s">
        <v>81</v>
      </c>
      <c r="H7" s="24" t="str">
        <f t="shared" si="1"/>
        <v>1130±5</v>
      </c>
      <c r="I7" s="102" t="str">
        <f t="shared" si="2"/>
        <v>S1170809</v>
      </c>
      <c r="J7" s="16" t="s">
        <v>65</v>
      </c>
      <c r="K7" s="16" t="s">
        <v>348</v>
      </c>
      <c r="L7" s="48" t="s">
        <v>83</v>
      </c>
      <c r="M7" s="24">
        <v>1</v>
      </c>
      <c r="N7" s="49"/>
      <c r="O7" s="83" t="s">
        <v>107</v>
      </c>
      <c r="P7" s="77">
        <f>Y7+30+30</f>
        <v>1130</v>
      </c>
      <c r="Q7" s="70" t="str">
        <f t="shared" si="3"/>
        <v>FLRY-B 1.0</v>
      </c>
      <c r="R7" s="71" t="s">
        <v>68</v>
      </c>
      <c r="S7" s="104" t="str">
        <f t="shared" si="4"/>
        <v>1.0</v>
      </c>
      <c r="T7" s="111" t="s">
        <v>69</v>
      </c>
      <c r="U7" s="111" t="s">
        <v>96</v>
      </c>
      <c r="V7" s="105" t="s">
        <v>43</v>
      </c>
      <c r="W7" s="111" t="s">
        <v>86</v>
      </c>
      <c r="X7" s="74" t="s">
        <v>11</v>
      </c>
      <c r="Y7" s="83">
        <v>1070</v>
      </c>
      <c r="Z7" s="111" t="s">
        <v>108</v>
      </c>
      <c r="AA7" s="83" t="s">
        <v>46</v>
      </c>
      <c r="AB7" s="83"/>
      <c r="AC7" s="83">
        <v>502432</v>
      </c>
    </row>
    <row r="8" s="3" customFormat="1" ht="25" customHeight="1" spans="1:29">
      <c r="A8" s="20">
        <v>5</v>
      </c>
      <c r="B8" s="25" t="s">
        <v>219</v>
      </c>
      <c r="C8" s="22" t="str">
        <f>R8&amp;$Q$2&amp;Q8</f>
        <v>绿黑 AVSS 0.5</v>
      </c>
      <c r="D8" s="20" t="s">
        <v>220</v>
      </c>
      <c r="E8" s="20" t="str">
        <f t="shared" si="0"/>
        <v>S1170288</v>
      </c>
      <c r="F8" s="23" t="s">
        <v>34</v>
      </c>
      <c r="G8" s="23" t="s">
        <v>35</v>
      </c>
      <c r="H8" s="20" t="str">
        <f t="shared" si="1"/>
        <v>750±5</v>
      </c>
      <c r="I8" s="97" t="str">
        <f t="shared" si="2"/>
        <v>S1170117</v>
      </c>
      <c r="J8" s="23" t="s">
        <v>221</v>
      </c>
      <c r="K8" s="23" t="s">
        <v>222</v>
      </c>
      <c r="L8" s="44" t="s">
        <v>113</v>
      </c>
      <c r="M8" s="20">
        <v>1</v>
      </c>
      <c r="N8" s="45"/>
      <c r="O8" s="81" t="s">
        <v>223</v>
      </c>
      <c r="P8" s="78">
        <f>Y8+30+10</f>
        <v>750</v>
      </c>
      <c r="Q8" s="69" t="str">
        <f t="shared" si="3"/>
        <v>AVSS 0.5</v>
      </c>
      <c r="R8" s="112" t="s">
        <v>224</v>
      </c>
      <c r="S8" s="99" t="str">
        <f t="shared" si="4"/>
        <v>0.5</v>
      </c>
      <c r="T8" s="81" t="s">
        <v>134</v>
      </c>
      <c r="U8" s="110" t="s">
        <v>225</v>
      </c>
      <c r="V8" s="46" t="s">
        <v>71</v>
      </c>
      <c r="W8" s="110" t="s">
        <v>117</v>
      </c>
      <c r="X8" s="73" t="s">
        <v>11</v>
      </c>
      <c r="Y8" s="81">
        <v>710</v>
      </c>
      <c r="Z8" s="110" t="s">
        <v>224</v>
      </c>
      <c r="AA8" s="81" t="s">
        <v>46</v>
      </c>
      <c r="AB8" s="81"/>
      <c r="AC8" s="81">
        <v>502433</v>
      </c>
    </row>
    <row r="9" s="1" customFormat="1" ht="25" customHeight="1" spans="1:29">
      <c r="A9" s="24">
        <v>6</v>
      </c>
      <c r="B9" s="21" t="s">
        <v>226</v>
      </c>
      <c r="C9" s="79" t="str">
        <f>R9&amp;$Q$2&amp;Q9</f>
        <v>白 FLRY-B 0.5</v>
      </c>
      <c r="D9" s="24" t="s">
        <v>227</v>
      </c>
      <c r="E9" s="24" t="str">
        <f t="shared" si="0"/>
        <v>S1170288</v>
      </c>
      <c r="F9" s="16" t="s">
        <v>34</v>
      </c>
      <c r="G9" s="16" t="s">
        <v>35</v>
      </c>
      <c r="H9" s="24" t="str">
        <f t="shared" si="1"/>
        <v>750±5</v>
      </c>
      <c r="I9" s="102" t="str">
        <f t="shared" si="2"/>
        <v>S1170117</v>
      </c>
      <c r="J9" s="16" t="s">
        <v>221</v>
      </c>
      <c r="K9" s="16" t="s">
        <v>222</v>
      </c>
      <c r="L9" s="48" t="s">
        <v>113</v>
      </c>
      <c r="M9" s="24">
        <v>1</v>
      </c>
      <c r="N9" s="49"/>
      <c r="O9" s="83" t="s">
        <v>228</v>
      </c>
      <c r="P9" s="77">
        <f>Y9+30+10</f>
        <v>750</v>
      </c>
      <c r="Q9" s="70" t="str">
        <f t="shared" si="3"/>
        <v>FLRY-B 0.5</v>
      </c>
      <c r="R9" s="113" t="s">
        <v>100</v>
      </c>
      <c r="S9" s="104" t="str">
        <f t="shared" si="4"/>
        <v>0.5</v>
      </c>
      <c r="T9" s="83" t="s">
        <v>134</v>
      </c>
      <c r="U9" s="111" t="s">
        <v>225</v>
      </c>
      <c r="V9" s="105" t="s">
        <v>43</v>
      </c>
      <c r="W9" s="111" t="s">
        <v>117</v>
      </c>
      <c r="X9" s="74" t="s">
        <v>11</v>
      </c>
      <c r="Y9" s="83">
        <v>710</v>
      </c>
      <c r="Z9" s="111" t="s">
        <v>100</v>
      </c>
      <c r="AA9" s="83" t="s">
        <v>46</v>
      </c>
      <c r="AB9" s="83"/>
      <c r="AC9" s="83">
        <v>502434</v>
      </c>
    </row>
    <row r="10" s="3" customFormat="1" ht="25" customHeight="1" spans="1:29">
      <c r="A10" s="20">
        <v>7</v>
      </c>
      <c r="B10" s="25" t="s">
        <v>229</v>
      </c>
      <c r="C10" s="22" t="str">
        <f>R10&amp;$Q$2&amp;Q10</f>
        <v>灰 FLRY-B 0.5</v>
      </c>
      <c r="D10" s="20" t="s">
        <v>230</v>
      </c>
      <c r="E10" s="20" t="str">
        <f t="shared" si="0"/>
        <v>S1170288</v>
      </c>
      <c r="F10" s="23" t="s">
        <v>34</v>
      </c>
      <c r="G10" s="23" t="s">
        <v>35</v>
      </c>
      <c r="H10" s="20" t="str">
        <f t="shared" si="1"/>
        <v>750±5</v>
      </c>
      <c r="I10" s="97" t="str">
        <f t="shared" si="2"/>
        <v>S1170117</v>
      </c>
      <c r="J10" s="23" t="s">
        <v>221</v>
      </c>
      <c r="K10" s="23" t="s">
        <v>222</v>
      </c>
      <c r="L10" s="44" t="s">
        <v>113</v>
      </c>
      <c r="M10" s="20">
        <v>1</v>
      </c>
      <c r="N10" s="45"/>
      <c r="O10" s="81" t="s">
        <v>231</v>
      </c>
      <c r="P10" s="78">
        <f>Y10+30+10</f>
        <v>750</v>
      </c>
      <c r="Q10" s="69" t="str">
        <f t="shared" si="3"/>
        <v>FLRY-B 0.5</v>
      </c>
      <c r="R10" s="112" t="s">
        <v>167</v>
      </c>
      <c r="S10" s="99" t="str">
        <f t="shared" si="4"/>
        <v>0.5</v>
      </c>
      <c r="T10" s="81" t="s">
        <v>134</v>
      </c>
      <c r="U10" s="110" t="s">
        <v>225</v>
      </c>
      <c r="V10" s="100" t="s">
        <v>43</v>
      </c>
      <c r="W10" s="110" t="s">
        <v>117</v>
      </c>
      <c r="X10" s="73" t="s">
        <v>11</v>
      </c>
      <c r="Y10" s="81">
        <v>710</v>
      </c>
      <c r="Z10" s="110" t="s">
        <v>167</v>
      </c>
      <c r="AA10" s="81" t="s">
        <v>46</v>
      </c>
      <c r="AB10" s="81"/>
      <c r="AC10" s="81">
        <v>502435</v>
      </c>
    </row>
    <row r="11" s="1" customFormat="1" ht="25" customHeight="1" spans="1:29">
      <c r="A11" s="24">
        <v>8</v>
      </c>
      <c r="B11" s="21" t="s">
        <v>132</v>
      </c>
      <c r="C11" s="79" t="str">
        <f>R11&amp;$Q$2&amp;Q11</f>
        <v>紫 AVSS 0.5</v>
      </c>
      <c r="D11" s="24" t="s">
        <v>129</v>
      </c>
      <c r="E11" s="24" t="str">
        <f t="shared" si="0"/>
        <v>S1170288</v>
      </c>
      <c r="F11" s="16" t="s">
        <v>34</v>
      </c>
      <c r="G11" s="16" t="s">
        <v>35</v>
      </c>
      <c r="H11" s="24" t="str">
        <f t="shared" si="1"/>
        <v>350±5</v>
      </c>
      <c r="I11" s="102" t="str">
        <f t="shared" si="2"/>
        <v>S1170624</v>
      </c>
      <c r="J11" s="16" t="s">
        <v>111</v>
      </c>
      <c r="K11" s="16" t="s">
        <v>112</v>
      </c>
      <c r="L11" s="48" t="s">
        <v>113</v>
      </c>
      <c r="M11" s="24">
        <v>1</v>
      </c>
      <c r="N11" s="49"/>
      <c r="O11" s="111" t="s">
        <v>133</v>
      </c>
      <c r="P11" s="77">
        <f>Y11+30+35</f>
        <v>350</v>
      </c>
      <c r="Q11" s="70" t="str">
        <f t="shared" si="3"/>
        <v>AVSS 0.5</v>
      </c>
      <c r="R11" s="113" t="s">
        <v>131</v>
      </c>
      <c r="S11" s="104" t="str">
        <f t="shared" si="4"/>
        <v>0.5</v>
      </c>
      <c r="T11" s="83" t="s">
        <v>134</v>
      </c>
      <c r="U11" s="111" t="s">
        <v>135</v>
      </c>
      <c r="V11" s="50" t="s">
        <v>71</v>
      </c>
      <c r="W11" s="111" t="s">
        <v>117</v>
      </c>
      <c r="X11" s="74" t="s">
        <v>11</v>
      </c>
      <c r="Y11" s="83">
        <v>285</v>
      </c>
      <c r="Z11" s="111" t="s">
        <v>131</v>
      </c>
      <c r="AA11" s="83" t="s">
        <v>46</v>
      </c>
      <c r="AB11" s="83"/>
      <c r="AC11" s="83">
        <v>502436</v>
      </c>
    </row>
    <row r="12" s="3" customFormat="1" ht="25" customHeight="1" spans="1:29">
      <c r="A12" s="20">
        <v>9</v>
      </c>
      <c r="B12" s="25" t="s">
        <v>136</v>
      </c>
      <c r="C12" s="22" t="str">
        <f>R12&amp;$Q$2&amp;Q12</f>
        <v>黄白 FLRY-B 0.5</v>
      </c>
      <c r="D12" s="20" t="s">
        <v>119</v>
      </c>
      <c r="E12" s="20" t="str">
        <f t="shared" si="0"/>
        <v>S1170288</v>
      </c>
      <c r="F12" s="23" t="s">
        <v>34</v>
      </c>
      <c r="G12" s="23" t="s">
        <v>35</v>
      </c>
      <c r="H12" s="20" t="str">
        <f t="shared" si="1"/>
        <v>350±5</v>
      </c>
      <c r="I12" s="97" t="str">
        <f t="shared" si="2"/>
        <v>S1170624</v>
      </c>
      <c r="J12" s="23" t="s">
        <v>111</v>
      </c>
      <c r="K12" s="23" t="s">
        <v>112</v>
      </c>
      <c r="L12" s="44" t="s">
        <v>113</v>
      </c>
      <c r="M12" s="20">
        <v>1</v>
      </c>
      <c r="N12" s="45"/>
      <c r="O12" s="110" t="s">
        <v>137</v>
      </c>
      <c r="P12" s="78">
        <f>Y12+30+35</f>
        <v>350</v>
      </c>
      <c r="Q12" s="69" t="str">
        <f t="shared" si="3"/>
        <v>FLRY-B 0.5</v>
      </c>
      <c r="R12" s="84" t="s">
        <v>121</v>
      </c>
      <c r="S12" s="99" t="str">
        <f t="shared" si="4"/>
        <v>0.5</v>
      </c>
      <c r="T12" s="81" t="s">
        <v>134</v>
      </c>
      <c r="U12" s="110" t="s">
        <v>135</v>
      </c>
      <c r="V12" s="100" t="s">
        <v>43</v>
      </c>
      <c r="W12" s="110" t="s">
        <v>117</v>
      </c>
      <c r="X12" s="73" t="s">
        <v>11</v>
      </c>
      <c r="Y12" s="81">
        <v>285</v>
      </c>
      <c r="Z12" s="110" t="s">
        <v>138</v>
      </c>
      <c r="AA12" s="81" t="s">
        <v>46</v>
      </c>
      <c r="AB12" s="81"/>
      <c r="AC12" s="81">
        <v>502437</v>
      </c>
    </row>
    <row r="13" s="1" customFormat="1" ht="25" customHeight="1" spans="1:29">
      <c r="A13" s="24">
        <v>10</v>
      </c>
      <c r="B13" s="21" t="s">
        <v>139</v>
      </c>
      <c r="C13" s="79" t="str">
        <f>R13&amp;$Q$2&amp;Q13</f>
        <v>黄蓝 FLRY-B 0.5</v>
      </c>
      <c r="D13" s="24" t="s">
        <v>140</v>
      </c>
      <c r="E13" s="24" t="str">
        <f t="shared" si="0"/>
        <v>S1170288</v>
      </c>
      <c r="F13" s="16" t="s">
        <v>34</v>
      </c>
      <c r="G13" s="16" t="s">
        <v>35</v>
      </c>
      <c r="H13" s="24" t="str">
        <f t="shared" si="1"/>
        <v>350±5</v>
      </c>
      <c r="I13" s="102" t="str">
        <f t="shared" si="2"/>
        <v>S1170624</v>
      </c>
      <c r="J13" s="16" t="s">
        <v>111</v>
      </c>
      <c r="K13" s="16" t="s">
        <v>112</v>
      </c>
      <c r="L13" s="48" t="s">
        <v>113</v>
      </c>
      <c r="M13" s="24">
        <v>1</v>
      </c>
      <c r="N13" s="49"/>
      <c r="O13" s="111" t="s">
        <v>141</v>
      </c>
      <c r="P13" s="77">
        <f>Y13+30+35</f>
        <v>350</v>
      </c>
      <c r="Q13" s="70" t="str">
        <f t="shared" si="3"/>
        <v>FLRY-B 0.5</v>
      </c>
      <c r="R13" s="113" t="s">
        <v>142</v>
      </c>
      <c r="S13" s="104" t="str">
        <f t="shared" si="4"/>
        <v>0.5</v>
      </c>
      <c r="T13" s="83" t="s">
        <v>134</v>
      </c>
      <c r="U13" s="111" t="s">
        <v>135</v>
      </c>
      <c r="V13" s="105" t="s">
        <v>43</v>
      </c>
      <c r="W13" s="111" t="s">
        <v>117</v>
      </c>
      <c r="X13" s="74" t="s">
        <v>11</v>
      </c>
      <c r="Y13" s="83">
        <v>285</v>
      </c>
      <c r="Z13" s="111" t="s">
        <v>142</v>
      </c>
      <c r="AA13" s="83" t="s">
        <v>46</v>
      </c>
      <c r="AB13" s="83"/>
      <c r="AC13" s="83">
        <v>502438</v>
      </c>
    </row>
    <row r="14" s="3" customFormat="1" ht="25" customHeight="1" spans="1:29">
      <c r="A14" s="20">
        <v>11</v>
      </c>
      <c r="B14" s="25" t="s">
        <v>143</v>
      </c>
      <c r="C14" s="22" t="str">
        <f>R14&amp;$Q$2&amp;Q14</f>
        <v>黄绿 FLRY-B 0.5</v>
      </c>
      <c r="D14" s="20" t="s">
        <v>144</v>
      </c>
      <c r="E14" s="20" t="str">
        <f t="shared" si="0"/>
        <v>S1170288</v>
      </c>
      <c r="F14" s="23" t="s">
        <v>34</v>
      </c>
      <c r="G14" s="23" t="s">
        <v>35</v>
      </c>
      <c r="H14" s="20" t="str">
        <f t="shared" si="1"/>
        <v>350±5</v>
      </c>
      <c r="I14" s="97" t="str">
        <f t="shared" si="2"/>
        <v>S1170624</v>
      </c>
      <c r="J14" s="23" t="s">
        <v>111</v>
      </c>
      <c r="K14" s="23" t="s">
        <v>112</v>
      </c>
      <c r="L14" s="44" t="s">
        <v>113</v>
      </c>
      <c r="M14" s="20">
        <v>1</v>
      </c>
      <c r="N14" s="45"/>
      <c r="O14" s="110" t="s">
        <v>145</v>
      </c>
      <c r="P14" s="78">
        <f>Y14+30+35</f>
        <v>350</v>
      </c>
      <c r="Q14" s="69" t="str">
        <f t="shared" si="3"/>
        <v>FLRY-B 0.5</v>
      </c>
      <c r="R14" s="84" t="s">
        <v>146</v>
      </c>
      <c r="S14" s="99" t="str">
        <f t="shared" si="4"/>
        <v>0.5</v>
      </c>
      <c r="T14" s="81" t="s">
        <v>134</v>
      </c>
      <c r="U14" s="110" t="s">
        <v>135</v>
      </c>
      <c r="V14" s="100" t="s">
        <v>43</v>
      </c>
      <c r="W14" s="110" t="s">
        <v>117</v>
      </c>
      <c r="X14" s="73" t="s">
        <v>11</v>
      </c>
      <c r="Y14" s="81">
        <v>285</v>
      </c>
      <c r="Z14" s="110" t="s">
        <v>147</v>
      </c>
      <c r="AA14" s="81" t="s">
        <v>46</v>
      </c>
      <c r="AB14" s="81"/>
      <c r="AC14" s="81">
        <v>502439</v>
      </c>
    </row>
    <row r="15" s="1" customFormat="1" ht="25" customHeight="1" spans="1:29">
      <c r="A15" s="24">
        <v>12</v>
      </c>
      <c r="B15" s="21" t="s">
        <v>148</v>
      </c>
      <c r="C15" s="79" t="str">
        <f>R15&amp;$Q$2&amp;Q15</f>
        <v>红白 FLRY-B 0.5</v>
      </c>
      <c r="D15" s="24" t="s">
        <v>149</v>
      </c>
      <c r="E15" s="24" t="str">
        <f t="shared" si="0"/>
        <v>S1170288</v>
      </c>
      <c r="F15" s="16" t="s">
        <v>34</v>
      </c>
      <c r="G15" s="16" t="s">
        <v>35</v>
      </c>
      <c r="H15" s="24" t="str">
        <f t="shared" si="1"/>
        <v>325±5</v>
      </c>
      <c r="I15" s="102" t="str">
        <f t="shared" si="2"/>
        <v>S1170624</v>
      </c>
      <c r="J15" s="16" t="s">
        <v>111</v>
      </c>
      <c r="K15" s="16" t="s">
        <v>112</v>
      </c>
      <c r="L15" s="48" t="s">
        <v>113</v>
      </c>
      <c r="M15" s="24">
        <v>1</v>
      </c>
      <c r="N15" s="49"/>
      <c r="O15" s="111" t="s">
        <v>150</v>
      </c>
      <c r="P15" s="77">
        <f>Y15+30+10</f>
        <v>325</v>
      </c>
      <c r="Q15" s="70" t="str">
        <f t="shared" si="3"/>
        <v>FLRY-B 0.5</v>
      </c>
      <c r="R15" s="113" t="s">
        <v>151</v>
      </c>
      <c r="S15" s="104" t="str">
        <f t="shared" si="4"/>
        <v>0.5</v>
      </c>
      <c r="T15" s="83" t="s">
        <v>134</v>
      </c>
      <c r="U15" s="111" t="s">
        <v>135</v>
      </c>
      <c r="V15" s="105" t="s">
        <v>43</v>
      </c>
      <c r="W15" s="111" t="s">
        <v>117</v>
      </c>
      <c r="X15" s="74" t="s">
        <v>11</v>
      </c>
      <c r="Y15" s="83">
        <v>285</v>
      </c>
      <c r="Z15" s="111" t="s">
        <v>152</v>
      </c>
      <c r="AA15" s="83" t="s">
        <v>46</v>
      </c>
      <c r="AB15" s="83"/>
      <c r="AC15" s="83">
        <v>502440</v>
      </c>
    </row>
    <row r="16" s="3" customFormat="1" ht="25" customHeight="1" spans="1:29">
      <c r="A16" s="20">
        <v>13</v>
      </c>
      <c r="B16" s="25" t="s">
        <v>153</v>
      </c>
      <c r="C16" s="22" t="str">
        <f>R16&amp;$Q$2&amp;Q16</f>
        <v>棕 AVSS 0.5</v>
      </c>
      <c r="D16" s="20" t="s">
        <v>154</v>
      </c>
      <c r="E16" s="20" t="str">
        <f t="shared" si="0"/>
        <v>S1170288</v>
      </c>
      <c r="F16" s="23" t="s">
        <v>34</v>
      </c>
      <c r="G16" s="23" t="s">
        <v>35</v>
      </c>
      <c r="H16" s="20" t="str">
        <f t="shared" si="1"/>
        <v>325±5</v>
      </c>
      <c r="I16" s="97" t="str">
        <f t="shared" si="2"/>
        <v>S1170624</v>
      </c>
      <c r="J16" s="23" t="s">
        <v>111</v>
      </c>
      <c r="K16" s="23" t="s">
        <v>112</v>
      </c>
      <c r="L16" s="44" t="s">
        <v>113</v>
      </c>
      <c r="M16" s="20">
        <v>1</v>
      </c>
      <c r="N16" s="45"/>
      <c r="O16" s="110" t="s">
        <v>155</v>
      </c>
      <c r="P16" s="78">
        <f>Y16+30+10</f>
        <v>325</v>
      </c>
      <c r="Q16" s="69" t="str">
        <f t="shared" si="3"/>
        <v>AVSS 0.5</v>
      </c>
      <c r="R16" s="112" t="s">
        <v>68</v>
      </c>
      <c r="S16" s="99" t="str">
        <f t="shared" si="4"/>
        <v>0.5</v>
      </c>
      <c r="T16" s="81" t="s">
        <v>134</v>
      </c>
      <c r="U16" s="110" t="s">
        <v>135</v>
      </c>
      <c r="V16" s="46" t="s">
        <v>71</v>
      </c>
      <c r="W16" s="110" t="s">
        <v>117</v>
      </c>
      <c r="X16" s="73" t="s">
        <v>11</v>
      </c>
      <c r="Y16" s="81">
        <v>285</v>
      </c>
      <c r="Z16" s="110" t="s">
        <v>68</v>
      </c>
      <c r="AA16" s="81" t="s">
        <v>46</v>
      </c>
      <c r="AB16" s="81"/>
      <c r="AC16" s="81">
        <v>502441</v>
      </c>
    </row>
    <row r="17" s="1" customFormat="1" ht="25" customHeight="1" spans="1:29">
      <c r="A17" s="24">
        <v>14</v>
      </c>
      <c r="B17" s="21" t="s">
        <v>156</v>
      </c>
      <c r="C17" s="79" t="str">
        <f>R17&amp;$Q$2&amp;Q17</f>
        <v>粉 FLRY-B 0.5</v>
      </c>
      <c r="D17" s="24" t="s">
        <v>157</v>
      </c>
      <c r="E17" s="24" t="str">
        <f t="shared" si="0"/>
        <v>S1170288</v>
      </c>
      <c r="F17" s="16" t="s">
        <v>34</v>
      </c>
      <c r="G17" s="16" t="s">
        <v>35</v>
      </c>
      <c r="H17" s="24" t="str">
        <f t="shared" si="1"/>
        <v>340±5</v>
      </c>
      <c r="I17" s="102" t="str">
        <f t="shared" si="2"/>
        <v>S1170624</v>
      </c>
      <c r="J17" s="16" t="s">
        <v>111</v>
      </c>
      <c r="K17" s="16" t="s">
        <v>112</v>
      </c>
      <c r="L17" s="48" t="s">
        <v>113</v>
      </c>
      <c r="M17" s="24">
        <v>1</v>
      </c>
      <c r="N17" s="49"/>
      <c r="O17" s="111" t="s">
        <v>158</v>
      </c>
      <c r="P17" s="77">
        <f>Y17+30+25</f>
        <v>340</v>
      </c>
      <c r="Q17" s="70" t="str">
        <f t="shared" si="3"/>
        <v>FLRY-B 0.5</v>
      </c>
      <c r="R17" s="71" t="s">
        <v>45</v>
      </c>
      <c r="S17" s="104" t="str">
        <f t="shared" si="4"/>
        <v>0.5</v>
      </c>
      <c r="T17" s="83" t="s">
        <v>134</v>
      </c>
      <c r="U17" s="111" t="s">
        <v>135</v>
      </c>
      <c r="V17" s="105" t="s">
        <v>43</v>
      </c>
      <c r="W17" s="111" t="s">
        <v>117</v>
      </c>
      <c r="X17" s="74" t="s">
        <v>11</v>
      </c>
      <c r="Y17" s="83">
        <v>285</v>
      </c>
      <c r="Z17" s="111" t="s">
        <v>159</v>
      </c>
      <c r="AA17" s="83" t="s">
        <v>46</v>
      </c>
      <c r="AB17" s="83"/>
      <c r="AC17" s="83">
        <v>502442</v>
      </c>
    </row>
    <row r="18" s="3" customFormat="1" ht="25" customHeight="1" spans="1:29">
      <c r="A18" s="20">
        <v>15</v>
      </c>
      <c r="B18" s="25" t="s">
        <v>160</v>
      </c>
      <c r="C18" s="22" t="str">
        <f>R18&amp;$Q$2&amp;Q18</f>
        <v>橙 AVSS 0.5</v>
      </c>
      <c r="D18" s="20" t="s">
        <v>161</v>
      </c>
      <c r="E18" s="20" t="str">
        <f t="shared" si="0"/>
        <v>S1170288</v>
      </c>
      <c r="F18" s="23" t="s">
        <v>34</v>
      </c>
      <c r="G18" s="23" t="s">
        <v>35</v>
      </c>
      <c r="H18" s="20" t="str">
        <f t="shared" si="1"/>
        <v>340±5</v>
      </c>
      <c r="I18" s="97" t="str">
        <f t="shared" si="2"/>
        <v>S1170624</v>
      </c>
      <c r="J18" s="23" t="s">
        <v>111</v>
      </c>
      <c r="K18" s="23" t="s">
        <v>112</v>
      </c>
      <c r="L18" s="44" t="s">
        <v>113</v>
      </c>
      <c r="M18" s="20">
        <v>1</v>
      </c>
      <c r="N18" s="45"/>
      <c r="O18" s="110" t="s">
        <v>162</v>
      </c>
      <c r="P18" s="78">
        <f>Y18+30+25</f>
        <v>340</v>
      </c>
      <c r="Q18" s="69" t="str">
        <f t="shared" si="3"/>
        <v>AVSS 0.5</v>
      </c>
      <c r="R18" s="84" t="s">
        <v>90</v>
      </c>
      <c r="S18" s="99" t="str">
        <f t="shared" si="4"/>
        <v>0.5</v>
      </c>
      <c r="T18" s="81" t="s">
        <v>134</v>
      </c>
      <c r="U18" s="110" t="s">
        <v>135</v>
      </c>
      <c r="V18" s="46" t="s">
        <v>71</v>
      </c>
      <c r="W18" s="110" t="s">
        <v>117</v>
      </c>
      <c r="X18" s="73" t="s">
        <v>11</v>
      </c>
      <c r="Y18" s="81">
        <v>285</v>
      </c>
      <c r="Z18" s="110" t="s">
        <v>163</v>
      </c>
      <c r="AA18" s="81" t="s">
        <v>46</v>
      </c>
      <c r="AB18" s="81"/>
      <c r="AC18" s="81">
        <v>502443</v>
      </c>
    </row>
    <row r="19" s="1" customFormat="1" ht="25" customHeight="1" spans="1:29">
      <c r="A19" s="24">
        <v>16</v>
      </c>
      <c r="B19" s="25" t="s">
        <v>213</v>
      </c>
      <c r="C19" s="79" t="str">
        <f>R19&amp;$Q$2&amp;Q19</f>
        <v>黑 FLRY-B 0.5</v>
      </c>
      <c r="D19" s="24" t="s">
        <v>124</v>
      </c>
      <c r="E19" s="24" t="str">
        <f t="shared" si="0"/>
        <v>S1170288</v>
      </c>
      <c r="F19" s="16" t="s">
        <v>34</v>
      </c>
      <c r="G19" s="16" t="s">
        <v>35</v>
      </c>
      <c r="H19" s="24" t="str">
        <f t="shared" si="1"/>
        <v>340±5</v>
      </c>
      <c r="I19" s="102" t="str">
        <f t="shared" si="2"/>
        <v>S1170229</v>
      </c>
      <c r="J19" s="16" t="s">
        <v>111</v>
      </c>
      <c r="K19" s="16" t="s">
        <v>112</v>
      </c>
      <c r="L19" s="48" t="s">
        <v>113</v>
      </c>
      <c r="M19" s="24">
        <v>1</v>
      </c>
      <c r="N19" s="49"/>
      <c r="O19" s="111" t="s">
        <v>214</v>
      </c>
      <c r="P19" s="77">
        <f>Y19+30+25</f>
        <v>340</v>
      </c>
      <c r="Q19" s="70" t="str">
        <f t="shared" si="3"/>
        <v>FLRY-B 0.5</v>
      </c>
      <c r="R19" s="71" t="s">
        <v>126</v>
      </c>
      <c r="S19" s="104" t="str">
        <f t="shared" si="4"/>
        <v>0.5</v>
      </c>
      <c r="T19" s="83" t="s">
        <v>134</v>
      </c>
      <c r="U19" s="111" t="s">
        <v>191</v>
      </c>
      <c r="V19" s="105" t="s">
        <v>43</v>
      </c>
      <c r="W19" s="111" t="s">
        <v>117</v>
      </c>
      <c r="X19" s="74" t="s">
        <v>11</v>
      </c>
      <c r="Y19" s="83">
        <v>285</v>
      </c>
      <c r="Z19" s="111" t="s">
        <v>127</v>
      </c>
      <c r="AA19" s="83" t="s">
        <v>46</v>
      </c>
      <c r="AB19" s="83"/>
      <c r="AC19" s="83">
        <v>502444</v>
      </c>
    </row>
    <row r="20" s="3" customFormat="1" ht="25" customHeight="1" spans="1:29">
      <c r="A20" s="20">
        <v>17</v>
      </c>
      <c r="B20" s="21" t="s">
        <v>164</v>
      </c>
      <c r="C20" s="22" t="str">
        <f>R20&amp;$Q$2&amp;Q20</f>
        <v>蓝 FLRY-B 0.5</v>
      </c>
      <c r="D20" s="20" t="s">
        <v>165</v>
      </c>
      <c r="E20" s="20" t="str">
        <f t="shared" si="0"/>
        <v>S1170288</v>
      </c>
      <c r="F20" s="23" t="s">
        <v>34</v>
      </c>
      <c r="G20" s="23" t="s">
        <v>35</v>
      </c>
      <c r="H20" s="20" t="str">
        <f t="shared" si="1"/>
        <v>350±5</v>
      </c>
      <c r="I20" s="97" t="str">
        <f t="shared" si="2"/>
        <v>S1170624</v>
      </c>
      <c r="J20" s="23" t="s">
        <v>111</v>
      </c>
      <c r="K20" s="23" t="s">
        <v>112</v>
      </c>
      <c r="L20" s="44" t="s">
        <v>113</v>
      </c>
      <c r="M20" s="20">
        <v>1</v>
      </c>
      <c r="N20" s="45"/>
      <c r="O20" s="110" t="s">
        <v>166</v>
      </c>
      <c r="P20" s="78">
        <f t="shared" ref="P20:P25" si="5">Y20+30+35</f>
        <v>350</v>
      </c>
      <c r="Q20" s="69" t="str">
        <f t="shared" si="3"/>
        <v>FLRY-B 0.5</v>
      </c>
      <c r="R20" s="84" t="s">
        <v>77</v>
      </c>
      <c r="S20" s="99" t="str">
        <f t="shared" si="4"/>
        <v>0.5</v>
      </c>
      <c r="T20" s="81" t="s">
        <v>134</v>
      </c>
      <c r="U20" s="110" t="s">
        <v>135</v>
      </c>
      <c r="V20" s="100" t="s">
        <v>43</v>
      </c>
      <c r="W20" s="110" t="s">
        <v>117</v>
      </c>
      <c r="X20" s="73" t="s">
        <v>11</v>
      </c>
      <c r="Y20" s="81">
        <v>285</v>
      </c>
      <c r="Z20" s="110" t="s">
        <v>167</v>
      </c>
      <c r="AA20" s="81" t="s">
        <v>46</v>
      </c>
      <c r="AB20" s="81"/>
      <c r="AC20" s="81">
        <v>502445</v>
      </c>
    </row>
    <row r="21" s="1" customFormat="1" ht="25" customHeight="1" spans="1:29">
      <c r="A21" s="24">
        <v>18</v>
      </c>
      <c r="B21" s="25" t="s">
        <v>168</v>
      </c>
      <c r="C21" s="79" t="str">
        <f>R21&amp;$Q$2&amp;Q21</f>
        <v>绿 AVSS 0.5</v>
      </c>
      <c r="D21" s="24" t="s">
        <v>169</v>
      </c>
      <c r="E21" s="24" t="str">
        <f t="shared" si="0"/>
        <v>S1170288</v>
      </c>
      <c r="F21" s="16" t="s">
        <v>34</v>
      </c>
      <c r="G21" s="16" t="s">
        <v>35</v>
      </c>
      <c r="H21" s="24" t="str">
        <f t="shared" si="1"/>
        <v>350±5</v>
      </c>
      <c r="I21" s="102" t="str">
        <f t="shared" si="2"/>
        <v>S1170624</v>
      </c>
      <c r="J21" s="16" t="s">
        <v>111</v>
      </c>
      <c r="K21" s="16" t="s">
        <v>112</v>
      </c>
      <c r="L21" s="48" t="s">
        <v>113</v>
      </c>
      <c r="M21" s="24">
        <v>1</v>
      </c>
      <c r="N21" s="49"/>
      <c r="O21" s="111" t="s">
        <v>170</v>
      </c>
      <c r="P21" s="77">
        <f t="shared" si="5"/>
        <v>350</v>
      </c>
      <c r="Q21" s="70" t="str">
        <f t="shared" si="3"/>
        <v>AVSS 0.5</v>
      </c>
      <c r="R21" s="113" t="s">
        <v>104</v>
      </c>
      <c r="S21" s="104" t="str">
        <f t="shared" si="4"/>
        <v>0.5</v>
      </c>
      <c r="T21" s="83" t="s">
        <v>134</v>
      </c>
      <c r="U21" s="111" t="s">
        <v>135</v>
      </c>
      <c r="V21" s="50" t="s">
        <v>71</v>
      </c>
      <c r="W21" s="111" t="s">
        <v>117</v>
      </c>
      <c r="X21" s="74" t="s">
        <v>11</v>
      </c>
      <c r="Y21" s="83">
        <v>285</v>
      </c>
      <c r="Z21" s="111" t="s">
        <v>104</v>
      </c>
      <c r="AA21" s="83" t="s">
        <v>46</v>
      </c>
      <c r="AB21" s="83"/>
      <c r="AC21" s="83">
        <v>502446</v>
      </c>
    </row>
    <row r="22" s="3" customFormat="1" ht="25" customHeight="1" spans="1:29">
      <c r="A22" s="20">
        <v>19</v>
      </c>
      <c r="B22" s="21" t="s">
        <v>171</v>
      </c>
      <c r="C22" s="22" t="str">
        <f>R22&amp;$Q$2&amp;Q22</f>
        <v>黄红 FLRY-B 0.5</v>
      </c>
      <c r="D22" s="20" t="s">
        <v>172</v>
      </c>
      <c r="E22" s="20" t="str">
        <f t="shared" si="0"/>
        <v>S1170288</v>
      </c>
      <c r="F22" s="23" t="s">
        <v>34</v>
      </c>
      <c r="G22" s="23" t="s">
        <v>35</v>
      </c>
      <c r="H22" s="20" t="str">
        <f t="shared" si="1"/>
        <v>350±5</v>
      </c>
      <c r="I22" s="97" t="str">
        <f t="shared" si="2"/>
        <v>S1170624</v>
      </c>
      <c r="J22" s="23" t="s">
        <v>111</v>
      </c>
      <c r="K22" s="23" t="s">
        <v>112</v>
      </c>
      <c r="L22" s="44" t="s">
        <v>113</v>
      </c>
      <c r="M22" s="20">
        <v>1</v>
      </c>
      <c r="N22" s="45"/>
      <c r="O22" s="110" t="s">
        <v>173</v>
      </c>
      <c r="P22" s="78">
        <f t="shared" si="5"/>
        <v>350</v>
      </c>
      <c r="Q22" s="69" t="str">
        <f t="shared" si="3"/>
        <v>FLRY-B 0.5</v>
      </c>
      <c r="R22" s="84" t="s">
        <v>174</v>
      </c>
      <c r="S22" s="99" t="str">
        <f t="shared" si="4"/>
        <v>0.5</v>
      </c>
      <c r="T22" s="81" t="s">
        <v>134</v>
      </c>
      <c r="U22" s="110" t="s">
        <v>135</v>
      </c>
      <c r="V22" s="100" t="s">
        <v>43</v>
      </c>
      <c r="W22" s="110" t="s">
        <v>117</v>
      </c>
      <c r="X22" s="73" t="s">
        <v>11</v>
      </c>
      <c r="Y22" s="81">
        <v>285</v>
      </c>
      <c r="Z22" s="110" t="s">
        <v>175</v>
      </c>
      <c r="AA22" s="81" t="s">
        <v>46</v>
      </c>
      <c r="AB22" s="81"/>
      <c r="AC22" s="81">
        <v>502447</v>
      </c>
    </row>
    <row r="23" s="1" customFormat="1" ht="25" customHeight="1" spans="1:29">
      <c r="A23" s="24">
        <v>20</v>
      </c>
      <c r="B23" s="25" t="s">
        <v>176</v>
      </c>
      <c r="C23" s="79" t="str">
        <f>R23&amp;$Q$2&amp;Q23</f>
        <v>黄 AVSS 0.5</v>
      </c>
      <c r="D23" s="24" t="s">
        <v>177</v>
      </c>
      <c r="E23" s="24" t="str">
        <f t="shared" si="0"/>
        <v>S1170288</v>
      </c>
      <c r="F23" s="16" t="s">
        <v>34</v>
      </c>
      <c r="G23" s="16" t="s">
        <v>35</v>
      </c>
      <c r="H23" s="24" t="str">
        <f t="shared" si="1"/>
        <v>350±5</v>
      </c>
      <c r="I23" s="102" t="str">
        <f t="shared" si="2"/>
        <v>S1170624</v>
      </c>
      <c r="J23" s="16" t="s">
        <v>111</v>
      </c>
      <c r="K23" s="16" t="s">
        <v>112</v>
      </c>
      <c r="L23" s="48" t="s">
        <v>113</v>
      </c>
      <c r="M23" s="24">
        <v>1</v>
      </c>
      <c r="N23" s="49"/>
      <c r="O23" s="111" t="s">
        <v>178</v>
      </c>
      <c r="P23" s="77">
        <f t="shared" si="5"/>
        <v>350</v>
      </c>
      <c r="Q23" s="70" t="str">
        <f t="shared" si="3"/>
        <v>AVSS 0.5</v>
      </c>
      <c r="R23" s="113" t="s">
        <v>108</v>
      </c>
      <c r="S23" s="104" t="str">
        <f t="shared" si="4"/>
        <v>0.5</v>
      </c>
      <c r="T23" s="83" t="s">
        <v>134</v>
      </c>
      <c r="U23" s="111" t="s">
        <v>135</v>
      </c>
      <c r="V23" s="50" t="s">
        <v>71</v>
      </c>
      <c r="W23" s="111" t="s">
        <v>117</v>
      </c>
      <c r="X23" s="74" t="s">
        <v>11</v>
      </c>
      <c r="Y23" s="83">
        <v>285</v>
      </c>
      <c r="Z23" s="111" t="s">
        <v>108</v>
      </c>
      <c r="AA23" s="83" t="s">
        <v>46</v>
      </c>
      <c r="AB23" s="83"/>
      <c r="AC23" s="83">
        <v>502448</v>
      </c>
    </row>
    <row r="24" s="3" customFormat="1" ht="25" customHeight="1" spans="1:29">
      <c r="A24" s="20">
        <v>21</v>
      </c>
      <c r="B24" s="21" t="s">
        <v>179</v>
      </c>
      <c r="C24" s="22" t="str">
        <f>R24&amp;$Q$2&amp;Q24</f>
        <v>红绿 FLRY-B 0.5</v>
      </c>
      <c r="D24" s="20" t="s">
        <v>180</v>
      </c>
      <c r="E24" s="20" t="str">
        <f t="shared" si="0"/>
        <v>S1170288</v>
      </c>
      <c r="F24" s="23" t="s">
        <v>34</v>
      </c>
      <c r="G24" s="23" t="s">
        <v>35</v>
      </c>
      <c r="H24" s="20" t="str">
        <f t="shared" si="1"/>
        <v>350±5</v>
      </c>
      <c r="I24" s="97" t="str">
        <f t="shared" si="2"/>
        <v>S1170624</v>
      </c>
      <c r="J24" s="23" t="s">
        <v>111</v>
      </c>
      <c r="K24" s="23" t="s">
        <v>112</v>
      </c>
      <c r="L24" s="44" t="s">
        <v>113</v>
      </c>
      <c r="M24" s="20">
        <v>1</v>
      </c>
      <c r="N24" s="45"/>
      <c r="O24" s="110" t="s">
        <v>181</v>
      </c>
      <c r="P24" s="78">
        <f t="shared" si="5"/>
        <v>350</v>
      </c>
      <c r="Q24" s="69" t="str">
        <f t="shared" si="3"/>
        <v>FLRY-B 0.5</v>
      </c>
      <c r="R24" s="84" t="s">
        <v>95</v>
      </c>
      <c r="S24" s="99" t="str">
        <f t="shared" si="4"/>
        <v>0.5</v>
      </c>
      <c r="T24" s="81" t="s">
        <v>134</v>
      </c>
      <c r="U24" s="110" t="s">
        <v>135</v>
      </c>
      <c r="V24" s="100" t="s">
        <v>43</v>
      </c>
      <c r="W24" s="110" t="s">
        <v>117</v>
      </c>
      <c r="X24" s="73" t="s">
        <v>11</v>
      </c>
      <c r="Y24" s="81">
        <v>285</v>
      </c>
      <c r="Z24" s="110" t="s">
        <v>182</v>
      </c>
      <c r="AA24" s="81" t="s">
        <v>46</v>
      </c>
      <c r="AB24" s="81"/>
      <c r="AC24" s="81">
        <v>502449</v>
      </c>
    </row>
    <row r="25" s="1" customFormat="1" ht="25" customHeight="1" spans="1:29">
      <c r="A25" s="24">
        <v>22</v>
      </c>
      <c r="B25" s="25" t="s">
        <v>183</v>
      </c>
      <c r="C25" s="79" t="str">
        <f>R25&amp;$Q$2&amp;Q25</f>
        <v>白蓝 FLRY-B 0.5</v>
      </c>
      <c r="D25" s="24" t="s">
        <v>184</v>
      </c>
      <c r="E25" s="24" t="str">
        <f t="shared" si="0"/>
        <v>S1170288</v>
      </c>
      <c r="F25" s="16" t="s">
        <v>34</v>
      </c>
      <c r="G25" s="16" t="s">
        <v>35</v>
      </c>
      <c r="H25" s="24" t="str">
        <f t="shared" si="1"/>
        <v>350±5</v>
      </c>
      <c r="I25" s="102" t="str">
        <f t="shared" si="2"/>
        <v>S1170624</v>
      </c>
      <c r="J25" s="16" t="s">
        <v>111</v>
      </c>
      <c r="K25" s="16" t="s">
        <v>112</v>
      </c>
      <c r="L25" s="48" t="s">
        <v>113</v>
      </c>
      <c r="M25" s="24">
        <v>1</v>
      </c>
      <c r="N25" s="49"/>
      <c r="O25" s="111" t="s">
        <v>185</v>
      </c>
      <c r="P25" s="77">
        <f t="shared" si="5"/>
        <v>350</v>
      </c>
      <c r="Q25" s="70" t="str">
        <f t="shared" si="3"/>
        <v>FLRY-B 0.5</v>
      </c>
      <c r="R25" s="71" t="s">
        <v>186</v>
      </c>
      <c r="S25" s="104" t="str">
        <f t="shared" si="4"/>
        <v>0.5</v>
      </c>
      <c r="T25" s="83" t="s">
        <v>134</v>
      </c>
      <c r="U25" s="111" t="s">
        <v>135</v>
      </c>
      <c r="V25" s="105" t="s">
        <v>43</v>
      </c>
      <c r="W25" s="111" t="s">
        <v>117</v>
      </c>
      <c r="X25" s="74" t="s">
        <v>11</v>
      </c>
      <c r="Y25" s="83">
        <v>285</v>
      </c>
      <c r="Z25" s="111" t="s">
        <v>60</v>
      </c>
      <c r="AA25" s="83" t="s">
        <v>46</v>
      </c>
      <c r="AB25" s="83"/>
      <c r="AC25" s="83">
        <v>502450</v>
      </c>
    </row>
    <row r="26" s="3" customFormat="1" ht="25" customHeight="1" spans="1:29">
      <c r="A26" s="20">
        <v>23</v>
      </c>
      <c r="B26" s="21" t="s">
        <v>187</v>
      </c>
      <c r="C26" s="22" t="str">
        <f>R26&amp;$Q$2&amp;Q26</f>
        <v>灰黑 FLRY-B 0.35</v>
      </c>
      <c r="D26" s="20" t="s">
        <v>188</v>
      </c>
      <c r="E26" s="20" t="str">
        <f t="shared" si="0"/>
        <v>S1170423</v>
      </c>
      <c r="F26" s="23" t="s">
        <v>36</v>
      </c>
      <c r="G26" s="23" t="s">
        <v>37</v>
      </c>
      <c r="H26" s="20" t="str">
        <f t="shared" si="1"/>
        <v>325±5</v>
      </c>
      <c r="I26" s="97" t="str">
        <f t="shared" si="2"/>
        <v>S1170229</v>
      </c>
      <c r="J26" s="23" t="s">
        <v>111</v>
      </c>
      <c r="K26" s="23" t="s">
        <v>112</v>
      </c>
      <c r="L26" s="44" t="s">
        <v>38</v>
      </c>
      <c r="M26" s="20">
        <v>1</v>
      </c>
      <c r="N26" s="45"/>
      <c r="O26" s="110" t="s">
        <v>189</v>
      </c>
      <c r="P26" s="78">
        <f>Y26+30+10</f>
        <v>325</v>
      </c>
      <c r="Q26" s="69" t="str">
        <f t="shared" si="3"/>
        <v>FLRY-B 0.35</v>
      </c>
      <c r="R26" s="84" t="s">
        <v>190</v>
      </c>
      <c r="S26" s="99" t="str">
        <f t="shared" si="4"/>
        <v>0.35</v>
      </c>
      <c r="T26" s="81" t="s">
        <v>42</v>
      </c>
      <c r="U26" s="110" t="s">
        <v>191</v>
      </c>
      <c r="V26" s="100" t="s">
        <v>43</v>
      </c>
      <c r="W26" s="110" t="s">
        <v>44</v>
      </c>
      <c r="X26" s="73" t="s">
        <v>11</v>
      </c>
      <c r="Y26" s="81">
        <v>285</v>
      </c>
      <c r="Z26" s="110" t="s">
        <v>192</v>
      </c>
      <c r="AA26" s="81" t="s">
        <v>46</v>
      </c>
      <c r="AB26" s="81"/>
      <c r="AC26" s="81">
        <v>502451</v>
      </c>
    </row>
    <row r="27" s="1" customFormat="1" ht="25" customHeight="1" spans="1:29">
      <c r="A27" s="24">
        <v>24</v>
      </c>
      <c r="B27" s="21" t="s">
        <v>215</v>
      </c>
      <c r="C27" s="79" t="str">
        <f>R27&amp;$Q$2&amp;Q27</f>
        <v>白绿 FLRY-B 0.35</v>
      </c>
      <c r="D27" s="24" t="s">
        <v>216</v>
      </c>
      <c r="E27" s="24" t="str">
        <f t="shared" si="0"/>
        <v>S1170423</v>
      </c>
      <c r="F27" s="16" t="s">
        <v>36</v>
      </c>
      <c r="G27" s="16" t="s">
        <v>37</v>
      </c>
      <c r="H27" s="24" t="str">
        <f t="shared" si="1"/>
        <v>720±5</v>
      </c>
      <c r="I27" s="82" t="str">
        <f t="shared" si="2"/>
        <v>S1170423</v>
      </c>
      <c r="J27" s="16" t="s">
        <v>36</v>
      </c>
      <c r="K27" s="16" t="s">
        <v>37</v>
      </c>
      <c r="L27" s="48" t="s">
        <v>38</v>
      </c>
      <c r="M27" s="24">
        <v>1</v>
      </c>
      <c r="N27" s="49"/>
      <c r="O27" s="111" t="s">
        <v>217</v>
      </c>
      <c r="P27" s="77">
        <f t="shared" ref="P27:P32" si="6">Y27+30+25</f>
        <v>720</v>
      </c>
      <c r="Q27" s="70" t="str">
        <f t="shared" si="3"/>
        <v>FLRY-B 0.35</v>
      </c>
      <c r="R27" s="113" t="s">
        <v>218</v>
      </c>
      <c r="S27" s="104" t="str">
        <f t="shared" si="4"/>
        <v>0.35</v>
      </c>
      <c r="T27" s="83" t="s">
        <v>42</v>
      </c>
      <c r="U27" s="83" t="s">
        <v>42</v>
      </c>
      <c r="V27" s="105" t="s">
        <v>43</v>
      </c>
      <c r="W27" s="111" t="s">
        <v>44</v>
      </c>
      <c r="X27" s="74" t="s">
        <v>11</v>
      </c>
      <c r="Y27" s="83">
        <v>665</v>
      </c>
      <c r="Z27" s="111" t="s">
        <v>218</v>
      </c>
      <c r="AA27" s="83" t="s">
        <v>46</v>
      </c>
      <c r="AB27" s="83"/>
      <c r="AC27" s="83">
        <v>502452</v>
      </c>
    </row>
    <row r="28" s="3" customFormat="1" ht="25" customHeight="1" spans="1:29">
      <c r="A28" s="20">
        <v>25</v>
      </c>
      <c r="B28" s="21" t="s">
        <v>53</v>
      </c>
      <c r="C28" s="22" t="str">
        <f>R28&amp;$Q$2&amp;Q28</f>
        <v>蓝黄 FLRY-A 0.35</v>
      </c>
      <c r="D28" s="20" t="s">
        <v>54</v>
      </c>
      <c r="E28" s="20" t="str">
        <f t="shared" si="0"/>
        <v>S1170423</v>
      </c>
      <c r="F28" s="23" t="s">
        <v>36</v>
      </c>
      <c r="G28" s="23" t="s">
        <v>37</v>
      </c>
      <c r="H28" s="20" t="str">
        <f t="shared" si="1"/>
        <v>655±5</v>
      </c>
      <c r="I28" s="43" t="str">
        <f t="shared" si="2"/>
        <v>S1170423</v>
      </c>
      <c r="J28" s="23" t="s">
        <v>36</v>
      </c>
      <c r="K28" s="23" t="s">
        <v>37</v>
      </c>
      <c r="L28" s="44" t="s">
        <v>38</v>
      </c>
      <c r="M28" s="20">
        <v>1</v>
      </c>
      <c r="N28" s="45"/>
      <c r="O28" s="110" t="s">
        <v>55</v>
      </c>
      <c r="P28" s="78">
        <f t="shared" si="6"/>
        <v>655</v>
      </c>
      <c r="Q28" s="69" t="str">
        <f t="shared" si="3"/>
        <v>FLRY-A 0.35</v>
      </c>
      <c r="R28" s="112" t="s">
        <v>56</v>
      </c>
      <c r="S28" s="99" t="str">
        <f t="shared" si="4"/>
        <v>0.35</v>
      </c>
      <c r="T28" s="81" t="s">
        <v>42</v>
      </c>
      <c r="U28" s="81" t="s">
        <v>42</v>
      </c>
      <c r="V28" s="100" t="s">
        <v>51</v>
      </c>
      <c r="W28" s="110" t="s">
        <v>44</v>
      </c>
      <c r="X28" s="73" t="s">
        <v>11</v>
      </c>
      <c r="Y28" s="81">
        <v>600</v>
      </c>
      <c r="Z28" s="110" t="s">
        <v>56</v>
      </c>
      <c r="AA28" s="81" t="s">
        <v>46</v>
      </c>
      <c r="AB28" s="81"/>
      <c r="AC28" s="81">
        <v>502453</v>
      </c>
    </row>
    <row r="29" s="1" customFormat="1" ht="25" customHeight="1" spans="1:29">
      <c r="A29" s="24">
        <v>26</v>
      </c>
      <c r="B29" s="25" t="s">
        <v>57</v>
      </c>
      <c r="C29" s="79" t="str">
        <f>R29&amp;$Q$2&amp;Q29</f>
        <v>蓝白 FLRY-A 0.35</v>
      </c>
      <c r="D29" s="24" t="s">
        <v>58</v>
      </c>
      <c r="E29" s="24" t="str">
        <f t="shared" si="0"/>
        <v>S1170423</v>
      </c>
      <c r="F29" s="16" t="s">
        <v>36</v>
      </c>
      <c r="G29" s="16" t="s">
        <v>37</v>
      </c>
      <c r="H29" s="24" t="str">
        <f t="shared" si="1"/>
        <v>835±5</v>
      </c>
      <c r="I29" s="82" t="str">
        <f t="shared" si="2"/>
        <v>S1170423</v>
      </c>
      <c r="J29" s="16" t="s">
        <v>36</v>
      </c>
      <c r="K29" s="16" t="s">
        <v>37</v>
      </c>
      <c r="L29" s="48" t="s">
        <v>38</v>
      </c>
      <c r="M29" s="24">
        <v>1</v>
      </c>
      <c r="N29" s="49"/>
      <c r="O29" s="111" t="s">
        <v>59</v>
      </c>
      <c r="P29" s="77">
        <f t="shared" si="6"/>
        <v>835</v>
      </c>
      <c r="Q29" s="70" t="str">
        <f t="shared" si="3"/>
        <v>FLRY-A 0.35</v>
      </c>
      <c r="R29" s="71" t="s">
        <v>60</v>
      </c>
      <c r="S29" s="104" t="str">
        <f t="shared" si="4"/>
        <v>0.35</v>
      </c>
      <c r="T29" s="83" t="s">
        <v>42</v>
      </c>
      <c r="U29" s="83" t="s">
        <v>42</v>
      </c>
      <c r="V29" s="105" t="s">
        <v>51</v>
      </c>
      <c r="W29" s="111" t="s">
        <v>44</v>
      </c>
      <c r="X29" s="74" t="s">
        <v>11</v>
      </c>
      <c r="Y29" s="83">
        <v>780</v>
      </c>
      <c r="Z29" s="111" t="s">
        <v>349</v>
      </c>
      <c r="AA29" s="83" t="s">
        <v>46</v>
      </c>
      <c r="AB29" s="83"/>
      <c r="AC29" s="83">
        <v>502454</v>
      </c>
    </row>
    <row r="30" s="3" customFormat="1" ht="25" customHeight="1" spans="1:29">
      <c r="A30" s="20">
        <v>27</v>
      </c>
      <c r="B30" s="21" t="s">
        <v>232</v>
      </c>
      <c r="C30" s="22" t="str">
        <f>R30&amp;$Q$2&amp;Q30</f>
        <v>红白 FLRY-A 0.35</v>
      </c>
      <c r="D30" s="20" t="s">
        <v>233</v>
      </c>
      <c r="E30" s="20" t="str">
        <f t="shared" si="0"/>
        <v>S1170423</v>
      </c>
      <c r="F30" s="23" t="s">
        <v>36</v>
      </c>
      <c r="G30" s="23" t="s">
        <v>37</v>
      </c>
      <c r="H30" s="20" t="str">
        <f t="shared" si="1"/>
        <v>985±5</v>
      </c>
      <c r="I30" s="97" t="str">
        <f t="shared" si="2"/>
        <v>S1170117</v>
      </c>
      <c r="J30" s="23" t="s">
        <v>221</v>
      </c>
      <c r="K30" s="23" t="s">
        <v>35</v>
      </c>
      <c r="L30" s="44" t="s">
        <v>38</v>
      </c>
      <c r="M30" s="20">
        <v>1</v>
      </c>
      <c r="N30" s="45"/>
      <c r="O30" s="110" t="s">
        <v>234</v>
      </c>
      <c r="P30" s="78">
        <f t="shared" si="6"/>
        <v>985</v>
      </c>
      <c r="Q30" s="69" t="str">
        <f t="shared" si="3"/>
        <v>FLRY-A 0.35</v>
      </c>
      <c r="R30" s="112" t="s">
        <v>151</v>
      </c>
      <c r="S30" s="99" t="str">
        <f t="shared" si="4"/>
        <v>0.35</v>
      </c>
      <c r="T30" s="81" t="s">
        <v>42</v>
      </c>
      <c r="U30" s="110" t="s">
        <v>225</v>
      </c>
      <c r="V30" s="100" t="s">
        <v>51</v>
      </c>
      <c r="W30" s="110" t="s">
        <v>44</v>
      </c>
      <c r="X30" s="73" t="s">
        <v>11</v>
      </c>
      <c r="Y30" s="81">
        <v>930</v>
      </c>
      <c r="Z30" s="110" t="s">
        <v>151</v>
      </c>
      <c r="AA30" s="81" t="s">
        <v>46</v>
      </c>
      <c r="AB30" s="81"/>
      <c r="AC30" s="81">
        <v>502455</v>
      </c>
    </row>
    <row r="31" s="1" customFormat="1" ht="25" customHeight="1" spans="1:29">
      <c r="A31" s="24">
        <v>28</v>
      </c>
      <c r="B31" s="25" t="s">
        <v>193</v>
      </c>
      <c r="C31" s="79" t="str">
        <f>R31&amp;$Q$2&amp;Q31</f>
        <v>红黄 FLRY-B 0.5</v>
      </c>
      <c r="D31" s="24" t="s">
        <v>194</v>
      </c>
      <c r="E31" s="24" t="str">
        <f t="shared" si="0"/>
        <v>S1170288</v>
      </c>
      <c r="F31" s="16" t="s">
        <v>34</v>
      </c>
      <c r="G31" s="16" t="s">
        <v>35</v>
      </c>
      <c r="H31" s="24" t="str">
        <f t="shared" si="1"/>
        <v>340±5</v>
      </c>
      <c r="I31" s="102" t="str">
        <f t="shared" si="2"/>
        <v>S1170624</v>
      </c>
      <c r="J31" s="16" t="s">
        <v>111</v>
      </c>
      <c r="K31" s="16" t="s">
        <v>112</v>
      </c>
      <c r="L31" s="48" t="s">
        <v>113</v>
      </c>
      <c r="M31" s="24">
        <v>1</v>
      </c>
      <c r="N31" s="49"/>
      <c r="O31" s="111" t="s">
        <v>195</v>
      </c>
      <c r="P31" s="77">
        <f t="shared" si="6"/>
        <v>340</v>
      </c>
      <c r="Q31" s="70" t="str">
        <f t="shared" si="3"/>
        <v>FLRY-B 0.5</v>
      </c>
      <c r="R31" s="71" t="s">
        <v>196</v>
      </c>
      <c r="S31" s="104" t="str">
        <f t="shared" si="4"/>
        <v>0.5</v>
      </c>
      <c r="T31" s="83" t="s">
        <v>134</v>
      </c>
      <c r="U31" s="111" t="s">
        <v>135</v>
      </c>
      <c r="V31" s="105" t="s">
        <v>43</v>
      </c>
      <c r="W31" s="111" t="s">
        <v>117</v>
      </c>
      <c r="X31" s="74" t="s">
        <v>11</v>
      </c>
      <c r="Y31" s="83">
        <v>285</v>
      </c>
      <c r="Z31" s="111" t="s">
        <v>197</v>
      </c>
      <c r="AA31" s="83" t="s">
        <v>46</v>
      </c>
      <c r="AB31" s="83"/>
      <c r="AC31" s="83">
        <v>502456</v>
      </c>
    </row>
    <row r="32" s="3" customFormat="1" ht="25" customHeight="1" spans="1:29">
      <c r="A32" s="20">
        <v>29</v>
      </c>
      <c r="B32" s="21" t="s">
        <v>198</v>
      </c>
      <c r="C32" s="22" t="str">
        <f>R32&amp;$Q$2&amp;Q32</f>
        <v>白红 FLRY-B 0.5</v>
      </c>
      <c r="D32" s="20" t="s">
        <v>199</v>
      </c>
      <c r="E32" s="20" t="str">
        <f t="shared" si="0"/>
        <v>S1170288</v>
      </c>
      <c r="F32" s="23" t="s">
        <v>34</v>
      </c>
      <c r="G32" s="23" t="s">
        <v>35</v>
      </c>
      <c r="H32" s="20" t="str">
        <f t="shared" si="1"/>
        <v>340±5</v>
      </c>
      <c r="I32" s="97" t="str">
        <f t="shared" si="2"/>
        <v>S1170624</v>
      </c>
      <c r="J32" s="23" t="s">
        <v>111</v>
      </c>
      <c r="K32" s="23" t="s">
        <v>112</v>
      </c>
      <c r="L32" s="44" t="s">
        <v>113</v>
      </c>
      <c r="M32" s="20">
        <v>1</v>
      </c>
      <c r="N32" s="45"/>
      <c r="O32" s="110" t="s">
        <v>200</v>
      </c>
      <c r="P32" s="78">
        <f t="shared" si="6"/>
        <v>340</v>
      </c>
      <c r="Q32" s="69" t="str">
        <f t="shared" si="3"/>
        <v>FLRY-B 0.5</v>
      </c>
      <c r="R32" s="84" t="s">
        <v>201</v>
      </c>
      <c r="S32" s="99" t="str">
        <f t="shared" si="4"/>
        <v>0.5</v>
      </c>
      <c r="T32" s="81" t="s">
        <v>134</v>
      </c>
      <c r="U32" s="110" t="s">
        <v>135</v>
      </c>
      <c r="V32" s="100" t="s">
        <v>43</v>
      </c>
      <c r="W32" s="110" t="s">
        <v>117</v>
      </c>
      <c r="X32" s="73" t="s">
        <v>11</v>
      </c>
      <c r="Y32" s="81">
        <v>285</v>
      </c>
      <c r="Z32" s="110" t="s">
        <v>202</v>
      </c>
      <c r="AA32" s="81" t="s">
        <v>46</v>
      </c>
      <c r="AB32" s="81"/>
      <c r="AC32" s="81">
        <v>502457</v>
      </c>
    </row>
    <row r="33" s="1" customFormat="1" ht="25" customHeight="1" spans="1:29">
      <c r="A33" s="24">
        <v>30</v>
      </c>
      <c r="B33" s="21" t="s">
        <v>109</v>
      </c>
      <c r="C33" s="79" t="str">
        <f>R33&amp;$Q$2&amp;Q33</f>
        <v>红蓝 FLRY-B 0.5</v>
      </c>
      <c r="D33" s="24" t="s">
        <v>110</v>
      </c>
      <c r="E33" s="101" t="str">
        <f t="shared" si="0"/>
        <v>S1170620</v>
      </c>
      <c r="F33" s="16" t="s">
        <v>111</v>
      </c>
      <c r="G33" s="16" t="s">
        <v>112</v>
      </c>
      <c r="H33" s="24" t="str">
        <f t="shared" si="1"/>
        <v>1385±5</v>
      </c>
      <c r="I33" s="102" t="str">
        <f t="shared" si="2"/>
        <v>S1170443</v>
      </c>
      <c r="J33" s="16" t="s">
        <v>34</v>
      </c>
      <c r="K33" s="16" t="s">
        <v>35</v>
      </c>
      <c r="L33" s="48" t="s">
        <v>113</v>
      </c>
      <c r="M33" s="24">
        <v>1</v>
      </c>
      <c r="N33" s="49"/>
      <c r="O33" s="111" t="s">
        <v>114</v>
      </c>
      <c r="P33" s="77">
        <f>Y33+30</f>
        <v>1385</v>
      </c>
      <c r="Q33" s="70" t="str">
        <f t="shared" si="3"/>
        <v>FLRY-B 0.5</v>
      </c>
      <c r="R33" s="113" t="s">
        <v>78</v>
      </c>
      <c r="S33" s="104" t="str">
        <f t="shared" si="4"/>
        <v>0.5</v>
      </c>
      <c r="T33" s="111" t="s">
        <v>115</v>
      </c>
      <c r="U33" s="111" t="s">
        <v>116</v>
      </c>
      <c r="V33" s="105" t="s">
        <v>43</v>
      </c>
      <c r="W33" s="111" t="s">
        <v>117</v>
      </c>
      <c r="X33" s="74" t="s">
        <v>11</v>
      </c>
      <c r="Y33" s="83">
        <v>1355</v>
      </c>
      <c r="Z33" s="111" t="s">
        <v>78</v>
      </c>
      <c r="AA33" s="83" t="s">
        <v>46</v>
      </c>
      <c r="AB33" s="83"/>
      <c r="AC33" s="83">
        <v>502458</v>
      </c>
    </row>
    <row r="34" s="3" customFormat="1" ht="25" customHeight="1" spans="1:29">
      <c r="A34" s="20">
        <v>31</v>
      </c>
      <c r="B34" s="25" t="s">
        <v>118</v>
      </c>
      <c r="C34" s="22" t="str">
        <f>R34&amp;$Q$2&amp;Q34</f>
        <v>黄白 FLRY-B 0.5</v>
      </c>
      <c r="D34" s="20" t="s">
        <v>119</v>
      </c>
      <c r="E34" s="96" t="str">
        <f t="shared" si="0"/>
        <v>S1170620</v>
      </c>
      <c r="F34" s="23" t="s">
        <v>111</v>
      </c>
      <c r="G34" s="23" t="s">
        <v>112</v>
      </c>
      <c r="H34" s="20" t="str">
        <f t="shared" si="1"/>
        <v>1385±5</v>
      </c>
      <c r="I34" s="97" t="str">
        <f t="shared" si="2"/>
        <v>S1170443</v>
      </c>
      <c r="J34" s="23" t="s">
        <v>34</v>
      </c>
      <c r="K34" s="23" t="s">
        <v>35</v>
      </c>
      <c r="L34" s="44" t="s">
        <v>113</v>
      </c>
      <c r="M34" s="20">
        <v>1</v>
      </c>
      <c r="N34" s="45"/>
      <c r="O34" s="110" t="s">
        <v>120</v>
      </c>
      <c r="P34" s="78">
        <f>Y34+30</f>
        <v>1385</v>
      </c>
      <c r="Q34" s="69" t="str">
        <f t="shared" si="3"/>
        <v>FLRY-B 0.5</v>
      </c>
      <c r="R34" s="84" t="s">
        <v>121</v>
      </c>
      <c r="S34" s="99" t="str">
        <f t="shared" si="4"/>
        <v>0.5</v>
      </c>
      <c r="T34" s="110" t="s">
        <v>115</v>
      </c>
      <c r="U34" s="110" t="s">
        <v>116</v>
      </c>
      <c r="V34" s="100" t="s">
        <v>43</v>
      </c>
      <c r="W34" s="110" t="s">
        <v>117</v>
      </c>
      <c r="X34" s="73" t="s">
        <v>11</v>
      </c>
      <c r="Y34" s="81">
        <v>1355</v>
      </c>
      <c r="Z34" s="110" t="s">
        <v>122</v>
      </c>
      <c r="AA34" s="81" t="s">
        <v>46</v>
      </c>
      <c r="AB34" s="81"/>
      <c r="AC34" s="81">
        <v>502459</v>
      </c>
    </row>
    <row r="35" s="1" customFormat="1" ht="25" customHeight="1" spans="1:29">
      <c r="A35" s="24">
        <v>32</v>
      </c>
      <c r="B35" s="21" t="s">
        <v>123</v>
      </c>
      <c r="C35" s="79" t="str">
        <f>R35&amp;$Q$2&amp;Q35</f>
        <v>黑 FLRY-B 0.5</v>
      </c>
      <c r="D35" s="24" t="s">
        <v>124</v>
      </c>
      <c r="E35" s="101" t="str">
        <f t="shared" si="0"/>
        <v>S1170620</v>
      </c>
      <c r="F35" s="16" t="s">
        <v>111</v>
      </c>
      <c r="G35" s="16" t="s">
        <v>112</v>
      </c>
      <c r="H35" s="24" t="str">
        <f t="shared" si="1"/>
        <v>1385±5</v>
      </c>
      <c r="I35" s="102" t="str">
        <f t="shared" si="2"/>
        <v>S1170443</v>
      </c>
      <c r="J35" s="16" t="s">
        <v>34</v>
      </c>
      <c r="K35" s="16" t="s">
        <v>35</v>
      </c>
      <c r="L35" s="48" t="s">
        <v>113</v>
      </c>
      <c r="M35" s="24">
        <v>1</v>
      </c>
      <c r="N35" s="49"/>
      <c r="O35" s="111" t="s">
        <v>125</v>
      </c>
      <c r="P35" s="77">
        <f>Y35+30</f>
        <v>1385</v>
      </c>
      <c r="Q35" s="70" t="str">
        <f t="shared" si="3"/>
        <v>FLRY-B 0.5</v>
      </c>
      <c r="R35" s="71" t="s">
        <v>126</v>
      </c>
      <c r="S35" s="104" t="str">
        <f t="shared" si="4"/>
        <v>0.5</v>
      </c>
      <c r="T35" s="111" t="s">
        <v>115</v>
      </c>
      <c r="U35" s="111" t="s">
        <v>116</v>
      </c>
      <c r="V35" s="105" t="s">
        <v>43</v>
      </c>
      <c r="W35" s="111" t="s">
        <v>117</v>
      </c>
      <c r="X35" s="74" t="s">
        <v>11</v>
      </c>
      <c r="Y35" s="83">
        <v>1355</v>
      </c>
      <c r="Z35" s="111" t="s">
        <v>127</v>
      </c>
      <c r="AA35" s="83" t="s">
        <v>46</v>
      </c>
      <c r="AB35" s="83"/>
      <c r="AC35" s="83">
        <v>502460</v>
      </c>
    </row>
    <row r="36" s="3" customFormat="1" ht="25" customHeight="1" spans="1:29">
      <c r="A36" s="20">
        <v>33</v>
      </c>
      <c r="B36" s="25" t="s">
        <v>128</v>
      </c>
      <c r="C36" s="22" t="str">
        <f>R36&amp;$Q$2&amp;Q36</f>
        <v>紫 AVSS 0.5</v>
      </c>
      <c r="D36" s="20" t="s">
        <v>129</v>
      </c>
      <c r="E36" s="96" t="str">
        <f t="shared" si="0"/>
        <v>S1170620</v>
      </c>
      <c r="F36" s="23" t="s">
        <v>111</v>
      </c>
      <c r="G36" s="23" t="s">
        <v>112</v>
      </c>
      <c r="H36" s="20" t="str">
        <f t="shared" si="1"/>
        <v>1385±5</v>
      </c>
      <c r="I36" s="97" t="str">
        <f t="shared" si="2"/>
        <v>S1170443</v>
      </c>
      <c r="J36" s="23" t="s">
        <v>34</v>
      </c>
      <c r="K36" s="23" t="s">
        <v>35</v>
      </c>
      <c r="L36" s="44" t="s">
        <v>113</v>
      </c>
      <c r="M36" s="20">
        <v>1</v>
      </c>
      <c r="N36" s="45"/>
      <c r="O36" s="110" t="s">
        <v>130</v>
      </c>
      <c r="P36" s="78">
        <f>Y36+30</f>
        <v>1385</v>
      </c>
      <c r="Q36" s="69" t="str">
        <f t="shared" si="3"/>
        <v>AVSS 0.5</v>
      </c>
      <c r="R36" s="112" t="s">
        <v>131</v>
      </c>
      <c r="S36" s="99" t="str">
        <f t="shared" si="4"/>
        <v>0.5</v>
      </c>
      <c r="T36" s="110" t="s">
        <v>115</v>
      </c>
      <c r="U36" s="110" t="s">
        <v>116</v>
      </c>
      <c r="V36" s="46" t="s">
        <v>71</v>
      </c>
      <c r="W36" s="110" t="s">
        <v>117</v>
      </c>
      <c r="X36" s="73" t="s">
        <v>11</v>
      </c>
      <c r="Y36" s="81">
        <v>1355</v>
      </c>
      <c r="Z36" s="110" t="s">
        <v>131</v>
      </c>
      <c r="AA36" s="81" t="s">
        <v>46</v>
      </c>
      <c r="AB36" s="81"/>
      <c r="AC36" s="81">
        <v>502461</v>
      </c>
    </row>
    <row r="37" s="1" customFormat="1" ht="25" customHeight="1" spans="1:29">
      <c r="A37" s="24">
        <v>34</v>
      </c>
      <c r="B37" s="25" t="s">
        <v>350</v>
      </c>
      <c r="C37" s="79" t="str">
        <f>R37&amp;$Q$2&amp;Q37</f>
        <v>棕 FLRY-B 1.0</v>
      </c>
      <c r="D37" s="24" t="s">
        <v>106</v>
      </c>
      <c r="E37" s="101" t="str">
        <f t="shared" si="0"/>
        <v>S1170210</v>
      </c>
      <c r="F37" s="16" t="s">
        <v>34</v>
      </c>
      <c r="G37" s="16" t="s">
        <v>81</v>
      </c>
      <c r="H37" s="24" t="str">
        <f t="shared" si="1"/>
        <v>675±5</v>
      </c>
      <c r="I37" s="102" t="str">
        <f t="shared" si="2"/>
        <v>S1170249</v>
      </c>
      <c r="J37" s="16" t="s">
        <v>65</v>
      </c>
      <c r="K37" s="16" t="s">
        <v>251</v>
      </c>
      <c r="L37" s="48" t="s">
        <v>83</v>
      </c>
      <c r="M37" s="24">
        <v>1</v>
      </c>
      <c r="N37" s="49"/>
      <c r="O37" s="113" t="s">
        <v>351</v>
      </c>
      <c r="P37" s="77">
        <f>Y37+30+30</f>
        <v>675</v>
      </c>
      <c r="Q37" s="70" t="str">
        <f t="shared" si="3"/>
        <v>FLRY-B 1.0</v>
      </c>
      <c r="R37" s="113" t="s">
        <v>68</v>
      </c>
      <c r="S37" s="104" t="str">
        <f t="shared" si="4"/>
        <v>1.0</v>
      </c>
      <c r="T37" s="111" t="s">
        <v>69</v>
      </c>
      <c r="U37" s="111" t="s">
        <v>253</v>
      </c>
      <c r="V37" s="105" t="s">
        <v>43</v>
      </c>
      <c r="W37" s="111" t="s">
        <v>86</v>
      </c>
      <c r="X37" s="74" t="s">
        <v>11</v>
      </c>
      <c r="Y37" s="83">
        <v>615</v>
      </c>
      <c r="Z37" s="111" t="s">
        <v>349</v>
      </c>
      <c r="AA37" s="83" t="s">
        <v>46</v>
      </c>
      <c r="AB37" s="83"/>
      <c r="AC37" s="83">
        <v>502462</v>
      </c>
    </row>
    <row r="38" s="3" customFormat="1" ht="25" customHeight="1" spans="1:29">
      <c r="A38" s="20">
        <v>35</v>
      </c>
      <c r="B38" s="21" t="s">
        <v>352</v>
      </c>
      <c r="C38" s="22" t="str">
        <f>R38&amp;$Q$2&amp;Q38</f>
        <v>红绿 FLRY-B 1.0</v>
      </c>
      <c r="D38" s="20" t="s">
        <v>92</v>
      </c>
      <c r="E38" s="96" t="str">
        <f t="shared" si="0"/>
        <v>S1170210</v>
      </c>
      <c r="F38" s="23" t="s">
        <v>34</v>
      </c>
      <c r="G38" s="23" t="s">
        <v>81</v>
      </c>
      <c r="H38" s="20" t="str">
        <f t="shared" si="1"/>
        <v>675±5</v>
      </c>
      <c r="I38" s="97" t="str">
        <f t="shared" si="2"/>
        <v>S1170249</v>
      </c>
      <c r="J38" s="23" t="s">
        <v>65</v>
      </c>
      <c r="K38" s="23" t="s">
        <v>251</v>
      </c>
      <c r="L38" s="44" t="s">
        <v>83</v>
      </c>
      <c r="M38" s="20">
        <v>1</v>
      </c>
      <c r="N38" s="45"/>
      <c r="O38" s="112" t="s">
        <v>353</v>
      </c>
      <c r="P38" s="78">
        <f>Y38+30+30</f>
        <v>675</v>
      </c>
      <c r="Q38" s="69" t="str">
        <f t="shared" si="3"/>
        <v>FLRY-B 1.0</v>
      </c>
      <c r="R38" s="112" t="s">
        <v>95</v>
      </c>
      <c r="S38" s="99" t="str">
        <f t="shared" si="4"/>
        <v>1.0</v>
      </c>
      <c r="T38" s="110" t="s">
        <v>69</v>
      </c>
      <c r="U38" s="110" t="s">
        <v>253</v>
      </c>
      <c r="V38" s="100" t="s">
        <v>43</v>
      </c>
      <c r="W38" s="110" t="s">
        <v>86</v>
      </c>
      <c r="X38" s="73" t="s">
        <v>11</v>
      </c>
      <c r="Y38" s="81">
        <v>615</v>
      </c>
      <c r="Z38" s="110" t="s">
        <v>196</v>
      </c>
      <c r="AA38" s="81" t="s">
        <v>46</v>
      </c>
      <c r="AB38" s="81"/>
      <c r="AC38" s="81">
        <v>502463</v>
      </c>
    </row>
    <row r="39" s="1" customFormat="1" ht="25" customHeight="1" spans="1:29">
      <c r="A39" s="24">
        <v>36</v>
      </c>
      <c r="B39" s="21" t="s">
        <v>32</v>
      </c>
      <c r="C39" s="79" t="str">
        <f>R39&amp;$Q$2&amp;Q39</f>
        <v>红 FLRY-B 0.35</v>
      </c>
      <c r="D39" s="24" t="s">
        <v>33</v>
      </c>
      <c r="E39" s="101" t="str">
        <f t="shared" si="0"/>
        <v>S1170250</v>
      </c>
      <c r="F39" s="16" t="s">
        <v>34</v>
      </c>
      <c r="G39" s="16" t="s">
        <v>35</v>
      </c>
      <c r="H39" s="24" t="str">
        <f t="shared" si="1"/>
        <v>185±5</v>
      </c>
      <c r="I39" s="82" t="str">
        <f t="shared" si="2"/>
        <v>S1170423</v>
      </c>
      <c r="J39" s="16" t="s">
        <v>36</v>
      </c>
      <c r="K39" s="16" t="s">
        <v>37</v>
      </c>
      <c r="L39" s="48" t="s">
        <v>38</v>
      </c>
      <c r="M39" s="24">
        <v>1</v>
      </c>
      <c r="N39" s="49"/>
      <c r="O39" s="111" t="s">
        <v>39</v>
      </c>
      <c r="P39" s="77">
        <f>Y39+30+10</f>
        <v>185</v>
      </c>
      <c r="Q39" s="70" t="str">
        <f t="shared" si="3"/>
        <v>FLRY-B 0.35</v>
      </c>
      <c r="R39" s="71" t="s">
        <v>40</v>
      </c>
      <c r="S39" s="104" t="str">
        <f t="shared" si="4"/>
        <v>0.35</v>
      </c>
      <c r="T39" s="111" t="s">
        <v>41</v>
      </c>
      <c r="U39" s="83" t="s">
        <v>42</v>
      </c>
      <c r="V39" s="105" t="s">
        <v>43</v>
      </c>
      <c r="W39" s="111" t="s">
        <v>44</v>
      </c>
      <c r="X39" s="74" t="s">
        <v>11</v>
      </c>
      <c r="Y39" s="83">
        <v>145</v>
      </c>
      <c r="Z39" s="111" t="s">
        <v>45</v>
      </c>
      <c r="AA39" s="83" t="s">
        <v>46</v>
      </c>
      <c r="AB39" s="83"/>
      <c r="AC39" s="83">
        <v>502464</v>
      </c>
    </row>
    <row r="40" s="3" customFormat="1" ht="25" customHeight="1" spans="1:29">
      <c r="A40" s="20">
        <v>37</v>
      </c>
      <c r="B40" s="25" t="s">
        <v>47</v>
      </c>
      <c r="C40" s="22" t="str">
        <f>R40&amp;$Q$2&amp;Q40</f>
        <v>蓝黑 FLRY-A 0.35</v>
      </c>
      <c r="D40" s="20" t="s">
        <v>48</v>
      </c>
      <c r="E40" s="96" t="str">
        <f t="shared" si="0"/>
        <v>S1170250</v>
      </c>
      <c r="F40" s="23" t="s">
        <v>34</v>
      </c>
      <c r="G40" s="23" t="s">
        <v>35</v>
      </c>
      <c r="H40" s="20" t="str">
        <f t="shared" si="1"/>
        <v>195±5</v>
      </c>
      <c r="I40" s="43" t="str">
        <f t="shared" si="2"/>
        <v>S1170423</v>
      </c>
      <c r="J40" s="23" t="s">
        <v>36</v>
      </c>
      <c r="K40" s="23" t="s">
        <v>37</v>
      </c>
      <c r="L40" s="44" t="s">
        <v>38</v>
      </c>
      <c r="M40" s="20">
        <v>1</v>
      </c>
      <c r="N40" s="45"/>
      <c r="O40" s="110" t="s">
        <v>49</v>
      </c>
      <c r="P40" s="78">
        <f>Y40+30+20</f>
        <v>195</v>
      </c>
      <c r="Q40" s="69" t="str">
        <f t="shared" si="3"/>
        <v>FLRY-A 0.35</v>
      </c>
      <c r="R40" s="84" t="s">
        <v>50</v>
      </c>
      <c r="S40" s="99" t="str">
        <f t="shared" si="4"/>
        <v>0.35</v>
      </c>
      <c r="T40" s="110" t="s">
        <v>41</v>
      </c>
      <c r="U40" s="81" t="s">
        <v>42</v>
      </c>
      <c r="V40" s="100" t="s">
        <v>51</v>
      </c>
      <c r="W40" s="110" t="s">
        <v>44</v>
      </c>
      <c r="X40" s="73" t="s">
        <v>11</v>
      </c>
      <c r="Y40" s="81">
        <v>145</v>
      </c>
      <c r="Z40" s="110" t="s">
        <v>52</v>
      </c>
      <c r="AA40" s="81" t="s">
        <v>46</v>
      </c>
      <c r="AB40" s="81"/>
      <c r="AC40" s="81">
        <v>502465</v>
      </c>
    </row>
    <row r="41" s="1" customFormat="1" ht="25" customHeight="1" spans="1:29">
      <c r="A41" s="24">
        <v>38</v>
      </c>
      <c r="B41" s="21" t="s">
        <v>62</v>
      </c>
      <c r="C41" s="79" t="str">
        <f>R41&amp;$Q$2&amp;Q41</f>
        <v>棕 AVSS 2.0</v>
      </c>
      <c r="D41" s="24" t="s">
        <v>63</v>
      </c>
      <c r="E41" s="101" t="str">
        <f t="shared" si="0"/>
        <v>S1170210</v>
      </c>
      <c r="F41" s="16" t="s">
        <v>34</v>
      </c>
      <c r="G41" s="16" t="s">
        <v>64</v>
      </c>
      <c r="H41" s="24" t="str">
        <f t="shared" si="1"/>
        <v>800±5</v>
      </c>
      <c r="I41" s="102" t="str">
        <f t="shared" si="2"/>
        <v>S1170055</v>
      </c>
      <c r="J41" s="16" t="s">
        <v>65</v>
      </c>
      <c r="K41" s="16" t="s">
        <v>64</v>
      </c>
      <c r="L41" s="48" t="s">
        <v>66</v>
      </c>
      <c r="M41" s="24">
        <v>1</v>
      </c>
      <c r="N41" s="49"/>
      <c r="O41" s="111" t="s">
        <v>67</v>
      </c>
      <c r="P41" s="77">
        <f>Y41+30+15</f>
        <v>800</v>
      </c>
      <c r="Q41" s="70" t="str">
        <f t="shared" si="3"/>
        <v>AVSS 2.0</v>
      </c>
      <c r="R41" s="71" t="s">
        <v>68</v>
      </c>
      <c r="S41" s="104" t="str">
        <f t="shared" si="4"/>
        <v>2.0</v>
      </c>
      <c r="T41" s="111" t="s">
        <v>69</v>
      </c>
      <c r="U41" s="111" t="s">
        <v>70</v>
      </c>
      <c r="V41" s="50" t="s">
        <v>71</v>
      </c>
      <c r="W41" s="111" t="s">
        <v>72</v>
      </c>
      <c r="X41" s="74" t="s">
        <v>11</v>
      </c>
      <c r="Y41" s="83">
        <v>755</v>
      </c>
      <c r="Z41" s="111" t="s">
        <v>73</v>
      </c>
      <c r="AA41" s="83" t="s">
        <v>46</v>
      </c>
      <c r="AB41" s="83"/>
      <c r="AC41" s="83">
        <v>502466</v>
      </c>
    </row>
    <row r="42" s="3" customFormat="1" ht="25" customHeight="1" spans="1:29">
      <c r="A42" s="20">
        <v>39</v>
      </c>
      <c r="B42" s="21" t="s">
        <v>79</v>
      </c>
      <c r="C42" s="22" t="str">
        <f>R42&amp;$Q$2&amp;Q42</f>
        <v>黑蓝 FLRY-B 1.0</v>
      </c>
      <c r="D42" s="20" t="s">
        <v>80</v>
      </c>
      <c r="E42" s="96" t="str">
        <f t="shared" si="0"/>
        <v>S1170210</v>
      </c>
      <c r="F42" s="23" t="s">
        <v>34</v>
      </c>
      <c r="G42" s="23" t="s">
        <v>81</v>
      </c>
      <c r="H42" s="20" t="str">
        <f t="shared" si="1"/>
        <v>815±5</v>
      </c>
      <c r="I42" s="97" t="str">
        <f t="shared" si="2"/>
        <v>S1170230</v>
      </c>
      <c r="J42" s="23" t="s">
        <v>65</v>
      </c>
      <c r="K42" s="23" t="s">
        <v>82</v>
      </c>
      <c r="L42" s="44" t="s">
        <v>83</v>
      </c>
      <c r="M42" s="20">
        <v>1</v>
      </c>
      <c r="N42" s="45"/>
      <c r="O42" s="110" t="s">
        <v>84</v>
      </c>
      <c r="P42" s="78">
        <f>Y42+30+30</f>
        <v>815</v>
      </c>
      <c r="Q42" s="69" t="str">
        <f t="shared" si="3"/>
        <v>FLRY-B 1.0</v>
      </c>
      <c r="R42" s="84" t="s">
        <v>52</v>
      </c>
      <c r="S42" s="99" t="str">
        <f t="shared" si="4"/>
        <v>1.0</v>
      </c>
      <c r="T42" s="110" t="s">
        <v>69</v>
      </c>
      <c r="U42" s="110" t="s">
        <v>85</v>
      </c>
      <c r="V42" s="100" t="s">
        <v>43</v>
      </c>
      <c r="W42" s="110" t="s">
        <v>86</v>
      </c>
      <c r="X42" s="73" t="s">
        <v>11</v>
      </c>
      <c r="Y42" s="81">
        <v>755</v>
      </c>
      <c r="Z42" s="110" t="s">
        <v>56</v>
      </c>
      <c r="AA42" s="81" t="s">
        <v>46</v>
      </c>
      <c r="AB42" s="81"/>
      <c r="AC42" s="81">
        <v>502467</v>
      </c>
    </row>
    <row r="43" s="1" customFormat="1" ht="25" customHeight="1" spans="1:29">
      <c r="A43" s="24">
        <v>40</v>
      </c>
      <c r="B43" s="25" t="s">
        <v>87</v>
      </c>
      <c r="C43" s="79" t="str">
        <f>R43&amp;$Q$2&amp;Q43</f>
        <v>橙 FLRY-B 1.0</v>
      </c>
      <c r="D43" s="24" t="s">
        <v>88</v>
      </c>
      <c r="E43" s="101" t="str">
        <f t="shared" si="0"/>
        <v>S1170210</v>
      </c>
      <c r="F43" s="16" t="s">
        <v>34</v>
      </c>
      <c r="G43" s="16" t="s">
        <v>81</v>
      </c>
      <c r="H43" s="24" t="str">
        <f t="shared" si="1"/>
        <v>815±5</v>
      </c>
      <c r="I43" s="102" t="str">
        <f t="shared" si="2"/>
        <v>S1170230</v>
      </c>
      <c r="J43" s="16" t="s">
        <v>65</v>
      </c>
      <c r="K43" s="16" t="s">
        <v>82</v>
      </c>
      <c r="L43" s="48" t="s">
        <v>83</v>
      </c>
      <c r="M43" s="24">
        <v>1</v>
      </c>
      <c r="N43" s="49"/>
      <c r="O43" s="111" t="s">
        <v>89</v>
      </c>
      <c r="P43" s="77">
        <f>Y43+30+30</f>
        <v>815</v>
      </c>
      <c r="Q43" s="70" t="str">
        <f t="shared" si="3"/>
        <v>FLRY-B 1.0</v>
      </c>
      <c r="R43" s="113" t="s">
        <v>90</v>
      </c>
      <c r="S43" s="104" t="str">
        <f t="shared" si="4"/>
        <v>1.0</v>
      </c>
      <c r="T43" s="111" t="s">
        <v>69</v>
      </c>
      <c r="U43" s="111" t="s">
        <v>85</v>
      </c>
      <c r="V43" s="105" t="s">
        <v>43</v>
      </c>
      <c r="W43" s="111" t="s">
        <v>86</v>
      </c>
      <c r="X43" s="74" t="s">
        <v>11</v>
      </c>
      <c r="Y43" s="83">
        <v>755</v>
      </c>
      <c r="Z43" s="111" t="s">
        <v>90</v>
      </c>
      <c r="AA43" s="83" t="s">
        <v>46</v>
      </c>
      <c r="AB43" s="83"/>
      <c r="AC43" s="83">
        <v>502468</v>
      </c>
    </row>
    <row r="44" s="3" customFormat="1" ht="25" customHeight="1" spans="1:29">
      <c r="A44" s="20">
        <v>41</v>
      </c>
      <c r="B44" s="25" t="s">
        <v>203</v>
      </c>
      <c r="C44" s="22" t="str">
        <f>R44&amp;$Q$2&amp;Q44</f>
        <v>黑白 FLRY-B 0.5</v>
      </c>
      <c r="D44" s="20" t="s">
        <v>204</v>
      </c>
      <c r="E44" s="20" t="str">
        <f t="shared" si="0"/>
        <v>S1170288</v>
      </c>
      <c r="F44" s="23" t="s">
        <v>34</v>
      </c>
      <c r="G44" s="23" t="s">
        <v>35</v>
      </c>
      <c r="H44" s="20" t="str">
        <f t="shared" si="1"/>
        <v>325±5</v>
      </c>
      <c r="I44" s="97" t="str">
        <f t="shared" si="2"/>
        <v>S1170624</v>
      </c>
      <c r="J44" s="23" t="s">
        <v>111</v>
      </c>
      <c r="K44" s="23" t="s">
        <v>112</v>
      </c>
      <c r="L44" s="44" t="s">
        <v>113</v>
      </c>
      <c r="M44" s="20">
        <v>1</v>
      </c>
      <c r="N44" s="45"/>
      <c r="O44" s="110" t="s">
        <v>205</v>
      </c>
      <c r="P44" s="78">
        <f>Y44+30+10</f>
        <v>325</v>
      </c>
      <c r="Q44" s="69" t="str">
        <f t="shared" si="3"/>
        <v>FLRY-B 0.5</v>
      </c>
      <c r="R44" s="84" t="s">
        <v>206</v>
      </c>
      <c r="S44" s="99" t="str">
        <f t="shared" si="4"/>
        <v>0.5</v>
      </c>
      <c r="T44" s="81" t="s">
        <v>134</v>
      </c>
      <c r="U44" s="110" t="s">
        <v>135</v>
      </c>
      <c r="V44" s="100" t="s">
        <v>43</v>
      </c>
      <c r="W44" s="110" t="s">
        <v>117</v>
      </c>
      <c r="X44" s="73" t="s">
        <v>11</v>
      </c>
      <c r="Y44" s="81">
        <v>285</v>
      </c>
      <c r="Z44" s="110" t="s">
        <v>207</v>
      </c>
      <c r="AA44" s="81" t="s">
        <v>46</v>
      </c>
      <c r="AB44" s="81"/>
      <c r="AC44" s="81">
        <v>502469</v>
      </c>
    </row>
    <row r="45" s="1" customFormat="1" ht="25" customHeight="1" spans="1:29">
      <c r="A45" s="24">
        <v>42</v>
      </c>
      <c r="B45" s="21" t="s">
        <v>208</v>
      </c>
      <c r="C45" s="79" t="str">
        <f>R45&amp;$Q$2&amp;Q45</f>
        <v>绿红 FLRY-B 0.35</v>
      </c>
      <c r="D45" s="24" t="s">
        <v>209</v>
      </c>
      <c r="E45" s="24" t="str">
        <f t="shared" si="0"/>
        <v>S1170423</v>
      </c>
      <c r="F45" s="16" t="s">
        <v>36</v>
      </c>
      <c r="G45" s="16" t="s">
        <v>37</v>
      </c>
      <c r="H45" s="24" t="str">
        <f t="shared" si="1"/>
        <v>340±5</v>
      </c>
      <c r="I45" s="102" t="str">
        <f t="shared" si="2"/>
        <v>S1170624</v>
      </c>
      <c r="J45" s="16" t="s">
        <v>111</v>
      </c>
      <c r="K45" s="16" t="s">
        <v>112</v>
      </c>
      <c r="L45" s="48" t="s">
        <v>38</v>
      </c>
      <c r="M45" s="24">
        <v>1</v>
      </c>
      <c r="N45" s="49"/>
      <c r="O45" s="111" t="s">
        <v>210</v>
      </c>
      <c r="P45" s="77">
        <f>Y45+30+25</f>
        <v>340</v>
      </c>
      <c r="Q45" s="70" t="str">
        <f t="shared" si="3"/>
        <v>FLRY-B 0.35</v>
      </c>
      <c r="R45" s="113" t="s">
        <v>211</v>
      </c>
      <c r="S45" s="104" t="str">
        <f t="shared" si="4"/>
        <v>0.35</v>
      </c>
      <c r="T45" s="83" t="s">
        <v>42</v>
      </c>
      <c r="U45" s="111" t="s">
        <v>135</v>
      </c>
      <c r="V45" s="105" t="s">
        <v>43</v>
      </c>
      <c r="W45" s="111" t="s">
        <v>44</v>
      </c>
      <c r="X45" s="74" t="s">
        <v>11</v>
      </c>
      <c r="Y45" s="83">
        <v>285</v>
      </c>
      <c r="Z45" s="111" t="s">
        <v>212</v>
      </c>
      <c r="AA45" s="83" t="s">
        <v>46</v>
      </c>
      <c r="AB45" s="83"/>
      <c r="AC45" s="83">
        <v>502470</v>
      </c>
    </row>
    <row r="46" s="3" customFormat="1" ht="25" customHeight="1" spans="1:29">
      <c r="A46" s="20">
        <v>43</v>
      </c>
      <c r="B46" s="25" t="s">
        <v>74</v>
      </c>
      <c r="C46" s="22" t="str">
        <f>R46&amp;$Q$2&amp;Q46</f>
        <v>蓝 AVSS 2.0</v>
      </c>
      <c r="D46" s="20" t="s">
        <v>75</v>
      </c>
      <c r="E46" s="96" t="str">
        <f t="shared" si="0"/>
        <v>S1170210</v>
      </c>
      <c r="F46" s="23" t="s">
        <v>34</v>
      </c>
      <c r="G46" s="23" t="s">
        <v>64</v>
      </c>
      <c r="H46" s="20" t="str">
        <f t="shared" si="1"/>
        <v>800±5</v>
      </c>
      <c r="I46" s="97" t="str">
        <f t="shared" si="2"/>
        <v>S1170055</v>
      </c>
      <c r="J46" s="23" t="s">
        <v>65</v>
      </c>
      <c r="K46" s="23" t="s">
        <v>64</v>
      </c>
      <c r="L46" s="44" t="s">
        <v>113</v>
      </c>
      <c r="M46" s="20">
        <v>1</v>
      </c>
      <c r="N46" s="45"/>
      <c r="O46" s="110" t="s">
        <v>76</v>
      </c>
      <c r="P46" s="78">
        <f>Y46+30+15</f>
        <v>800</v>
      </c>
      <c r="Q46" s="69" t="str">
        <f t="shared" si="3"/>
        <v>AVSS 2.0</v>
      </c>
      <c r="R46" s="84" t="s">
        <v>77</v>
      </c>
      <c r="S46" s="99" t="str">
        <f t="shared" si="4"/>
        <v>2.0</v>
      </c>
      <c r="T46" s="110" t="s">
        <v>69</v>
      </c>
      <c r="U46" s="110" t="s">
        <v>70</v>
      </c>
      <c r="V46" s="46" t="s">
        <v>71</v>
      </c>
      <c r="W46" s="110" t="s">
        <v>72</v>
      </c>
      <c r="X46" s="73" t="s">
        <v>11</v>
      </c>
      <c r="Y46" s="81">
        <v>755</v>
      </c>
      <c r="Z46" s="110" t="s">
        <v>78</v>
      </c>
      <c r="AA46" s="81" t="s">
        <v>46</v>
      </c>
      <c r="AB46" s="81"/>
      <c r="AC46" s="81">
        <v>502471</v>
      </c>
    </row>
    <row r="47" s="1" customFormat="1" ht="25" customHeight="1" spans="1:29">
      <c r="A47" s="24">
        <v>44</v>
      </c>
      <c r="B47" s="21" t="s">
        <v>245</v>
      </c>
      <c r="C47" s="79" t="str">
        <f>R47&amp;$Q$2&amp;Q47</f>
        <v>绿黑 AVSS 0.5</v>
      </c>
      <c r="D47" s="24" t="s">
        <v>220</v>
      </c>
      <c r="E47" s="24" t="str">
        <f t="shared" si="0"/>
        <v>S1170288</v>
      </c>
      <c r="F47" s="16" t="s">
        <v>34</v>
      </c>
      <c r="G47" s="16" t="s">
        <v>35</v>
      </c>
      <c r="H47" s="24" t="str">
        <f t="shared" si="1"/>
        <v>460±5</v>
      </c>
      <c r="I47" s="82" t="str">
        <f t="shared" si="2"/>
        <v>半剥皮</v>
      </c>
      <c r="J47" s="16" t="s">
        <v>237</v>
      </c>
      <c r="K47" s="16"/>
      <c r="L47" s="48" t="s">
        <v>113</v>
      </c>
      <c r="M47" s="24">
        <v>1</v>
      </c>
      <c r="N47" s="49"/>
      <c r="O47" s="111" t="s">
        <v>246</v>
      </c>
      <c r="P47" s="77">
        <f>Y47+20+25</f>
        <v>460</v>
      </c>
      <c r="Q47" s="70" t="str">
        <f t="shared" si="3"/>
        <v>AVSS 0.5</v>
      </c>
      <c r="R47" s="71" t="s">
        <v>224</v>
      </c>
      <c r="S47" s="104" t="str">
        <f t="shared" si="4"/>
        <v>0.5</v>
      </c>
      <c r="T47" s="83" t="s">
        <v>134</v>
      </c>
      <c r="U47" s="83" t="s">
        <v>239</v>
      </c>
      <c r="V47" s="50" t="s">
        <v>71</v>
      </c>
      <c r="W47" s="111" t="s">
        <v>117</v>
      </c>
      <c r="X47" s="74" t="s">
        <v>11</v>
      </c>
      <c r="Y47" s="83">
        <v>415</v>
      </c>
      <c r="Z47" s="111" t="s">
        <v>240</v>
      </c>
      <c r="AA47" s="83" t="s">
        <v>46</v>
      </c>
      <c r="AB47" s="83"/>
      <c r="AC47" s="83">
        <v>502472</v>
      </c>
    </row>
    <row r="48" s="3" customFormat="1" ht="25" customHeight="1" spans="1:29">
      <c r="A48" s="20">
        <v>45</v>
      </c>
      <c r="B48" s="25" t="s">
        <v>235</v>
      </c>
      <c r="C48" s="22" t="str">
        <f>R48&amp;$Q$2&amp;Q48</f>
        <v>绿黑 FLRY-A 0.35</v>
      </c>
      <c r="D48" s="20" t="s">
        <v>236</v>
      </c>
      <c r="E48" s="96" t="str">
        <f t="shared" si="0"/>
        <v>S1170117</v>
      </c>
      <c r="F48" s="23" t="s">
        <v>221</v>
      </c>
      <c r="G48" s="23" t="s">
        <v>35</v>
      </c>
      <c r="H48" s="20" t="str">
        <f t="shared" si="1"/>
        <v>535±5</v>
      </c>
      <c r="I48" s="43" t="str">
        <f t="shared" si="2"/>
        <v>半剥皮</v>
      </c>
      <c r="J48" s="23" t="s">
        <v>237</v>
      </c>
      <c r="K48" s="23"/>
      <c r="L48" s="44" t="s">
        <v>38</v>
      </c>
      <c r="M48" s="20">
        <v>1</v>
      </c>
      <c r="N48" s="45"/>
      <c r="O48" s="110" t="s">
        <v>238</v>
      </c>
      <c r="P48" s="78">
        <f>Y48+20</f>
        <v>535</v>
      </c>
      <c r="Q48" s="69" t="str">
        <f t="shared" si="3"/>
        <v>FLRY-A 0.35</v>
      </c>
      <c r="R48" s="84" t="s">
        <v>224</v>
      </c>
      <c r="S48" s="99" t="str">
        <f t="shared" si="4"/>
        <v>0.35</v>
      </c>
      <c r="T48" s="110" t="s">
        <v>225</v>
      </c>
      <c r="U48" s="81" t="s">
        <v>239</v>
      </c>
      <c r="V48" s="100" t="s">
        <v>51</v>
      </c>
      <c r="W48" s="110" t="s">
        <v>44</v>
      </c>
      <c r="X48" s="73" t="s">
        <v>11</v>
      </c>
      <c r="Y48" s="81">
        <v>515</v>
      </c>
      <c r="Z48" s="110" t="s">
        <v>240</v>
      </c>
      <c r="AA48" s="81" t="s">
        <v>46</v>
      </c>
      <c r="AB48" s="81"/>
      <c r="AC48" s="81">
        <v>502473</v>
      </c>
    </row>
    <row r="49" s="1" customFormat="1" ht="25" customHeight="1" spans="1:29">
      <c r="A49" s="24">
        <v>46</v>
      </c>
      <c r="B49" s="25" t="s">
        <v>243</v>
      </c>
      <c r="C49" s="79" t="str">
        <f>R49&amp;$Q$2&amp;Q49</f>
        <v>绿黑 AVSS 0.5</v>
      </c>
      <c r="D49" s="24" t="s">
        <v>220</v>
      </c>
      <c r="E49" s="101" t="str">
        <f t="shared" si="0"/>
        <v>S1170624</v>
      </c>
      <c r="F49" s="16" t="s">
        <v>111</v>
      </c>
      <c r="G49" s="16" t="s">
        <v>112</v>
      </c>
      <c r="H49" s="24" t="str">
        <f t="shared" si="1"/>
        <v>340±5</v>
      </c>
      <c r="I49" s="82" t="str">
        <f t="shared" si="2"/>
        <v>半剥皮</v>
      </c>
      <c r="J49" s="16" t="s">
        <v>237</v>
      </c>
      <c r="K49" s="16"/>
      <c r="L49" s="48" t="s">
        <v>113</v>
      </c>
      <c r="M49" s="24">
        <v>1</v>
      </c>
      <c r="N49" s="49"/>
      <c r="O49" s="111" t="s">
        <v>244</v>
      </c>
      <c r="P49" s="77">
        <f>Y49+20</f>
        <v>340</v>
      </c>
      <c r="Q49" s="70" t="str">
        <f t="shared" si="3"/>
        <v>AVSS 0.5</v>
      </c>
      <c r="R49" s="71" t="s">
        <v>224</v>
      </c>
      <c r="S49" s="104" t="str">
        <f t="shared" si="4"/>
        <v>0.5</v>
      </c>
      <c r="T49" s="111" t="s">
        <v>135</v>
      </c>
      <c r="U49" s="83" t="s">
        <v>239</v>
      </c>
      <c r="V49" s="50" t="s">
        <v>71</v>
      </c>
      <c r="W49" s="111" t="s">
        <v>117</v>
      </c>
      <c r="X49" s="74" t="s">
        <v>11</v>
      </c>
      <c r="Y49" s="83">
        <v>320</v>
      </c>
      <c r="Z49" s="111" t="s">
        <v>240</v>
      </c>
      <c r="AA49" s="83" t="s">
        <v>46</v>
      </c>
      <c r="AB49" s="83"/>
      <c r="AC49" s="83">
        <v>502474</v>
      </c>
    </row>
    <row r="50" s="3" customFormat="1" ht="25" customHeight="1" spans="1:29">
      <c r="A50" s="20">
        <v>47</v>
      </c>
      <c r="B50" s="21" t="s">
        <v>241</v>
      </c>
      <c r="C50" s="22" t="str">
        <f>R50&amp;$Q$2&amp;Q50</f>
        <v>绿黑 FLRY-A 0.35</v>
      </c>
      <c r="D50" s="20" t="s">
        <v>236</v>
      </c>
      <c r="E50" s="96" t="str">
        <f t="shared" si="0"/>
        <v>S1170117</v>
      </c>
      <c r="F50" s="23" t="s">
        <v>221</v>
      </c>
      <c r="G50" s="23" t="s">
        <v>35</v>
      </c>
      <c r="H50" s="20" t="str">
        <f t="shared" si="1"/>
        <v>315±5</v>
      </c>
      <c r="I50" s="43" t="str">
        <f t="shared" si="2"/>
        <v>半剥皮</v>
      </c>
      <c r="J50" s="23" t="s">
        <v>237</v>
      </c>
      <c r="K50" s="23"/>
      <c r="L50" s="44" t="s">
        <v>38</v>
      </c>
      <c r="M50" s="20">
        <v>1</v>
      </c>
      <c r="N50" s="45"/>
      <c r="O50" s="110" t="s">
        <v>242</v>
      </c>
      <c r="P50" s="78">
        <f>Y50+20</f>
        <v>315</v>
      </c>
      <c r="Q50" s="69" t="str">
        <f t="shared" si="3"/>
        <v>FLRY-A 0.35</v>
      </c>
      <c r="R50" s="84" t="s">
        <v>224</v>
      </c>
      <c r="S50" s="99" t="str">
        <f t="shared" si="4"/>
        <v>0.35</v>
      </c>
      <c r="T50" s="110" t="s">
        <v>225</v>
      </c>
      <c r="U50" s="81" t="s">
        <v>239</v>
      </c>
      <c r="V50" s="100" t="s">
        <v>51</v>
      </c>
      <c r="W50" s="110" t="s">
        <v>44</v>
      </c>
      <c r="X50" s="73" t="s">
        <v>11</v>
      </c>
      <c r="Y50" s="81">
        <v>295</v>
      </c>
      <c r="Z50" s="110" t="s">
        <v>240</v>
      </c>
      <c r="AA50" s="81" t="s">
        <v>46</v>
      </c>
      <c r="AB50" s="81"/>
      <c r="AC50" s="81">
        <v>502475</v>
      </c>
    </row>
    <row r="51" s="1" customFormat="1" ht="25" customHeight="1" spans="1:29">
      <c r="A51" s="24">
        <v>48</v>
      </c>
      <c r="B51" s="25" t="s">
        <v>273</v>
      </c>
      <c r="C51" s="79" t="str">
        <f>R51&amp;$Q$2&amp;Q51</f>
        <v>黑 FLRY-B 2.5</v>
      </c>
      <c r="D51" s="24" t="s">
        <v>274</v>
      </c>
      <c r="E51" s="101" t="str">
        <f t="shared" si="0"/>
        <v>S1170055</v>
      </c>
      <c r="F51" s="16" t="s">
        <v>275</v>
      </c>
      <c r="G51" s="16" t="s">
        <v>276</v>
      </c>
      <c r="H51" s="24" t="str">
        <f t="shared" si="1"/>
        <v>145±5</v>
      </c>
      <c r="I51" s="82" t="str">
        <f t="shared" si="2"/>
        <v>半剥皮</v>
      </c>
      <c r="J51" s="16" t="s">
        <v>237</v>
      </c>
      <c r="K51" s="16"/>
      <c r="L51" s="48" t="s">
        <v>277</v>
      </c>
      <c r="M51" s="24">
        <v>1</v>
      </c>
      <c r="N51" s="49"/>
      <c r="O51" s="111" t="s">
        <v>278</v>
      </c>
      <c r="P51" s="77">
        <f>Y51+20</f>
        <v>145</v>
      </c>
      <c r="Q51" s="70" t="str">
        <f t="shared" si="3"/>
        <v>FLRY-B 2.5</v>
      </c>
      <c r="R51" s="113" t="s">
        <v>126</v>
      </c>
      <c r="S51" s="104" t="str">
        <f t="shared" si="4"/>
        <v>2.5</v>
      </c>
      <c r="T51" s="111" t="s">
        <v>70</v>
      </c>
      <c r="U51" s="83" t="s">
        <v>239</v>
      </c>
      <c r="V51" s="105" t="s">
        <v>43</v>
      </c>
      <c r="W51" s="111" t="s">
        <v>279</v>
      </c>
      <c r="X51" s="74" t="s">
        <v>11</v>
      </c>
      <c r="Y51" s="83">
        <v>125</v>
      </c>
      <c r="Z51" s="111" t="s">
        <v>126</v>
      </c>
      <c r="AA51" s="83" t="s">
        <v>46</v>
      </c>
      <c r="AB51" s="83"/>
      <c r="AC51" s="83">
        <v>502476</v>
      </c>
    </row>
    <row r="52" s="3" customFormat="1" ht="25" customHeight="1" spans="1:29">
      <c r="A52" s="20">
        <v>49</v>
      </c>
      <c r="B52" s="21" t="s">
        <v>280</v>
      </c>
      <c r="C52" s="22" t="str">
        <f>R52&amp;$Q$2&amp;Q52</f>
        <v>黑 AVSS 2.0</v>
      </c>
      <c r="D52" s="20" t="s">
        <v>281</v>
      </c>
      <c r="E52" s="96" t="str">
        <f t="shared" si="0"/>
        <v>S1170210</v>
      </c>
      <c r="F52" s="23" t="s">
        <v>34</v>
      </c>
      <c r="G52" s="23" t="s">
        <v>64</v>
      </c>
      <c r="H52" s="20" t="str">
        <f t="shared" si="1"/>
        <v>665±5</v>
      </c>
      <c r="I52" s="43" t="str">
        <f t="shared" si="2"/>
        <v>半剥皮</v>
      </c>
      <c r="J52" s="23" t="s">
        <v>237</v>
      </c>
      <c r="K52" s="23"/>
      <c r="L52" s="44" t="s">
        <v>66</v>
      </c>
      <c r="M52" s="20">
        <v>1</v>
      </c>
      <c r="N52" s="45"/>
      <c r="O52" s="110" t="s">
        <v>282</v>
      </c>
      <c r="P52" s="78">
        <f>Y52+20+15</f>
        <v>665</v>
      </c>
      <c r="Q52" s="69" t="str">
        <f t="shared" si="3"/>
        <v>AVSS 2.0</v>
      </c>
      <c r="R52" s="112" t="s">
        <v>126</v>
      </c>
      <c r="S52" s="99" t="str">
        <f t="shared" si="4"/>
        <v>2.0</v>
      </c>
      <c r="T52" s="110" t="s">
        <v>69</v>
      </c>
      <c r="U52" s="81" t="s">
        <v>239</v>
      </c>
      <c r="V52" s="46" t="s">
        <v>71</v>
      </c>
      <c r="W52" s="110" t="s">
        <v>72</v>
      </c>
      <c r="X52" s="73" t="s">
        <v>11</v>
      </c>
      <c r="Y52" s="81">
        <v>630</v>
      </c>
      <c r="Z52" s="110" t="s">
        <v>126</v>
      </c>
      <c r="AA52" s="81" t="s">
        <v>46</v>
      </c>
      <c r="AB52" s="81"/>
      <c r="AC52" s="81">
        <v>502477</v>
      </c>
    </row>
    <row r="53" s="1" customFormat="1" ht="25" customHeight="1" spans="1:29">
      <c r="A53" s="24">
        <v>50</v>
      </c>
      <c r="B53" s="25" t="s">
        <v>262</v>
      </c>
      <c r="C53" s="79" t="str">
        <f>R53&amp;$Q$2&amp;Q53</f>
        <v>黑 FLRY-B 0.5</v>
      </c>
      <c r="D53" s="24" t="s">
        <v>124</v>
      </c>
      <c r="E53" s="101" t="str">
        <f t="shared" si="0"/>
        <v>S1170443</v>
      </c>
      <c r="F53" s="16" t="s">
        <v>34</v>
      </c>
      <c r="G53" s="16" t="s">
        <v>35</v>
      </c>
      <c r="H53" s="24" t="str">
        <f t="shared" si="1"/>
        <v>525±5</v>
      </c>
      <c r="I53" s="82" t="str">
        <f t="shared" si="2"/>
        <v>半剥皮</v>
      </c>
      <c r="J53" s="16" t="s">
        <v>237</v>
      </c>
      <c r="K53" s="16"/>
      <c r="L53" s="48" t="s">
        <v>113</v>
      </c>
      <c r="M53" s="24">
        <v>1</v>
      </c>
      <c r="N53" s="49"/>
      <c r="O53" s="111" t="s">
        <v>263</v>
      </c>
      <c r="P53" s="77">
        <f>Y53+20</f>
        <v>525</v>
      </c>
      <c r="Q53" s="70" t="str">
        <f t="shared" si="3"/>
        <v>FLRY-B 0.5</v>
      </c>
      <c r="R53" s="113" t="s">
        <v>126</v>
      </c>
      <c r="S53" s="104" t="str">
        <f t="shared" si="4"/>
        <v>0.5</v>
      </c>
      <c r="T53" s="111" t="s">
        <v>116</v>
      </c>
      <c r="U53" s="83" t="s">
        <v>239</v>
      </c>
      <c r="V53" s="105" t="s">
        <v>43</v>
      </c>
      <c r="W53" s="111" t="s">
        <v>117</v>
      </c>
      <c r="X53" s="74" t="s">
        <v>11</v>
      </c>
      <c r="Y53" s="83">
        <v>505</v>
      </c>
      <c r="Z53" s="111" t="s">
        <v>126</v>
      </c>
      <c r="AA53" s="83" t="s">
        <v>46</v>
      </c>
      <c r="AB53" s="83"/>
      <c r="AC53" s="83">
        <v>502478</v>
      </c>
    </row>
    <row r="54" s="3" customFormat="1" ht="25" customHeight="1" spans="1:29">
      <c r="A54" s="20">
        <v>51</v>
      </c>
      <c r="B54" s="21" t="s">
        <v>264</v>
      </c>
      <c r="C54" s="22" t="str">
        <f>R54&amp;$Q$2&amp;Q54</f>
        <v>黑 FLRY-B 0.5</v>
      </c>
      <c r="D54" s="20" t="s">
        <v>124</v>
      </c>
      <c r="E54" s="96" t="str">
        <f t="shared" si="0"/>
        <v>S1170620</v>
      </c>
      <c r="F54" s="23" t="s">
        <v>111</v>
      </c>
      <c r="G54" s="23" t="s">
        <v>112</v>
      </c>
      <c r="H54" s="20" t="str">
        <f t="shared" si="1"/>
        <v>930±5</v>
      </c>
      <c r="I54" s="43" t="str">
        <f t="shared" si="2"/>
        <v>半剥皮</v>
      </c>
      <c r="J54" s="23" t="s">
        <v>237</v>
      </c>
      <c r="K54" s="23"/>
      <c r="L54" s="44" t="s">
        <v>113</v>
      </c>
      <c r="M54" s="20">
        <v>1</v>
      </c>
      <c r="N54" s="45"/>
      <c r="O54" s="110" t="s">
        <v>265</v>
      </c>
      <c r="P54" s="78">
        <f>Y54+20</f>
        <v>930</v>
      </c>
      <c r="Q54" s="69" t="str">
        <f t="shared" si="3"/>
        <v>FLRY-B 0.5</v>
      </c>
      <c r="R54" s="112" t="s">
        <v>126</v>
      </c>
      <c r="S54" s="99" t="str">
        <f t="shared" si="4"/>
        <v>0.5</v>
      </c>
      <c r="T54" s="110" t="s">
        <v>115</v>
      </c>
      <c r="U54" s="81" t="s">
        <v>239</v>
      </c>
      <c r="V54" s="100" t="s">
        <v>43</v>
      </c>
      <c r="W54" s="110" t="s">
        <v>117</v>
      </c>
      <c r="X54" s="73" t="s">
        <v>11</v>
      </c>
      <c r="Y54" s="81">
        <v>910</v>
      </c>
      <c r="Z54" s="110" t="s">
        <v>126</v>
      </c>
      <c r="AA54" s="81" t="s">
        <v>46</v>
      </c>
      <c r="AB54" s="81"/>
      <c r="AC54" s="81">
        <v>502479</v>
      </c>
    </row>
    <row r="55" s="1" customFormat="1" ht="25" customHeight="1" spans="1:29">
      <c r="A55" s="24">
        <v>52</v>
      </c>
      <c r="B55" s="25" t="s">
        <v>266</v>
      </c>
      <c r="C55" s="79" t="str">
        <f>R55&amp;$Q$2&amp;Q55</f>
        <v>黑 FLRY-B 0.5</v>
      </c>
      <c r="D55" s="24" t="s">
        <v>124</v>
      </c>
      <c r="E55" s="101" t="str">
        <f t="shared" si="0"/>
        <v>S1170253</v>
      </c>
      <c r="F55" s="16" t="s">
        <v>34</v>
      </c>
      <c r="G55" s="16" t="s">
        <v>267</v>
      </c>
      <c r="H55" s="24" t="str">
        <f t="shared" si="1"/>
        <v>265±5</v>
      </c>
      <c r="I55" s="82" t="str">
        <f t="shared" si="2"/>
        <v>半剥皮</v>
      </c>
      <c r="J55" s="16" t="s">
        <v>237</v>
      </c>
      <c r="K55" s="16"/>
      <c r="L55" s="48" t="s">
        <v>113</v>
      </c>
      <c r="M55" s="24">
        <v>1</v>
      </c>
      <c r="N55" s="49" t="s">
        <v>268</v>
      </c>
      <c r="O55" s="111" t="s">
        <v>269</v>
      </c>
      <c r="P55" s="77">
        <f>Y55+20</f>
        <v>265</v>
      </c>
      <c r="Q55" s="70" t="str">
        <f t="shared" si="3"/>
        <v>FLRY-B 0.5</v>
      </c>
      <c r="R55" s="113" t="s">
        <v>126</v>
      </c>
      <c r="S55" s="104" t="str">
        <f t="shared" si="4"/>
        <v>0.5</v>
      </c>
      <c r="T55" s="111" t="s">
        <v>270</v>
      </c>
      <c r="U55" s="83" t="s">
        <v>239</v>
      </c>
      <c r="V55" s="105" t="s">
        <v>43</v>
      </c>
      <c r="W55" s="111" t="s">
        <v>117</v>
      </c>
      <c r="X55" s="74" t="s">
        <v>11</v>
      </c>
      <c r="Y55" s="83">
        <v>245</v>
      </c>
      <c r="Z55" s="111" t="s">
        <v>126</v>
      </c>
      <c r="AA55" s="83" t="s">
        <v>46</v>
      </c>
      <c r="AB55" s="83"/>
      <c r="AC55" s="83">
        <v>502480</v>
      </c>
    </row>
    <row r="56" s="3" customFormat="1" ht="25" customHeight="1" spans="1:29">
      <c r="A56" s="20">
        <v>53</v>
      </c>
      <c r="B56" s="21" t="s">
        <v>271</v>
      </c>
      <c r="C56" s="22" t="str">
        <f>R56&amp;$Q$2&amp;Q56</f>
        <v>黑 FLRY-B 0.5</v>
      </c>
      <c r="D56" s="20" t="s">
        <v>124</v>
      </c>
      <c r="E56" s="96" t="str">
        <f t="shared" si="0"/>
        <v>S1170253</v>
      </c>
      <c r="F56" s="23" t="s">
        <v>34</v>
      </c>
      <c r="G56" s="23" t="s">
        <v>267</v>
      </c>
      <c r="H56" s="20" t="str">
        <f t="shared" si="1"/>
        <v>985±5</v>
      </c>
      <c r="I56" s="43" t="str">
        <f t="shared" si="2"/>
        <v>半剥皮</v>
      </c>
      <c r="J56" s="23" t="s">
        <v>237</v>
      </c>
      <c r="K56" s="23"/>
      <c r="L56" s="44" t="s">
        <v>113</v>
      </c>
      <c r="M56" s="20">
        <v>1</v>
      </c>
      <c r="N56" s="45" t="s">
        <v>268</v>
      </c>
      <c r="O56" s="110" t="s">
        <v>272</v>
      </c>
      <c r="P56" s="78">
        <f>Y56+20</f>
        <v>985</v>
      </c>
      <c r="Q56" s="69" t="str">
        <f t="shared" si="3"/>
        <v>FLRY-B 0.5</v>
      </c>
      <c r="R56" s="112" t="s">
        <v>126</v>
      </c>
      <c r="S56" s="99" t="str">
        <f t="shared" si="4"/>
        <v>0.5</v>
      </c>
      <c r="T56" s="110" t="s">
        <v>270</v>
      </c>
      <c r="U56" s="81" t="s">
        <v>239</v>
      </c>
      <c r="V56" s="100" t="s">
        <v>43</v>
      </c>
      <c r="W56" s="110" t="s">
        <v>117</v>
      </c>
      <c r="X56" s="73" t="s">
        <v>11</v>
      </c>
      <c r="Y56" s="81">
        <v>965</v>
      </c>
      <c r="Z56" s="110" t="s">
        <v>126</v>
      </c>
      <c r="AA56" s="81" t="s">
        <v>46</v>
      </c>
      <c r="AB56" s="81"/>
      <c r="AC56" s="81">
        <v>502481</v>
      </c>
    </row>
    <row r="57" s="1" customFormat="1" ht="25" customHeight="1" spans="1:29">
      <c r="A57" s="24">
        <v>54</v>
      </c>
      <c r="B57" s="21" t="s">
        <v>287</v>
      </c>
      <c r="C57" s="79" t="str">
        <f>R57&amp;$Q$2&amp;Q57</f>
        <v>白蓝 FLRY-B 0.35</v>
      </c>
      <c r="D57" s="24" t="s">
        <v>284</v>
      </c>
      <c r="E57" s="24" t="str">
        <f t="shared" si="0"/>
        <v>S1170423</v>
      </c>
      <c r="F57" s="16" t="s">
        <v>36</v>
      </c>
      <c r="G57" s="16" t="s">
        <v>37</v>
      </c>
      <c r="H57" s="24" t="str">
        <f t="shared" si="1"/>
        <v>250±5</v>
      </c>
      <c r="I57" s="82" t="str">
        <f t="shared" si="2"/>
        <v>半剥皮</v>
      </c>
      <c r="J57" s="16" t="s">
        <v>237</v>
      </c>
      <c r="K57" s="16"/>
      <c r="L57" s="48" t="s">
        <v>38</v>
      </c>
      <c r="M57" s="24">
        <v>1</v>
      </c>
      <c r="N57" s="49"/>
      <c r="O57" s="111" t="s">
        <v>288</v>
      </c>
      <c r="P57" s="77">
        <f>Y57+20+10</f>
        <v>250</v>
      </c>
      <c r="Q57" s="70" t="str">
        <f t="shared" si="3"/>
        <v>FLRY-B 0.35</v>
      </c>
      <c r="R57" s="71" t="s">
        <v>186</v>
      </c>
      <c r="S57" s="104" t="str">
        <f t="shared" si="4"/>
        <v>0.35</v>
      </c>
      <c r="T57" s="83" t="s">
        <v>42</v>
      </c>
      <c r="U57" s="83" t="s">
        <v>239</v>
      </c>
      <c r="V57" s="105" t="s">
        <v>43</v>
      </c>
      <c r="W57" s="111" t="s">
        <v>44</v>
      </c>
      <c r="X57" s="74" t="s">
        <v>11</v>
      </c>
      <c r="Y57" s="83">
        <v>220</v>
      </c>
      <c r="Z57" s="111" t="s">
        <v>286</v>
      </c>
      <c r="AA57" s="83" t="s">
        <v>46</v>
      </c>
      <c r="AB57" s="83"/>
      <c r="AC57" s="83">
        <v>502482</v>
      </c>
    </row>
    <row r="58" s="3" customFormat="1" ht="25" customHeight="1" spans="1:29">
      <c r="A58" s="20">
        <v>55</v>
      </c>
      <c r="B58" s="25" t="s">
        <v>283</v>
      </c>
      <c r="C58" s="22" t="str">
        <f>R58&amp;$Q$2&amp;Q58</f>
        <v>白蓝 FLRY-B 0.35</v>
      </c>
      <c r="D58" s="20" t="s">
        <v>284</v>
      </c>
      <c r="E58" s="96" t="str">
        <f t="shared" si="0"/>
        <v>S1170253</v>
      </c>
      <c r="F58" s="23" t="s">
        <v>34</v>
      </c>
      <c r="G58" s="23" t="s">
        <v>35</v>
      </c>
      <c r="H58" s="20" t="str">
        <f t="shared" si="1"/>
        <v>265±5</v>
      </c>
      <c r="I58" s="43" t="str">
        <f t="shared" si="2"/>
        <v>半剥皮</v>
      </c>
      <c r="J58" s="23" t="s">
        <v>237</v>
      </c>
      <c r="K58" s="23"/>
      <c r="L58" s="44" t="s">
        <v>38</v>
      </c>
      <c r="M58" s="20">
        <v>1</v>
      </c>
      <c r="N58" s="45" t="s">
        <v>268</v>
      </c>
      <c r="O58" s="110" t="s">
        <v>285</v>
      </c>
      <c r="P58" s="78">
        <f>Y58+20</f>
        <v>265</v>
      </c>
      <c r="Q58" s="69" t="str">
        <f t="shared" si="3"/>
        <v>FLRY-B 0.35</v>
      </c>
      <c r="R58" s="84" t="s">
        <v>186</v>
      </c>
      <c r="S58" s="99" t="str">
        <f t="shared" si="4"/>
        <v>0.35</v>
      </c>
      <c r="T58" s="110" t="s">
        <v>270</v>
      </c>
      <c r="U58" s="81" t="s">
        <v>239</v>
      </c>
      <c r="V58" s="100" t="s">
        <v>43</v>
      </c>
      <c r="W58" s="110" t="s">
        <v>44</v>
      </c>
      <c r="X58" s="73" t="s">
        <v>11</v>
      </c>
      <c r="Y58" s="81">
        <v>245</v>
      </c>
      <c r="Z58" s="110" t="s">
        <v>286</v>
      </c>
      <c r="AA58" s="81" t="s">
        <v>46</v>
      </c>
      <c r="AB58" s="81"/>
      <c r="AC58" s="81">
        <v>502483</v>
      </c>
    </row>
    <row r="59" s="1" customFormat="1" ht="25" customHeight="1" spans="1:29">
      <c r="A59" s="24">
        <v>56</v>
      </c>
      <c r="B59" s="25" t="s">
        <v>289</v>
      </c>
      <c r="C59" s="79" t="str">
        <f>R59&amp;$Q$2&amp;Q59</f>
        <v>白蓝 FLRY-B 0.35</v>
      </c>
      <c r="D59" s="24" t="s">
        <v>284</v>
      </c>
      <c r="E59" s="101" t="str">
        <f t="shared" si="0"/>
        <v>S1170253</v>
      </c>
      <c r="F59" s="16" t="s">
        <v>34</v>
      </c>
      <c r="G59" s="16" t="s">
        <v>35</v>
      </c>
      <c r="H59" s="24" t="str">
        <f t="shared" si="1"/>
        <v>925±5</v>
      </c>
      <c r="I59" s="82" t="str">
        <f t="shared" si="2"/>
        <v>半剥皮</v>
      </c>
      <c r="J59" s="16" t="s">
        <v>237</v>
      </c>
      <c r="K59" s="16"/>
      <c r="L59" s="48" t="s">
        <v>38</v>
      </c>
      <c r="M59" s="24">
        <v>1</v>
      </c>
      <c r="N59" s="49" t="s">
        <v>268</v>
      </c>
      <c r="O59" s="111" t="s">
        <v>290</v>
      </c>
      <c r="P59" s="77">
        <f>Y59+20</f>
        <v>925</v>
      </c>
      <c r="Q59" s="70" t="str">
        <f t="shared" si="3"/>
        <v>FLRY-B 0.35</v>
      </c>
      <c r="R59" s="71" t="s">
        <v>186</v>
      </c>
      <c r="S59" s="104" t="str">
        <f t="shared" si="4"/>
        <v>0.35</v>
      </c>
      <c r="T59" s="111" t="s">
        <v>270</v>
      </c>
      <c r="U59" s="83" t="s">
        <v>239</v>
      </c>
      <c r="V59" s="105" t="s">
        <v>43</v>
      </c>
      <c r="W59" s="111" t="s">
        <v>44</v>
      </c>
      <c r="X59" s="74" t="s">
        <v>11</v>
      </c>
      <c r="Y59" s="83">
        <v>905</v>
      </c>
      <c r="Z59" s="111" t="s">
        <v>286</v>
      </c>
      <c r="AA59" s="83" t="s">
        <v>46</v>
      </c>
      <c r="AB59" s="83"/>
      <c r="AC59" s="83">
        <v>502484</v>
      </c>
    </row>
    <row r="60" s="3" customFormat="1" ht="25" customHeight="1" spans="1:29">
      <c r="A60" s="20">
        <v>57</v>
      </c>
      <c r="B60" s="21" t="s">
        <v>295</v>
      </c>
      <c r="C60" s="22" t="str">
        <f>R60&amp;$Q$2&amp;Q60</f>
        <v>白 FLRY-B 1.0</v>
      </c>
      <c r="D60" s="20" t="s">
        <v>98</v>
      </c>
      <c r="E60" s="96" t="str">
        <f t="shared" si="0"/>
        <v>S1170210</v>
      </c>
      <c r="F60" s="23" t="s">
        <v>34</v>
      </c>
      <c r="G60" s="23" t="s">
        <v>81</v>
      </c>
      <c r="H60" s="20" t="str">
        <f t="shared" si="1"/>
        <v>770±5</v>
      </c>
      <c r="I60" s="43" t="str">
        <f t="shared" si="2"/>
        <v>半剥皮</v>
      </c>
      <c r="J60" s="23" t="s">
        <v>237</v>
      </c>
      <c r="K60" s="23"/>
      <c r="L60" s="44" t="s">
        <v>83</v>
      </c>
      <c r="M60" s="20">
        <v>1</v>
      </c>
      <c r="N60" s="45"/>
      <c r="O60" s="110" t="s">
        <v>296</v>
      </c>
      <c r="P60" s="78">
        <f>Y60+20+30</f>
        <v>770</v>
      </c>
      <c r="Q60" s="69" t="str">
        <f t="shared" si="3"/>
        <v>FLRY-B 1.0</v>
      </c>
      <c r="R60" s="112" t="s">
        <v>100</v>
      </c>
      <c r="S60" s="99" t="str">
        <f t="shared" si="4"/>
        <v>1.0</v>
      </c>
      <c r="T60" s="110" t="s">
        <v>69</v>
      </c>
      <c r="U60" s="81" t="s">
        <v>239</v>
      </c>
      <c r="V60" s="100" t="s">
        <v>43</v>
      </c>
      <c r="W60" s="110" t="s">
        <v>86</v>
      </c>
      <c r="X60" s="73" t="s">
        <v>11</v>
      </c>
      <c r="Y60" s="81">
        <v>720</v>
      </c>
      <c r="Z60" s="110" t="s">
        <v>100</v>
      </c>
      <c r="AA60" s="81" t="s">
        <v>46</v>
      </c>
      <c r="AB60" s="81"/>
      <c r="AC60" s="81">
        <v>502485</v>
      </c>
    </row>
    <row r="61" s="1" customFormat="1" ht="25" customHeight="1" spans="1:29">
      <c r="A61" s="24">
        <v>58</v>
      </c>
      <c r="B61" s="21" t="s">
        <v>291</v>
      </c>
      <c r="C61" s="79" t="str">
        <f>R61&amp;$Q$2&amp;Q61</f>
        <v>白 FLRY-B 1.0</v>
      </c>
      <c r="D61" s="24" t="s">
        <v>98</v>
      </c>
      <c r="E61" s="101" t="str">
        <f t="shared" si="0"/>
        <v>S1170809</v>
      </c>
      <c r="F61" s="16" t="s">
        <v>65</v>
      </c>
      <c r="G61" s="16" t="s">
        <v>348</v>
      </c>
      <c r="H61" s="24" t="str">
        <f t="shared" si="1"/>
        <v>435±5</v>
      </c>
      <c r="I61" s="82" t="str">
        <f t="shared" si="2"/>
        <v>半剥皮</v>
      </c>
      <c r="J61" s="16" t="s">
        <v>237</v>
      </c>
      <c r="K61" s="16"/>
      <c r="L61" s="48" t="s">
        <v>83</v>
      </c>
      <c r="M61" s="24">
        <v>1</v>
      </c>
      <c r="N61" s="49"/>
      <c r="O61" s="111" t="s">
        <v>292</v>
      </c>
      <c r="P61" s="77">
        <f>Y61+20</f>
        <v>435</v>
      </c>
      <c r="Q61" s="70" t="str">
        <f t="shared" si="3"/>
        <v>FLRY-B 1.0</v>
      </c>
      <c r="R61" s="113" t="s">
        <v>100</v>
      </c>
      <c r="S61" s="104" t="str">
        <f t="shared" si="4"/>
        <v>1.0</v>
      </c>
      <c r="T61" s="111" t="s">
        <v>96</v>
      </c>
      <c r="U61" s="83" t="s">
        <v>239</v>
      </c>
      <c r="V61" s="105" t="s">
        <v>43</v>
      </c>
      <c r="W61" s="111" t="s">
        <v>86</v>
      </c>
      <c r="X61" s="74" t="s">
        <v>11</v>
      </c>
      <c r="Y61" s="83">
        <v>415</v>
      </c>
      <c r="Z61" s="111" t="s">
        <v>100</v>
      </c>
      <c r="AA61" s="83" t="s">
        <v>46</v>
      </c>
      <c r="AB61" s="83"/>
      <c r="AC61" s="83">
        <v>502486</v>
      </c>
    </row>
    <row r="62" s="3" customFormat="1" ht="25" customHeight="1" spans="1:29">
      <c r="A62" s="20">
        <v>59</v>
      </c>
      <c r="B62" s="25" t="s">
        <v>293</v>
      </c>
      <c r="C62" s="22" t="str">
        <f>R62&amp;$Q$2&amp;Q62</f>
        <v>白 FLRY-B 1.0</v>
      </c>
      <c r="D62" s="20" t="s">
        <v>98</v>
      </c>
      <c r="E62" s="96" t="str">
        <f t="shared" si="0"/>
        <v>S1170809</v>
      </c>
      <c r="F62" s="23" t="s">
        <v>65</v>
      </c>
      <c r="G62" s="23" t="s">
        <v>348</v>
      </c>
      <c r="H62" s="20" t="str">
        <f t="shared" si="1"/>
        <v>490±5</v>
      </c>
      <c r="I62" s="43" t="str">
        <f t="shared" si="2"/>
        <v>半剥皮</v>
      </c>
      <c r="J62" s="23" t="s">
        <v>237</v>
      </c>
      <c r="K62" s="23"/>
      <c r="L62" s="44" t="s">
        <v>83</v>
      </c>
      <c r="M62" s="20">
        <v>1</v>
      </c>
      <c r="N62" s="45"/>
      <c r="O62" s="110" t="s">
        <v>294</v>
      </c>
      <c r="P62" s="78">
        <f>Y62+20</f>
        <v>490</v>
      </c>
      <c r="Q62" s="69" t="str">
        <f t="shared" si="3"/>
        <v>FLRY-B 1.0</v>
      </c>
      <c r="R62" s="112" t="s">
        <v>100</v>
      </c>
      <c r="S62" s="99" t="str">
        <f t="shared" si="4"/>
        <v>1.0</v>
      </c>
      <c r="T62" s="110" t="s">
        <v>96</v>
      </c>
      <c r="U62" s="81" t="s">
        <v>239</v>
      </c>
      <c r="V62" s="100" t="s">
        <v>43</v>
      </c>
      <c r="W62" s="110" t="s">
        <v>86</v>
      </c>
      <c r="X62" s="73" t="s">
        <v>11</v>
      </c>
      <c r="Y62" s="81">
        <v>470</v>
      </c>
      <c r="Z62" s="110" t="s">
        <v>100</v>
      </c>
      <c r="AA62" s="81" t="s">
        <v>46</v>
      </c>
      <c r="AB62" s="81"/>
      <c r="AC62" s="81">
        <v>502487</v>
      </c>
    </row>
    <row r="63" s="1" customFormat="1" ht="25" customHeight="1" spans="1:29">
      <c r="A63" s="24">
        <v>60</v>
      </c>
      <c r="B63" s="21" t="s">
        <v>306</v>
      </c>
      <c r="C63" s="79" t="str">
        <f>R63&amp;$Q$2&amp;Q63</f>
        <v>黑红 FLRY-B 0.35</v>
      </c>
      <c r="D63" s="24" t="s">
        <v>298</v>
      </c>
      <c r="E63" s="101" t="str">
        <f t="shared" si="0"/>
        <v>S1170430</v>
      </c>
      <c r="F63" s="16" t="s">
        <v>34</v>
      </c>
      <c r="G63" s="16" t="s">
        <v>35</v>
      </c>
      <c r="H63" s="24" t="str">
        <f t="shared" si="1"/>
        <v>405±5</v>
      </c>
      <c r="I63" s="82" t="str">
        <f t="shared" si="2"/>
        <v>半剥皮</v>
      </c>
      <c r="J63" s="16" t="s">
        <v>237</v>
      </c>
      <c r="K63" s="16"/>
      <c r="L63" s="48" t="s">
        <v>38</v>
      </c>
      <c r="M63" s="24">
        <v>1</v>
      </c>
      <c r="N63" s="49"/>
      <c r="O63" s="111" t="s">
        <v>307</v>
      </c>
      <c r="P63" s="77">
        <f>Y63+20+20</f>
        <v>405</v>
      </c>
      <c r="Q63" s="70" t="str">
        <f t="shared" si="3"/>
        <v>FLRY-B 0.35</v>
      </c>
      <c r="R63" s="71" t="s">
        <v>300</v>
      </c>
      <c r="S63" s="104" t="str">
        <f t="shared" si="4"/>
        <v>0.35</v>
      </c>
      <c r="T63" s="111" t="s">
        <v>308</v>
      </c>
      <c r="U63" s="83" t="s">
        <v>239</v>
      </c>
      <c r="V63" s="105" t="s">
        <v>43</v>
      </c>
      <c r="W63" s="111" t="s">
        <v>44</v>
      </c>
      <c r="X63" s="74" t="s">
        <v>11</v>
      </c>
      <c r="Y63" s="83">
        <v>365</v>
      </c>
      <c r="Z63" s="111" t="s">
        <v>301</v>
      </c>
      <c r="AA63" s="83" t="s">
        <v>46</v>
      </c>
      <c r="AB63" s="83"/>
      <c r="AC63" s="83">
        <v>502488</v>
      </c>
    </row>
    <row r="64" s="3" customFormat="1" ht="25" customHeight="1" spans="1:29">
      <c r="A64" s="20">
        <v>61</v>
      </c>
      <c r="B64" s="25" t="s">
        <v>297</v>
      </c>
      <c r="C64" s="22" t="str">
        <f>R64&amp;$Q$2&amp;Q64</f>
        <v>黑红 FLRY-B 0.35</v>
      </c>
      <c r="D64" s="20" t="s">
        <v>298</v>
      </c>
      <c r="E64" s="20" t="str">
        <f t="shared" si="0"/>
        <v>S1170423</v>
      </c>
      <c r="F64" s="23" t="s">
        <v>36</v>
      </c>
      <c r="G64" s="23" t="s">
        <v>37</v>
      </c>
      <c r="H64" s="20" t="str">
        <f t="shared" si="1"/>
        <v>785±5</v>
      </c>
      <c r="I64" s="43" t="str">
        <f t="shared" si="2"/>
        <v>半剥皮</v>
      </c>
      <c r="J64" s="23" t="s">
        <v>237</v>
      </c>
      <c r="K64" s="23"/>
      <c r="L64" s="44" t="s">
        <v>38</v>
      </c>
      <c r="M64" s="20">
        <v>1</v>
      </c>
      <c r="N64" s="45"/>
      <c r="O64" s="110" t="s">
        <v>299</v>
      </c>
      <c r="P64" s="78">
        <f>Y64+20</f>
        <v>785</v>
      </c>
      <c r="Q64" s="69" t="str">
        <f t="shared" si="3"/>
        <v>FLRY-B 0.35</v>
      </c>
      <c r="R64" s="84" t="s">
        <v>300</v>
      </c>
      <c r="S64" s="99" t="str">
        <f t="shared" si="4"/>
        <v>0.35</v>
      </c>
      <c r="T64" s="81" t="s">
        <v>42</v>
      </c>
      <c r="U64" s="81" t="s">
        <v>239</v>
      </c>
      <c r="V64" s="100" t="s">
        <v>43</v>
      </c>
      <c r="W64" s="110" t="s">
        <v>44</v>
      </c>
      <c r="X64" s="73" t="s">
        <v>11</v>
      </c>
      <c r="Y64" s="81">
        <v>765</v>
      </c>
      <c r="Z64" s="110" t="s">
        <v>301</v>
      </c>
      <c r="AA64" s="81" t="s">
        <v>46</v>
      </c>
      <c r="AB64" s="81"/>
      <c r="AC64" s="81">
        <v>502489</v>
      </c>
    </row>
    <row r="65" s="1" customFormat="1" ht="25" customHeight="1" spans="1:29">
      <c r="A65" s="24">
        <v>62</v>
      </c>
      <c r="B65" s="25" t="s">
        <v>304</v>
      </c>
      <c r="C65" s="79" t="str">
        <f>R65&amp;$Q$2&amp;Q65</f>
        <v>黑红 FLRY-B 0.35</v>
      </c>
      <c r="D65" s="24" t="s">
        <v>298</v>
      </c>
      <c r="E65" s="24" t="str">
        <f t="shared" si="0"/>
        <v>S1170423</v>
      </c>
      <c r="F65" s="16" t="s">
        <v>36</v>
      </c>
      <c r="G65" s="16" t="s">
        <v>37</v>
      </c>
      <c r="H65" s="24" t="str">
        <f t="shared" si="1"/>
        <v>320±5</v>
      </c>
      <c r="I65" s="82" t="str">
        <f t="shared" si="2"/>
        <v>半剥皮</v>
      </c>
      <c r="J65" s="16" t="s">
        <v>237</v>
      </c>
      <c r="K65" s="16"/>
      <c r="L65" s="48" t="s">
        <v>38</v>
      </c>
      <c r="M65" s="24">
        <v>1</v>
      </c>
      <c r="N65" s="49"/>
      <c r="O65" s="111" t="s">
        <v>305</v>
      </c>
      <c r="P65" s="77">
        <f>Y65+20</f>
        <v>320</v>
      </c>
      <c r="Q65" s="70" t="str">
        <f t="shared" si="3"/>
        <v>FLRY-B 0.35</v>
      </c>
      <c r="R65" s="71" t="s">
        <v>300</v>
      </c>
      <c r="S65" s="104" t="str">
        <f t="shared" si="4"/>
        <v>0.35</v>
      </c>
      <c r="T65" s="83" t="s">
        <v>42</v>
      </c>
      <c r="U65" s="83" t="s">
        <v>239</v>
      </c>
      <c r="V65" s="105" t="s">
        <v>43</v>
      </c>
      <c r="W65" s="111" t="s">
        <v>44</v>
      </c>
      <c r="X65" s="74" t="s">
        <v>11</v>
      </c>
      <c r="Y65" s="83">
        <v>300</v>
      </c>
      <c r="Z65" s="111" t="s">
        <v>301</v>
      </c>
      <c r="AA65" s="83" t="s">
        <v>46</v>
      </c>
      <c r="AB65" s="83"/>
      <c r="AC65" s="83">
        <v>502490</v>
      </c>
    </row>
    <row r="66" s="3" customFormat="1" ht="25" customHeight="1" spans="1:29">
      <c r="A66" s="20">
        <v>63</v>
      </c>
      <c r="B66" s="21" t="s">
        <v>302</v>
      </c>
      <c r="C66" s="22" t="str">
        <f>R66&amp;$Q$2&amp;Q66</f>
        <v>黑红 FLRY-B 0.35</v>
      </c>
      <c r="D66" s="20" t="s">
        <v>298</v>
      </c>
      <c r="E66" s="20" t="str">
        <f t="shared" si="0"/>
        <v>S1170423</v>
      </c>
      <c r="F66" s="23" t="s">
        <v>36</v>
      </c>
      <c r="G66" s="23" t="s">
        <v>37</v>
      </c>
      <c r="H66" s="20" t="str">
        <f t="shared" si="1"/>
        <v>605±5</v>
      </c>
      <c r="I66" s="43" t="str">
        <f t="shared" si="2"/>
        <v>半剥皮</v>
      </c>
      <c r="J66" s="23" t="s">
        <v>237</v>
      </c>
      <c r="K66" s="23"/>
      <c r="L66" s="44" t="s">
        <v>38</v>
      </c>
      <c r="M66" s="20">
        <v>1</v>
      </c>
      <c r="N66" s="45"/>
      <c r="O66" s="110" t="s">
        <v>303</v>
      </c>
      <c r="P66" s="78">
        <f>Y66+20</f>
        <v>605</v>
      </c>
      <c r="Q66" s="69" t="str">
        <f t="shared" si="3"/>
        <v>FLRY-B 0.35</v>
      </c>
      <c r="R66" s="84" t="s">
        <v>300</v>
      </c>
      <c r="S66" s="99" t="str">
        <f t="shared" si="4"/>
        <v>0.35</v>
      </c>
      <c r="T66" s="81" t="s">
        <v>42</v>
      </c>
      <c r="U66" s="81" t="s">
        <v>239</v>
      </c>
      <c r="V66" s="100" t="s">
        <v>43</v>
      </c>
      <c r="W66" s="110" t="s">
        <v>44</v>
      </c>
      <c r="X66" s="73" t="s">
        <v>11</v>
      </c>
      <c r="Y66" s="81">
        <v>585</v>
      </c>
      <c r="Z66" s="110" t="s">
        <v>301</v>
      </c>
      <c r="AA66" s="81" t="s">
        <v>46</v>
      </c>
      <c r="AB66" s="81"/>
      <c r="AC66" s="81">
        <v>502491</v>
      </c>
    </row>
    <row r="67" s="1" customFormat="1" ht="25" customHeight="1" spans="1:29">
      <c r="A67" s="24">
        <v>64</v>
      </c>
      <c r="B67" s="25" t="s">
        <v>315</v>
      </c>
      <c r="C67" s="79" t="str">
        <f>R67&amp;$Q$2&amp;Q67</f>
        <v>红 FLRY-B 2.5</v>
      </c>
      <c r="D67" s="24" t="s">
        <v>316</v>
      </c>
      <c r="E67" s="101" t="str">
        <f t="shared" si="0"/>
        <v>S1170055</v>
      </c>
      <c r="F67" s="16" t="s">
        <v>275</v>
      </c>
      <c r="G67" s="16" t="s">
        <v>276</v>
      </c>
      <c r="H67" s="24" t="str">
        <f t="shared" si="1"/>
        <v>305±5</v>
      </c>
      <c r="I67" s="82" t="str">
        <f t="shared" si="2"/>
        <v>半剥皮</v>
      </c>
      <c r="J67" s="16" t="s">
        <v>237</v>
      </c>
      <c r="K67" s="16"/>
      <c r="L67" s="48" t="s">
        <v>277</v>
      </c>
      <c r="M67" s="24">
        <v>1</v>
      </c>
      <c r="N67" s="49"/>
      <c r="O67" s="111" t="s">
        <v>317</v>
      </c>
      <c r="P67" s="77">
        <f>Y67+20</f>
        <v>305</v>
      </c>
      <c r="Q67" s="70" t="str">
        <f t="shared" si="3"/>
        <v>FLRY-B 2.5</v>
      </c>
      <c r="R67" s="113" t="s">
        <v>40</v>
      </c>
      <c r="S67" s="104" t="str">
        <f t="shared" si="4"/>
        <v>2.5</v>
      </c>
      <c r="T67" s="111" t="s">
        <v>70</v>
      </c>
      <c r="U67" s="83" t="s">
        <v>239</v>
      </c>
      <c r="V67" s="105" t="s">
        <v>43</v>
      </c>
      <c r="W67" s="111" t="s">
        <v>279</v>
      </c>
      <c r="X67" s="74" t="s">
        <v>11</v>
      </c>
      <c r="Y67" s="83">
        <v>285</v>
      </c>
      <c r="Z67" s="111" t="s">
        <v>40</v>
      </c>
      <c r="AA67" s="83" t="s">
        <v>46</v>
      </c>
      <c r="AB67" s="83"/>
      <c r="AC67" s="83">
        <v>502492</v>
      </c>
    </row>
    <row r="68" s="3" customFormat="1" ht="25" customHeight="1" spans="1:29">
      <c r="A68" s="20">
        <v>65</v>
      </c>
      <c r="B68" s="21" t="s">
        <v>312</v>
      </c>
      <c r="C68" s="22" t="str">
        <f>R68&amp;$Q$2&amp;Q68</f>
        <v>红 AVSS 2.0</v>
      </c>
      <c r="D68" s="20" t="s">
        <v>313</v>
      </c>
      <c r="E68" s="96" t="str">
        <f t="shared" ref="E68:E73" si="7">T68</f>
        <v>S1170210</v>
      </c>
      <c r="F68" s="23" t="s">
        <v>34</v>
      </c>
      <c r="G68" s="23" t="s">
        <v>64</v>
      </c>
      <c r="H68" s="20" t="str">
        <f t="shared" ref="H68:H73" si="8">P68&amp;AA68</f>
        <v>505±5</v>
      </c>
      <c r="I68" s="43" t="str">
        <f t="shared" ref="I68:I73" si="9">U68</f>
        <v>半剥皮</v>
      </c>
      <c r="J68" s="23" t="s">
        <v>237</v>
      </c>
      <c r="K68" s="23"/>
      <c r="L68" s="44" t="s">
        <v>66</v>
      </c>
      <c r="M68" s="20">
        <v>1</v>
      </c>
      <c r="N68" s="45"/>
      <c r="O68" s="110" t="s">
        <v>314</v>
      </c>
      <c r="P68" s="78">
        <f>Y68+20+15</f>
        <v>505</v>
      </c>
      <c r="Q68" s="69" t="str">
        <f t="shared" ref="Q68:Q73" si="10">V68&amp;X68&amp;W68</f>
        <v>AVSS 2.0</v>
      </c>
      <c r="R68" s="112" t="s">
        <v>40</v>
      </c>
      <c r="S68" s="99" t="str">
        <f t="shared" ref="S68:S73" si="11">W68</f>
        <v>2.0</v>
      </c>
      <c r="T68" s="110" t="s">
        <v>69</v>
      </c>
      <c r="U68" s="81" t="s">
        <v>239</v>
      </c>
      <c r="V68" s="46" t="s">
        <v>71</v>
      </c>
      <c r="W68" s="110" t="s">
        <v>72</v>
      </c>
      <c r="X68" s="73" t="s">
        <v>11</v>
      </c>
      <c r="Y68" s="81">
        <v>470</v>
      </c>
      <c r="Z68" s="110" t="s">
        <v>40</v>
      </c>
      <c r="AA68" s="81" t="s">
        <v>46</v>
      </c>
      <c r="AB68" s="81"/>
      <c r="AC68" s="81">
        <v>502493</v>
      </c>
    </row>
    <row r="69" s="1" customFormat="1" ht="25" customHeight="1" spans="1:29">
      <c r="A69" s="24">
        <v>66</v>
      </c>
      <c r="B69" s="25" t="s">
        <v>309</v>
      </c>
      <c r="C69" s="79" t="str">
        <f>R69&amp;$Q$2&amp;Q69</f>
        <v>红 FLRY-B 0.5</v>
      </c>
      <c r="D69" s="24" t="s">
        <v>310</v>
      </c>
      <c r="E69" s="101" t="str">
        <f t="shared" si="7"/>
        <v>S1170443</v>
      </c>
      <c r="F69" s="16" t="s">
        <v>34</v>
      </c>
      <c r="G69" s="16" t="s">
        <v>35</v>
      </c>
      <c r="H69" s="24" t="str">
        <f t="shared" si="8"/>
        <v>685±5</v>
      </c>
      <c r="I69" s="82" t="str">
        <f t="shared" si="9"/>
        <v>半剥皮</v>
      </c>
      <c r="J69" s="16" t="s">
        <v>237</v>
      </c>
      <c r="K69" s="16"/>
      <c r="L69" s="48" t="s">
        <v>113</v>
      </c>
      <c r="M69" s="24">
        <v>1</v>
      </c>
      <c r="N69" s="49"/>
      <c r="O69" s="111" t="s">
        <v>311</v>
      </c>
      <c r="P69" s="77">
        <f>Y69+20</f>
        <v>685</v>
      </c>
      <c r="Q69" s="70" t="str">
        <f t="shared" si="10"/>
        <v>FLRY-B 0.5</v>
      </c>
      <c r="R69" s="113" t="s">
        <v>40</v>
      </c>
      <c r="S69" s="104" t="str">
        <f t="shared" si="11"/>
        <v>0.5</v>
      </c>
      <c r="T69" s="111" t="s">
        <v>116</v>
      </c>
      <c r="U69" s="83" t="s">
        <v>239</v>
      </c>
      <c r="V69" s="105" t="s">
        <v>43</v>
      </c>
      <c r="W69" s="111" t="s">
        <v>117</v>
      </c>
      <c r="X69" s="74" t="s">
        <v>11</v>
      </c>
      <c r="Y69" s="83">
        <v>665</v>
      </c>
      <c r="Z69" s="111" t="s">
        <v>40</v>
      </c>
      <c r="AA69" s="83" t="s">
        <v>46</v>
      </c>
      <c r="AB69" s="83"/>
      <c r="AC69" s="83">
        <v>502494</v>
      </c>
    </row>
    <row r="70" s="3" customFormat="1" ht="25" customHeight="1" spans="1:29">
      <c r="A70" s="20">
        <v>67</v>
      </c>
      <c r="B70" s="21" t="s">
        <v>322</v>
      </c>
      <c r="C70" s="22" t="str">
        <f>R70&amp;$Q$2&amp;Q70</f>
        <v>红白 FLRY-B 0.5</v>
      </c>
      <c r="D70" s="20" t="s">
        <v>149</v>
      </c>
      <c r="E70" s="20" t="str">
        <f t="shared" si="7"/>
        <v>S1170288</v>
      </c>
      <c r="F70" s="23" t="s">
        <v>34</v>
      </c>
      <c r="G70" s="23" t="s">
        <v>35</v>
      </c>
      <c r="H70" s="20" t="str">
        <f t="shared" si="8"/>
        <v>775±5</v>
      </c>
      <c r="I70" s="43" t="str">
        <f t="shared" si="9"/>
        <v>半剥皮</v>
      </c>
      <c r="J70" s="23" t="s">
        <v>237</v>
      </c>
      <c r="K70" s="23"/>
      <c r="L70" s="44" t="s">
        <v>113</v>
      </c>
      <c r="M70" s="20">
        <v>1</v>
      </c>
      <c r="N70" s="45"/>
      <c r="O70" s="110" t="s">
        <v>323</v>
      </c>
      <c r="P70" s="78">
        <f>Y70+20+10</f>
        <v>775</v>
      </c>
      <c r="Q70" s="69" t="str">
        <f t="shared" si="10"/>
        <v>FLRY-B 0.5</v>
      </c>
      <c r="R70" s="84" t="s">
        <v>151</v>
      </c>
      <c r="S70" s="99" t="str">
        <f t="shared" si="11"/>
        <v>0.5</v>
      </c>
      <c r="T70" s="81" t="s">
        <v>134</v>
      </c>
      <c r="U70" s="81" t="s">
        <v>239</v>
      </c>
      <c r="V70" s="100" t="s">
        <v>43</v>
      </c>
      <c r="W70" s="110" t="s">
        <v>117</v>
      </c>
      <c r="X70" s="73" t="s">
        <v>11</v>
      </c>
      <c r="Y70" s="81">
        <v>745</v>
      </c>
      <c r="Z70" s="110" t="s">
        <v>152</v>
      </c>
      <c r="AA70" s="81" t="s">
        <v>46</v>
      </c>
      <c r="AB70" s="81"/>
      <c r="AC70" s="81">
        <v>502495</v>
      </c>
    </row>
    <row r="71" s="1" customFormat="1" ht="25" customHeight="1" spans="1:29">
      <c r="A71" s="24">
        <v>68</v>
      </c>
      <c r="B71" s="25" t="s">
        <v>320</v>
      </c>
      <c r="C71" s="79" t="str">
        <f>R71&amp;$Q$2&amp;Q71</f>
        <v>红白 FLRY-B 0.5</v>
      </c>
      <c r="D71" s="24" t="s">
        <v>149</v>
      </c>
      <c r="E71" s="101" t="str">
        <f t="shared" si="7"/>
        <v>S1170253</v>
      </c>
      <c r="F71" s="16" t="s">
        <v>34</v>
      </c>
      <c r="G71" s="16" t="s">
        <v>267</v>
      </c>
      <c r="H71" s="24" t="str">
        <f t="shared" si="8"/>
        <v>790±5</v>
      </c>
      <c r="I71" s="82" t="str">
        <f t="shared" si="9"/>
        <v>半剥皮</v>
      </c>
      <c r="J71" s="16" t="s">
        <v>237</v>
      </c>
      <c r="K71" s="16"/>
      <c r="L71" s="48" t="s">
        <v>113</v>
      </c>
      <c r="M71" s="24">
        <v>1</v>
      </c>
      <c r="N71" s="49" t="s">
        <v>268</v>
      </c>
      <c r="O71" s="111" t="s">
        <v>321</v>
      </c>
      <c r="P71" s="77">
        <f>Y71+20</f>
        <v>790</v>
      </c>
      <c r="Q71" s="70" t="str">
        <f t="shared" si="10"/>
        <v>FLRY-B 0.5</v>
      </c>
      <c r="R71" s="71" t="s">
        <v>151</v>
      </c>
      <c r="S71" s="104" t="str">
        <f t="shared" si="11"/>
        <v>0.5</v>
      </c>
      <c r="T71" s="111" t="s">
        <v>270</v>
      </c>
      <c r="U71" s="83" t="s">
        <v>239</v>
      </c>
      <c r="V71" s="105" t="s">
        <v>43</v>
      </c>
      <c r="W71" s="111" t="s">
        <v>117</v>
      </c>
      <c r="X71" s="74" t="s">
        <v>11</v>
      </c>
      <c r="Y71" s="83">
        <v>770</v>
      </c>
      <c r="Z71" s="111" t="s">
        <v>152</v>
      </c>
      <c r="AA71" s="83" t="s">
        <v>46</v>
      </c>
      <c r="AB71" s="83"/>
      <c r="AC71" s="83">
        <v>502496</v>
      </c>
    </row>
    <row r="72" s="3" customFormat="1" ht="25" customHeight="1" spans="1:29">
      <c r="A72" s="20">
        <v>69</v>
      </c>
      <c r="B72" s="25" t="s">
        <v>324</v>
      </c>
      <c r="C72" s="22" t="str">
        <f>R72&amp;$Q$2&amp;Q72</f>
        <v>红白 FLRY-B 0.5</v>
      </c>
      <c r="D72" s="20" t="s">
        <v>149</v>
      </c>
      <c r="E72" s="96" t="str">
        <f t="shared" si="7"/>
        <v>S1170253</v>
      </c>
      <c r="F72" s="23" t="s">
        <v>34</v>
      </c>
      <c r="G72" s="23" t="s">
        <v>267</v>
      </c>
      <c r="H72" s="20" t="str">
        <f t="shared" si="8"/>
        <v>400±5</v>
      </c>
      <c r="I72" s="43" t="str">
        <f t="shared" si="9"/>
        <v>半剥皮</v>
      </c>
      <c r="J72" s="23" t="s">
        <v>237</v>
      </c>
      <c r="K72" s="23"/>
      <c r="L72" s="44" t="s">
        <v>113</v>
      </c>
      <c r="M72" s="20">
        <v>1</v>
      </c>
      <c r="N72" s="45" t="s">
        <v>268</v>
      </c>
      <c r="O72" s="110" t="s">
        <v>325</v>
      </c>
      <c r="P72" s="78">
        <f>Y72+20</f>
        <v>400</v>
      </c>
      <c r="Q72" s="69" t="str">
        <f t="shared" si="10"/>
        <v>FLRY-B 0.5</v>
      </c>
      <c r="R72" s="84" t="s">
        <v>151</v>
      </c>
      <c r="S72" s="99" t="str">
        <f t="shared" si="11"/>
        <v>0.5</v>
      </c>
      <c r="T72" s="110" t="s">
        <v>270</v>
      </c>
      <c r="U72" s="81" t="s">
        <v>239</v>
      </c>
      <c r="V72" s="100" t="s">
        <v>43</v>
      </c>
      <c r="W72" s="110" t="s">
        <v>117</v>
      </c>
      <c r="X72" s="73" t="s">
        <v>11</v>
      </c>
      <c r="Y72" s="81">
        <v>380</v>
      </c>
      <c r="Z72" s="110" t="s">
        <v>152</v>
      </c>
      <c r="AA72" s="81" t="s">
        <v>46</v>
      </c>
      <c r="AB72" s="81"/>
      <c r="AC72" s="81">
        <v>502497</v>
      </c>
    </row>
    <row r="73" s="1" customFormat="1" ht="25" customHeight="1" spans="1:29">
      <c r="A73" s="24">
        <v>70</v>
      </c>
      <c r="B73" s="21" t="s">
        <v>318</v>
      </c>
      <c r="C73" s="79" t="str">
        <f>R73&amp;$Q$2&amp;Q73</f>
        <v>红白 FLRY-B 0.5</v>
      </c>
      <c r="D73" s="24" t="s">
        <v>149</v>
      </c>
      <c r="E73" s="101" t="str">
        <f t="shared" si="7"/>
        <v>S1170624</v>
      </c>
      <c r="F73" s="16" t="s">
        <v>111</v>
      </c>
      <c r="G73" s="16" t="s">
        <v>112</v>
      </c>
      <c r="H73" s="24" t="str">
        <f t="shared" si="8"/>
        <v>670±5</v>
      </c>
      <c r="I73" s="82" t="str">
        <f t="shared" si="9"/>
        <v>半剥皮</v>
      </c>
      <c r="J73" s="16" t="s">
        <v>237</v>
      </c>
      <c r="K73" s="16"/>
      <c r="L73" s="48" t="s">
        <v>113</v>
      </c>
      <c r="M73" s="24">
        <v>1</v>
      </c>
      <c r="N73" s="49"/>
      <c r="O73" s="111" t="s">
        <v>319</v>
      </c>
      <c r="P73" s="77">
        <f>Y73+20</f>
        <v>670</v>
      </c>
      <c r="Q73" s="70" t="str">
        <f t="shared" si="10"/>
        <v>FLRY-B 0.5</v>
      </c>
      <c r="R73" s="71" t="s">
        <v>151</v>
      </c>
      <c r="S73" s="104" t="str">
        <f t="shared" si="11"/>
        <v>0.5</v>
      </c>
      <c r="T73" s="111" t="s">
        <v>135</v>
      </c>
      <c r="U73" s="83" t="s">
        <v>239</v>
      </c>
      <c r="V73" s="105" t="s">
        <v>43</v>
      </c>
      <c r="W73" s="111" t="s">
        <v>117</v>
      </c>
      <c r="X73" s="74" t="s">
        <v>11</v>
      </c>
      <c r="Y73" s="83">
        <v>650</v>
      </c>
      <c r="Z73" s="111" t="s">
        <v>152</v>
      </c>
      <c r="AA73" s="83" t="s">
        <v>46</v>
      </c>
      <c r="AB73" s="83"/>
      <c r="AC73" s="83">
        <v>502498</v>
      </c>
    </row>
    <row r="74" s="3" customFormat="1" ht="88" customHeight="1" spans="1:31">
      <c r="A74" s="20">
        <v>75</v>
      </c>
      <c r="B74" s="21" t="s">
        <v>326</v>
      </c>
      <c r="C74" s="27" t="s">
        <v>327</v>
      </c>
      <c r="D74" s="28"/>
      <c r="E74" s="29"/>
      <c r="F74" s="29"/>
      <c r="G74" s="29"/>
      <c r="H74" s="29"/>
      <c r="I74" s="29"/>
      <c r="J74" s="29"/>
      <c r="K74" s="29"/>
      <c r="L74" s="29"/>
      <c r="M74" s="54"/>
      <c r="N74" s="55"/>
      <c r="O74" s="56">
        <v>1002</v>
      </c>
      <c r="P74" s="57"/>
      <c r="Q74" s="43"/>
      <c r="R74" s="20"/>
      <c r="S74" s="85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>
        <v>502420</v>
      </c>
      <c r="AE74" s="86"/>
    </row>
    <row r="75" s="4" customFormat="1" ht="158" customHeight="1" spans="1:31">
      <c r="A75" s="20">
        <v>78</v>
      </c>
      <c r="B75" s="21" t="s">
        <v>332</v>
      </c>
      <c r="C75" s="27" t="s">
        <v>333</v>
      </c>
      <c r="D75" s="28"/>
      <c r="E75" s="29"/>
      <c r="F75" s="29"/>
      <c r="G75" s="29"/>
      <c r="H75" s="29"/>
      <c r="I75" s="29"/>
      <c r="J75" s="29"/>
      <c r="K75" s="29"/>
      <c r="L75" s="29"/>
      <c r="M75" s="54"/>
      <c r="N75" s="55"/>
      <c r="O75" s="56">
        <v>2050</v>
      </c>
      <c r="P75" s="57"/>
      <c r="Q75" s="57"/>
      <c r="R75" s="57"/>
      <c r="S75" s="57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>
        <v>502423</v>
      </c>
      <c r="AE75" s="56"/>
    </row>
    <row r="76" s="4" customFormat="1" ht="91" customHeight="1" spans="1:31">
      <c r="A76" s="20">
        <v>79</v>
      </c>
      <c r="B76" s="21" t="s">
        <v>334</v>
      </c>
      <c r="C76" s="27" t="s">
        <v>335</v>
      </c>
      <c r="D76" s="28"/>
      <c r="E76" s="29"/>
      <c r="F76" s="29"/>
      <c r="G76" s="29"/>
      <c r="H76" s="29"/>
      <c r="I76" s="29"/>
      <c r="J76" s="29"/>
      <c r="K76" s="29"/>
      <c r="L76" s="29"/>
      <c r="M76" s="54"/>
      <c r="N76" s="55"/>
      <c r="O76" s="56">
        <v>2250</v>
      </c>
      <c r="P76" s="57"/>
      <c r="Q76" s="57"/>
      <c r="R76" s="57"/>
      <c r="S76" s="57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>
        <v>502424</v>
      </c>
      <c r="AE76" s="56"/>
    </row>
    <row r="77" s="4" customFormat="1" ht="91" customHeight="1" spans="1:31">
      <c r="A77" s="20">
        <v>80</v>
      </c>
      <c r="B77" s="21" t="s">
        <v>336</v>
      </c>
      <c r="C77" s="27" t="s">
        <v>337</v>
      </c>
      <c r="D77" s="28"/>
      <c r="E77" s="29"/>
      <c r="F77" s="29"/>
      <c r="G77" s="29"/>
      <c r="H77" s="29"/>
      <c r="I77" s="29"/>
      <c r="J77" s="29"/>
      <c r="K77" s="29"/>
      <c r="L77" s="29"/>
      <c r="M77" s="54"/>
      <c r="N77" s="55"/>
      <c r="O77" s="56">
        <v>2835</v>
      </c>
      <c r="P77" s="57"/>
      <c r="Q77" s="57"/>
      <c r="R77" s="57"/>
      <c r="S77" s="57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>
        <v>502425</v>
      </c>
      <c r="AE77" s="56"/>
    </row>
    <row r="78" s="4" customFormat="1" ht="117" customHeight="1" spans="1:31">
      <c r="A78" s="20">
        <v>81</v>
      </c>
      <c r="B78" s="21" t="s">
        <v>338</v>
      </c>
      <c r="C78" s="27" t="s">
        <v>339</v>
      </c>
      <c r="D78" s="28"/>
      <c r="E78" s="29"/>
      <c r="F78" s="29"/>
      <c r="G78" s="29"/>
      <c r="H78" s="29"/>
      <c r="I78" s="29"/>
      <c r="J78" s="29"/>
      <c r="K78" s="29"/>
      <c r="L78" s="29"/>
      <c r="M78" s="54"/>
      <c r="N78" s="55"/>
      <c r="O78" s="56">
        <v>3298</v>
      </c>
      <c r="P78" s="57"/>
      <c r="Q78" s="57"/>
      <c r="R78" s="57"/>
      <c r="S78" s="57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>
        <v>502426</v>
      </c>
      <c r="AE78" s="56"/>
    </row>
    <row r="79" s="4" customFormat="1" ht="91" customHeight="1" spans="1:31">
      <c r="A79" s="20">
        <v>82</v>
      </c>
      <c r="B79" s="21" t="s">
        <v>340</v>
      </c>
      <c r="C79" s="27" t="s">
        <v>341</v>
      </c>
      <c r="D79" s="28"/>
      <c r="E79" s="29"/>
      <c r="F79" s="29"/>
      <c r="G79" s="29"/>
      <c r="H79" s="29"/>
      <c r="I79" s="29"/>
      <c r="J79" s="29"/>
      <c r="K79" s="29"/>
      <c r="L79" s="29"/>
      <c r="M79" s="54"/>
      <c r="N79" s="55"/>
      <c r="O79" s="56">
        <v>5040</v>
      </c>
      <c r="P79" s="57"/>
      <c r="Q79" s="57"/>
      <c r="R79" s="57"/>
      <c r="S79" s="57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>
        <v>502427</v>
      </c>
      <c r="AE79" s="56"/>
    </row>
    <row r="80" s="4" customFormat="1" ht="117" customHeight="1" spans="1:31">
      <c r="A80" s="20">
        <v>83</v>
      </c>
      <c r="B80" s="21" t="s">
        <v>342</v>
      </c>
      <c r="C80" s="27" t="s">
        <v>343</v>
      </c>
      <c r="D80" s="28"/>
      <c r="E80" s="29"/>
      <c r="F80" s="29"/>
      <c r="G80" s="29"/>
      <c r="H80" s="29"/>
      <c r="I80" s="29"/>
      <c r="J80" s="29"/>
      <c r="K80" s="29"/>
      <c r="L80" s="29"/>
      <c r="M80" s="54"/>
      <c r="N80" s="55"/>
      <c r="O80" s="56">
        <v>5240</v>
      </c>
      <c r="P80" s="57"/>
      <c r="Q80" s="57"/>
      <c r="R80" s="57"/>
      <c r="S80" s="57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>
        <v>502428</v>
      </c>
      <c r="AE80" s="56"/>
    </row>
    <row r="81" s="4" customFormat="1" ht="24" customHeight="1" spans="1:29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60"/>
      <c r="O81" s="61"/>
      <c r="P81" s="61"/>
      <c r="Q81" s="61"/>
      <c r="R81" s="61"/>
      <c r="S81" s="3"/>
      <c r="T81" s="3"/>
      <c r="U81" s="3"/>
      <c r="V81" s="3"/>
      <c r="W81" s="3"/>
      <c r="X81" s="3"/>
      <c r="Y81" s="41"/>
      <c r="Z81" s="1"/>
      <c r="AA81" s="1"/>
      <c r="AB81" s="1"/>
      <c r="AC81" s="1"/>
    </row>
    <row r="82" s="5" customFormat="1" ht="30" customHeight="1" spans="1:23">
      <c r="A82" s="32"/>
      <c r="B82" s="25"/>
      <c r="C82" s="33"/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62"/>
      <c r="O82" s="63"/>
      <c r="P82" s="1"/>
      <c r="Q82" s="6"/>
      <c r="R82" s="1"/>
      <c r="S82" s="1"/>
      <c r="T82" s="9"/>
      <c r="U82" s="8"/>
      <c r="V82" s="63"/>
      <c r="W82" s="63"/>
    </row>
    <row r="83" s="1" customFormat="1" ht="21" customHeight="1" spans="14:23">
      <c r="N83" s="7"/>
      <c r="O83" s="8"/>
      <c r="T83" s="9"/>
      <c r="U83" s="8"/>
      <c r="V83" s="8"/>
      <c r="W83" s="8"/>
    </row>
    <row r="84" s="1" customFormat="1" ht="21" customHeight="1" spans="14:23">
      <c r="N84" s="7"/>
      <c r="O84" s="8"/>
      <c r="T84" s="9"/>
      <c r="U84" s="8"/>
      <c r="V84" s="8"/>
      <c r="W84" s="8"/>
    </row>
    <row r="85" s="1" customFormat="1" ht="21" customHeight="1" spans="14:23">
      <c r="N85" s="7"/>
      <c r="O85" s="8"/>
      <c r="T85" s="9"/>
      <c r="U85" s="8"/>
      <c r="V85" s="8"/>
      <c r="W85" s="8"/>
    </row>
    <row r="86" s="1" customFormat="1" ht="21" customHeight="1" spans="14:23">
      <c r="N86" s="7"/>
      <c r="O86" s="8"/>
      <c r="T86" s="9"/>
      <c r="U86" s="8"/>
      <c r="V86" s="8"/>
      <c r="W86" s="8"/>
    </row>
    <row r="87" s="1" customFormat="1" ht="21" customHeight="1" spans="14:23">
      <c r="N87" s="7"/>
      <c r="O87" s="8"/>
      <c r="T87" s="9"/>
      <c r="U87" s="8"/>
      <c r="V87" s="8"/>
      <c r="W87" s="8"/>
    </row>
    <row r="88" s="1" customFormat="1" ht="21" customHeight="1" spans="14:23">
      <c r="N88" s="7"/>
      <c r="O88" s="8"/>
      <c r="T88" s="9"/>
      <c r="U88" s="8"/>
      <c r="V88" s="8"/>
      <c r="W88" s="8"/>
    </row>
    <row r="89" s="6" customFormat="1" spans="1:2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64"/>
      <c r="O89" s="65"/>
      <c r="P89" s="1"/>
      <c r="Q89" s="1"/>
      <c r="R89" s="1"/>
      <c r="S89" s="1"/>
      <c r="T89" s="9"/>
      <c r="U89" s="8"/>
      <c r="V89" s="65"/>
      <c r="W89" s="65"/>
    </row>
    <row r="90" s="1" customFormat="1" spans="14:23">
      <c r="N90" s="7"/>
      <c r="O90" s="8"/>
      <c r="T90" s="9"/>
      <c r="U90" s="8"/>
      <c r="V90" s="8"/>
      <c r="W90" s="8"/>
    </row>
    <row r="91" s="1" customFormat="1" spans="14:23">
      <c r="N91" s="7"/>
      <c r="O91" s="8"/>
      <c r="T91" s="9"/>
      <c r="U91" s="8"/>
      <c r="V91" s="8"/>
      <c r="W91" s="8"/>
    </row>
    <row r="92" s="1" customFormat="1" spans="14:23">
      <c r="N92" s="7"/>
      <c r="O92" s="8"/>
      <c r="T92" s="9"/>
      <c r="U92" s="8"/>
      <c r="V92" s="8"/>
      <c r="W92" s="8"/>
    </row>
    <row r="93" s="1" customFormat="1" spans="14:23">
      <c r="N93" s="7"/>
      <c r="O93" s="8"/>
      <c r="T93" s="9"/>
      <c r="U93" s="8"/>
      <c r="V93" s="8"/>
      <c r="W93" s="8"/>
    </row>
    <row r="94" s="1" customFormat="1" spans="14:23">
      <c r="N94" s="7"/>
      <c r="O94" s="8"/>
      <c r="T94" s="9"/>
      <c r="U94" s="8"/>
      <c r="V94" s="8"/>
      <c r="W94" s="8"/>
    </row>
    <row r="95" s="1" customFormat="1" spans="14:23">
      <c r="N95" s="7"/>
      <c r="O95" s="8"/>
      <c r="T95" s="9"/>
      <c r="U95" s="8"/>
      <c r="V95" s="8"/>
      <c r="W95" s="8"/>
    </row>
    <row r="96" s="1" customFormat="1" spans="14:23">
      <c r="N96" s="7"/>
      <c r="O96" s="8"/>
      <c r="T96" s="9"/>
      <c r="U96" s="8"/>
      <c r="V96" s="8"/>
      <c r="W96" s="8"/>
    </row>
    <row r="97" s="1" customFormat="1" spans="14:23">
      <c r="N97" s="7"/>
      <c r="O97" s="8"/>
      <c r="T97" s="9"/>
      <c r="U97" s="8"/>
      <c r="V97" s="8"/>
      <c r="W97" s="8"/>
    </row>
  </sheetData>
  <autoFilter ref="A1:AA82">
    <extLst/>
  </autoFilter>
  <sortState ref="A4:AD73">
    <sortCondition ref="A4:A73"/>
  </sortState>
  <mergeCells count="7">
    <mergeCell ref="A1:G1"/>
    <mergeCell ref="H1:M1"/>
    <mergeCell ref="D2:E2"/>
    <mergeCell ref="F2:G2"/>
    <mergeCell ref="K2:L2"/>
    <mergeCell ref="R3:S3"/>
    <mergeCell ref="A81:M81"/>
  </mergeCells>
  <conditionalFormatting sqref="A81">
    <cfRule type="expression" dxfId="1" priority="1" stopIfTrue="1">
      <formula>IF(MOD(ROW(),2)&lt;&gt;0,1,0)</formula>
    </cfRule>
    <cfRule type="expression" dxfId="0" priority="2" stopIfTrue="1">
      <formula>IF(MOD(ROW(),2)=0,1,0)</formula>
    </cfRule>
  </conditionalFormatting>
  <printOptions horizontalCentered="1"/>
  <pageMargins left="0.118055555555556" right="0.118055555555556" top="0.314583333333333" bottom="0.275" header="0.275" footer="0.118055555555556"/>
  <pageSetup paperSize="9" scale="20" orientation="landscape" horizontalDpi="600"/>
  <headerFooter>
    <oddFooter>&amp;C第 &amp;P 页，共 &amp;N 页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AE48"/>
  <sheetViews>
    <sheetView tabSelected="1" view="pageBreakPreview" zoomScale="120" zoomScaleNormal="100" workbookViewId="0">
      <selection activeCell="A4" sqref="A4:A31"/>
    </sheetView>
  </sheetViews>
  <sheetFormatPr defaultColWidth="9" defaultRowHeight="14.25"/>
  <cols>
    <col min="1" max="1" width="4.6" style="1" customWidth="1"/>
    <col min="2" max="2" width="9.7" style="1" customWidth="1"/>
    <col min="3" max="3" width="14.3416666666667" style="1" customWidth="1"/>
    <col min="4" max="4" width="8.7" style="1" customWidth="1"/>
    <col min="5" max="5" width="10.125" style="1" customWidth="1"/>
    <col min="6" max="6" width="8.6" style="1" customWidth="1"/>
    <col min="7" max="7" width="10.2083333333333" style="1" customWidth="1"/>
    <col min="8" max="8" width="9.23333333333333" style="1" customWidth="1"/>
    <col min="9" max="9" width="10.125" style="1" customWidth="1"/>
    <col min="10" max="10" width="8.6" style="1" customWidth="1"/>
    <col min="11" max="11" width="8.8" style="1" customWidth="1"/>
    <col min="12" max="13" width="8.6" style="1" customWidth="1"/>
    <col min="14" max="14" width="16.8166666666667" style="7" customWidth="1"/>
    <col min="15" max="15" width="9" style="8"/>
    <col min="16" max="17" width="7.375" style="1" customWidth="1"/>
    <col min="18" max="18" width="13.625" style="1" customWidth="1"/>
    <col min="19" max="19" width="8.75" style="1" customWidth="1"/>
    <col min="20" max="20" width="4.875" style="1" customWidth="1"/>
    <col min="21" max="21" width="11.5" style="9" customWidth="1"/>
    <col min="22" max="22" width="13.875" style="8" customWidth="1"/>
    <col min="23" max="24" width="9" style="8"/>
    <col min="25" max="16384" width="9" style="1"/>
  </cols>
  <sheetData>
    <row r="1" s="1" customFormat="1" ht="28.5" customHeight="1" spans="1:24">
      <c r="A1" s="10" t="s">
        <v>354</v>
      </c>
      <c r="B1" s="10"/>
      <c r="C1" s="10"/>
      <c r="D1" s="10"/>
      <c r="E1" s="10"/>
      <c r="F1" s="10"/>
      <c r="G1" s="10"/>
      <c r="H1" s="11" t="s">
        <v>1</v>
      </c>
      <c r="I1" s="11"/>
      <c r="J1" s="11"/>
      <c r="K1" s="11"/>
      <c r="L1" s="11"/>
      <c r="M1" s="11"/>
      <c r="N1" s="36"/>
      <c r="O1" s="8"/>
      <c r="U1" s="9"/>
      <c r="V1" s="8"/>
      <c r="W1" s="8"/>
      <c r="X1" s="8"/>
    </row>
    <row r="2" s="2" customFormat="1" ht="26.25" customHeight="1" spans="1:24">
      <c r="A2" s="12" t="s">
        <v>345</v>
      </c>
      <c r="B2" s="13" t="s">
        <v>355</v>
      </c>
      <c r="C2" s="13" t="s">
        <v>346</v>
      </c>
      <c r="D2" s="14" t="s">
        <v>5</v>
      </c>
      <c r="E2" s="14"/>
      <c r="F2" s="15" t="str">
        <f>A1</f>
        <v>Y0615414</v>
      </c>
      <c r="G2" s="15"/>
      <c r="H2" s="14" t="s">
        <v>6</v>
      </c>
      <c r="I2" s="14" t="s">
        <v>7</v>
      </c>
      <c r="J2" s="37" t="s">
        <v>8</v>
      </c>
      <c r="K2" s="38" t="s">
        <v>9</v>
      </c>
      <c r="L2" s="14"/>
      <c r="M2" s="39" t="s">
        <v>356</v>
      </c>
      <c r="N2" s="40"/>
      <c r="O2" s="41"/>
      <c r="R2" s="2" t="s">
        <v>11</v>
      </c>
      <c r="U2" s="41"/>
      <c r="V2" s="41"/>
      <c r="W2" s="41"/>
      <c r="X2" s="41"/>
    </row>
    <row r="3" s="2" customFormat="1" ht="34.5" customHeight="1" spans="1:31">
      <c r="A3" s="16" t="s">
        <v>12</v>
      </c>
      <c r="B3" s="16" t="s">
        <v>13</v>
      </c>
      <c r="C3" s="17" t="s">
        <v>14</v>
      </c>
      <c r="D3" s="16" t="s">
        <v>15</v>
      </c>
      <c r="E3" s="18" t="s">
        <v>16</v>
      </c>
      <c r="F3" s="19" t="s">
        <v>17</v>
      </c>
      <c r="G3" s="19" t="s">
        <v>18</v>
      </c>
      <c r="H3" s="19" t="s">
        <v>19</v>
      </c>
      <c r="I3" s="18" t="s">
        <v>20</v>
      </c>
      <c r="J3" s="19" t="s">
        <v>17</v>
      </c>
      <c r="K3" s="19" t="s">
        <v>18</v>
      </c>
      <c r="L3" s="19" t="s">
        <v>21</v>
      </c>
      <c r="M3" s="19" t="s">
        <v>22</v>
      </c>
      <c r="N3" s="19" t="s">
        <v>23</v>
      </c>
      <c r="O3" s="42" t="s">
        <v>24</v>
      </c>
      <c r="P3" s="42" t="s">
        <v>25</v>
      </c>
      <c r="Q3" s="42" t="s">
        <v>30</v>
      </c>
      <c r="R3" s="66" t="s">
        <v>26</v>
      </c>
      <c r="S3" s="75" t="s">
        <v>14</v>
      </c>
      <c r="T3" s="76"/>
      <c r="U3" s="68" t="s">
        <v>16</v>
      </c>
      <c r="V3" s="68" t="s">
        <v>20</v>
      </c>
      <c r="W3" s="42"/>
      <c r="X3" s="42" t="s">
        <v>28</v>
      </c>
      <c r="Y3" s="42" t="s">
        <v>29</v>
      </c>
      <c r="Z3" s="42" t="s">
        <v>31</v>
      </c>
      <c r="AA3" s="42"/>
      <c r="AB3" s="42"/>
      <c r="AC3" s="42"/>
      <c r="AD3" s="42"/>
      <c r="AE3" s="42"/>
    </row>
    <row r="4" s="3" customFormat="1" ht="25" customHeight="1" spans="1:31">
      <c r="A4" s="20">
        <v>1</v>
      </c>
      <c r="B4" s="21" t="s">
        <v>357</v>
      </c>
      <c r="C4" s="22" t="str">
        <f>S4&amp;$R$2&amp;R4</f>
        <v>蓝 FLRY-A 1.5</v>
      </c>
      <c r="D4" s="20" t="s">
        <v>358</v>
      </c>
      <c r="E4" s="20" t="str">
        <f t="shared" ref="E4:E26" si="0">U4</f>
        <v>S1170424</v>
      </c>
      <c r="F4" s="23" t="s">
        <v>65</v>
      </c>
      <c r="G4" s="23" t="s">
        <v>82</v>
      </c>
      <c r="H4" s="20" t="str">
        <f t="shared" ref="H4:H26" si="1">P4&amp;AA4</f>
        <v>1490±5</v>
      </c>
      <c r="I4" s="97" t="str">
        <f t="shared" ref="I4:I26" si="2">V4</f>
        <v>S1170809</v>
      </c>
      <c r="J4" s="23" t="s">
        <v>359</v>
      </c>
      <c r="K4" s="23" t="s">
        <v>348</v>
      </c>
      <c r="L4" s="44" t="s">
        <v>360</v>
      </c>
      <c r="M4" s="20">
        <v>1</v>
      </c>
      <c r="N4" s="45"/>
      <c r="O4" s="100" t="s">
        <v>94</v>
      </c>
      <c r="P4" s="47">
        <f t="shared" ref="P4:P10" si="3">Q4+30</f>
        <v>1490</v>
      </c>
      <c r="Q4" s="47">
        <v>1460</v>
      </c>
      <c r="R4" s="69" t="str">
        <f t="shared" ref="R4:R26" si="4">W4&amp;Y4&amp;X4</f>
        <v>FLRY-A 1.5</v>
      </c>
      <c r="S4" s="99" t="s">
        <v>77</v>
      </c>
      <c r="T4" s="99" t="str">
        <f t="shared" ref="T4:T26" si="5">X4</f>
        <v>1.5</v>
      </c>
      <c r="U4" s="46" t="s">
        <v>361</v>
      </c>
      <c r="V4" s="100" t="s">
        <v>96</v>
      </c>
      <c r="W4" s="100" t="s">
        <v>51</v>
      </c>
      <c r="X4" s="100" t="s">
        <v>362</v>
      </c>
      <c r="Y4" s="73" t="s">
        <v>11</v>
      </c>
      <c r="Z4" s="114" t="s">
        <v>77</v>
      </c>
      <c r="AA4" s="73" t="s">
        <v>46</v>
      </c>
      <c r="AB4" s="73">
        <f t="shared" ref="AB4:AB26" si="6">P4+0</f>
        <v>1490</v>
      </c>
      <c r="AC4" s="73">
        <v>502506</v>
      </c>
      <c r="AD4" s="73">
        <v>1.5</v>
      </c>
      <c r="AE4" s="73">
        <f>SUMIF(AA:AA,AA4,AC:AC)</f>
        <v>11557891</v>
      </c>
    </row>
    <row r="5" s="1" customFormat="1" ht="25" customHeight="1" spans="1:31">
      <c r="A5" s="24">
        <v>2</v>
      </c>
      <c r="B5" s="25" t="s">
        <v>363</v>
      </c>
      <c r="C5" s="26" t="str">
        <f>S5&amp;$R$2&amp;R5</f>
        <v>白 FLRY-B 1.5</v>
      </c>
      <c r="D5" s="24" t="s">
        <v>364</v>
      </c>
      <c r="E5" s="24" t="str">
        <f t="shared" si="0"/>
        <v>S1170424</v>
      </c>
      <c r="F5" s="16" t="s">
        <v>65</v>
      </c>
      <c r="G5" s="16" t="s">
        <v>82</v>
      </c>
      <c r="H5" s="24" t="str">
        <f t="shared" si="1"/>
        <v>1490±5</v>
      </c>
      <c r="I5" s="115" t="str">
        <f t="shared" si="2"/>
        <v>S1170809</v>
      </c>
      <c r="J5" s="16" t="s">
        <v>359</v>
      </c>
      <c r="K5" s="16" t="s">
        <v>348</v>
      </c>
      <c r="L5" s="48" t="s">
        <v>360</v>
      </c>
      <c r="M5" s="24">
        <v>1</v>
      </c>
      <c r="N5" s="49"/>
      <c r="O5" s="105" t="s">
        <v>99</v>
      </c>
      <c r="P5" s="51">
        <f t="shared" si="3"/>
        <v>1490</v>
      </c>
      <c r="Q5" s="51">
        <v>1460</v>
      </c>
      <c r="R5" s="70" t="str">
        <f t="shared" si="4"/>
        <v>FLRY-B 1.5</v>
      </c>
      <c r="S5" s="71" t="s">
        <v>100</v>
      </c>
      <c r="T5" s="104" t="str">
        <f t="shared" si="5"/>
        <v>1.5</v>
      </c>
      <c r="U5" s="50" t="s">
        <v>361</v>
      </c>
      <c r="V5" s="105" t="s">
        <v>96</v>
      </c>
      <c r="W5" s="105" t="s">
        <v>43</v>
      </c>
      <c r="X5" s="105" t="s">
        <v>362</v>
      </c>
      <c r="Y5" s="74" t="s">
        <v>11</v>
      </c>
      <c r="Z5" s="116" t="s">
        <v>50</v>
      </c>
      <c r="AA5" s="74" t="s">
        <v>46</v>
      </c>
      <c r="AB5" s="74">
        <f t="shared" si="6"/>
        <v>1490</v>
      </c>
      <c r="AC5" s="74">
        <v>502507</v>
      </c>
      <c r="AD5" s="74">
        <v>0.35</v>
      </c>
      <c r="AE5" s="74">
        <f>SUMIF(AA:AA,AA41,S:S)+SUMIF(AA:AA,AA8,AC:AC)</f>
        <v>11557891</v>
      </c>
    </row>
    <row r="6" s="3" customFormat="1" ht="25" customHeight="1" spans="1:31">
      <c r="A6" s="20">
        <v>3</v>
      </c>
      <c r="B6" s="21" t="s">
        <v>365</v>
      </c>
      <c r="C6" s="22" t="str">
        <f>S6&amp;$R$2&amp;R6</f>
        <v>红黄 FLRY-B 1.5</v>
      </c>
      <c r="D6" s="20" t="s">
        <v>366</v>
      </c>
      <c r="E6" s="20" t="str">
        <f t="shared" si="0"/>
        <v>S1170424</v>
      </c>
      <c r="F6" s="23" t="s">
        <v>65</v>
      </c>
      <c r="G6" s="23" t="s">
        <v>82</v>
      </c>
      <c r="H6" s="20" t="str">
        <f t="shared" si="1"/>
        <v>595±5</v>
      </c>
      <c r="I6" s="97" t="str">
        <f t="shared" si="2"/>
        <v>S1170809</v>
      </c>
      <c r="J6" s="23" t="s">
        <v>359</v>
      </c>
      <c r="K6" s="23" t="s">
        <v>348</v>
      </c>
      <c r="L6" s="44" t="s">
        <v>360</v>
      </c>
      <c r="M6" s="20">
        <v>1</v>
      </c>
      <c r="N6" s="45"/>
      <c r="O6" s="100" t="s">
        <v>107</v>
      </c>
      <c r="P6" s="47">
        <f t="shared" si="3"/>
        <v>595</v>
      </c>
      <c r="Q6" s="47">
        <v>565</v>
      </c>
      <c r="R6" s="69" t="str">
        <f t="shared" si="4"/>
        <v>FLRY-B 1.5</v>
      </c>
      <c r="S6" s="69" t="s">
        <v>196</v>
      </c>
      <c r="T6" s="99" t="str">
        <f t="shared" si="5"/>
        <v>1.5</v>
      </c>
      <c r="U6" s="46" t="s">
        <v>361</v>
      </c>
      <c r="V6" s="100" t="s">
        <v>96</v>
      </c>
      <c r="W6" s="100" t="s">
        <v>43</v>
      </c>
      <c r="X6" s="100" t="s">
        <v>362</v>
      </c>
      <c r="Y6" s="73" t="s">
        <v>11</v>
      </c>
      <c r="Z6" s="114" t="s">
        <v>142</v>
      </c>
      <c r="AA6" s="73" t="s">
        <v>46</v>
      </c>
      <c r="AB6" s="73">
        <f t="shared" si="6"/>
        <v>595</v>
      </c>
      <c r="AC6" s="73">
        <v>502508</v>
      </c>
      <c r="AD6" s="73">
        <v>1</v>
      </c>
      <c r="AE6" s="73">
        <f>SUMIF(AA:AA,AA4,S:S)+SUMIF(AA:AA,AA18,AC:AC)</f>
        <v>11557891</v>
      </c>
    </row>
    <row r="7" s="1" customFormat="1" ht="25" customHeight="1" spans="1:31">
      <c r="A7" s="24">
        <v>4</v>
      </c>
      <c r="B7" s="25" t="s">
        <v>367</v>
      </c>
      <c r="C7" s="26" t="str">
        <f>S7&amp;$R$2&amp;R7</f>
        <v>绿黄 FLRY-B 1.5</v>
      </c>
      <c r="D7" s="24" t="s">
        <v>368</v>
      </c>
      <c r="E7" s="24" t="str">
        <f t="shared" si="0"/>
        <v>S1170424</v>
      </c>
      <c r="F7" s="16" t="s">
        <v>65</v>
      </c>
      <c r="G7" s="16" t="s">
        <v>82</v>
      </c>
      <c r="H7" s="24" t="str">
        <f t="shared" si="1"/>
        <v>595±5</v>
      </c>
      <c r="I7" s="115" t="str">
        <f t="shared" si="2"/>
        <v>S1170809</v>
      </c>
      <c r="J7" s="16" t="s">
        <v>359</v>
      </c>
      <c r="K7" s="16" t="s">
        <v>348</v>
      </c>
      <c r="L7" s="48" t="s">
        <v>360</v>
      </c>
      <c r="M7" s="24">
        <v>1</v>
      </c>
      <c r="N7" s="49"/>
      <c r="O7" s="105" t="s">
        <v>369</v>
      </c>
      <c r="P7" s="51">
        <f t="shared" si="3"/>
        <v>595</v>
      </c>
      <c r="Q7" s="51">
        <v>565</v>
      </c>
      <c r="R7" s="70" t="str">
        <f t="shared" si="4"/>
        <v>FLRY-B 1.5</v>
      </c>
      <c r="S7" s="71" t="s">
        <v>147</v>
      </c>
      <c r="T7" s="104" t="str">
        <f t="shared" si="5"/>
        <v>1.5</v>
      </c>
      <c r="U7" s="50" t="s">
        <v>361</v>
      </c>
      <c r="V7" s="105" t="s">
        <v>96</v>
      </c>
      <c r="W7" s="105" t="s">
        <v>43</v>
      </c>
      <c r="X7" s="105" t="s">
        <v>362</v>
      </c>
      <c r="Y7" s="74" t="s">
        <v>11</v>
      </c>
      <c r="Z7" s="116" t="s">
        <v>108</v>
      </c>
      <c r="AA7" s="74" t="s">
        <v>46</v>
      </c>
      <c r="AB7" s="74">
        <f t="shared" si="6"/>
        <v>595</v>
      </c>
      <c r="AC7" s="74">
        <v>502509</v>
      </c>
      <c r="AD7" s="74">
        <v>0.5</v>
      </c>
      <c r="AE7" s="74">
        <f>SUMIF(AA:AA,AA15,S:S)+SUMIF(AA:AA,AA25,AC:AC)</f>
        <v>11557891</v>
      </c>
    </row>
    <row r="8" s="3" customFormat="1" ht="25" customHeight="1" spans="1:31">
      <c r="A8" s="20">
        <v>5</v>
      </c>
      <c r="B8" s="21" t="s">
        <v>370</v>
      </c>
      <c r="C8" s="22" t="str">
        <f>S8&amp;$R$2&amp;R8</f>
        <v>灰红 FLRY-B 0.35</v>
      </c>
      <c r="D8" s="20" t="s">
        <v>371</v>
      </c>
      <c r="E8" s="96" t="str">
        <f t="shared" si="0"/>
        <v>S1170250</v>
      </c>
      <c r="F8" s="23" t="s">
        <v>34</v>
      </c>
      <c r="G8" s="23" t="s">
        <v>35</v>
      </c>
      <c r="H8" s="20" t="str">
        <f t="shared" si="1"/>
        <v>425±5</v>
      </c>
      <c r="I8" s="97" t="str">
        <f t="shared" si="2"/>
        <v>S1170229</v>
      </c>
      <c r="J8" s="23" t="s">
        <v>65</v>
      </c>
      <c r="K8" s="23" t="s">
        <v>372</v>
      </c>
      <c r="L8" s="44" t="s">
        <v>38</v>
      </c>
      <c r="M8" s="20">
        <v>1</v>
      </c>
      <c r="N8" s="45"/>
      <c r="O8" s="100" t="s">
        <v>205</v>
      </c>
      <c r="P8" s="47">
        <f t="shared" si="3"/>
        <v>425</v>
      </c>
      <c r="Q8" s="47">
        <v>395</v>
      </c>
      <c r="R8" s="69" t="str">
        <f t="shared" si="4"/>
        <v>FLRY-B 0.35</v>
      </c>
      <c r="S8" s="99" t="s">
        <v>373</v>
      </c>
      <c r="T8" s="99" t="str">
        <f t="shared" si="5"/>
        <v>0.35</v>
      </c>
      <c r="U8" s="100" t="s">
        <v>41</v>
      </c>
      <c r="V8" s="100" t="s">
        <v>191</v>
      </c>
      <c r="W8" s="100" t="s">
        <v>43</v>
      </c>
      <c r="X8" s="100" t="s">
        <v>44</v>
      </c>
      <c r="Y8" s="73" t="s">
        <v>11</v>
      </c>
      <c r="Z8" s="114" t="s">
        <v>207</v>
      </c>
      <c r="AA8" s="73" t="s">
        <v>46</v>
      </c>
      <c r="AB8" s="73">
        <f t="shared" si="6"/>
        <v>425</v>
      </c>
      <c r="AC8" s="73">
        <v>502510</v>
      </c>
      <c r="AD8" s="73">
        <v>2.5</v>
      </c>
      <c r="AE8" s="73">
        <f>SUMIF(AA:AA,AA51,S:S)+SUMIF(AA:AA,AA15,AC:AC)</f>
        <v>11557891</v>
      </c>
    </row>
    <row r="9" s="1" customFormat="1" ht="25" customHeight="1" spans="1:31">
      <c r="A9" s="24">
        <v>6</v>
      </c>
      <c r="B9" s="25" t="s">
        <v>374</v>
      </c>
      <c r="C9" s="26" t="str">
        <f>S9&amp;$R$2&amp;R9</f>
        <v>绿红 FLRY-B 0.35</v>
      </c>
      <c r="D9" s="24" t="s">
        <v>209</v>
      </c>
      <c r="E9" s="101" t="str">
        <f t="shared" si="0"/>
        <v>S1170250</v>
      </c>
      <c r="F9" s="16" t="s">
        <v>34</v>
      </c>
      <c r="G9" s="16" t="s">
        <v>35</v>
      </c>
      <c r="H9" s="24" t="str">
        <f t="shared" si="1"/>
        <v>425±5</v>
      </c>
      <c r="I9" s="115" t="str">
        <f t="shared" si="2"/>
        <v>S1170229</v>
      </c>
      <c r="J9" s="16" t="s">
        <v>65</v>
      </c>
      <c r="K9" s="16" t="s">
        <v>372</v>
      </c>
      <c r="L9" s="48" t="s">
        <v>38</v>
      </c>
      <c r="M9" s="24">
        <v>1</v>
      </c>
      <c r="N9" s="49"/>
      <c r="O9" s="105" t="s">
        <v>210</v>
      </c>
      <c r="P9" s="51">
        <f t="shared" si="3"/>
        <v>425</v>
      </c>
      <c r="Q9" s="51">
        <v>395</v>
      </c>
      <c r="R9" s="70" t="str">
        <f t="shared" si="4"/>
        <v>FLRY-B 0.35</v>
      </c>
      <c r="S9" s="113" t="s">
        <v>211</v>
      </c>
      <c r="T9" s="104" t="str">
        <f t="shared" si="5"/>
        <v>0.35</v>
      </c>
      <c r="U9" s="105" t="s">
        <v>41</v>
      </c>
      <c r="V9" s="105" t="s">
        <v>191</v>
      </c>
      <c r="W9" s="105" t="s">
        <v>43</v>
      </c>
      <c r="X9" s="105" t="s">
        <v>44</v>
      </c>
      <c r="Y9" s="74" t="s">
        <v>11</v>
      </c>
      <c r="Z9" s="116" t="s">
        <v>212</v>
      </c>
      <c r="AA9" s="74" t="s">
        <v>46</v>
      </c>
      <c r="AB9" s="74">
        <f t="shared" si="6"/>
        <v>425</v>
      </c>
      <c r="AC9" s="74">
        <v>502511</v>
      </c>
      <c r="AD9" s="74"/>
      <c r="AE9" s="74"/>
    </row>
    <row r="10" s="3" customFormat="1" ht="25" customHeight="1" spans="1:31">
      <c r="A10" s="20">
        <v>7</v>
      </c>
      <c r="B10" s="21" t="s">
        <v>375</v>
      </c>
      <c r="C10" s="22" t="str">
        <f>S10&amp;$R$2&amp;R10</f>
        <v>红 FLRY-B 2.5</v>
      </c>
      <c r="D10" s="20" t="s">
        <v>316</v>
      </c>
      <c r="E10" s="96" t="str">
        <f t="shared" si="0"/>
        <v>S1170151</v>
      </c>
      <c r="F10" s="23" t="s">
        <v>65</v>
      </c>
      <c r="G10" s="23" t="s">
        <v>64</v>
      </c>
      <c r="H10" s="20" t="str">
        <f t="shared" si="1"/>
        <v>620±5</v>
      </c>
      <c r="I10" s="97" t="str">
        <f t="shared" si="2"/>
        <v>S1170055</v>
      </c>
      <c r="J10" s="23" t="s">
        <v>65</v>
      </c>
      <c r="K10" s="23" t="s">
        <v>276</v>
      </c>
      <c r="L10" s="44" t="s">
        <v>277</v>
      </c>
      <c r="M10" s="20">
        <v>1</v>
      </c>
      <c r="N10" s="45"/>
      <c r="O10" s="100" t="s">
        <v>76</v>
      </c>
      <c r="P10" s="47">
        <f t="shared" si="3"/>
        <v>620</v>
      </c>
      <c r="Q10" s="47">
        <v>590</v>
      </c>
      <c r="R10" s="69" t="str">
        <f t="shared" si="4"/>
        <v>FLRY-B 2.5</v>
      </c>
      <c r="S10" s="99" t="s">
        <v>40</v>
      </c>
      <c r="T10" s="99" t="str">
        <f t="shared" si="5"/>
        <v>2.5</v>
      </c>
      <c r="U10" s="100" t="s">
        <v>376</v>
      </c>
      <c r="V10" s="100" t="s">
        <v>70</v>
      </c>
      <c r="W10" s="100" t="s">
        <v>43</v>
      </c>
      <c r="X10" s="100" t="s">
        <v>279</v>
      </c>
      <c r="Y10" s="73" t="s">
        <v>11</v>
      </c>
      <c r="Z10" s="114" t="s">
        <v>40</v>
      </c>
      <c r="AA10" s="73" t="s">
        <v>46</v>
      </c>
      <c r="AB10" s="73">
        <f t="shared" si="6"/>
        <v>620</v>
      </c>
      <c r="AC10" s="73">
        <v>502512</v>
      </c>
      <c r="AD10" s="73"/>
      <c r="AE10" s="73"/>
    </row>
    <row r="11" s="1" customFormat="1" ht="25" customHeight="1" spans="1:31">
      <c r="A11" s="24">
        <v>8</v>
      </c>
      <c r="B11" s="25" t="s">
        <v>377</v>
      </c>
      <c r="C11" s="26" t="str">
        <f>S11&amp;$R$2&amp;R11</f>
        <v>白蓝 FLRY-B 0.35</v>
      </c>
      <c r="D11" s="24" t="s">
        <v>284</v>
      </c>
      <c r="E11" s="101" t="str">
        <f t="shared" si="0"/>
        <v>S1170229</v>
      </c>
      <c r="F11" s="16" t="s">
        <v>65</v>
      </c>
      <c r="G11" s="16" t="s">
        <v>372</v>
      </c>
      <c r="H11" s="24" t="str">
        <f t="shared" si="1"/>
        <v>165±5</v>
      </c>
      <c r="I11" s="26" t="str">
        <f t="shared" si="2"/>
        <v>半剥皮</v>
      </c>
      <c r="J11" s="16" t="s">
        <v>237</v>
      </c>
      <c r="K11" s="16"/>
      <c r="L11" s="48" t="s">
        <v>38</v>
      </c>
      <c r="M11" s="24">
        <v>1</v>
      </c>
      <c r="N11" s="49"/>
      <c r="O11" s="105" t="s">
        <v>378</v>
      </c>
      <c r="P11" s="51">
        <f t="shared" ref="P11:P26" si="7">Q11+20</f>
        <v>165</v>
      </c>
      <c r="Q11" s="51">
        <v>145</v>
      </c>
      <c r="R11" s="70" t="str">
        <f t="shared" si="4"/>
        <v>FLRY-B 0.35</v>
      </c>
      <c r="S11" s="71" t="s">
        <v>186</v>
      </c>
      <c r="T11" s="104" t="str">
        <f t="shared" si="5"/>
        <v>0.35</v>
      </c>
      <c r="U11" s="105" t="s">
        <v>191</v>
      </c>
      <c r="V11" s="50" t="s">
        <v>239</v>
      </c>
      <c r="W11" s="105" t="s">
        <v>43</v>
      </c>
      <c r="X11" s="105" t="s">
        <v>44</v>
      </c>
      <c r="Y11" s="74" t="s">
        <v>11</v>
      </c>
      <c r="Z11" s="116" t="s">
        <v>286</v>
      </c>
      <c r="AA11" s="74" t="s">
        <v>46</v>
      </c>
      <c r="AB11" s="74">
        <f t="shared" si="6"/>
        <v>165</v>
      </c>
      <c r="AC11" s="74">
        <v>502513</v>
      </c>
      <c r="AD11" s="74"/>
      <c r="AE11" s="74"/>
    </row>
    <row r="12" s="3" customFormat="1" ht="25" customHeight="1" spans="1:31">
      <c r="A12" s="20">
        <v>9</v>
      </c>
      <c r="B12" s="21" t="s">
        <v>379</v>
      </c>
      <c r="C12" s="22" t="str">
        <f>S12&amp;$R$2&amp;R12</f>
        <v>白蓝 FLRY-B 0.35</v>
      </c>
      <c r="D12" s="20" t="s">
        <v>284</v>
      </c>
      <c r="E12" s="96" t="str">
        <f t="shared" si="0"/>
        <v>S1170253</v>
      </c>
      <c r="F12" s="23" t="s">
        <v>34</v>
      </c>
      <c r="G12" s="23" t="s">
        <v>35</v>
      </c>
      <c r="H12" s="20" t="str">
        <f t="shared" si="1"/>
        <v>235±5</v>
      </c>
      <c r="I12" s="43" t="str">
        <f t="shared" si="2"/>
        <v>半剥皮</v>
      </c>
      <c r="J12" s="23" t="s">
        <v>237</v>
      </c>
      <c r="K12" s="23"/>
      <c r="L12" s="44" t="s">
        <v>38</v>
      </c>
      <c r="M12" s="20">
        <v>1</v>
      </c>
      <c r="N12" s="45" t="s">
        <v>268</v>
      </c>
      <c r="O12" s="100" t="s">
        <v>380</v>
      </c>
      <c r="P12" s="47">
        <f t="shared" si="7"/>
        <v>235</v>
      </c>
      <c r="Q12" s="47">
        <v>215</v>
      </c>
      <c r="R12" s="69" t="str">
        <f t="shared" si="4"/>
        <v>FLRY-B 0.35</v>
      </c>
      <c r="S12" s="69" t="s">
        <v>186</v>
      </c>
      <c r="T12" s="99" t="str">
        <f t="shared" si="5"/>
        <v>0.35</v>
      </c>
      <c r="U12" s="100" t="s">
        <v>270</v>
      </c>
      <c r="V12" s="46" t="s">
        <v>239</v>
      </c>
      <c r="W12" s="100" t="s">
        <v>43</v>
      </c>
      <c r="X12" s="100" t="s">
        <v>44</v>
      </c>
      <c r="Y12" s="73" t="s">
        <v>11</v>
      </c>
      <c r="Z12" s="114" t="s">
        <v>286</v>
      </c>
      <c r="AA12" s="73" t="s">
        <v>46</v>
      </c>
      <c r="AB12" s="73">
        <f t="shared" si="6"/>
        <v>235</v>
      </c>
      <c r="AC12" s="73">
        <v>502514</v>
      </c>
      <c r="AD12" s="73"/>
      <c r="AE12" s="73"/>
    </row>
    <row r="13" s="1" customFormat="1" ht="25" customHeight="1" spans="1:31">
      <c r="A13" s="24">
        <v>10</v>
      </c>
      <c r="B13" s="25" t="s">
        <v>381</v>
      </c>
      <c r="C13" s="26" t="str">
        <f>S13&amp;$R$2&amp;R13</f>
        <v>白蓝 FLRY-B 0.35</v>
      </c>
      <c r="D13" s="24" t="s">
        <v>284</v>
      </c>
      <c r="E13" s="24" t="str">
        <f t="shared" si="0"/>
        <v>S1170253</v>
      </c>
      <c r="F13" s="16" t="s">
        <v>34</v>
      </c>
      <c r="G13" s="16" t="s">
        <v>35</v>
      </c>
      <c r="H13" s="24" t="str">
        <f t="shared" si="1"/>
        <v>1020±5</v>
      </c>
      <c r="I13" s="26" t="str">
        <f t="shared" si="2"/>
        <v>半剥皮</v>
      </c>
      <c r="J13" s="16" t="s">
        <v>237</v>
      </c>
      <c r="K13" s="16"/>
      <c r="L13" s="48" t="s">
        <v>38</v>
      </c>
      <c r="M13" s="24">
        <v>1</v>
      </c>
      <c r="N13" s="49" t="s">
        <v>268</v>
      </c>
      <c r="O13" s="105" t="s">
        <v>382</v>
      </c>
      <c r="P13" s="51">
        <f t="shared" si="7"/>
        <v>1020</v>
      </c>
      <c r="Q13" s="77">
        <v>1000</v>
      </c>
      <c r="R13" s="70" t="str">
        <f t="shared" si="4"/>
        <v>FLRY-B 0.35</v>
      </c>
      <c r="S13" s="71" t="s">
        <v>186</v>
      </c>
      <c r="T13" s="104" t="str">
        <f t="shared" si="5"/>
        <v>0.35</v>
      </c>
      <c r="U13" s="50" t="s">
        <v>270</v>
      </c>
      <c r="V13" s="50" t="s">
        <v>239</v>
      </c>
      <c r="W13" s="105" t="s">
        <v>43</v>
      </c>
      <c r="X13" s="105" t="s">
        <v>44</v>
      </c>
      <c r="Y13" s="74" t="s">
        <v>11</v>
      </c>
      <c r="Z13" s="116" t="s">
        <v>286</v>
      </c>
      <c r="AA13" s="74" t="s">
        <v>46</v>
      </c>
      <c r="AB13" s="74">
        <f t="shared" si="6"/>
        <v>1020</v>
      </c>
      <c r="AC13" s="74">
        <v>502515</v>
      </c>
      <c r="AD13" s="74"/>
      <c r="AE13" s="74"/>
    </row>
    <row r="14" s="3" customFormat="1" ht="25" customHeight="1" spans="1:31">
      <c r="A14" s="20">
        <v>11</v>
      </c>
      <c r="B14" s="21" t="s">
        <v>383</v>
      </c>
      <c r="C14" s="22" t="str">
        <f>S14&amp;$R$2&amp;R14</f>
        <v>黑 FLRY-B 2.5</v>
      </c>
      <c r="D14" s="20" t="s">
        <v>274</v>
      </c>
      <c r="E14" s="96" t="str">
        <f t="shared" si="0"/>
        <v>S1170151</v>
      </c>
      <c r="F14" s="23" t="s">
        <v>65</v>
      </c>
      <c r="G14" s="23" t="s">
        <v>64</v>
      </c>
      <c r="H14" s="20" t="str">
        <f t="shared" si="1"/>
        <v>1055±5</v>
      </c>
      <c r="I14" s="43" t="str">
        <f t="shared" si="2"/>
        <v>半剥皮</v>
      </c>
      <c r="J14" s="23" t="s">
        <v>237</v>
      </c>
      <c r="K14" s="23"/>
      <c r="L14" s="44" t="s">
        <v>277</v>
      </c>
      <c r="M14" s="20">
        <v>1</v>
      </c>
      <c r="N14" s="45"/>
      <c r="O14" s="100" t="s">
        <v>384</v>
      </c>
      <c r="P14" s="47">
        <f t="shared" si="7"/>
        <v>1055</v>
      </c>
      <c r="Q14" s="47">
        <v>1035</v>
      </c>
      <c r="R14" s="69" t="str">
        <f t="shared" si="4"/>
        <v>FLRY-B 2.5</v>
      </c>
      <c r="S14" s="99" t="s">
        <v>126</v>
      </c>
      <c r="T14" s="99" t="str">
        <f t="shared" si="5"/>
        <v>2.5</v>
      </c>
      <c r="U14" s="100" t="s">
        <v>376</v>
      </c>
      <c r="V14" s="46" t="s">
        <v>239</v>
      </c>
      <c r="W14" s="100" t="s">
        <v>43</v>
      </c>
      <c r="X14" s="100" t="s">
        <v>279</v>
      </c>
      <c r="Y14" s="73" t="s">
        <v>11</v>
      </c>
      <c r="Z14" s="114" t="s">
        <v>126</v>
      </c>
      <c r="AA14" s="73" t="s">
        <v>46</v>
      </c>
      <c r="AB14" s="73">
        <f t="shared" si="6"/>
        <v>1055</v>
      </c>
      <c r="AC14" s="73">
        <v>502516</v>
      </c>
      <c r="AD14" s="73"/>
      <c r="AE14" s="73"/>
    </row>
    <row r="15" s="1" customFormat="1" ht="25" customHeight="1" spans="1:31">
      <c r="A15" s="24">
        <v>12</v>
      </c>
      <c r="B15" s="25" t="s">
        <v>385</v>
      </c>
      <c r="C15" s="26" t="str">
        <f>S15&amp;$R$2&amp;R15</f>
        <v>黑 FLRY-B 2.5</v>
      </c>
      <c r="D15" s="24" t="s">
        <v>274</v>
      </c>
      <c r="E15" s="101" t="str">
        <f t="shared" si="0"/>
        <v>S1170055</v>
      </c>
      <c r="F15" s="16" t="s">
        <v>65</v>
      </c>
      <c r="G15" s="16" t="s">
        <v>276</v>
      </c>
      <c r="H15" s="24" t="str">
        <f t="shared" si="1"/>
        <v>655±5</v>
      </c>
      <c r="I15" s="26" t="str">
        <f t="shared" si="2"/>
        <v>半剥皮</v>
      </c>
      <c r="J15" s="16" t="s">
        <v>237</v>
      </c>
      <c r="K15" s="16"/>
      <c r="L15" s="48" t="s">
        <v>277</v>
      </c>
      <c r="M15" s="24">
        <v>1</v>
      </c>
      <c r="N15" s="49"/>
      <c r="O15" s="105" t="s">
        <v>386</v>
      </c>
      <c r="P15" s="51">
        <f t="shared" si="7"/>
        <v>655</v>
      </c>
      <c r="Q15" s="51">
        <v>635</v>
      </c>
      <c r="R15" s="70" t="str">
        <f t="shared" si="4"/>
        <v>FLRY-B 2.5</v>
      </c>
      <c r="S15" s="113" t="s">
        <v>126</v>
      </c>
      <c r="T15" s="104" t="str">
        <f t="shared" si="5"/>
        <v>2.5</v>
      </c>
      <c r="U15" s="105" t="s">
        <v>70</v>
      </c>
      <c r="V15" s="50" t="s">
        <v>239</v>
      </c>
      <c r="W15" s="105" t="s">
        <v>43</v>
      </c>
      <c r="X15" s="105" t="s">
        <v>279</v>
      </c>
      <c r="Y15" s="74" t="s">
        <v>11</v>
      </c>
      <c r="Z15" s="116" t="s">
        <v>126</v>
      </c>
      <c r="AA15" s="74" t="s">
        <v>46</v>
      </c>
      <c r="AB15" s="74">
        <f t="shared" si="6"/>
        <v>655</v>
      </c>
      <c r="AC15" s="74">
        <v>502517</v>
      </c>
      <c r="AD15" s="74"/>
      <c r="AE15" s="74"/>
    </row>
    <row r="16" s="3" customFormat="1" ht="25" customHeight="1" spans="1:31">
      <c r="A16" s="20">
        <v>13</v>
      </c>
      <c r="B16" s="21" t="s">
        <v>387</v>
      </c>
      <c r="C16" s="22" t="str">
        <f>S16&amp;$R$2&amp;R16</f>
        <v>黑 FLRY-B 0.5</v>
      </c>
      <c r="D16" s="20" t="s">
        <v>124</v>
      </c>
      <c r="E16" s="96" t="str">
        <f t="shared" si="0"/>
        <v>S1170253</v>
      </c>
      <c r="F16" s="23" t="s">
        <v>34</v>
      </c>
      <c r="G16" s="23" t="s">
        <v>267</v>
      </c>
      <c r="H16" s="20" t="str">
        <f t="shared" si="1"/>
        <v>725±5</v>
      </c>
      <c r="I16" s="43" t="str">
        <f t="shared" si="2"/>
        <v>半剥皮</v>
      </c>
      <c r="J16" s="23" t="s">
        <v>237</v>
      </c>
      <c r="K16" s="23"/>
      <c r="L16" s="44" t="s">
        <v>113</v>
      </c>
      <c r="M16" s="20">
        <v>1</v>
      </c>
      <c r="N16" s="45" t="s">
        <v>268</v>
      </c>
      <c r="O16" s="100" t="s">
        <v>388</v>
      </c>
      <c r="P16" s="47">
        <f t="shared" si="7"/>
        <v>725</v>
      </c>
      <c r="Q16" s="47">
        <v>705</v>
      </c>
      <c r="R16" s="69" t="str">
        <f t="shared" si="4"/>
        <v>FLRY-B 0.5</v>
      </c>
      <c r="S16" s="99" t="s">
        <v>126</v>
      </c>
      <c r="T16" s="99" t="str">
        <f t="shared" si="5"/>
        <v>0.5</v>
      </c>
      <c r="U16" s="100" t="s">
        <v>270</v>
      </c>
      <c r="V16" s="46" t="s">
        <v>239</v>
      </c>
      <c r="W16" s="100" t="s">
        <v>43</v>
      </c>
      <c r="X16" s="100" t="s">
        <v>117</v>
      </c>
      <c r="Y16" s="73" t="s">
        <v>11</v>
      </c>
      <c r="Z16" s="114" t="s">
        <v>126</v>
      </c>
      <c r="AA16" s="73" t="s">
        <v>46</v>
      </c>
      <c r="AB16" s="73">
        <f t="shared" si="6"/>
        <v>725</v>
      </c>
      <c r="AC16" s="73">
        <v>502518</v>
      </c>
      <c r="AD16" s="73"/>
      <c r="AE16" s="73"/>
    </row>
    <row r="17" s="1" customFormat="1" ht="25" customHeight="1" spans="1:31">
      <c r="A17" s="24">
        <v>14</v>
      </c>
      <c r="B17" s="25" t="s">
        <v>389</v>
      </c>
      <c r="C17" s="26" t="str">
        <f>S17&amp;$R$2&amp;R17</f>
        <v>黑 FLRY-B 0.5</v>
      </c>
      <c r="D17" s="24" t="s">
        <v>124</v>
      </c>
      <c r="E17" s="101" t="str">
        <f t="shared" si="0"/>
        <v>S1170253</v>
      </c>
      <c r="F17" s="16" t="s">
        <v>34</v>
      </c>
      <c r="G17" s="16" t="s">
        <v>267</v>
      </c>
      <c r="H17" s="24" t="str">
        <f t="shared" si="1"/>
        <v>530±5</v>
      </c>
      <c r="I17" s="26" t="str">
        <f t="shared" si="2"/>
        <v>半剥皮</v>
      </c>
      <c r="J17" s="16" t="s">
        <v>237</v>
      </c>
      <c r="K17" s="16"/>
      <c r="L17" s="48" t="s">
        <v>113</v>
      </c>
      <c r="M17" s="24">
        <v>1</v>
      </c>
      <c r="N17" s="49" t="s">
        <v>268</v>
      </c>
      <c r="O17" s="105" t="s">
        <v>390</v>
      </c>
      <c r="P17" s="51">
        <f t="shared" si="7"/>
        <v>530</v>
      </c>
      <c r="Q17" s="77">
        <v>510</v>
      </c>
      <c r="R17" s="70" t="str">
        <f t="shared" si="4"/>
        <v>FLRY-B 0.5</v>
      </c>
      <c r="S17" s="113" t="s">
        <v>126</v>
      </c>
      <c r="T17" s="104" t="str">
        <f t="shared" si="5"/>
        <v>0.5</v>
      </c>
      <c r="U17" s="105" t="s">
        <v>270</v>
      </c>
      <c r="V17" s="50" t="s">
        <v>239</v>
      </c>
      <c r="W17" s="105" t="s">
        <v>43</v>
      </c>
      <c r="X17" s="105" t="s">
        <v>117</v>
      </c>
      <c r="Y17" s="74" t="s">
        <v>11</v>
      </c>
      <c r="Z17" s="116" t="s">
        <v>126</v>
      </c>
      <c r="AA17" s="74" t="s">
        <v>46</v>
      </c>
      <c r="AB17" s="74">
        <f t="shared" si="6"/>
        <v>530</v>
      </c>
      <c r="AC17" s="74">
        <v>502519</v>
      </c>
      <c r="AD17" s="74"/>
      <c r="AE17" s="74"/>
    </row>
    <row r="18" s="3" customFormat="1" ht="25" customHeight="1" spans="1:31">
      <c r="A18" s="20">
        <v>15</v>
      </c>
      <c r="B18" s="21" t="s">
        <v>391</v>
      </c>
      <c r="C18" s="22" t="str">
        <f>S18&amp;$R$2&amp;R18</f>
        <v>黑蓝 FLRY-B 1.0</v>
      </c>
      <c r="D18" s="20" t="s">
        <v>80</v>
      </c>
      <c r="E18" s="96" t="str">
        <f t="shared" si="0"/>
        <v>S1170230</v>
      </c>
      <c r="F18" s="23" t="s">
        <v>65</v>
      </c>
      <c r="G18" s="23" t="s">
        <v>93</v>
      </c>
      <c r="H18" s="20" t="str">
        <f t="shared" si="1"/>
        <v>705±5</v>
      </c>
      <c r="I18" s="43" t="str">
        <f t="shared" si="2"/>
        <v>半剥皮</v>
      </c>
      <c r="J18" s="23" t="s">
        <v>237</v>
      </c>
      <c r="K18" s="23"/>
      <c r="L18" s="44" t="s">
        <v>83</v>
      </c>
      <c r="M18" s="20">
        <v>1</v>
      </c>
      <c r="N18" s="45"/>
      <c r="O18" s="106" t="s">
        <v>392</v>
      </c>
      <c r="P18" s="47">
        <f t="shared" si="7"/>
        <v>705</v>
      </c>
      <c r="Q18" s="47">
        <v>685</v>
      </c>
      <c r="R18" s="69" t="str">
        <f t="shared" si="4"/>
        <v>FLRY-B 1.0</v>
      </c>
      <c r="S18" s="69" t="s">
        <v>52</v>
      </c>
      <c r="T18" s="99" t="str">
        <f t="shared" si="5"/>
        <v>1.0</v>
      </c>
      <c r="U18" s="100" t="s">
        <v>85</v>
      </c>
      <c r="V18" s="46" t="s">
        <v>239</v>
      </c>
      <c r="W18" s="100" t="s">
        <v>43</v>
      </c>
      <c r="X18" s="100" t="s">
        <v>86</v>
      </c>
      <c r="Y18" s="73" t="s">
        <v>11</v>
      </c>
      <c r="Z18" s="114" t="s">
        <v>56</v>
      </c>
      <c r="AA18" s="73" t="s">
        <v>46</v>
      </c>
      <c r="AB18" s="73">
        <f t="shared" si="6"/>
        <v>705</v>
      </c>
      <c r="AC18" s="73">
        <v>502520</v>
      </c>
      <c r="AD18" s="73"/>
      <c r="AE18" s="73"/>
    </row>
    <row r="19" s="1" customFormat="1" ht="25" customHeight="1" spans="1:31">
      <c r="A19" s="24">
        <v>16</v>
      </c>
      <c r="B19" s="25" t="s">
        <v>393</v>
      </c>
      <c r="C19" s="26" t="str">
        <f>S19&amp;$R$2&amp;R19</f>
        <v>黑蓝 FLRY-B 1.0</v>
      </c>
      <c r="D19" s="24" t="s">
        <v>80</v>
      </c>
      <c r="E19" s="101" t="str">
        <f t="shared" si="0"/>
        <v>S1170249</v>
      </c>
      <c r="F19" s="16" t="s">
        <v>65</v>
      </c>
      <c r="G19" s="16" t="s">
        <v>251</v>
      </c>
      <c r="H19" s="24" t="str">
        <f t="shared" si="1"/>
        <v>910±5</v>
      </c>
      <c r="I19" s="26" t="str">
        <f t="shared" si="2"/>
        <v>半剥皮</v>
      </c>
      <c r="J19" s="16" t="s">
        <v>237</v>
      </c>
      <c r="K19" s="16"/>
      <c r="L19" s="48" t="s">
        <v>83</v>
      </c>
      <c r="M19" s="24">
        <v>1</v>
      </c>
      <c r="N19" s="49"/>
      <c r="O19" s="107" t="s">
        <v>394</v>
      </c>
      <c r="P19" s="51">
        <f t="shared" si="7"/>
        <v>910</v>
      </c>
      <c r="Q19" s="51">
        <v>890</v>
      </c>
      <c r="R19" s="70" t="str">
        <f t="shared" si="4"/>
        <v>FLRY-B 1.0</v>
      </c>
      <c r="S19" s="71" t="s">
        <v>52</v>
      </c>
      <c r="T19" s="104" t="str">
        <f t="shared" si="5"/>
        <v>1.0</v>
      </c>
      <c r="U19" s="105" t="s">
        <v>253</v>
      </c>
      <c r="V19" s="50" t="s">
        <v>239</v>
      </c>
      <c r="W19" s="105" t="s">
        <v>43</v>
      </c>
      <c r="X19" s="105" t="s">
        <v>86</v>
      </c>
      <c r="Y19" s="74" t="s">
        <v>11</v>
      </c>
      <c r="Z19" s="116" t="s">
        <v>56</v>
      </c>
      <c r="AA19" s="74" t="s">
        <v>46</v>
      </c>
      <c r="AB19" s="74">
        <f t="shared" si="6"/>
        <v>910</v>
      </c>
      <c r="AC19" s="74">
        <v>502521</v>
      </c>
      <c r="AD19" s="74"/>
      <c r="AE19" s="74"/>
    </row>
    <row r="20" s="3" customFormat="1" ht="25" customHeight="1" spans="1:31">
      <c r="A20" s="20">
        <v>17</v>
      </c>
      <c r="B20" s="21" t="s">
        <v>395</v>
      </c>
      <c r="C20" s="22" t="str">
        <f>S20&amp;$R$2&amp;R20</f>
        <v>黑蓝 FLRY-B 1.0</v>
      </c>
      <c r="D20" s="20" t="s">
        <v>80</v>
      </c>
      <c r="E20" s="96" t="str">
        <f t="shared" si="0"/>
        <v>S1170724</v>
      </c>
      <c r="F20" s="23" t="s">
        <v>65</v>
      </c>
      <c r="G20" s="23" t="s">
        <v>93</v>
      </c>
      <c r="H20" s="20" t="str">
        <f t="shared" si="1"/>
        <v>540±5</v>
      </c>
      <c r="I20" s="43" t="str">
        <f t="shared" si="2"/>
        <v>半剥皮</v>
      </c>
      <c r="J20" s="23" t="s">
        <v>237</v>
      </c>
      <c r="K20" s="23"/>
      <c r="L20" s="44" t="s">
        <v>83</v>
      </c>
      <c r="M20" s="20">
        <v>1</v>
      </c>
      <c r="N20" s="45"/>
      <c r="O20" s="106" t="s">
        <v>396</v>
      </c>
      <c r="P20" s="47">
        <f t="shared" si="7"/>
        <v>540</v>
      </c>
      <c r="Q20" s="47">
        <v>520</v>
      </c>
      <c r="R20" s="69" t="str">
        <f t="shared" si="4"/>
        <v>FLRY-B 1.0</v>
      </c>
      <c r="S20" s="69" t="s">
        <v>52</v>
      </c>
      <c r="T20" s="99" t="str">
        <f t="shared" si="5"/>
        <v>1.0</v>
      </c>
      <c r="U20" s="100" t="s">
        <v>249</v>
      </c>
      <c r="V20" s="46" t="s">
        <v>239</v>
      </c>
      <c r="W20" s="100" t="s">
        <v>43</v>
      </c>
      <c r="X20" s="100" t="s">
        <v>86</v>
      </c>
      <c r="Y20" s="73" t="s">
        <v>11</v>
      </c>
      <c r="Z20" s="114" t="s">
        <v>56</v>
      </c>
      <c r="AA20" s="73" t="s">
        <v>46</v>
      </c>
      <c r="AB20" s="73">
        <f t="shared" si="6"/>
        <v>540</v>
      </c>
      <c r="AC20" s="73">
        <v>502522</v>
      </c>
      <c r="AD20" s="73"/>
      <c r="AE20" s="73"/>
    </row>
    <row r="21" s="1" customFormat="1" ht="25" customHeight="1" spans="1:31">
      <c r="A21" s="24">
        <v>18</v>
      </c>
      <c r="B21" s="25" t="s">
        <v>397</v>
      </c>
      <c r="C21" s="26" t="str">
        <f>S21&amp;$R$2&amp;R21</f>
        <v>橙 FLRY-B 1.0</v>
      </c>
      <c r="D21" s="24" t="s">
        <v>88</v>
      </c>
      <c r="E21" s="101" t="str">
        <f t="shared" si="0"/>
        <v>S1170230</v>
      </c>
      <c r="F21" s="16" t="s">
        <v>65</v>
      </c>
      <c r="G21" s="16" t="s">
        <v>93</v>
      </c>
      <c r="H21" s="24" t="str">
        <f t="shared" si="1"/>
        <v>755±5</v>
      </c>
      <c r="I21" s="26" t="str">
        <f t="shared" si="2"/>
        <v>半剥皮</v>
      </c>
      <c r="J21" s="16" t="s">
        <v>237</v>
      </c>
      <c r="K21" s="16"/>
      <c r="L21" s="48" t="s">
        <v>83</v>
      </c>
      <c r="M21" s="24">
        <v>1</v>
      </c>
      <c r="N21" s="49"/>
      <c r="O21" s="107" t="s">
        <v>398</v>
      </c>
      <c r="P21" s="51">
        <f t="shared" si="7"/>
        <v>755</v>
      </c>
      <c r="Q21" s="51">
        <v>735</v>
      </c>
      <c r="R21" s="70" t="str">
        <f t="shared" si="4"/>
        <v>FLRY-B 1.0</v>
      </c>
      <c r="S21" s="113" t="s">
        <v>90</v>
      </c>
      <c r="T21" s="104" t="str">
        <f t="shared" si="5"/>
        <v>1.0</v>
      </c>
      <c r="U21" s="105" t="s">
        <v>85</v>
      </c>
      <c r="V21" s="50" t="s">
        <v>239</v>
      </c>
      <c r="W21" s="105" t="s">
        <v>43</v>
      </c>
      <c r="X21" s="105" t="s">
        <v>86</v>
      </c>
      <c r="Y21" s="74" t="s">
        <v>11</v>
      </c>
      <c r="Z21" s="116" t="s">
        <v>90</v>
      </c>
      <c r="AA21" s="74" t="s">
        <v>46</v>
      </c>
      <c r="AB21" s="74">
        <f t="shared" si="6"/>
        <v>755</v>
      </c>
      <c r="AC21" s="74">
        <v>502523</v>
      </c>
      <c r="AD21" s="74"/>
      <c r="AE21" s="74"/>
    </row>
    <row r="22" s="3" customFormat="1" ht="25" customHeight="1" spans="1:31">
      <c r="A22" s="20">
        <v>19</v>
      </c>
      <c r="B22" s="21" t="s">
        <v>399</v>
      </c>
      <c r="C22" s="22" t="str">
        <f>S22&amp;$R$2&amp;R22</f>
        <v>橙 FLRY-B 1.0</v>
      </c>
      <c r="D22" s="20" t="s">
        <v>88</v>
      </c>
      <c r="E22" s="96" t="str">
        <f t="shared" si="0"/>
        <v>S1170249</v>
      </c>
      <c r="F22" s="23" t="s">
        <v>65</v>
      </c>
      <c r="G22" s="23" t="s">
        <v>251</v>
      </c>
      <c r="H22" s="20" t="str">
        <f t="shared" si="1"/>
        <v>960±5</v>
      </c>
      <c r="I22" s="43" t="str">
        <f t="shared" si="2"/>
        <v>半剥皮</v>
      </c>
      <c r="J22" s="23" t="s">
        <v>237</v>
      </c>
      <c r="K22" s="23"/>
      <c r="L22" s="44" t="s">
        <v>83</v>
      </c>
      <c r="M22" s="20">
        <v>1</v>
      </c>
      <c r="N22" s="45"/>
      <c r="O22" s="106" t="s">
        <v>400</v>
      </c>
      <c r="P22" s="47">
        <f t="shared" si="7"/>
        <v>960</v>
      </c>
      <c r="Q22" s="47">
        <v>940</v>
      </c>
      <c r="R22" s="69" t="str">
        <f t="shared" si="4"/>
        <v>FLRY-B 1.0</v>
      </c>
      <c r="S22" s="99" t="s">
        <v>90</v>
      </c>
      <c r="T22" s="99" t="str">
        <f t="shared" si="5"/>
        <v>1.0</v>
      </c>
      <c r="U22" s="100" t="s">
        <v>253</v>
      </c>
      <c r="V22" s="46" t="s">
        <v>239</v>
      </c>
      <c r="W22" s="100" t="s">
        <v>43</v>
      </c>
      <c r="X22" s="100" t="s">
        <v>86</v>
      </c>
      <c r="Y22" s="73" t="s">
        <v>11</v>
      </c>
      <c r="Z22" s="114" t="s">
        <v>90</v>
      </c>
      <c r="AA22" s="73" t="s">
        <v>46</v>
      </c>
      <c r="AB22" s="73">
        <f t="shared" si="6"/>
        <v>960</v>
      </c>
      <c r="AC22" s="73">
        <v>502524</v>
      </c>
      <c r="AD22" s="73"/>
      <c r="AE22" s="73"/>
    </row>
    <row r="23" s="1" customFormat="1" ht="25" customHeight="1" spans="1:31">
      <c r="A23" s="24">
        <v>20</v>
      </c>
      <c r="B23" s="25" t="s">
        <v>401</v>
      </c>
      <c r="C23" s="26" t="str">
        <f>S23&amp;$R$2&amp;R23</f>
        <v>橙 FLRY-B 1.0</v>
      </c>
      <c r="D23" s="24" t="s">
        <v>88</v>
      </c>
      <c r="E23" s="101" t="str">
        <f t="shared" si="0"/>
        <v>S1170724</v>
      </c>
      <c r="F23" s="16" t="s">
        <v>65</v>
      </c>
      <c r="G23" s="16" t="s">
        <v>93</v>
      </c>
      <c r="H23" s="24" t="str">
        <f t="shared" si="1"/>
        <v>490±5</v>
      </c>
      <c r="I23" s="26" t="str">
        <f t="shared" si="2"/>
        <v>半剥皮</v>
      </c>
      <c r="J23" s="16" t="s">
        <v>237</v>
      </c>
      <c r="K23" s="16"/>
      <c r="L23" s="48" t="s">
        <v>83</v>
      </c>
      <c r="M23" s="24">
        <v>1</v>
      </c>
      <c r="N23" s="49"/>
      <c r="O23" s="107" t="s">
        <v>402</v>
      </c>
      <c r="P23" s="51">
        <f t="shared" si="7"/>
        <v>490</v>
      </c>
      <c r="Q23" s="51">
        <v>470</v>
      </c>
      <c r="R23" s="70" t="str">
        <f t="shared" si="4"/>
        <v>FLRY-B 1.0</v>
      </c>
      <c r="S23" s="113" t="s">
        <v>90</v>
      </c>
      <c r="T23" s="104" t="str">
        <f t="shared" si="5"/>
        <v>1.0</v>
      </c>
      <c r="U23" s="105" t="s">
        <v>249</v>
      </c>
      <c r="V23" s="50" t="s">
        <v>239</v>
      </c>
      <c r="W23" s="105" t="s">
        <v>43</v>
      </c>
      <c r="X23" s="105" t="s">
        <v>86</v>
      </c>
      <c r="Y23" s="74" t="s">
        <v>11</v>
      </c>
      <c r="Z23" s="116" t="s">
        <v>90</v>
      </c>
      <c r="AA23" s="74" t="s">
        <v>46</v>
      </c>
      <c r="AB23" s="74">
        <f t="shared" si="6"/>
        <v>490</v>
      </c>
      <c r="AC23" s="74">
        <v>502525</v>
      </c>
      <c r="AD23" s="74"/>
      <c r="AE23" s="74"/>
    </row>
    <row r="24" s="3" customFormat="1" ht="25" customHeight="1" spans="1:31">
      <c r="A24" s="20">
        <v>21</v>
      </c>
      <c r="B24" s="21" t="s">
        <v>403</v>
      </c>
      <c r="C24" s="22" t="str">
        <f>S24&amp;$R$2&amp;R24</f>
        <v>红白 FLRY-B 0.5</v>
      </c>
      <c r="D24" s="20" t="s">
        <v>149</v>
      </c>
      <c r="E24" s="96" t="str">
        <f t="shared" si="0"/>
        <v>S1170229</v>
      </c>
      <c r="F24" s="23" t="s">
        <v>65</v>
      </c>
      <c r="G24" s="23" t="s">
        <v>112</v>
      </c>
      <c r="H24" s="20" t="str">
        <f t="shared" si="1"/>
        <v>215±5</v>
      </c>
      <c r="I24" s="43" t="str">
        <f t="shared" si="2"/>
        <v>半剥皮</v>
      </c>
      <c r="J24" s="23" t="s">
        <v>237</v>
      </c>
      <c r="K24" s="23"/>
      <c r="L24" s="44" t="s">
        <v>113</v>
      </c>
      <c r="M24" s="20">
        <v>1</v>
      </c>
      <c r="N24" s="45"/>
      <c r="O24" s="100" t="s">
        <v>319</v>
      </c>
      <c r="P24" s="47">
        <f t="shared" si="7"/>
        <v>215</v>
      </c>
      <c r="Q24" s="47">
        <v>195</v>
      </c>
      <c r="R24" s="69" t="str">
        <f t="shared" si="4"/>
        <v>FLRY-B 0.5</v>
      </c>
      <c r="S24" s="69" t="s">
        <v>151</v>
      </c>
      <c r="T24" s="99" t="str">
        <f t="shared" si="5"/>
        <v>0.5</v>
      </c>
      <c r="U24" s="100" t="s">
        <v>191</v>
      </c>
      <c r="V24" s="46" t="s">
        <v>239</v>
      </c>
      <c r="W24" s="100" t="s">
        <v>43</v>
      </c>
      <c r="X24" s="100" t="s">
        <v>117</v>
      </c>
      <c r="Y24" s="73" t="s">
        <v>11</v>
      </c>
      <c r="Z24" s="114" t="s">
        <v>152</v>
      </c>
      <c r="AA24" s="73" t="s">
        <v>46</v>
      </c>
      <c r="AB24" s="73">
        <f t="shared" si="6"/>
        <v>215</v>
      </c>
      <c r="AC24" s="73">
        <v>502526</v>
      </c>
      <c r="AD24" s="73"/>
      <c r="AE24" s="73"/>
    </row>
    <row r="25" s="1" customFormat="1" ht="25" customHeight="1" spans="1:31">
      <c r="A25" s="24">
        <v>22</v>
      </c>
      <c r="B25" s="25" t="s">
        <v>404</v>
      </c>
      <c r="C25" s="26" t="str">
        <f>S25&amp;$R$2&amp;R25</f>
        <v>红白 FLRY-B 0.5</v>
      </c>
      <c r="D25" s="24" t="s">
        <v>149</v>
      </c>
      <c r="E25" s="101" t="str">
        <f t="shared" si="0"/>
        <v>S1170253</v>
      </c>
      <c r="F25" s="16" t="s">
        <v>34</v>
      </c>
      <c r="G25" s="16" t="s">
        <v>267</v>
      </c>
      <c r="H25" s="24" t="str">
        <f t="shared" si="1"/>
        <v>285±5</v>
      </c>
      <c r="I25" s="26" t="str">
        <f t="shared" si="2"/>
        <v>半剥皮</v>
      </c>
      <c r="J25" s="16" t="s">
        <v>237</v>
      </c>
      <c r="K25" s="16"/>
      <c r="L25" s="48" t="s">
        <v>113</v>
      </c>
      <c r="M25" s="24">
        <v>1</v>
      </c>
      <c r="N25" s="49" t="s">
        <v>268</v>
      </c>
      <c r="O25" s="105" t="s">
        <v>321</v>
      </c>
      <c r="P25" s="51">
        <f t="shared" si="7"/>
        <v>285</v>
      </c>
      <c r="Q25" s="51">
        <v>265</v>
      </c>
      <c r="R25" s="70" t="str">
        <f t="shared" si="4"/>
        <v>FLRY-B 0.5</v>
      </c>
      <c r="S25" s="71" t="s">
        <v>151</v>
      </c>
      <c r="T25" s="104" t="str">
        <f t="shared" si="5"/>
        <v>0.5</v>
      </c>
      <c r="U25" s="105" t="s">
        <v>270</v>
      </c>
      <c r="V25" s="50" t="s">
        <v>239</v>
      </c>
      <c r="W25" s="105" t="s">
        <v>43</v>
      </c>
      <c r="X25" s="105" t="s">
        <v>117</v>
      </c>
      <c r="Y25" s="74" t="s">
        <v>11</v>
      </c>
      <c r="Z25" s="116" t="s">
        <v>152</v>
      </c>
      <c r="AA25" s="74" t="s">
        <v>46</v>
      </c>
      <c r="AB25" s="74">
        <f t="shared" si="6"/>
        <v>285</v>
      </c>
      <c r="AC25" s="74">
        <v>502527</v>
      </c>
      <c r="AD25" s="74"/>
      <c r="AE25" s="74"/>
    </row>
    <row r="26" s="3" customFormat="1" ht="25" customHeight="1" spans="1:31">
      <c r="A26" s="20">
        <v>23</v>
      </c>
      <c r="B26" s="21" t="s">
        <v>405</v>
      </c>
      <c r="C26" s="22" t="str">
        <f>S26&amp;$R$2&amp;R26</f>
        <v>红白 FLRY-B 0.5</v>
      </c>
      <c r="D26" s="20" t="s">
        <v>149</v>
      </c>
      <c r="E26" s="20" t="str">
        <f t="shared" si="0"/>
        <v>S1170253</v>
      </c>
      <c r="F26" s="23" t="s">
        <v>34</v>
      </c>
      <c r="G26" s="23" t="s">
        <v>267</v>
      </c>
      <c r="H26" s="20" t="str">
        <f t="shared" si="1"/>
        <v>970±5</v>
      </c>
      <c r="I26" s="43" t="str">
        <f t="shared" si="2"/>
        <v>半剥皮</v>
      </c>
      <c r="J26" s="23" t="s">
        <v>237</v>
      </c>
      <c r="K26" s="23"/>
      <c r="L26" s="44" t="s">
        <v>113</v>
      </c>
      <c r="M26" s="20">
        <v>1</v>
      </c>
      <c r="N26" s="45" t="s">
        <v>268</v>
      </c>
      <c r="O26" s="100" t="s">
        <v>325</v>
      </c>
      <c r="P26" s="47">
        <f t="shared" si="7"/>
        <v>970</v>
      </c>
      <c r="Q26" s="78">
        <v>950</v>
      </c>
      <c r="R26" s="69" t="str">
        <f t="shared" si="4"/>
        <v>FLRY-B 0.5</v>
      </c>
      <c r="S26" s="69" t="s">
        <v>151</v>
      </c>
      <c r="T26" s="99" t="str">
        <f t="shared" si="5"/>
        <v>0.5</v>
      </c>
      <c r="U26" s="46" t="s">
        <v>270</v>
      </c>
      <c r="V26" s="46" t="s">
        <v>239</v>
      </c>
      <c r="W26" s="100" t="s">
        <v>43</v>
      </c>
      <c r="X26" s="100" t="s">
        <v>117</v>
      </c>
      <c r="Y26" s="73" t="s">
        <v>11</v>
      </c>
      <c r="Z26" s="114" t="s">
        <v>152</v>
      </c>
      <c r="AA26" s="73" t="s">
        <v>46</v>
      </c>
      <c r="AB26" s="73">
        <f t="shared" si="6"/>
        <v>970</v>
      </c>
      <c r="AC26" s="73">
        <v>502528</v>
      </c>
      <c r="AD26" s="73"/>
      <c r="AE26" s="73"/>
    </row>
    <row r="27" s="4" customFormat="1" ht="91" customHeight="1" spans="1:29">
      <c r="A27" s="20">
        <v>24</v>
      </c>
      <c r="B27" s="25" t="s">
        <v>406</v>
      </c>
      <c r="C27" s="27" t="s">
        <v>335</v>
      </c>
      <c r="D27" s="28"/>
      <c r="E27" s="29"/>
      <c r="F27" s="29"/>
      <c r="G27" s="29"/>
      <c r="H27" s="29"/>
      <c r="I27" s="29"/>
      <c r="J27" s="29"/>
      <c r="K27" s="29"/>
      <c r="L27" s="29"/>
      <c r="M27" s="54"/>
      <c r="N27" s="55"/>
      <c r="O27" s="56">
        <v>1021</v>
      </c>
      <c r="P27" s="57"/>
      <c r="Q27" s="57"/>
      <c r="R27" s="57"/>
      <c r="S27" s="57"/>
      <c r="T27" s="57"/>
      <c r="U27" s="56"/>
      <c r="V27" s="56"/>
      <c r="W27" s="8"/>
      <c r="X27" s="72"/>
      <c r="AC27" s="4">
        <v>502529</v>
      </c>
    </row>
    <row r="28" s="4" customFormat="1" ht="117" customHeight="1" spans="1:29">
      <c r="A28" s="20">
        <v>25</v>
      </c>
      <c r="B28" s="25" t="s">
        <v>407</v>
      </c>
      <c r="C28" s="27" t="s">
        <v>333</v>
      </c>
      <c r="D28" s="28"/>
      <c r="E28" s="29"/>
      <c r="F28" s="29"/>
      <c r="G28" s="29"/>
      <c r="H28" s="29"/>
      <c r="I28" s="29"/>
      <c r="J28" s="29"/>
      <c r="K28" s="29"/>
      <c r="L28" s="29"/>
      <c r="M28" s="54"/>
      <c r="N28" s="58"/>
      <c r="O28" s="59">
        <v>2150</v>
      </c>
      <c r="P28" s="57"/>
      <c r="Q28" s="57"/>
      <c r="R28" s="57"/>
      <c r="S28" s="57"/>
      <c r="T28" s="57"/>
      <c r="U28" s="56"/>
      <c r="V28" s="56"/>
      <c r="W28" s="8"/>
      <c r="X28" s="72"/>
      <c r="AC28" s="4">
        <v>502530</v>
      </c>
    </row>
    <row r="29" s="4" customFormat="1" ht="91" customHeight="1" spans="1:29">
      <c r="A29" s="20">
        <v>26</v>
      </c>
      <c r="B29" s="25" t="s">
        <v>408</v>
      </c>
      <c r="C29" s="27" t="s">
        <v>409</v>
      </c>
      <c r="D29" s="28"/>
      <c r="E29" s="29"/>
      <c r="F29" s="29"/>
      <c r="G29" s="29"/>
      <c r="H29" s="29"/>
      <c r="I29" s="29"/>
      <c r="J29" s="29"/>
      <c r="K29" s="29"/>
      <c r="L29" s="29"/>
      <c r="M29" s="54"/>
      <c r="N29" s="55"/>
      <c r="O29" s="56">
        <v>3025</v>
      </c>
      <c r="P29" s="57"/>
      <c r="Q29" s="57"/>
      <c r="R29" s="57"/>
      <c r="S29" s="57"/>
      <c r="T29" s="57"/>
      <c r="U29" s="56"/>
      <c r="V29" s="56"/>
      <c r="W29" s="8"/>
      <c r="X29" s="72"/>
      <c r="AC29" s="4">
        <v>502531</v>
      </c>
    </row>
    <row r="30" s="4" customFormat="1" ht="91" customHeight="1" spans="1:29">
      <c r="A30" s="20">
        <v>27</v>
      </c>
      <c r="B30" s="25" t="s">
        <v>410</v>
      </c>
      <c r="C30" s="27" t="s">
        <v>411</v>
      </c>
      <c r="D30" s="28"/>
      <c r="E30" s="29"/>
      <c r="F30" s="29"/>
      <c r="G30" s="29"/>
      <c r="H30" s="29"/>
      <c r="I30" s="29"/>
      <c r="J30" s="29"/>
      <c r="K30" s="29"/>
      <c r="L30" s="29"/>
      <c r="M30" s="54"/>
      <c r="N30" s="55"/>
      <c r="O30" s="56">
        <v>3033</v>
      </c>
      <c r="P30" s="57"/>
      <c r="Q30" s="57"/>
      <c r="R30" s="57"/>
      <c r="S30" s="57"/>
      <c r="T30" s="57"/>
      <c r="U30" s="56"/>
      <c r="V30" s="56"/>
      <c r="W30" s="8"/>
      <c r="X30" s="72"/>
      <c r="AC30" s="4">
        <v>502532</v>
      </c>
    </row>
    <row r="31" s="4" customFormat="1" ht="91" customHeight="1" spans="1:29">
      <c r="A31" s="20">
        <v>28</v>
      </c>
      <c r="B31" s="25" t="s">
        <v>412</v>
      </c>
      <c r="C31" s="27" t="s">
        <v>343</v>
      </c>
      <c r="D31" s="28"/>
      <c r="E31" s="29"/>
      <c r="F31" s="29"/>
      <c r="G31" s="29"/>
      <c r="H31" s="29"/>
      <c r="I31" s="29"/>
      <c r="J31" s="29"/>
      <c r="K31" s="29"/>
      <c r="L31" s="29"/>
      <c r="M31" s="54"/>
      <c r="N31" s="55"/>
      <c r="O31" s="56">
        <v>5240</v>
      </c>
      <c r="P31" s="57"/>
      <c r="Q31" s="57"/>
      <c r="R31" s="57"/>
      <c r="S31" s="57"/>
      <c r="T31" s="57"/>
      <c r="U31" s="56"/>
      <c r="V31" s="56"/>
      <c r="W31" s="8"/>
      <c r="X31" s="72"/>
      <c r="AC31" s="4">
        <v>502533</v>
      </c>
    </row>
    <row r="32" s="4" customFormat="1" ht="24" customHeight="1" spans="1:29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60"/>
      <c r="O32" s="61"/>
      <c r="P32" s="61"/>
      <c r="Q32" s="61"/>
      <c r="R32" s="61"/>
      <c r="S32" s="3"/>
      <c r="T32" s="3"/>
      <c r="U32" s="3"/>
      <c r="V32" s="3"/>
      <c r="W32" s="3"/>
      <c r="X32" s="3"/>
      <c r="Y32" s="41"/>
      <c r="Z32" s="1"/>
      <c r="AA32" s="1"/>
      <c r="AB32" s="1"/>
      <c r="AC32" s="1"/>
    </row>
    <row r="33" s="5" customFormat="1" ht="30" customHeight="1" spans="1:24">
      <c r="A33" s="32"/>
      <c r="B33" s="25"/>
      <c r="C33" s="33"/>
      <c r="D33" s="34"/>
      <c r="E33" s="35"/>
      <c r="F33" s="35"/>
      <c r="G33" s="35"/>
      <c r="H33" s="35"/>
      <c r="I33" s="35"/>
      <c r="J33" s="35"/>
      <c r="K33" s="35"/>
      <c r="L33" s="35"/>
      <c r="M33" s="35"/>
      <c r="N33" s="62"/>
      <c r="O33" s="63"/>
      <c r="P33" s="1"/>
      <c r="Q33" s="1"/>
      <c r="R33" s="6"/>
      <c r="S33" s="1"/>
      <c r="T33" s="1"/>
      <c r="U33" s="9"/>
      <c r="V33" s="8"/>
      <c r="W33" s="63"/>
      <c r="X33" s="63"/>
    </row>
    <row r="34" s="1" customFormat="1" ht="21" customHeight="1" spans="14:24">
      <c r="N34" s="7"/>
      <c r="O34" s="8"/>
      <c r="U34" s="9"/>
      <c r="V34" s="8"/>
      <c r="W34" s="8"/>
      <c r="X34" s="8"/>
    </row>
    <row r="35" s="1" customFormat="1" ht="21" customHeight="1" spans="14:24">
      <c r="N35" s="7"/>
      <c r="O35" s="8"/>
      <c r="U35" s="9"/>
      <c r="V35" s="8"/>
      <c r="W35" s="8"/>
      <c r="X35" s="8"/>
    </row>
    <row r="36" s="1" customFormat="1" ht="21" customHeight="1" spans="14:24">
      <c r="N36" s="7"/>
      <c r="O36" s="8"/>
      <c r="U36" s="9"/>
      <c r="V36" s="8"/>
      <c r="W36" s="8"/>
      <c r="X36" s="8"/>
    </row>
    <row r="37" s="1" customFormat="1" ht="21" customHeight="1" spans="14:24">
      <c r="N37" s="7"/>
      <c r="O37" s="8"/>
      <c r="U37" s="9"/>
      <c r="V37" s="8"/>
      <c r="W37" s="8"/>
      <c r="X37" s="8"/>
    </row>
    <row r="38" s="1" customFormat="1" ht="21" customHeight="1" spans="14:24">
      <c r="N38" s="7"/>
      <c r="O38" s="8"/>
      <c r="U38" s="9"/>
      <c r="V38" s="8"/>
      <c r="W38" s="8"/>
      <c r="X38" s="8"/>
    </row>
    <row r="39" s="1" customFormat="1" ht="21" customHeight="1" spans="14:24">
      <c r="N39" s="7"/>
      <c r="O39" s="8"/>
      <c r="U39" s="9"/>
      <c r="V39" s="8"/>
      <c r="W39" s="8"/>
      <c r="X39" s="8"/>
    </row>
    <row r="40" s="6" customFormat="1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64"/>
      <c r="O40" s="65"/>
      <c r="P40" s="1"/>
      <c r="Q40" s="1"/>
      <c r="R40" s="1"/>
      <c r="S40" s="1"/>
      <c r="T40" s="1"/>
      <c r="U40" s="9"/>
      <c r="V40" s="8"/>
      <c r="W40" s="65"/>
      <c r="X40" s="65"/>
    </row>
    <row r="41" s="1" customFormat="1" spans="14:24">
      <c r="N41" s="7"/>
      <c r="O41" s="8"/>
      <c r="U41" s="9"/>
      <c r="V41" s="8"/>
      <c r="W41" s="8"/>
      <c r="X41" s="8"/>
    </row>
    <row r="42" s="1" customFormat="1" spans="14:24">
      <c r="N42" s="7"/>
      <c r="O42" s="8"/>
      <c r="U42" s="9"/>
      <c r="V42" s="8"/>
      <c r="W42" s="8"/>
      <c r="X42" s="8"/>
    </row>
    <row r="43" s="1" customFormat="1" spans="14:24">
      <c r="N43" s="7"/>
      <c r="O43" s="8"/>
      <c r="U43" s="9"/>
      <c r="V43" s="8"/>
      <c r="W43" s="8"/>
      <c r="X43" s="8"/>
    </row>
    <row r="44" s="1" customFormat="1" spans="14:24">
      <c r="N44" s="7"/>
      <c r="O44" s="8"/>
      <c r="U44" s="9"/>
      <c r="V44" s="8"/>
      <c r="W44" s="8"/>
      <c r="X44" s="8"/>
    </row>
    <row r="45" s="1" customFormat="1" spans="14:24">
      <c r="N45" s="7"/>
      <c r="O45" s="8"/>
      <c r="U45" s="9"/>
      <c r="V45" s="8"/>
      <c r="W45" s="8"/>
      <c r="X45" s="8"/>
    </row>
    <row r="46" s="1" customFormat="1" spans="14:24">
      <c r="N46" s="7"/>
      <c r="O46" s="8"/>
      <c r="U46" s="9"/>
      <c r="V46" s="8"/>
      <c r="W46" s="8"/>
      <c r="X46" s="8"/>
    </row>
    <row r="47" s="1" customFormat="1" spans="14:24">
      <c r="N47" s="7"/>
      <c r="O47" s="8"/>
      <c r="U47" s="9"/>
      <c r="V47" s="8"/>
      <c r="W47" s="8"/>
      <c r="X47" s="8"/>
    </row>
    <row r="48" s="1" customFormat="1" spans="14:24">
      <c r="N48" s="7"/>
      <c r="O48" s="8"/>
      <c r="U48" s="9"/>
      <c r="V48" s="8"/>
      <c r="W48" s="8"/>
      <c r="X48" s="8"/>
    </row>
  </sheetData>
  <autoFilter ref="A1:AE33">
    <extLst/>
  </autoFilter>
  <sortState ref="A4:AF26">
    <sortCondition ref="A4"/>
  </sortState>
  <mergeCells count="7">
    <mergeCell ref="A1:G1"/>
    <mergeCell ref="H1:M1"/>
    <mergeCell ref="D2:E2"/>
    <mergeCell ref="F2:G2"/>
    <mergeCell ref="K2:L2"/>
    <mergeCell ref="S3:T3"/>
    <mergeCell ref="A32:M32"/>
  </mergeCells>
  <conditionalFormatting sqref="A32">
    <cfRule type="expression" dxfId="0" priority="2" stopIfTrue="1">
      <formula>IF(MOD(ROW(),2)=0,1,0)</formula>
    </cfRule>
    <cfRule type="expression" dxfId="1" priority="1" stopIfTrue="1">
      <formula>IF(MOD(ROW(),2)&lt;&gt;0,1,0)</formula>
    </cfRule>
  </conditionalFormatting>
  <printOptions horizontalCentered="1"/>
  <pageMargins left="0.118055555555556" right="0.118055555555556" top="0.314583333333333" bottom="0.275" header="0.275" footer="0.118055555555556"/>
  <pageSetup paperSize="9" orientation="landscape" horizontalDpi="600"/>
  <headerFooter>
    <oddFooter>&amp;C第 &amp;P 页，共 &amp;N 页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AC42"/>
  <sheetViews>
    <sheetView view="pageBreakPreview" zoomScale="120" zoomScaleNormal="100" topLeftCell="A17" workbookViewId="0">
      <selection activeCell="A4" sqref="A4"/>
    </sheetView>
  </sheetViews>
  <sheetFormatPr defaultColWidth="9" defaultRowHeight="14.25"/>
  <cols>
    <col min="1" max="1" width="4.6" style="1" customWidth="1"/>
    <col min="2" max="2" width="9.7" style="1" customWidth="1"/>
    <col min="3" max="3" width="14.3416666666667" style="1" customWidth="1"/>
    <col min="4" max="4" width="8.7" style="1" customWidth="1"/>
    <col min="5" max="5" width="10.125" style="1" customWidth="1"/>
    <col min="6" max="6" width="8.6" style="1" customWidth="1"/>
    <col min="7" max="7" width="10.2083333333333" style="1" customWidth="1"/>
    <col min="8" max="8" width="9.23333333333333" style="1" customWidth="1"/>
    <col min="9" max="9" width="10.125" style="1" customWidth="1"/>
    <col min="10" max="10" width="8.6" style="1" customWidth="1"/>
    <col min="11" max="11" width="8.8" style="1" customWidth="1"/>
    <col min="12" max="13" width="8.6" style="1" customWidth="1"/>
    <col min="14" max="14" width="14.1666666666667" style="7" customWidth="1"/>
    <col min="15" max="15" width="9" style="8"/>
    <col min="16" max="16" width="7.375" style="1" customWidth="1"/>
    <col min="17" max="17" width="9.5" style="1" customWidth="1"/>
    <col min="18" max="18" width="13.625" style="1" customWidth="1"/>
    <col min="19" max="19" width="8.75" style="1" customWidth="1"/>
    <col min="20" max="20" width="4.875" style="1" customWidth="1"/>
    <col min="21" max="21" width="11.5" style="9" customWidth="1"/>
    <col min="22" max="22" width="13.875" style="8" customWidth="1"/>
    <col min="23" max="24" width="9" style="8"/>
    <col min="25" max="16384" width="9" style="1"/>
  </cols>
  <sheetData>
    <row r="1" s="1" customFormat="1" ht="28.5" customHeight="1" spans="1:24">
      <c r="A1" s="10" t="s">
        <v>413</v>
      </c>
      <c r="B1" s="10"/>
      <c r="C1" s="10"/>
      <c r="D1" s="10"/>
      <c r="E1" s="10"/>
      <c r="F1" s="10"/>
      <c r="G1" s="10"/>
      <c r="H1" s="11" t="s">
        <v>1</v>
      </c>
      <c r="I1" s="11"/>
      <c r="J1" s="11"/>
      <c r="K1" s="11"/>
      <c r="L1" s="11"/>
      <c r="M1" s="11"/>
      <c r="N1" s="36"/>
      <c r="O1" s="8"/>
      <c r="U1" s="9"/>
      <c r="V1" s="8"/>
      <c r="W1" s="8"/>
      <c r="X1" s="8"/>
    </row>
    <row r="2" s="2" customFormat="1" ht="26.25" customHeight="1" spans="1:24">
      <c r="A2" s="12"/>
      <c r="B2" s="12" t="s">
        <v>414</v>
      </c>
      <c r="C2" s="13" t="s">
        <v>346</v>
      </c>
      <c r="D2" s="14" t="s">
        <v>5</v>
      </c>
      <c r="E2" s="14"/>
      <c r="F2" s="15" t="str">
        <f>A1</f>
        <v>Y0615416</v>
      </c>
      <c r="G2" s="15"/>
      <c r="H2" s="14" t="s">
        <v>6</v>
      </c>
      <c r="I2" s="14" t="s">
        <v>7</v>
      </c>
      <c r="J2" s="37" t="s">
        <v>8</v>
      </c>
      <c r="K2" s="38" t="s">
        <v>9</v>
      </c>
      <c r="L2" s="14"/>
      <c r="M2" s="39" t="s">
        <v>415</v>
      </c>
      <c r="N2" s="40"/>
      <c r="O2" s="41"/>
      <c r="R2" s="2" t="s">
        <v>11</v>
      </c>
      <c r="U2" s="41"/>
      <c r="V2" s="41"/>
      <c r="W2" s="41"/>
      <c r="X2" s="41"/>
    </row>
    <row r="3" s="2" customFormat="1" ht="34.5" customHeight="1" spans="1:29">
      <c r="A3" s="16" t="s">
        <v>12</v>
      </c>
      <c r="B3" s="16" t="s">
        <v>13</v>
      </c>
      <c r="C3" s="17" t="s">
        <v>14</v>
      </c>
      <c r="D3" s="16" t="s">
        <v>15</v>
      </c>
      <c r="E3" s="18" t="s">
        <v>16</v>
      </c>
      <c r="F3" s="19" t="s">
        <v>17</v>
      </c>
      <c r="G3" s="19" t="s">
        <v>18</v>
      </c>
      <c r="H3" s="19" t="s">
        <v>19</v>
      </c>
      <c r="I3" s="18" t="s">
        <v>20</v>
      </c>
      <c r="J3" s="19" t="s">
        <v>17</v>
      </c>
      <c r="K3" s="19" t="s">
        <v>18</v>
      </c>
      <c r="L3" s="19" t="s">
        <v>21</v>
      </c>
      <c r="M3" s="19" t="s">
        <v>22</v>
      </c>
      <c r="N3" s="19" t="s">
        <v>23</v>
      </c>
      <c r="O3" s="42" t="s">
        <v>24</v>
      </c>
      <c r="P3" s="42" t="s">
        <v>25</v>
      </c>
      <c r="Q3" s="66" t="s">
        <v>30</v>
      </c>
      <c r="R3" s="66" t="s">
        <v>26</v>
      </c>
      <c r="S3" s="67" t="s">
        <v>14</v>
      </c>
      <c r="T3" s="67"/>
      <c r="U3" s="68" t="s">
        <v>16</v>
      </c>
      <c r="V3" s="68" t="s">
        <v>20</v>
      </c>
      <c r="W3" s="42"/>
      <c r="X3" s="42" t="s">
        <v>28</v>
      </c>
      <c r="Y3" s="42" t="s">
        <v>29</v>
      </c>
      <c r="Z3" s="42" t="s">
        <v>31</v>
      </c>
      <c r="AA3" s="42"/>
      <c r="AB3" s="42"/>
      <c r="AC3" s="42"/>
    </row>
    <row r="4" s="3" customFormat="1" ht="25" customHeight="1" spans="1:29">
      <c r="A4" s="20">
        <v>1</v>
      </c>
      <c r="B4" s="21" t="s">
        <v>357</v>
      </c>
      <c r="C4" s="22" t="str">
        <f>S4&amp;$R$2&amp;R4</f>
        <v>蓝 FLRY-A 1.5</v>
      </c>
      <c r="D4" s="20" t="s">
        <v>358</v>
      </c>
      <c r="E4" s="96" t="str">
        <f t="shared" ref="E4:E22" si="0">U4</f>
        <v>S1170424</v>
      </c>
      <c r="F4" s="23" t="s">
        <v>65</v>
      </c>
      <c r="G4" s="23" t="s">
        <v>82</v>
      </c>
      <c r="H4" s="20" t="str">
        <f t="shared" ref="H4:H22" si="1">P4&amp;AA4</f>
        <v>1490±5</v>
      </c>
      <c r="I4" s="97" t="str">
        <f t="shared" ref="I4:I22" si="2">V4</f>
        <v>S1170809</v>
      </c>
      <c r="J4" s="23" t="s">
        <v>359</v>
      </c>
      <c r="K4" s="23" t="s">
        <v>348</v>
      </c>
      <c r="L4" s="44" t="s">
        <v>360</v>
      </c>
      <c r="M4" s="20">
        <v>1</v>
      </c>
      <c r="N4" s="45"/>
      <c r="O4" s="100" t="s">
        <v>94</v>
      </c>
      <c r="P4" s="47">
        <f t="shared" ref="P4:P12" si="3">Q4+30</f>
        <v>1490</v>
      </c>
      <c r="Q4" s="46">
        <v>1460</v>
      </c>
      <c r="R4" s="69" t="str">
        <f t="shared" ref="R4:R22" si="4">W4&amp;Y4&amp;X4</f>
        <v>FLRY-A 1.5</v>
      </c>
      <c r="S4" s="100" t="s">
        <v>77</v>
      </c>
      <c r="T4" s="99" t="str">
        <f t="shared" ref="T4:T22" si="5">X4</f>
        <v>1.5</v>
      </c>
      <c r="U4" s="100" t="s">
        <v>361</v>
      </c>
      <c r="V4" s="100" t="s">
        <v>96</v>
      </c>
      <c r="W4" s="100" t="s">
        <v>51</v>
      </c>
      <c r="X4" s="100" t="s">
        <v>362</v>
      </c>
      <c r="Y4" s="73" t="s">
        <v>11</v>
      </c>
      <c r="Z4" s="114" t="s">
        <v>77</v>
      </c>
      <c r="AA4" s="73" t="s">
        <v>46</v>
      </c>
      <c r="AB4" s="73">
        <f t="shared" ref="AB4:AB22" si="6">P4+0</f>
        <v>1490</v>
      </c>
      <c r="AC4" s="73">
        <v>502534</v>
      </c>
    </row>
    <row r="5" s="1" customFormat="1" ht="25" customHeight="1" spans="1:29">
      <c r="A5" s="24">
        <v>2</v>
      </c>
      <c r="B5" s="25" t="s">
        <v>363</v>
      </c>
      <c r="C5" s="26" t="str">
        <f>S5&amp;$R$2&amp;R5</f>
        <v>白 FLRY-B 1.5</v>
      </c>
      <c r="D5" s="24" t="s">
        <v>364</v>
      </c>
      <c r="E5" s="101" t="str">
        <f t="shared" si="0"/>
        <v>S1170424</v>
      </c>
      <c r="F5" s="16" t="s">
        <v>65</v>
      </c>
      <c r="G5" s="16" t="s">
        <v>82</v>
      </c>
      <c r="H5" s="24" t="str">
        <f t="shared" si="1"/>
        <v>1490±5</v>
      </c>
      <c r="I5" s="115" t="str">
        <f t="shared" si="2"/>
        <v>S1170809</v>
      </c>
      <c r="J5" s="16" t="s">
        <v>359</v>
      </c>
      <c r="K5" s="16" t="s">
        <v>348</v>
      </c>
      <c r="L5" s="48" t="s">
        <v>360</v>
      </c>
      <c r="M5" s="24">
        <v>1</v>
      </c>
      <c r="N5" s="49"/>
      <c r="O5" s="105" t="s">
        <v>99</v>
      </c>
      <c r="P5" s="51">
        <f t="shared" si="3"/>
        <v>1490</v>
      </c>
      <c r="Q5" s="50">
        <v>1460</v>
      </c>
      <c r="R5" s="70" t="str">
        <f t="shared" si="4"/>
        <v>FLRY-B 1.5</v>
      </c>
      <c r="S5" s="71" t="s">
        <v>100</v>
      </c>
      <c r="T5" s="104" t="str">
        <f t="shared" si="5"/>
        <v>1.5</v>
      </c>
      <c r="U5" s="105" t="s">
        <v>361</v>
      </c>
      <c r="V5" s="105" t="s">
        <v>96</v>
      </c>
      <c r="W5" s="105" t="s">
        <v>43</v>
      </c>
      <c r="X5" s="105" t="s">
        <v>362</v>
      </c>
      <c r="Y5" s="74" t="s">
        <v>11</v>
      </c>
      <c r="Z5" s="116" t="s">
        <v>50</v>
      </c>
      <c r="AA5" s="74" t="s">
        <v>46</v>
      </c>
      <c r="AB5" s="74">
        <f t="shared" si="6"/>
        <v>1490</v>
      </c>
      <c r="AC5" s="74">
        <v>502535</v>
      </c>
    </row>
    <row r="6" s="3" customFormat="1" ht="25" customHeight="1" spans="1:29">
      <c r="A6" s="20">
        <v>3</v>
      </c>
      <c r="B6" s="21" t="s">
        <v>365</v>
      </c>
      <c r="C6" s="22" t="str">
        <f>S6&amp;$R$2&amp;R6</f>
        <v>红黄 FLRY-B 1.5</v>
      </c>
      <c r="D6" s="20" t="s">
        <v>366</v>
      </c>
      <c r="E6" s="96" t="str">
        <f t="shared" si="0"/>
        <v>S1170424</v>
      </c>
      <c r="F6" s="23" t="s">
        <v>65</v>
      </c>
      <c r="G6" s="23" t="s">
        <v>82</v>
      </c>
      <c r="H6" s="20" t="str">
        <f t="shared" si="1"/>
        <v>595±5</v>
      </c>
      <c r="I6" s="97" t="str">
        <f t="shared" si="2"/>
        <v>S1170809</v>
      </c>
      <c r="J6" s="23" t="s">
        <v>359</v>
      </c>
      <c r="K6" s="23" t="s">
        <v>348</v>
      </c>
      <c r="L6" s="44" t="s">
        <v>360</v>
      </c>
      <c r="M6" s="20">
        <v>1</v>
      </c>
      <c r="N6" s="45"/>
      <c r="O6" s="100" t="s">
        <v>107</v>
      </c>
      <c r="P6" s="47">
        <f t="shared" si="3"/>
        <v>595</v>
      </c>
      <c r="Q6" s="46">
        <v>565</v>
      </c>
      <c r="R6" s="69" t="str">
        <f t="shared" si="4"/>
        <v>FLRY-B 1.5</v>
      </c>
      <c r="S6" s="46" t="s">
        <v>196</v>
      </c>
      <c r="T6" s="99" t="str">
        <f t="shared" si="5"/>
        <v>1.5</v>
      </c>
      <c r="U6" s="100" t="s">
        <v>361</v>
      </c>
      <c r="V6" s="100" t="s">
        <v>96</v>
      </c>
      <c r="W6" s="100" t="s">
        <v>43</v>
      </c>
      <c r="X6" s="100" t="s">
        <v>362</v>
      </c>
      <c r="Y6" s="73" t="s">
        <v>11</v>
      </c>
      <c r="Z6" s="114" t="s">
        <v>142</v>
      </c>
      <c r="AA6" s="73" t="s">
        <v>46</v>
      </c>
      <c r="AB6" s="73">
        <f t="shared" si="6"/>
        <v>595</v>
      </c>
      <c r="AC6" s="73">
        <v>502536</v>
      </c>
    </row>
    <row r="7" s="1" customFormat="1" ht="25" customHeight="1" spans="1:29">
      <c r="A7" s="24">
        <v>4</v>
      </c>
      <c r="B7" s="25" t="s">
        <v>367</v>
      </c>
      <c r="C7" s="26" t="str">
        <f>S7&amp;$R$2&amp;R7</f>
        <v>绿黄 FLRY-B 1.5</v>
      </c>
      <c r="D7" s="24" t="s">
        <v>368</v>
      </c>
      <c r="E7" s="101" t="str">
        <f t="shared" si="0"/>
        <v>S1170424</v>
      </c>
      <c r="F7" s="16" t="s">
        <v>65</v>
      </c>
      <c r="G7" s="16" t="s">
        <v>82</v>
      </c>
      <c r="H7" s="24" t="str">
        <f t="shared" si="1"/>
        <v>595±5</v>
      </c>
      <c r="I7" s="115" t="str">
        <f t="shared" si="2"/>
        <v>S1170809</v>
      </c>
      <c r="J7" s="16" t="s">
        <v>359</v>
      </c>
      <c r="K7" s="16" t="s">
        <v>348</v>
      </c>
      <c r="L7" s="48" t="s">
        <v>360</v>
      </c>
      <c r="M7" s="24">
        <v>1</v>
      </c>
      <c r="N7" s="49"/>
      <c r="O7" s="105" t="s">
        <v>369</v>
      </c>
      <c r="P7" s="51">
        <f t="shared" si="3"/>
        <v>595</v>
      </c>
      <c r="Q7" s="50">
        <v>565</v>
      </c>
      <c r="R7" s="70" t="str">
        <f t="shared" si="4"/>
        <v>FLRY-B 1.5</v>
      </c>
      <c r="S7" s="71" t="s">
        <v>147</v>
      </c>
      <c r="T7" s="104" t="str">
        <f t="shared" si="5"/>
        <v>1.5</v>
      </c>
      <c r="U7" s="105" t="s">
        <v>361</v>
      </c>
      <c r="V7" s="105" t="s">
        <v>96</v>
      </c>
      <c r="W7" s="105" t="s">
        <v>43</v>
      </c>
      <c r="X7" s="105" t="s">
        <v>362</v>
      </c>
      <c r="Y7" s="74" t="s">
        <v>11</v>
      </c>
      <c r="Z7" s="116" t="s">
        <v>108</v>
      </c>
      <c r="AA7" s="74" t="s">
        <v>46</v>
      </c>
      <c r="AB7" s="74">
        <f t="shared" si="6"/>
        <v>595</v>
      </c>
      <c r="AC7" s="74">
        <v>502537</v>
      </c>
    </row>
    <row r="8" s="3" customFormat="1" ht="25" customHeight="1" spans="1:29">
      <c r="A8" s="20">
        <v>5</v>
      </c>
      <c r="B8" s="21" t="s">
        <v>416</v>
      </c>
      <c r="C8" s="22" t="str">
        <f>S8&amp;$R$2&amp;R8</f>
        <v>黑蓝 FLRY-B 1.0</v>
      </c>
      <c r="D8" s="20" t="s">
        <v>80</v>
      </c>
      <c r="E8" s="96" t="str">
        <f t="shared" si="0"/>
        <v>S1170249</v>
      </c>
      <c r="F8" s="23" t="s">
        <v>65</v>
      </c>
      <c r="G8" s="23" t="s">
        <v>251</v>
      </c>
      <c r="H8" s="20" t="str">
        <f t="shared" si="1"/>
        <v>425±5</v>
      </c>
      <c r="I8" s="97" t="str">
        <f t="shared" si="2"/>
        <v>S1170230</v>
      </c>
      <c r="J8" s="23" t="s">
        <v>65</v>
      </c>
      <c r="K8" s="23" t="s">
        <v>93</v>
      </c>
      <c r="L8" s="44" t="s">
        <v>83</v>
      </c>
      <c r="M8" s="20">
        <v>1</v>
      </c>
      <c r="N8" s="45"/>
      <c r="O8" s="106" t="s">
        <v>84</v>
      </c>
      <c r="P8" s="47">
        <f t="shared" si="3"/>
        <v>425</v>
      </c>
      <c r="Q8" s="46">
        <v>395</v>
      </c>
      <c r="R8" s="69" t="str">
        <f t="shared" si="4"/>
        <v>FLRY-B 1.0</v>
      </c>
      <c r="S8" s="46" t="s">
        <v>52</v>
      </c>
      <c r="T8" s="99" t="str">
        <f t="shared" si="5"/>
        <v>1.0</v>
      </c>
      <c r="U8" s="100" t="s">
        <v>253</v>
      </c>
      <c r="V8" s="100" t="s">
        <v>85</v>
      </c>
      <c r="W8" s="100" t="s">
        <v>43</v>
      </c>
      <c r="X8" s="100" t="s">
        <v>86</v>
      </c>
      <c r="Y8" s="73" t="s">
        <v>11</v>
      </c>
      <c r="Z8" s="114" t="s">
        <v>56</v>
      </c>
      <c r="AA8" s="73" t="s">
        <v>46</v>
      </c>
      <c r="AB8" s="73">
        <f t="shared" si="6"/>
        <v>425</v>
      </c>
      <c r="AC8" s="73">
        <v>502538</v>
      </c>
    </row>
    <row r="9" s="1" customFormat="1" ht="25" customHeight="1" spans="1:29">
      <c r="A9" s="24">
        <v>6</v>
      </c>
      <c r="B9" s="25" t="s">
        <v>417</v>
      </c>
      <c r="C9" s="26" t="str">
        <f>S9&amp;$R$2&amp;R9</f>
        <v>橙 FLRY-B 1.0</v>
      </c>
      <c r="D9" s="24" t="s">
        <v>88</v>
      </c>
      <c r="E9" s="101" t="str">
        <f t="shared" si="0"/>
        <v>S1170249</v>
      </c>
      <c r="F9" s="16" t="s">
        <v>65</v>
      </c>
      <c r="G9" s="16" t="s">
        <v>251</v>
      </c>
      <c r="H9" s="24" t="str">
        <f t="shared" si="1"/>
        <v>425±5</v>
      </c>
      <c r="I9" s="115" t="str">
        <f t="shared" si="2"/>
        <v>S1170230</v>
      </c>
      <c r="J9" s="16" t="s">
        <v>65</v>
      </c>
      <c r="K9" s="16" t="s">
        <v>93</v>
      </c>
      <c r="L9" s="48" t="s">
        <v>83</v>
      </c>
      <c r="M9" s="24">
        <v>1</v>
      </c>
      <c r="N9" s="49"/>
      <c r="O9" s="107" t="s">
        <v>89</v>
      </c>
      <c r="P9" s="51">
        <f t="shared" si="3"/>
        <v>425</v>
      </c>
      <c r="Q9" s="50">
        <v>395</v>
      </c>
      <c r="R9" s="70" t="str">
        <f t="shared" si="4"/>
        <v>FLRY-B 1.0</v>
      </c>
      <c r="S9" s="113" t="s">
        <v>90</v>
      </c>
      <c r="T9" s="104" t="str">
        <f t="shared" si="5"/>
        <v>1.0</v>
      </c>
      <c r="U9" s="105" t="s">
        <v>253</v>
      </c>
      <c r="V9" s="105" t="s">
        <v>85</v>
      </c>
      <c r="W9" s="105" t="s">
        <v>43</v>
      </c>
      <c r="X9" s="105" t="s">
        <v>86</v>
      </c>
      <c r="Y9" s="74" t="s">
        <v>11</v>
      </c>
      <c r="Z9" s="116" t="s">
        <v>90</v>
      </c>
      <c r="AA9" s="74" t="s">
        <v>46</v>
      </c>
      <c r="AB9" s="74">
        <f t="shared" si="6"/>
        <v>425</v>
      </c>
      <c r="AC9" s="74">
        <v>502539</v>
      </c>
    </row>
    <row r="10" s="3" customFormat="1" ht="25" customHeight="1" spans="1:29">
      <c r="A10" s="20">
        <v>7</v>
      </c>
      <c r="B10" s="21" t="s">
        <v>370</v>
      </c>
      <c r="C10" s="22" t="str">
        <f>S10&amp;$R$2&amp;R10</f>
        <v>灰红 FLRY-B 0.35</v>
      </c>
      <c r="D10" s="20" t="s">
        <v>371</v>
      </c>
      <c r="E10" s="96" t="str">
        <f t="shared" si="0"/>
        <v>S1170250</v>
      </c>
      <c r="F10" s="23" t="s">
        <v>34</v>
      </c>
      <c r="G10" s="23" t="s">
        <v>35</v>
      </c>
      <c r="H10" s="20" t="str">
        <f t="shared" si="1"/>
        <v>425±5</v>
      </c>
      <c r="I10" s="97" t="str">
        <f t="shared" si="2"/>
        <v>S1170229</v>
      </c>
      <c r="J10" s="23" t="s">
        <v>65</v>
      </c>
      <c r="K10" s="23" t="s">
        <v>372</v>
      </c>
      <c r="L10" s="44" t="s">
        <v>38</v>
      </c>
      <c r="M10" s="20">
        <v>1</v>
      </c>
      <c r="N10" s="45"/>
      <c r="O10" s="100" t="s">
        <v>205</v>
      </c>
      <c r="P10" s="47">
        <f t="shared" si="3"/>
        <v>425</v>
      </c>
      <c r="Q10" s="46">
        <v>395</v>
      </c>
      <c r="R10" s="69" t="str">
        <f t="shared" si="4"/>
        <v>FLRY-B 0.35</v>
      </c>
      <c r="S10" s="100" t="s">
        <v>373</v>
      </c>
      <c r="T10" s="99" t="str">
        <f t="shared" si="5"/>
        <v>0.35</v>
      </c>
      <c r="U10" s="100" t="s">
        <v>41</v>
      </c>
      <c r="V10" s="100" t="s">
        <v>191</v>
      </c>
      <c r="W10" s="100" t="s">
        <v>43</v>
      </c>
      <c r="X10" s="100" t="s">
        <v>44</v>
      </c>
      <c r="Y10" s="73" t="s">
        <v>11</v>
      </c>
      <c r="Z10" s="114" t="s">
        <v>207</v>
      </c>
      <c r="AA10" s="73" t="s">
        <v>46</v>
      </c>
      <c r="AB10" s="73">
        <f t="shared" si="6"/>
        <v>425</v>
      </c>
      <c r="AC10" s="73">
        <v>502540</v>
      </c>
    </row>
    <row r="11" s="1" customFormat="1" ht="25" customHeight="1" spans="1:29">
      <c r="A11" s="24">
        <v>8</v>
      </c>
      <c r="B11" s="25" t="s">
        <v>374</v>
      </c>
      <c r="C11" s="26" t="str">
        <f>S11&amp;$R$2&amp;R11</f>
        <v>绿红 FLRY-B 0.35</v>
      </c>
      <c r="D11" s="24" t="s">
        <v>209</v>
      </c>
      <c r="E11" s="101" t="str">
        <f t="shared" si="0"/>
        <v>S1170250</v>
      </c>
      <c r="F11" s="16" t="s">
        <v>34</v>
      </c>
      <c r="G11" s="16" t="s">
        <v>35</v>
      </c>
      <c r="H11" s="24" t="str">
        <f t="shared" si="1"/>
        <v>425±5</v>
      </c>
      <c r="I11" s="115" t="str">
        <f t="shared" si="2"/>
        <v>S1170229</v>
      </c>
      <c r="J11" s="16" t="s">
        <v>65</v>
      </c>
      <c r="K11" s="16" t="s">
        <v>372</v>
      </c>
      <c r="L11" s="48" t="s">
        <v>38</v>
      </c>
      <c r="M11" s="24">
        <v>1</v>
      </c>
      <c r="N11" s="49"/>
      <c r="O11" s="105" t="s">
        <v>210</v>
      </c>
      <c r="P11" s="51">
        <f t="shared" si="3"/>
        <v>425</v>
      </c>
      <c r="Q11" s="50">
        <v>395</v>
      </c>
      <c r="R11" s="70" t="str">
        <f t="shared" si="4"/>
        <v>FLRY-B 0.35</v>
      </c>
      <c r="S11" s="113" t="s">
        <v>211</v>
      </c>
      <c r="T11" s="104" t="str">
        <f t="shared" si="5"/>
        <v>0.35</v>
      </c>
      <c r="U11" s="105" t="s">
        <v>41</v>
      </c>
      <c r="V11" s="105" t="s">
        <v>191</v>
      </c>
      <c r="W11" s="105" t="s">
        <v>43</v>
      </c>
      <c r="X11" s="105" t="s">
        <v>44</v>
      </c>
      <c r="Y11" s="74" t="s">
        <v>11</v>
      </c>
      <c r="Z11" s="116" t="s">
        <v>212</v>
      </c>
      <c r="AA11" s="74" t="s">
        <v>46</v>
      </c>
      <c r="AB11" s="74">
        <f t="shared" si="6"/>
        <v>425</v>
      </c>
      <c r="AC11" s="74">
        <v>502541</v>
      </c>
    </row>
    <row r="12" s="3" customFormat="1" ht="25" customHeight="1" spans="1:29">
      <c r="A12" s="20">
        <v>9</v>
      </c>
      <c r="B12" s="21" t="s">
        <v>375</v>
      </c>
      <c r="C12" s="22" t="str">
        <f>S12&amp;$R$2&amp;R12</f>
        <v>红 FLRY-B 2.5</v>
      </c>
      <c r="D12" s="20" t="s">
        <v>316</v>
      </c>
      <c r="E12" s="96" t="str">
        <f t="shared" si="0"/>
        <v>S1170151</v>
      </c>
      <c r="F12" s="23" t="s">
        <v>65</v>
      </c>
      <c r="G12" s="23" t="s">
        <v>64</v>
      </c>
      <c r="H12" s="20" t="str">
        <f t="shared" si="1"/>
        <v>620±5</v>
      </c>
      <c r="I12" s="97" t="str">
        <f t="shared" si="2"/>
        <v>S1170055</v>
      </c>
      <c r="J12" s="23" t="s">
        <v>65</v>
      </c>
      <c r="K12" s="23" t="s">
        <v>276</v>
      </c>
      <c r="L12" s="44" t="s">
        <v>277</v>
      </c>
      <c r="M12" s="20">
        <v>1</v>
      </c>
      <c r="N12" s="45"/>
      <c r="O12" s="100" t="s">
        <v>76</v>
      </c>
      <c r="P12" s="47">
        <f t="shared" si="3"/>
        <v>620</v>
      </c>
      <c r="Q12" s="46">
        <v>590</v>
      </c>
      <c r="R12" s="69" t="str">
        <f t="shared" si="4"/>
        <v>FLRY-B 2.5</v>
      </c>
      <c r="S12" s="100" t="s">
        <v>40</v>
      </c>
      <c r="T12" s="99" t="str">
        <f t="shared" si="5"/>
        <v>2.5</v>
      </c>
      <c r="U12" s="100" t="s">
        <v>376</v>
      </c>
      <c r="V12" s="100" t="s">
        <v>70</v>
      </c>
      <c r="W12" s="100" t="s">
        <v>43</v>
      </c>
      <c r="X12" s="100" t="s">
        <v>279</v>
      </c>
      <c r="Y12" s="73" t="s">
        <v>11</v>
      </c>
      <c r="Z12" s="114" t="s">
        <v>40</v>
      </c>
      <c r="AA12" s="73" t="s">
        <v>46</v>
      </c>
      <c r="AB12" s="73">
        <f t="shared" si="6"/>
        <v>620</v>
      </c>
      <c r="AC12" s="73">
        <v>502542</v>
      </c>
    </row>
    <row r="13" s="1" customFormat="1" ht="25" customHeight="1" spans="1:29">
      <c r="A13" s="24">
        <v>10</v>
      </c>
      <c r="B13" s="25" t="s">
        <v>377</v>
      </c>
      <c r="C13" s="26" t="str">
        <f>S13&amp;$R$2&amp;R13</f>
        <v>白蓝 FLRY-B 0.35</v>
      </c>
      <c r="D13" s="24" t="s">
        <v>284</v>
      </c>
      <c r="E13" s="101" t="str">
        <f t="shared" si="0"/>
        <v>S1170229</v>
      </c>
      <c r="F13" s="16" t="s">
        <v>65</v>
      </c>
      <c r="G13" s="16" t="s">
        <v>372</v>
      </c>
      <c r="H13" s="24" t="str">
        <f t="shared" si="1"/>
        <v>165±5</v>
      </c>
      <c r="I13" s="26" t="str">
        <f t="shared" si="2"/>
        <v>半剥皮</v>
      </c>
      <c r="J13" s="16" t="s">
        <v>237</v>
      </c>
      <c r="K13" s="16"/>
      <c r="L13" s="48" t="s">
        <v>38</v>
      </c>
      <c r="M13" s="24">
        <v>1</v>
      </c>
      <c r="N13" s="49"/>
      <c r="O13" s="105" t="s">
        <v>378</v>
      </c>
      <c r="P13" s="51">
        <f t="shared" ref="P13:P22" si="7">Q13+20</f>
        <v>165</v>
      </c>
      <c r="Q13" s="50">
        <v>145</v>
      </c>
      <c r="R13" s="70" t="str">
        <f t="shared" si="4"/>
        <v>FLRY-B 0.35</v>
      </c>
      <c r="S13" s="71" t="s">
        <v>186</v>
      </c>
      <c r="T13" s="104" t="str">
        <f t="shared" si="5"/>
        <v>0.35</v>
      </c>
      <c r="U13" s="105" t="s">
        <v>191</v>
      </c>
      <c r="V13" s="50" t="s">
        <v>239</v>
      </c>
      <c r="W13" s="105" t="s">
        <v>43</v>
      </c>
      <c r="X13" s="105" t="s">
        <v>44</v>
      </c>
      <c r="Y13" s="74" t="s">
        <v>11</v>
      </c>
      <c r="Z13" s="116" t="s">
        <v>286</v>
      </c>
      <c r="AA13" s="74" t="s">
        <v>46</v>
      </c>
      <c r="AB13" s="74">
        <f t="shared" si="6"/>
        <v>165</v>
      </c>
      <c r="AC13" s="74">
        <v>502543</v>
      </c>
    </row>
    <row r="14" s="3" customFormat="1" ht="25" customHeight="1" spans="1:29">
      <c r="A14" s="20">
        <v>11</v>
      </c>
      <c r="B14" s="21" t="s">
        <v>379</v>
      </c>
      <c r="C14" s="22" t="str">
        <f>S14&amp;$R$2&amp;R14</f>
        <v>白蓝 FLRY-B 0.35</v>
      </c>
      <c r="D14" s="20" t="s">
        <v>284</v>
      </c>
      <c r="E14" s="96" t="str">
        <f t="shared" si="0"/>
        <v>S1170253</v>
      </c>
      <c r="F14" s="23" t="s">
        <v>34</v>
      </c>
      <c r="G14" s="23" t="s">
        <v>35</v>
      </c>
      <c r="H14" s="20" t="str">
        <f t="shared" si="1"/>
        <v>235±5</v>
      </c>
      <c r="I14" s="43" t="str">
        <f t="shared" si="2"/>
        <v>半剥皮</v>
      </c>
      <c r="J14" s="23" t="s">
        <v>237</v>
      </c>
      <c r="K14" s="23"/>
      <c r="L14" s="44" t="s">
        <v>38</v>
      </c>
      <c r="M14" s="20">
        <v>1</v>
      </c>
      <c r="N14" s="45" t="s">
        <v>268</v>
      </c>
      <c r="O14" s="100" t="s">
        <v>380</v>
      </c>
      <c r="P14" s="47">
        <f t="shared" si="7"/>
        <v>235</v>
      </c>
      <c r="Q14" s="46">
        <v>215</v>
      </c>
      <c r="R14" s="69" t="str">
        <f t="shared" si="4"/>
        <v>FLRY-B 0.35</v>
      </c>
      <c r="S14" s="46" t="s">
        <v>186</v>
      </c>
      <c r="T14" s="99" t="str">
        <f t="shared" si="5"/>
        <v>0.35</v>
      </c>
      <c r="U14" s="100" t="s">
        <v>270</v>
      </c>
      <c r="V14" s="46" t="s">
        <v>239</v>
      </c>
      <c r="W14" s="100" t="s">
        <v>43</v>
      </c>
      <c r="X14" s="100" t="s">
        <v>44</v>
      </c>
      <c r="Y14" s="73" t="s">
        <v>11</v>
      </c>
      <c r="Z14" s="114" t="s">
        <v>286</v>
      </c>
      <c r="AA14" s="73" t="s">
        <v>46</v>
      </c>
      <c r="AB14" s="73">
        <f t="shared" si="6"/>
        <v>235</v>
      </c>
      <c r="AC14" s="73">
        <v>502544</v>
      </c>
    </row>
    <row r="15" s="1" customFormat="1" ht="25" customHeight="1" spans="1:29">
      <c r="A15" s="24">
        <v>12</v>
      </c>
      <c r="B15" s="25" t="s">
        <v>381</v>
      </c>
      <c r="C15" s="26" t="str">
        <f>S15&amp;$R$2&amp;R15</f>
        <v>白蓝 FLRY-B 0.35</v>
      </c>
      <c r="D15" s="24" t="s">
        <v>284</v>
      </c>
      <c r="E15" s="101" t="str">
        <f t="shared" si="0"/>
        <v>S1170253</v>
      </c>
      <c r="F15" s="16" t="s">
        <v>34</v>
      </c>
      <c r="G15" s="16" t="s">
        <v>35</v>
      </c>
      <c r="H15" s="24" t="str">
        <f t="shared" si="1"/>
        <v>1020±5</v>
      </c>
      <c r="I15" s="26" t="str">
        <f t="shared" si="2"/>
        <v>半剥皮</v>
      </c>
      <c r="J15" s="16" t="s">
        <v>237</v>
      </c>
      <c r="K15" s="16"/>
      <c r="L15" s="48" t="s">
        <v>38</v>
      </c>
      <c r="M15" s="24">
        <v>1</v>
      </c>
      <c r="N15" s="45" t="s">
        <v>268</v>
      </c>
      <c r="O15" s="105" t="s">
        <v>382</v>
      </c>
      <c r="P15" s="51">
        <f t="shared" si="7"/>
        <v>1020</v>
      </c>
      <c r="Q15" s="53" t="s">
        <v>418</v>
      </c>
      <c r="R15" s="70" t="str">
        <f t="shared" si="4"/>
        <v>FLRY-B 0.35</v>
      </c>
      <c r="S15" s="71" t="s">
        <v>186</v>
      </c>
      <c r="T15" s="104" t="str">
        <f t="shared" si="5"/>
        <v>0.35</v>
      </c>
      <c r="U15" s="105" t="s">
        <v>270</v>
      </c>
      <c r="V15" s="50" t="s">
        <v>239</v>
      </c>
      <c r="W15" s="105" t="s">
        <v>43</v>
      </c>
      <c r="X15" s="105" t="s">
        <v>44</v>
      </c>
      <c r="Y15" s="74" t="s">
        <v>11</v>
      </c>
      <c r="Z15" s="116" t="s">
        <v>286</v>
      </c>
      <c r="AA15" s="74" t="s">
        <v>46</v>
      </c>
      <c r="AB15" s="74">
        <f t="shared" si="6"/>
        <v>1020</v>
      </c>
      <c r="AC15" s="74">
        <v>502545</v>
      </c>
    </row>
    <row r="16" s="3" customFormat="1" ht="25" customHeight="1" spans="1:29">
      <c r="A16" s="20">
        <v>13</v>
      </c>
      <c r="B16" s="21" t="s">
        <v>383</v>
      </c>
      <c r="C16" s="22" t="str">
        <f>S16&amp;$R$2&amp;R16</f>
        <v>黑 FLRY-B 2.5</v>
      </c>
      <c r="D16" s="20" t="s">
        <v>274</v>
      </c>
      <c r="E16" s="96" t="str">
        <f t="shared" si="0"/>
        <v>S1170151</v>
      </c>
      <c r="F16" s="23" t="s">
        <v>65</v>
      </c>
      <c r="G16" s="23" t="s">
        <v>64</v>
      </c>
      <c r="H16" s="20" t="str">
        <f t="shared" si="1"/>
        <v>1055±5</v>
      </c>
      <c r="I16" s="43" t="str">
        <f t="shared" si="2"/>
        <v>半剥皮</v>
      </c>
      <c r="J16" s="23" t="s">
        <v>237</v>
      </c>
      <c r="K16" s="23"/>
      <c r="L16" s="44" t="s">
        <v>277</v>
      </c>
      <c r="M16" s="20">
        <v>1</v>
      </c>
      <c r="N16" s="45"/>
      <c r="O16" s="100" t="s">
        <v>384</v>
      </c>
      <c r="P16" s="47">
        <f t="shared" si="7"/>
        <v>1055</v>
      </c>
      <c r="Q16" s="46">
        <v>1035</v>
      </c>
      <c r="R16" s="69" t="str">
        <f t="shared" si="4"/>
        <v>FLRY-B 2.5</v>
      </c>
      <c r="S16" s="100" t="s">
        <v>126</v>
      </c>
      <c r="T16" s="99" t="str">
        <f t="shared" si="5"/>
        <v>2.5</v>
      </c>
      <c r="U16" s="100" t="s">
        <v>376</v>
      </c>
      <c r="V16" s="46" t="s">
        <v>239</v>
      </c>
      <c r="W16" s="100" t="s">
        <v>43</v>
      </c>
      <c r="X16" s="100" t="s">
        <v>279</v>
      </c>
      <c r="Y16" s="73" t="s">
        <v>11</v>
      </c>
      <c r="Z16" s="114" t="s">
        <v>126</v>
      </c>
      <c r="AA16" s="73" t="s">
        <v>46</v>
      </c>
      <c r="AB16" s="73">
        <f t="shared" si="6"/>
        <v>1055</v>
      </c>
      <c r="AC16" s="73">
        <v>502546</v>
      </c>
    </row>
    <row r="17" s="1" customFormat="1" ht="25" customHeight="1" spans="1:29">
      <c r="A17" s="24">
        <v>14</v>
      </c>
      <c r="B17" s="25" t="s">
        <v>385</v>
      </c>
      <c r="C17" s="26" t="str">
        <f>S17&amp;$R$2&amp;R17</f>
        <v>黑 FLRY-B 2.5</v>
      </c>
      <c r="D17" s="24" t="s">
        <v>274</v>
      </c>
      <c r="E17" s="101" t="str">
        <f t="shared" si="0"/>
        <v>S1170055</v>
      </c>
      <c r="F17" s="16" t="s">
        <v>65</v>
      </c>
      <c r="G17" s="16" t="s">
        <v>276</v>
      </c>
      <c r="H17" s="24" t="str">
        <f t="shared" si="1"/>
        <v>655±5</v>
      </c>
      <c r="I17" s="26" t="str">
        <f t="shared" si="2"/>
        <v>半剥皮</v>
      </c>
      <c r="J17" s="16" t="s">
        <v>237</v>
      </c>
      <c r="K17" s="16"/>
      <c r="L17" s="48" t="s">
        <v>277</v>
      </c>
      <c r="M17" s="24">
        <v>1</v>
      </c>
      <c r="N17" s="49"/>
      <c r="O17" s="105" t="s">
        <v>386</v>
      </c>
      <c r="P17" s="51">
        <f t="shared" si="7"/>
        <v>655</v>
      </c>
      <c r="Q17" s="50">
        <v>635</v>
      </c>
      <c r="R17" s="70" t="str">
        <f t="shared" si="4"/>
        <v>FLRY-B 2.5</v>
      </c>
      <c r="S17" s="113" t="s">
        <v>126</v>
      </c>
      <c r="T17" s="104" t="str">
        <f t="shared" si="5"/>
        <v>2.5</v>
      </c>
      <c r="U17" s="105" t="s">
        <v>70</v>
      </c>
      <c r="V17" s="50" t="s">
        <v>239</v>
      </c>
      <c r="W17" s="105" t="s">
        <v>43</v>
      </c>
      <c r="X17" s="105" t="s">
        <v>279</v>
      </c>
      <c r="Y17" s="74" t="s">
        <v>11</v>
      </c>
      <c r="Z17" s="116" t="s">
        <v>126</v>
      </c>
      <c r="AA17" s="74" t="s">
        <v>46</v>
      </c>
      <c r="AB17" s="74">
        <f t="shared" si="6"/>
        <v>655</v>
      </c>
      <c r="AC17" s="74">
        <v>502547</v>
      </c>
    </row>
    <row r="18" s="3" customFormat="1" ht="25" customHeight="1" spans="1:29">
      <c r="A18" s="20">
        <v>15</v>
      </c>
      <c r="B18" s="21" t="s">
        <v>387</v>
      </c>
      <c r="C18" s="22" t="str">
        <f>S18&amp;$R$2&amp;R18</f>
        <v>黑 FLRY-B 0.5</v>
      </c>
      <c r="D18" s="20" t="s">
        <v>124</v>
      </c>
      <c r="E18" s="96" t="str">
        <f t="shared" si="0"/>
        <v>S1170253</v>
      </c>
      <c r="F18" s="23" t="s">
        <v>34</v>
      </c>
      <c r="G18" s="23" t="s">
        <v>267</v>
      </c>
      <c r="H18" s="20" t="str">
        <f t="shared" si="1"/>
        <v>725±5</v>
      </c>
      <c r="I18" s="43" t="str">
        <f t="shared" si="2"/>
        <v>半剥皮</v>
      </c>
      <c r="J18" s="23" t="s">
        <v>237</v>
      </c>
      <c r="K18" s="23"/>
      <c r="L18" s="44" t="s">
        <v>113</v>
      </c>
      <c r="M18" s="20">
        <v>1</v>
      </c>
      <c r="N18" s="45" t="s">
        <v>268</v>
      </c>
      <c r="O18" s="100" t="s">
        <v>388</v>
      </c>
      <c r="P18" s="47">
        <f t="shared" si="7"/>
        <v>725</v>
      </c>
      <c r="Q18" s="46">
        <v>705</v>
      </c>
      <c r="R18" s="69" t="str">
        <f t="shared" si="4"/>
        <v>FLRY-B 0.5</v>
      </c>
      <c r="S18" s="100" t="s">
        <v>126</v>
      </c>
      <c r="T18" s="99" t="str">
        <f t="shared" si="5"/>
        <v>0.5</v>
      </c>
      <c r="U18" s="100" t="s">
        <v>270</v>
      </c>
      <c r="V18" s="46" t="s">
        <v>239</v>
      </c>
      <c r="W18" s="100" t="s">
        <v>43</v>
      </c>
      <c r="X18" s="100" t="s">
        <v>117</v>
      </c>
      <c r="Y18" s="73" t="s">
        <v>11</v>
      </c>
      <c r="Z18" s="114" t="s">
        <v>126</v>
      </c>
      <c r="AA18" s="73" t="s">
        <v>46</v>
      </c>
      <c r="AB18" s="73">
        <f t="shared" si="6"/>
        <v>725</v>
      </c>
      <c r="AC18" s="73">
        <v>502548</v>
      </c>
    </row>
    <row r="19" s="1" customFormat="1" ht="25" customHeight="1" spans="1:29">
      <c r="A19" s="24">
        <v>16</v>
      </c>
      <c r="B19" s="25" t="s">
        <v>389</v>
      </c>
      <c r="C19" s="26" t="str">
        <f>S19&amp;$R$2&amp;R19</f>
        <v>黑 FLRY-B 0.5</v>
      </c>
      <c r="D19" s="24" t="s">
        <v>124</v>
      </c>
      <c r="E19" s="101" t="str">
        <f t="shared" si="0"/>
        <v>S1170253</v>
      </c>
      <c r="F19" s="16" t="s">
        <v>34</v>
      </c>
      <c r="G19" s="16" t="s">
        <v>267</v>
      </c>
      <c r="H19" s="24" t="str">
        <f t="shared" si="1"/>
        <v>530±5</v>
      </c>
      <c r="I19" s="26" t="str">
        <f t="shared" si="2"/>
        <v>半剥皮</v>
      </c>
      <c r="J19" s="16" t="s">
        <v>237</v>
      </c>
      <c r="K19" s="16"/>
      <c r="L19" s="48" t="s">
        <v>113</v>
      </c>
      <c r="M19" s="24">
        <v>1</v>
      </c>
      <c r="N19" s="45" t="s">
        <v>268</v>
      </c>
      <c r="O19" s="105" t="s">
        <v>390</v>
      </c>
      <c r="P19" s="51">
        <f t="shared" si="7"/>
        <v>530</v>
      </c>
      <c r="Q19" s="53" t="s">
        <v>419</v>
      </c>
      <c r="R19" s="70" t="str">
        <f t="shared" si="4"/>
        <v>FLRY-B 0.5</v>
      </c>
      <c r="S19" s="113" t="s">
        <v>126</v>
      </c>
      <c r="T19" s="104" t="str">
        <f t="shared" si="5"/>
        <v>0.5</v>
      </c>
      <c r="U19" s="105" t="s">
        <v>270</v>
      </c>
      <c r="V19" s="50" t="s">
        <v>239</v>
      </c>
      <c r="W19" s="105" t="s">
        <v>43</v>
      </c>
      <c r="X19" s="105" t="s">
        <v>117</v>
      </c>
      <c r="Y19" s="74" t="s">
        <v>11</v>
      </c>
      <c r="Z19" s="116" t="s">
        <v>126</v>
      </c>
      <c r="AA19" s="74" t="s">
        <v>46</v>
      </c>
      <c r="AB19" s="74">
        <f t="shared" si="6"/>
        <v>530</v>
      </c>
      <c r="AC19" s="74">
        <v>502549</v>
      </c>
    </row>
    <row r="20" s="3" customFormat="1" ht="25" customHeight="1" spans="1:29">
      <c r="A20" s="20">
        <v>17</v>
      </c>
      <c r="B20" s="21" t="s">
        <v>403</v>
      </c>
      <c r="C20" s="22" t="str">
        <f>S20&amp;$R$2&amp;R20</f>
        <v>红白 FLRY-B 0.5</v>
      </c>
      <c r="D20" s="20" t="s">
        <v>149</v>
      </c>
      <c r="E20" s="96" t="str">
        <f t="shared" si="0"/>
        <v>S1170229</v>
      </c>
      <c r="F20" s="23" t="s">
        <v>65</v>
      </c>
      <c r="G20" s="23" t="s">
        <v>112</v>
      </c>
      <c r="H20" s="20" t="str">
        <f t="shared" si="1"/>
        <v>215±5</v>
      </c>
      <c r="I20" s="43" t="str">
        <f t="shared" si="2"/>
        <v>半剥皮</v>
      </c>
      <c r="J20" s="23" t="s">
        <v>237</v>
      </c>
      <c r="K20" s="23"/>
      <c r="L20" s="44" t="s">
        <v>113</v>
      </c>
      <c r="M20" s="20">
        <v>1</v>
      </c>
      <c r="N20" s="45"/>
      <c r="O20" s="100" t="s">
        <v>319</v>
      </c>
      <c r="P20" s="47">
        <f t="shared" si="7"/>
        <v>215</v>
      </c>
      <c r="Q20" s="46">
        <v>195</v>
      </c>
      <c r="R20" s="69" t="str">
        <f t="shared" si="4"/>
        <v>FLRY-B 0.5</v>
      </c>
      <c r="S20" s="46" t="s">
        <v>151</v>
      </c>
      <c r="T20" s="99" t="str">
        <f t="shared" si="5"/>
        <v>0.5</v>
      </c>
      <c r="U20" s="100" t="s">
        <v>191</v>
      </c>
      <c r="V20" s="46" t="s">
        <v>239</v>
      </c>
      <c r="W20" s="100" t="s">
        <v>43</v>
      </c>
      <c r="X20" s="100" t="s">
        <v>117</v>
      </c>
      <c r="Y20" s="73" t="s">
        <v>11</v>
      </c>
      <c r="Z20" s="114" t="s">
        <v>152</v>
      </c>
      <c r="AA20" s="73" t="s">
        <v>46</v>
      </c>
      <c r="AB20" s="73">
        <f t="shared" si="6"/>
        <v>215</v>
      </c>
      <c r="AC20" s="73">
        <v>502550</v>
      </c>
    </row>
    <row r="21" s="1" customFormat="1" ht="25" customHeight="1" spans="1:29">
      <c r="A21" s="24">
        <v>18</v>
      </c>
      <c r="B21" s="25" t="s">
        <v>404</v>
      </c>
      <c r="C21" s="26" t="str">
        <f>S21&amp;$R$2&amp;R21</f>
        <v>红白 FLRY-B 0.5</v>
      </c>
      <c r="D21" s="24" t="s">
        <v>149</v>
      </c>
      <c r="E21" s="101" t="str">
        <f t="shared" si="0"/>
        <v>S1170253</v>
      </c>
      <c r="F21" s="16" t="s">
        <v>34</v>
      </c>
      <c r="G21" s="16" t="s">
        <v>267</v>
      </c>
      <c r="H21" s="24" t="str">
        <f t="shared" si="1"/>
        <v>285±5</v>
      </c>
      <c r="I21" s="26" t="str">
        <f t="shared" si="2"/>
        <v>半剥皮</v>
      </c>
      <c r="J21" s="16" t="s">
        <v>237</v>
      </c>
      <c r="K21" s="16"/>
      <c r="L21" s="48" t="s">
        <v>113</v>
      </c>
      <c r="M21" s="24">
        <v>1</v>
      </c>
      <c r="N21" s="45" t="s">
        <v>268</v>
      </c>
      <c r="O21" s="105" t="s">
        <v>321</v>
      </c>
      <c r="P21" s="51">
        <f t="shared" si="7"/>
        <v>285</v>
      </c>
      <c r="Q21" s="50">
        <v>265</v>
      </c>
      <c r="R21" s="70" t="str">
        <f t="shared" si="4"/>
        <v>FLRY-B 0.5</v>
      </c>
      <c r="S21" s="71" t="s">
        <v>151</v>
      </c>
      <c r="T21" s="104" t="str">
        <f t="shared" si="5"/>
        <v>0.5</v>
      </c>
      <c r="U21" s="105" t="s">
        <v>270</v>
      </c>
      <c r="V21" s="50" t="s">
        <v>239</v>
      </c>
      <c r="W21" s="105" t="s">
        <v>43</v>
      </c>
      <c r="X21" s="105" t="s">
        <v>117</v>
      </c>
      <c r="Y21" s="74" t="s">
        <v>11</v>
      </c>
      <c r="Z21" s="116" t="s">
        <v>152</v>
      </c>
      <c r="AA21" s="74" t="s">
        <v>46</v>
      </c>
      <c r="AB21" s="74">
        <f t="shared" si="6"/>
        <v>285</v>
      </c>
      <c r="AC21" s="74">
        <v>502551</v>
      </c>
    </row>
    <row r="22" s="3" customFormat="1" ht="25" customHeight="1" spans="1:29">
      <c r="A22" s="20">
        <v>19</v>
      </c>
      <c r="B22" s="21" t="s">
        <v>405</v>
      </c>
      <c r="C22" s="22" t="str">
        <f>S22&amp;$R$2&amp;R22</f>
        <v>红白 FLRY-B 0.5</v>
      </c>
      <c r="D22" s="20" t="s">
        <v>149</v>
      </c>
      <c r="E22" s="96" t="str">
        <f t="shared" si="0"/>
        <v>S1170253</v>
      </c>
      <c r="F22" s="23" t="s">
        <v>34</v>
      </c>
      <c r="G22" s="23" t="s">
        <v>267</v>
      </c>
      <c r="H22" s="20" t="str">
        <f t="shared" si="1"/>
        <v>970±5</v>
      </c>
      <c r="I22" s="43" t="str">
        <f t="shared" si="2"/>
        <v>半剥皮</v>
      </c>
      <c r="J22" s="23" t="s">
        <v>237</v>
      </c>
      <c r="K22" s="23"/>
      <c r="L22" s="44" t="s">
        <v>113</v>
      </c>
      <c r="M22" s="20">
        <v>1</v>
      </c>
      <c r="N22" s="45" t="s">
        <v>268</v>
      </c>
      <c r="O22" s="100" t="s">
        <v>325</v>
      </c>
      <c r="P22" s="47">
        <f t="shared" si="7"/>
        <v>970</v>
      </c>
      <c r="Q22" s="52" t="s">
        <v>420</v>
      </c>
      <c r="R22" s="69" t="str">
        <f t="shared" si="4"/>
        <v>FLRY-B 0.5</v>
      </c>
      <c r="S22" s="46" t="s">
        <v>151</v>
      </c>
      <c r="T22" s="99" t="str">
        <f t="shared" si="5"/>
        <v>0.5</v>
      </c>
      <c r="U22" s="100" t="s">
        <v>270</v>
      </c>
      <c r="V22" s="46" t="s">
        <v>239</v>
      </c>
      <c r="W22" s="100" t="s">
        <v>43</v>
      </c>
      <c r="X22" s="100" t="s">
        <v>117</v>
      </c>
      <c r="Y22" s="73" t="s">
        <v>11</v>
      </c>
      <c r="Z22" s="114" t="s">
        <v>152</v>
      </c>
      <c r="AA22" s="73" t="s">
        <v>46</v>
      </c>
      <c r="AB22" s="73">
        <f t="shared" si="6"/>
        <v>970</v>
      </c>
      <c r="AC22" s="73">
        <v>502552</v>
      </c>
    </row>
    <row r="23" s="4" customFormat="1" ht="91" customHeight="1" spans="1:29">
      <c r="A23" s="20">
        <v>24</v>
      </c>
      <c r="B23" s="25" t="s">
        <v>406</v>
      </c>
      <c r="C23" s="27" t="s">
        <v>335</v>
      </c>
      <c r="D23" s="28"/>
      <c r="E23" s="29"/>
      <c r="F23" s="29"/>
      <c r="G23" s="29"/>
      <c r="H23" s="29"/>
      <c r="I23" s="29"/>
      <c r="J23" s="29"/>
      <c r="K23" s="29"/>
      <c r="L23" s="29"/>
      <c r="M23" s="54"/>
      <c r="N23" s="55"/>
      <c r="O23" s="56">
        <v>1021</v>
      </c>
      <c r="P23" s="57"/>
      <c r="Q23" s="57"/>
      <c r="R23" s="57"/>
      <c r="S23" s="57"/>
      <c r="T23" s="57"/>
      <c r="U23" s="56"/>
      <c r="V23" s="56"/>
      <c r="W23" s="8"/>
      <c r="X23" s="72"/>
      <c r="AC23" s="4">
        <v>502529</v>
      </c>
    </row>
    <row r="24" s="4" customFormat="1" ht="117" customHeight="1" spans="1:29">
      <c r="A24" s="20">
        <v>25</v>
      </c>
      <c r="B24" s="25" t="s">
        <v>407</v>
      </c>
      <c r="C24" s="27" t="s">
        <v>333</v>
      </c>
      <c r="D24" s="28"/>
      <c r="E24" s="29"/>
      <c r="F24" s="29"/>
      <c r="G24" s="29"/>
      <c r="H24" s="29"/>
      <c r="I24" s="29"/>
      <c r="J24" s="29"/>
      <c r="K24" s="29"/>
      <c r="L24" s="29"/>
      <c r="M24" s="54"/>
      <c r="N24" s="58"/>
      <c r="O24" s="59">
        <v>2150</v>
      </c>
      <c r="P24" s="57"/>
      <c r="Q24" s="57"/>
      <c r="R24" s="57"/>
      <c r="S24" s="57"/>
      <c r="T24" s="57"/>
      <c r="U24" s="56"/>
      <c r="V24" s="56"/>
      <c r="W24" s="8"/>
      <c r="X24" s="72"/>
      <c r="AC24" s="4">
        <v>502530</v>
      </c>
    </row>
    <row r="25" s="4" customFormat="1" ht="91" customHeight="1" spans="1:29">
      <c r="A25" s="20">
        <v>28</v>
      </c>
      <c r="B25" s="25" t="s">
        <v>412</v>
      </c>
      <c r="C25" s="27" t="s">
        <v>343</v>
      </c>
      <c r="D25" s="28"/>
      <c r="E25" s="29"/>
      <c r="F25" s="29"/>
      <c r="G25" s="29"/>
      <c r="H25" s="29"/>
      <c r="I25" s="29"/>
      <c r="J25" s="29"/>
      <c r="K25" s="29"/>
      <c r="L25" s="29"/>
      <c r="M25" s="54"/>
      <c r="N25" s="55"/>
      <c r="O25" s="56">
        <v>5240</v>
      </c>
      <c r="P25" s="57"/>
      <c r="Q25" s="57"/>
      <c r="R25" s="57"/>
      <c r="S25" s="57"/>
      <c r="T25" s="57"/>
      <c r="U25" s="56"/>
      <c r="V25" s="56"/>
      <c r="W25" s="8"/>
      <c r="X25" s="72"/>
      <c r="AC25" s="4">
        <v>502533</v>
      </c>
    </row>
    <row r="26" s="4" customFormat="1" ht="24" customHeight="1" spans="1:29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60"/>
      <c r="O26" s="61"/>
      <c r="P26" s="61"/>
      <c r="Q26" s="61"/>
      <c r="R26" s="61"/>
      <c r="S26" s="3"/>
      <c r="T26" s="3"/>
      <c r="U26" s="3"/>
      <c r="V26" s="3"/>
      <c r="W26" s="3"/>
      <c r="X26" s="3"/>
      <c r="Y26" s="41"/>
      <c r="Z26" s="1"/>
      <c r="AA26" s="1"/>
      <c r="AB26" s="1"/>
      <c r="AC26" s="1"/>
    </row>
    <row r="27" s="5" customFormat="1" ht="30" customHeight="1" spans="1:29">
      <c r="A27" s="32"/>
      <c r="B27" s="25"/>
      <c r="C27" s="33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62"/>
      <c r="O27" s="63"/>
      <c r="P27" s="1"/>
      <c r="Q27" s="6"/>
      <c r="R27" s="6"/>
      <c r="S27" s="1"/>
      <c r="T27" s="1"/>
      <c r="U27" s="9"/>
      <c r="V27" s="8"/>
      <c r="W27" s="63"/>
      <c r="X27" s="63"/>
      <c r="AC27" s="5">
        <v>502557</v>
      </c>
    </row>
    <row r="28" s="1" customFormat="1" ht="21" customHeight="1" spans="14:24">
      <c r="N28" s="7"/>
      <c r="O28" s="8"/>
      <c r="U28" s="9"/>
      <c r="V28" s="8"/>
      <c r="W28" s="8"/>
      <c r="X28" s="8"/>
    </row>
    <row r="29" s="1" customFormat="1" ht="21" customHeight="1" spans="14:24">
      <c r="N29" s="7"/>
      <c r="O29" s="8"/>
      <c r="U29" s="9"/>
      <c r="V29" s="8"/>
      <c r="W29" s="8"/>
      <c r="X29" s="8"/>
    </row>
    <row r="30" s="1" customFormat="1" ht="21" customHeight="1" spans="14:24">
      <c r="N30" s="7"/>
      <c r="O30" s="8"/>
      <c r="U30" s="9"/>
      <c r="V30" s="8"/>
      <c r="W30" s="8"/>
      <c r="X30" s="8"/>
    </row>
    <row r="31" s="1" customFormat="1" ht="21" customHeight="1" spans="14:24">
      <c r="N31" s="7"/>
      <c r="O31" s="8"/>
      <c r="U31" s="9"/>
      <c r="V31" s="8"/>
      <c r="W31" s="8"/>
      <c r="X31" s="8"/>
    </row>
    <row r="32" s="1" customFormat="1" ht="21" customHeight="1" spans="14:24">
      <c r="N32" s="7"/>
      <c r="O32" s="8"/>
      <c r="U32" s="9"/>
      <c r="V32" s="8"/>
      <c r="W32" s="8"/>
      <c r="X32" s="8"/>
    </row>
    <row r="33" s="1" customFormat="1" ht="21" customHeight="1" spans="14:24">
      <c r="N33" s="7"/>
      <c r="O33" s="8"/>
      <c r="U33" s="9"/>
      <c r="V33" s="8"/>
      <c r="W33" s="8"/>
      <c r="X33" s="8"/>
    </row>
    <row r="34" s="6" customFormat="1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64"/>
      <c r="O34" s="65"/>
      <c r="P34" s="1"/>
      <c r="Q34" s="1"/>
      <c r="R34" s="1"/>
      <c r="S34" s="1"/>
      <c r="T34" s="1"/>
      <c r="U34" s="9"/>
      <c r="V34" s="8"/>
      <c r="W34" s="65"/>
      <c r="X34" s="65"/>
    </row>
    <row r="35" s="1" customFormat="1" spans="14:24">
      <c r="N35" s="7"/>
      <c r="O35" s="8"/>
      <c r="U35" s="9"/>
      <c r="V35" s="8"/>
      <c r="W35" s="8"/>
      <c r="X35" s="8"/>
    </row>
    <row r="36" s="1" customFormat="1" spans="14:24">
      <c r="N36" s="7"/>
      <c r="O36" s="8"/>
      <c r="U36" s="9"/>
      <c r="V36" s="8"/>
      <c r="W36" s="8"/>
      <c r="X36" s="8"/>
    </row>
    <row r="37" s="1" customFormat="1" spans="14:24">
      <c r="N37" s="7"/>
      <c r="O37" s="8"/>
      <c r="U37" s="9"/>
      <c r="V37" s="8"/>
      <c r="W37" s="8"/>
      <c r="X37" s="8"/>
    </row>
    <row r="38" s="1" customFormat="1" spans="14:24">
      <c r="N38" s="7"/>
      <c r="O38" s="8"/>
      <c r="U38" s="9"/>
      <c r="V38" s="8"/>
      <c r="W38" s="8"/>
      <c r="X38" s="8"/>
    </row>
    <row r="39" s="1" customFormat="1" spans="14:24">
      <c r="N39" s="7"/>
      <c r="O39" s="8"/>
      <c r="U39" s="9"/>
      <c r="V39" s="8"/>
      <c r="W39" s="8"/>
      <c r="X39" s="8"/>
    </row>
    <row r="40" s="1" customFormat="1" spans="14:24">
      <c r="N40" s="7"/>
      <c r="O40" s="8"/>
      <c r="U40" s="9"/>
      <c r="V40" s="8"/>
      <c r="W40" s="8"/>
      <c r="X40" s="8"/>
    </row>
    <row r="41" s="1" customFormat="1" spans="14:24">
      <c r="N41" s="7"/>
      <c r="O41" s="8"/>
      <c r="U41" s="9"/>
      <c r="V41" s="8"/>
      <c r="W41" s="8"/>
      <c r="X41" s="8"/>
    </row>
    <row r="42" s="1" customFormat="1" spans="14:24">
      <c r="N42" s="7"/>
      <c r="O42" s="8"/>
      <c r="U42" s="9"/>
      <c r="V42" s="8"/>
      <c r="W42" s="8"/>
      <c r="X42" s="8"/>
    </row>
  </sheetData>
  <autoFilter ref="A1:AC27">
    <extLst/>
  </autoFilter>
  <sortState ref="A4:AD22">
    <sortCondition ref="A4"/>
  </sortState>
  <mergeCells count="6">
    <mergeCell ref="A1:G1"/>
    <mergeCell ref="H1:M1"/>
    <mergeCell ref="D2:E2"/>
    <mergeCell ref="F2:G2"/>
    <mergeCell ref="K2:L2"/>
    <mergeCell ref="A26:M26"/>
  </mergeCells>
  <conditionalFormatting sqref="A26">
    <cfRule type="expression" dxfId="1" priority="1" stopIfTrue="1">
      <formula>IF(MOD(ROW(),2)&lt;&gt;0,1,0)</formula>
    </cfRule>
    <cfRule type="expression" dxfId="0" priority="2" stopIfTrue="1">
      <formula>IF(MOD(ROW(),2)=0,1,0)</formula>
    </cfRule>
  </conditionalFormatting>
  <printOptions horizontalCentered="1"/>
  <pageMargins left="0.118055555555556" right="0.118055555555556" top="0.314583333333333" bottom="0.275" header="0.275" footer="0.118055555555556"/>
  <pageSetup paperSize="9" orientation="landscape" horizontalDpi="600"/>
  <headerFooter/>
  <rowBreaks count="1" manualBreakCount="1">
    <brk id="27" max="13" man="1"/>
  </rowBreaks>
  <drawing r:id="rId2"/>
  <legacyDrawing r:id="rId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8 " > < c o m m e n t   s : r e f = " H 3 "   r g b C l r = " 2 4 C 5 1 8 " / > < / c o m m e n t L i s t > < c o m m e n t L i s t   s h e e t S t i d = " 1 9 " > < c o m m e n t   s : r e f = " H 3 "   r g b C l r = " 2 4 C 5 1 8 " / > < / c o m m e n t L i s t > < c o m m e n t L i s t   s h e e t S t i d = " 2 0 " > < c o m m e n t   s : r e f = " H 3 "   r g b C l r = " 2 4 C 5 1 8 " / > < / c o m m e n t L i s t > < c o m m e n t L i s t   s h e e t S t i d = " 2 1 " > < c o m m e n t   s : r e f = " H 3 "   r g b C l r = " 2 4 C 5 1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Y0615382</vt:lpstr>
      <vt:lpstr>Y0615385</vt:lpstr>
      <vt:lpstr>Y0615414</vt:lpstr>
      <vt:lpstr>Y0615416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2020-08-15T04:24:00Z</dcterms:created>
  <cp:lastModifiedBy>Admin</cp:lastModifiedBy>
  <dcterms:modified xsi:type="dcterms:W3CDTF">2023-01-04T06:27:54Z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KSOReadingLayout">
    <vt:bool>true</vt:bool>
  </property>
  <property fmtid="{D5CDD505-2E9C-101B-9397-08002B2CF9AE}" pid="4" name="ICV">
    <vt:lpwstr>C4097693617649E2A95D567778DF706F</vt:lpwstr>
  </property>
</Properties>
</file>