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x\source\repos\keithalewis\FRE6233\excel\"/>
    </mc:Choice>
  </mc:AlternateContent>
  <xr:revisionPtr revIDLastSave="0" documentId="8_{85BE9488-6232-4CB5-B056-B68904C9892D}" xr6:coauthVersionLast="47" xr6:coauthVersionMax="47" xr10:uidLastSave="{00000000-0000-0000-0000-000000000000}"/>
  <bookViews>
    <workbookView xWindow="735" yWindow="735" windowWidth="25575" windowHeight="14520" xr2:uid="{0934C972-7EA3-4337-9026-05D7A26576A0}"/>
  </bookViews>
  <sheets>
    <sheet name="Antithetic" sheetId="2" r:id="rId1"/>
    <sheet name="Control Variate" sheetId="1" r:id="rId2"/>
  </sheets>
  <definedNames>
    <definedName name="_B">Antithetic!$E$7</definedName>
    <definedName name="_payoff">Antithetic!$E$10</definedName>
    <definedName name="_S">Antithetic!$E$8</definedName>
    <definedName name="average">'Control Variate'!$F$3:$F$4</definedName>
    <definedName name="B">Antithetic!$C$7</definedName>
    <definedName name="B_t">_xll.RANDOM.BROWNIAN('Control Variate'!times)</definedName>
    <definedName name="c_n">'Control Variate'!$F$16</definedName>
    <definedName name="CovXY">'Control Variate'!$F$13</definedName>
    <definedName name="dt" localSheetId="0">Antithetic!$C$7</definedName>
    <definedName name="dt">'Control Variate'!$C$6</definedName>
    <definedName name="f" localSheetId="0">Antithetic!$C$2</definedName>
    <definedName name="f">'Control Variate'!$C$2</definedName>
    <definedName name="geomean">'Control Variate'!$G$3:$G$4</definedName>
    <definedName name="k" localSheetId="0">Antithetic!$C$4</definedName>
    <definedName name="k">'Control Variate'!$C$4</definedName>
    <definedName name="mean">'Control Variate'!$F$5</definedName>
    <definedName name="n">'Control Variate'!$C$7</definedName>
    <definedName name="payoff" localSheetId="1">'Control Variate'!$F$4:$G$4</definedName>
    <definedName name="payoff">Antithetic!$C$10</definedName>
    <definedName name="rho">'Control Variate'!$F$15</definedName>
    <definedName name="S">Antithetic!$C$8</definedName>
    <definedName name="S_t" localSheetId="1">f*EXP(sigma*B_t - sigma*sigma*'Control Variate'!times/2)</definedName>
    <definedName name="sigma" localSheetId="0">Antithetic!$C$3</definedName>
    <definedName name="sigma">'Control Variate'!$C$3</definedName>
    <definedName name="stdev">'Control Variate'!$F$6</definedName>
    <definedName name="stock">'Control Variate'!$F$3:$G$3</definedName>
    <definedName name="t" localSheetId="0">Antithetic!$C$5</definedName>
    <definedName name="t">'Control Variate'!$C$5</definedName>
    <definedName name="times" localSheetId="1">_xlfn.SEQUENCE(n,1,0,dt)</definedName>
    <definedName name="VarX">'Control Variate'!$F$12</definedName>
    <definedName name="VarY">'Control Variate'!$F$14</definedName>
    <definedName name="X_n">'Control Variate'!$F$7</definedName>
    <definedName name="X_n_2">'Control Variate'!$F$9</definedName>
    <definedName name="X_n_Y_n">'Control Variate'!$F$10</definedName>
    <definedName name="Y_n">'Control Variate'!$F$8</definedName>
    <definedName name="Y_n_2">'Control Variate'!$F$11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2" l="1"/>
  <c r="E7" i="2" s="1"/>
  <c r="E8" i="2" s="1"/>
  <c r="E10" i="2" s="1"/>
  <c r="C6" i="1"/>
  <c r="C7" i="1" s="1"/>
  <c r="B10" i="1" s="1" a="1"/>
  <c r="B10" i="1" s="1"/>
  <c r="C8" i="2" l="1"/>
  <c r="C10" i="2" s="1"/>
  <c r="C10" i="1" a="1"/>
  <c r="C11" i="2" a="1"/>
  <c r="C10" i="1" l="1"/>
  <c r="G3" i="1" s="1"/>
  <c r="G4" i="1" s="1" a="1"/>
  <c r="G4" i="1" s="1"/>
  <c r="F3" i="1"/>
  <c r="F4" i="1" s="1" a="1"/>
  <c r="F4" i="1" s="1"/>
  <c r="C11" i="2"/>
  <c r="C12" i="2"/>
  <c r="F5" i="1" a="1"/>
  <c r="F8" i="1" a="1"/>
  <c r="F11" i="1" a="1"/>
  <c r="F7" i="1" a="1"/>
  <c r="F10" i="1" a="1"/>
  <c r="F11" i="1" l="1"/>
  <c r="F8" i="1"/>
  <c r="F5" i="1"/>
  <c r="F6" i="1"/>
  <c r="F10" i="1"/>
  <c r="F7" i="1"/>
  <c r="F9" i="1" a="1"/>
  <c r="F14" i="1" l="1"/>
  <c r="F13" i="1"/>
  <c r="F9" i="1"/>
  <c r="F12" i="1" s="1"/>
  <c r="F16" i="1" l="1"/>
  <c r="F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G10" authorId="0" shapeId="0" xr:uid="{78735488-4E0F-434C-9C2F-07C6054DB854}">
      <text>
        <r>
          <rPr>
            <b/>
            <sz val="9"/>
            <color indexed="81"/>
            <rFont val="Tahoma"/>
            <charset val="1"/>
          </rPr>
          <t>Enter the average of payoff and _payoff then calculate the mean and stddev below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F17" authorId="0" shapeId="0" xr:uid="{6AD0FD70-3892-4B91-B975-39E06C1084B5}">
      <text>
        <r>
          <rPr>
            <b/>
            <sz val="9"/>
            <color indexed="81"/>
            <rFont val="Tahoma"/>
            <charset val="1"/>
          </rPr>
          <t xml:space="preserve">Enter the control variate estimate for average payoff using c_n, and geomean payof - Y_n.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<sst xmlns="http://schemas.openxmlformats.org/spreadsheetml/2006/main" count="42" uniqueCount="30">
  <si>
    <t>f</t>
  </si>
  <si>
    <t>sigma</t>
  </si>
  <si>
    <t>k</t>
  </si>
  <si>
    <t>t</t>
  </si>
  <si>
    <t>dt</t>
  </si>
  <si>
    <t>times</t>
  </si>
  <si>
    <t>B</t>
  </si>
  <si>
    <t>S</t>
  </si>
  <si>
    <t>average</t>
  </si>
  <si>
    <t>_B</t>
  </si>
  <si>
    <t>_S</t>
  </si>
  <si>
    <t>payoff</t>
  </si>
  <si>
    <t>_payoff</t>
  </si>
  <si>
    <t>n</t>
  </si>
  <si>
    <t>mean</t>
  </si>
  <si>
    <t>stdev</t>
  </si>
  <si>
    <t>S_t</t>
  </si>
  <si>
    <t>geomean</t>
  </si>
  <si>
    <t>X_n</t>
  </si>
  <si>
    <t>Y_n</t>
  </si>
  <si>
    <t>X_n^2</t>
  </si>
  <si>
    <t>X_n Y_n</t>
  </si>
  <si>
    <t>Y_n^2</t>
  </si>
  <si>
    <t>c_n</t>
  </si>
  <si>
    <t>stock</t>
  </si>
  <si>
    <t>CovXY</t>
  </si>
  <si>
    <t>VarY</t>
  </si>
  <si>
    <t>rho</t>
  </si>
  <si>
    <t>VarX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</si>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</sst>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165" fontId="0" fillId="2" borderId="1" xfId="1" applyNumberFormat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569D-7CEF-4CEE-A421-69A87E93765D}">
  <dimension ref="B2:G12"/>
  <sheetViews>
    <sheetView showGridLines="0" tabSelected="1" workbookViewId="0">
      <selection activeCell="G10" sqref="G10"/>
    </sheetView>
  </sheetViews>
  <sheetFormatPr defaultRowHeight="15" x14ac:dyDescent="0.25"/>
  <cols>
    <col min="1" max="1" width="3.7109375" customWidth="1"/>
  </cols>
  <sheetData>
    <row r="2" spans="2:7" x14ac:dyDescent="0.25">
      <c r="B2" s="1" t="s">
        <v>0</v>
      </c>
      <c r="C2">
        <v>100</v>
      </c>
    </row>
    <row r="3" spans="2:7" x14ac:dyDescent="0.25">
      <c r="B3" s="1" t="s">
        <v>1</v>
      </c>
      <c r="C3">
        <v>0.2</v>
      </c>
    </row>
    <row r="4" spans="2:7" x14ac:dyDescent="0.25">
      <c r="B4" s="1" t="s">
        <v>2</v>
      </c>
      <c r="C4">
        <v>100</v>
      </c>
    </row>
    <row r="5" spans="2:7" x14ac:dyDescent="0.25">
      <c r="B5" s="1" t="s">
        <v>3</v>
      </c>
      <c r="C5">
        <v>0.25</v>
      </c>
    </row>
    <row r="7" spans="2:7" x14ac:dyDescent="0.25">
      <c r="B7" s="1" t="s">
        <v>6</v>
      </c>
      <c r="C7" s="2">
        <f ca="1">NORMSINV(RAND())</f>
        <v>0.2784762364203901</v>
      </c>
      <c r="D7" s="1" t="s">
        <v>9</v>
      </c>
      <c r="E7" s="2">
        <f ca="1">-B</f>
        <v>-0.2784762364203901</v>
      </c>
    </row>
    <row r="8" spans="2:7" x14ac:dyDescent="0.25">
      <c r="B8" s="1" t="s">
        <v>7</v>
      </c>
      <c r="C8" s="4">
        <f ca="1">f*EXP(sigma*B - sigma*sigma*t/2)</f>
        <v>105.20022438853181</v>
      </c>
      <c r="D8" s="1" t="s">
        <v>10</v>
      </c>
      <c r="E8" s="4">
        <f ca="1">f*EXP(sigma*_B - sigma*sigma*t/2)</f>
        <v>94.111000190708367</v>
      </c>
    </row>
    <row r="10" spans="2:7" x14ac:dyDescent="0.25">
      <c r="B10" s="1" t="s">
        <v>11</v>
      </c>
      <c r="C10" s="3">
        <f ca="1">MAX(S - k, 0)</f>
        <v>5.200224388531808</v>
      </c>
      <c r="D10" s="1" t="s">
        <v>12</v>
      </c>
      <c r="E10" s="3">
        <f ca="1">MAX(_S-k, 0)</f>
        <v>0</v>
      </c>
      <c r="F10" s="1" t="s">
        <v>8</v>
      </c>
      <c r="G10" s="7"/>
    </row>
    <row r="11" spans="2:7" x14ac:dyDescent="0.25">
      <c r="B11" s="1" t="s">
        <v>14</v>
      </c>
      <c r="C11" s="3">
        <f t="array" aca="1" ref="C11:C12" ca="1">_xll.MONTE.STDEV(payoff)</f>
        <v>8.8078565802426674</v>
      </c>
      <c r="F11" s="1" t="s">
        <v>14</v>
      </c>
      <c r="G11" s="7"/>
    </row>
    <row r="12" spans="2:7" x14ac:dyDescent="0.25">
      <c r="B12" s="1" t="s">
        <v>15</v>
      </c>
      <c r="C12" s="3">
        <f ca="1"/>
        <v>13.868162435631143</v>
      </c>
      <c r="F12" s="1" t="s">
        <v>15</v>
      </c>
      <c r="G12" s="7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D9EE5-A49D-4197-B855-B31AC4B9627E}">
  <dimension ref="B2:G72"/>
  <sheetViews>
    <sheetView showGridLines="0" workbookViewId="0">
      <selection activeCell="F17" sqref="F17"/>
    </sheetView>
  </sheetViews>
  <sheetFormatPr defaultRowHeight="15" x14ac:dyDescent="0.25"/>
  <cols>
    <col min="1" max="1" width="3.7109375" customWidth="1"/>
    <col min="4" max="4" width="3.7109375" customWidth="1"/>
    <col min="6" max="6" width="9.140625" customWidth="1"/>
  </cols>
  <sheetData>
    <row r="2" spans="2:7" x14ac:dyDescent="0.25">
      <c r="B2" s="1" t="s">
        <v>0</v>
      </c>
      <c r="C2">
        <v>100</v>
      </c>
      <c r="F2" s="1" t="s">
        <v>8</v>
      </c>
      <c r="G2" s="1" t="s">
        <v>17</v>
      </c>
    </row>
    <row r="3" spans="2:7" x14ac:dyDescent="0.25">
      <c r="B3" s="1" t="s">
        <v>1</v>
      </c>
      <c r="C3">
        <v>0.2</v>
      </c>
      <c r="E3" s="1" t="s">
        <v>24</v>
      </c>
      <c r="F3" s="4">
        <f ca="1">AVERAGE(_xlfn.ANCHORARRAY(C10))</f>
        <v>100.6407204177691</v>
      </c>
      <c r="G3" s="4">
        <f ca="1">GEOMEAN(_xlfn.ANCHORARRAY(C10))</f>
        <v>100.60308126344547</v>
      </c>
    </row>
    <row r="4" spans="2:7" x14ac:dyDescent="0.25">
      <c r="B4" s="1" t="s">
        <v>2</v>
      </c>
      <c r="C4">
        <v>100</v>
      </c>
      <c r="E4" s="1" t="s">
        <v>11</v>
      </c>
      <c r="F4" s="3" cm="1">
        <f t="array" aca="1" ref="F4" ca="1">MAX(stock average-k,0)</f>
        <v>0.64072041776910282</v>
      </c>
      <c r="G4" s="3" cm="1">
        <f t="array" aca="1" ref="G4" ca="1">MAX(stock geomean - k,0)</f>
        <v>0.60308126344547475</v>
      </c>
    </row>
    <row r="5" spans="2:7" x14ac:dyDescent="0.25">
      <c r="B5" s="1" t="s">
        <v>3</v>
      </c>
      <c r="C5">
        <v>0.25</v>
      </c>
      <c r="E5" s="1" t="s">
        <v>14</v>
      </c>
      <c r="F5" s="3">
        <f t="array" aca="1" ref="F5:F6" ca="1">_xll.MONTE.STDEV(average payoff)</f>
        <v>2.2459964293070116</v>
      </c>
    </row>
    <row r="6" spans="2:7" x14ac:dyDescent="0.25">
      <c r="B6" s="1" t="s">
        <v>4</v>
      </c>
      <c r="C6">
        <f>1/250</f>
        <v>4.0000000000000001E-3</v>
      </c>
      <c r="E6" s="1" t="s">
        <v>15</v>
      </c>
      <c r="F6" s="3">
        <f ca="1"/>
        <v>3.4413685552168078</v>
      </c>
    </row>
    <row r="7" spans="2:7" x14ac:dyDescent="0.25">
      <c r="B7" s="1" t="s">
        <v>13</v>
      </c>
      <c r="C7">
        <f>FLOOR(1+t/dt,1)</f>
        <v>63</v>
      </c>
      <c r="E7" s="1" t="s">
        <v>18</v>
      </c>
      <c r="F7" s="3" cm="1">
        <f t="array" aca="1" ref="F7" ca="1">_xll.MONTE.MEAN(average payoff)</f>
        <v>2.2459964293070116</v>
      </c>
    </row>
    <row r="8" spans="2:7" x14ac:dyDescent="0.25">
      <c r="E8" s="1" t="s">
        <v>19</v>
      </c>
      <c r="F8" s="3" cm="1">
        <f t="array" aca="1" ref="F8" ca="1">_xll.MONTE.MEAN(geomean payoff)</f>
        <v>2.2040738985579016</v>
      </c>
    </row>
    <row r="9" spans="2:7" x14ac:dyDescent="0.25">
      <c r="B9" s="5" t="s">
        <v>5</v>
      </c>
      <c r="C9" s="5" t="s">
        <v>16</v>
      </c>
      <c r="D9" s="5"/>
      <c r="E9" s="1" t="s">
        <v>20</v>
      </c>
      <c r="F9" s="3" cm="1">
        <f t="array" aca="1" ref="F9" ca="1">_xll.MONTE.MEAN((average payoff)^2)</f>
        <v>16.886502406508725</v>
      </c>
    </row>
    <row r="10" spans="2:7" x14ac:dyDescent="0.25">
      <c r="B10" cm="1">
        <f t="array" ref="B10:B72">times</f>
        <v>0</v>
      </c>
      <c r="C10" cm="1">
        <f t="array" aca="1" ref="C10:C72" ca="1">S_t</f>
        <v>100</v>
      </c>
      <c r="E10" s="1" t="s">
        <v>21</v>
      </c>
      <c r="F10" s="3" cm="1">
        <f t="array" aca="1" ref="F10" ca="1">_xll.MONTE.MEAN((average payoff)*(geomean payoff))</f>
        <v>16.597420792436182</v>
      </c>
    </row>
    <row r="11" spans="2:7" x14ac:dyDescent="0.25">
      <c r="B11">
        <v>4.0000000000000001E-3</v>
      </c>
      <c r="C11">
        <f ca="1"/>
        <v>100.63663142576833</v>
      </c>
      <c r="E11" s="6" t="s">
        <v>22</v>
      </c>
      <c r="F11" s="3" cm="1">
        <f t="array" aca="1" ref="F11" ca="1">_xll.MONTE.MEAN((geomean payoff)^2)</f>
        <v>16.315294284256765</v>
      </c>
    </row>
    <row r="12" spans="2:7" x14ac:dyDescent="0.25">
      <c r="B12">
        <v>8.0000000000000002E-3</v>
      </c>
      <c r="C12">
        <f ca="1"/>
        <v>101.75284134707128</v>
      </c>
      <c r="E12" s="1" t="s">
        <v>28</v>
      </c>
      <c r="F12" s="1">
        <f ca="1">X_n_2-X_n*X_n</f>
        <v>11.84200244604888</v>
      </c>
    </row>
    <row r="13" spans="2:7" x14ac:dyDescent="0.25">
      <c r="B13">
        <v>1.2E-2</v>
      </c>
      <c r="C13">
        <f ca="1"/>
        <v>101.21114509463092</v>
      </c>
      <c r="E13" s="1" t="s">
        <v>25</v>
      </c>
      <c r="F13" s="3">
        <f ca="1">X_n_Y_n-X_n*Y_n</f>
        <v>11.647078686346351</v>
      </c>
    </row>
    <row r="14" spans="2:7" x14ac:dyDescent="0.25">
      <c r="B14">
        <v>1.6E-2</v>
      </c>
      <c r="C14">
        <f ca="1"/>
        <v>101.92228297409835</v>
      </c>
      <c r="E14" s="6" t="s">
        <v>26</v>
      </c>
      <c r="F14" s="3">
        <f ca="1">Y_n_2-Y_n*Y_n</f>
        <v>11.457352533952537</v>
      </c>
    </row>
    <row r="15" spans="2:7" x14ac:dyDescent="0.25">
      <c r="B15">
        <v>0.02</v>
      </c>
      <c r="C15">
        <f ca="1"/>
        <v>104.61792924179673</v>
      </c>
      <c r="E15" s="1" t="s">
        <v>27</v>
      </c>
      <c r="F15" s="2">
        <f ca="1">IFERROR(CovXY/SQRT(VarX*VarY),0)</f>
        <v>0.99991319215587815</v>
      </c>
    </row>
    <row r="16" spans="2:7" x14ac:dyDescent="0.25">
      <c r="B16">
        <v>2.4E-2</v>
      </c>
      <c r="C16">
        <f ca="1"/>
        <v>106.79553931751657</v>
      </c>
      <c r="E16" s="6" t="s">
        <v>23</v>
      </c>
      <c r="F16" s="2">
        <f ca="1">IFERROR(CovXY/VarY,0)</f>
        <v>1.0165593361844791</v>
      </c>
    </row>
    <row r="17" spans="2:6" x14ac:dyDescent="0.25">
      <c r="B17">
        <v>2.8000000000000001E-2</v>
      </c>
      <c r="C17">
        <f ca="1"/>
        <v>103.29250087224513</v>
      </c>
      <c r="E17" s="6" t="s">
        <v>29</v>
      </c>
      <c r="F17" s="7"/>
    </row>
    <row r="18" spans="2:6" x14ac:dyDescent="0.25">
      <c r="B18">
        <v>3.2000000000000001E-2</v>
      </c>
      <c r="C18">
        <f ca="1"/>
        <v>104.48740117009039</v>
      </c>
      <c r="E18" s="6" t="s">
        <v>14</v>
      </c>
      <c r="F18" s="7"/>
    </row>
    <row r="19" spans="2:6" x14ac:dyDescent="0.25">
      <c r="B19">
        <v>3.6000000000000004E-2</v>
      </c>
      <c r="C19">
        <f ca="1"/>
        <v>105.15369818889286</v>
      </c>
      <c r="E19" s="6" t="s">
        <v>15</v>
      </c>
      <c r="F19" s="7"/>
    </row>
    <row r="20" spans="2:6" x14ac:dyDescent="0.25">
      <c r="B20">
        <v>4.0000000000000008E-2</v>
      </c>
      <c r="C20">
        <f ca="1"/>
        <v>105.67537816373347</v>
      </c>
      <c r="E20" s="4"/>
      <c r="F20" s="4"/>
    </row>
    <row r="21" spans="2:6" x14ac:dyDescent="0.25">
      <c r="B21">
        <v>4.4000000000000011E-2</v>
      </c>
      <c r="C21">
        <f ca="1"/>
        <v>104.10092982496136</v>
      </c>
      <c r="E21" s="4"/>
      <c r="F21" s="4"/>
    </row>
    <row r="22" spans="2:6" x14ac:dyDescent="0.25">
      <c r="B22">
        <v>4.8000000000000015E-2</v>
      </c>
      <c r="C22">
        <f ca="1"/>
        <v>102.48289891117341</v>
      </c>
      <c r="E22" s="4"/>
      <c r="F22" s="4"/>
    </row>
    <row r="23" spans="2:6" x14ac:dyDescent="0.25">
      <c r="B23">
        <v>5.2000000000000018E-2</v>
      </c>
      <c r="C23">
        <f ca="1"/>
        <v>104.01663421223188</v>
      </c>
      <c r="E23" s="4"/>
      <c r="F23" s="4"/>
    </row>
    <row r="24" spans="2:6" x14ac:dyDescent="0.25">
      <c r="B24">
        <v>5.6000000000000022E-2</v>
      </c>
      <c r="C24">
        <f ca="1"/>
        <v>103.63461353000254</v>
      </c>
      <c r="E24" s="4"/>
      <c r="F24" s="4"/>
    </row>
    <row r="25" spans="2:6" x14ac:dyDescent="0.25">
      <c r="B25">
        <v>6.0000000000000026E-2</v>
      </c>
      <c r="C25">
        <f ca="1"/>
        <v>102.5405567304559</v>
      </c>
      <c r="E25" s="4"/>
      <c r="F25" s="4"/>
    </row>
    <row r="26" spans="2:6" x14ac:dyDescent="0.25">
      <c r="B26">
        <v>6.4000000000000029E-2</v>
      </c>
      <c r="C26">
        <f ca="1"/>
        <v>101.89290494555905</v>
      </c>
      <c r="E26" s="4"/>
      <c r="F26" s="4"/>
    </row>
    <row r="27" spans="2:6" x14ac:dyDescent="0.25">
      <c r="B27">
        <v>6.8000000000000033E-2</v>
      </c>
      <c r="C27">
        <f ca="1"/>
        <v>102.67198425390511</v>
      </c>
      <c r="E27" s="4"/>
      <c r="F27" s="4"/>
    </row>
    <row r="28" spans="2:6" x14ac:dyDescent="0.25">
      <c r="B28">
        <v>7.2000000000000036E-2</v>
      </c>
      <c r="C28">
        <f ca="1"/>
        <v>101.32377521676317</v>
      </c>
      <c r="E28" s="4"/>
      <c r="F28" s="4"/>
    </row>
    <row r="29" spans="2:6" x14ac:dyDescent="0.25">
      <c r="B29">
        <v>7.600000000000004E-2</v>
      </c>
      <c r="C29">
        <f ca="1"/>
        <v>102.00713546927301</v>
      </c>
      <c r="E29" s="4"/>
      <c r="F29" s="4"/>
    </row>
    <row r="30" spans="2:6" x14ac:dyDescent="0.25">
      <c r="B30">
        <v>8.0000000000000043E-2</v>
      </c>
      <c r="C30">
        <f ca="1"/>
        <v>102.71644123882324</v>
      </c>
      <c r="E30" s="4"/>
      <c r="F30" s="4"/>
    </row>
    <row r="31" spans="2:6" x14ac:dyDescent="0.25">
      <c r="B31">
        <v>8.4000000000000047E-2</v>
      </c>
      <c r="C31">
        <f ca="1"/>
        <v>102.76122802018608</v>
      </c>
      <c r="E31" s="4"/>
      <c r="F31" s="4"/>
    </row>
    <row r="32" spans="2:6" x14ac:dyDescent="0.25">
      <c r="B32">
        <v>8.800000000000005E-2</v>
      </c>
      <c r="C32">
        <f ca="1"/>
        <v>103.28821766130987</v>
      </c>
      <c r="E32" s="4"/>
      <c r="F32" s="4"/>
    </row>
    <row r="33" spans="2:6" x14ac:dyDescent="0.25">
      <c r="B33">
        <v>9.2000000000000054E-2</v>
      </c>
      <c r="C33">
        <f ca="1"/>
        <v>103.13295407427904</v>
      </c>
      <c r="E33" s="4"/>
      <c r="F33" s="4"/>
    </row>
    <row r="34" spans="2:6" x14ac:dyDescent="0.25">
      <c r="B34">
        <v>9.6000000000000058E-2</v>
      </c>
      <c r="C34">
        <f ca="1"/>
        <v>103.59688164191081</v>
      </c>
      <c r="E34" s="4"/>
      <c r="F34" s="4"/>
    </row>
    <row r="35" spans="2:6" x14ac:dyDescent="0.25">
      <c r="B35">
        <v>0.10000000000000006</v>
      </c>
      <c r="C35">
        <f ca="1"/>
        <v>101.90705664475198</v>
      </c>
      <c r="E35" s="4"/>
      <c r="F35" s="4"/>
    </row>
    <row r="36" spans="2:6" x14ac:dyDescent="0.25">
      <c r="B36">
        <v>0.10400000000000006</v>
      </c>
      <c r="C36">
        <f ca="1"/>
        <v>100.1453585146663</v>
      </c>
      <c r="E36" s="4"/>
      <c r="F36" s="4"/>
    </row>
    <row r="37" spans="2:6" x14ac:dyDescent="0.25">
      <c r="B37">
        <v>0.10800000000000007</v>
      </c>
      <c r="C37">
        <f ca="1"/>
        <v>98.2116622525228</v>
      </c>
      <c r="E37" s="4"/>
      <c r="F37" s="4"/>
    </row>
    <row r="38" spans="2:6" x14ac:dyDescent="0.25">
      <c r="B38">
        <v>0.11200000000000007</v>
      </c>
      <c r="C38">
        <f ca="1"/>
        <v>97.646815106625979</v>
      </c>
      <c r="E38" s="4"/>
      <c r="F38" s="4"/>
    </row>
    <row r="39" spans="2:6" x14ac:dyDescent="0.25">
      <c r="B39">
        <v>0.11600000000000008</v>
      </c>
      <c r="C39">
        <f ca="1"/>
        <v>96.5868123212407</v>
      </c>
      <c r="E39" s="4"/>
      <c r="F39" s="4"/>
    </row>
    <row r="40" spans="2:6" x14ac:dyDescent="0.25">
      <c r="B40">
        <v>0.12000000000000008</v>
      </c>
      <c r="C40">
        <f ca="1"/>
        <v>96.43193918068043</v>
      </c>
      <c r="E40" s="4"/>
      <c r="F40" s="4"/>
    </row>
    <row r="41" spans="2:6" x14ac:dyDescent="0.25">
      <c r="B41">
        <v>0.12400000000000008</v>
      </c>
      <c r="C41">
        <f ca="1"/>
        <v>96.264582756771659</v>
      </c>
      <c r="E41" s="4"/>
      <c r="F41" s="4"/>
    </row>
    <row r="42" spans="2:6" x14ac:dyDescent="0.25">
      <c r="B42">
        <v>0.12800000000000009</v>
      </c>
      <c r="C42">
        <f ca="1"/>
        <v>96.34722988466909</v>
      </c>
      <c r="E42" s="4"/>
      <c r="F42" s="4"/>
    </row>
    <row r="43" spans="2:6" x14ac:dyDescent="0.25">
      <c r="B43">
        <v>0.13200000000000009</v>
      </c>
      <c r="C43">
        <f ca="1"/>
        <v>97.81144934415272</v>
      </c>
      <c r="E43" s="4"/>
      <c r="F43" s="4"/>
    </row>
    <row r="44" spans="2:6" x14ac:dyDescent="0.25">
      <c r="B44">
        <v>0.13600000000000009</v>
      </c>
      <c r="C44">
        <f ca="1"/>
        <v>97.053170264639164</v>
      </c>
      <c r="E44" s="4"/>
      <c r="F44" s="4"/>
    </row>
    <row r="45" spans="2:6" x14ac:dyDescent="0.25">
      <c r="B45">
        <v>0.1400000000000001</v>
      </c>
      <c r="C45">
        <f ca="1"/>
        <v>95.830070135208615</v>
      </c>
      <c r="E45" s="4"/>
      <c r="F45" s="4"/>
    </row>
    <row r="46" spans="2:6" x14ac:dyDescent="0.25">
      <c r="B46">
        <v>0.1440000000000001</v>
      </c>
      <c r="C46">
        <f ca="1"/>
        <v>95.806573867355795</v>
      </c>
      <c r="E46" s="4"/>
      <c r="F46" s="4"/>
    </row>
    <row r="47" spans="2:6" x14ac:dyDescent="0.25">
      <c r="B47">
        <v>0.1480000000000001</v>
      </c>
      <c r="C47">
        <f ca="1"/>
        <v>96.264129704343432</v>
      </c>
      <c r="E47" s="4"/>
      <c r="F47" s="4"/>
    </row>
    <row r="48" spans="2:6" x14ac:dyDescent="0.25">
      <c r="B48">
        <v>0.15200000000000011</v>
      </c>
      <c r="C48">
        <f ca="1"/>
        <v>97.557960030988014</v>
      </c>
      <c r="E48" s="4"/>
      <c r="F48" s="4"/>
    </row>
    <row r="49" spans="2:6" x14ac:dyDescent="0.25">
      <c r="B49">
        <v>0.15600000000000011</v>
      </c>
      <c r="C49">
        <f ca="1"/>
        <v>96.465683052496516</v>
      </c>
      <c r="E49" s="4"/>
      <c r="F49" s="4"/>
    </row>
    <row r="50" spans="2:6" x14ac:dyDescent="0.25">
      <c r="B50">
        <v>0.16000000000000011</v>
      </c>
      <c r="C50">
        <f ca="1"/>
        <v>97.633714259572429</v>
      </c>
      <c r="E50" s="4"/>
      <c r="F50" s="4"/>
    </row>
    <row r="51" spans="2:6" x14ac:dyDescent="0.25">
      <c r="B51">
        <v>0.16400000000000012</v>
      </c>
      <c r="C51">
        <f ca="1"/>
        <v>98.994832976406101</v>
      </c>
      <c r="E51" s="4"/>
      <c r="F51" s="4"/>
    </row>
    <row r="52" spans="2:6" x14ac:dyDescent="0.25">
      <c r="B52">
        <v>0.16800000000000012</v>
      </c>
      <c r="C52">
        <f ca="1"/>
        <v>99.360493335073159</v>
      </c>
      <c r="E52" s="4"/>
      <c r="F52" s="4"/>
    </row>
    <row r="53" spans="2:6" x14ac:dyDescent="0.25">
      <c r="B53">
        <v>0.17200000000000013</v>
      </c>
      <c r="C53">
        <f ca="1"/>
        <v>101.05969550326004</v>
      </c>
      <c r="E53" s="4"/>
      <c r="F53" s="4"/>
    </row>
    <row r="54" spans="2:6" x14ac:dyDescent="0.25">
      <c r="B54">
        <v>0.17600000000000013</v>
      </c>
      <c r="C54">
        <f ca="1"/>
        <v>101.39628448165222</v>
      </c>
      <c r="E54" s="4"/>
      <c r="F54" s="4"/>
    </row>
    <row r="55" spans="2:6" x14ac:dyDescent="0.25">
      <c r="B55">
        <v>0.18000000000000013</v>
      </c>
      <c r="C55">
        <f ca="1"/>
        <v>100.12657922601234</v>
      </c>
      <c r="E55" s="4"/>
      <c r="F55" s="4"/>
    </row>
    <row r="56" spans="2:6" x14ac:dyDescent="0.25">
      <c r="B56">
        <v>0.18400000000000014</v>
      </c>
      <c r="C56">
        <f ca="1"/>
        <v>99.832182931158329</v>
      </c>
      <c r="E56" s="4"/>
      <c r="F56" s="4"/>
    </row>
    <row r="57" spans="2:6" x14ac:dyDescent="0.25">
      <c r="B57">
        <v>0.18800000000000014</v>
      </c>
      <c r="C57">
        <f ca="1"/>
        <v>99.882015627674136</v>
      </c>
      <c r="E57" s="4"/>
      <c r="F57" s="4"/>
    </row>
    <row r="58" spans="2:6" x14ac:dyDescent="0.25">
      <c r="B58">
        <v>0.19200000000000014</v>
      </c>
      <c r="C58">
        <f ca="1"/>
        <v>99.761494122012166</v>
      </c>
      <c r="E58" s="4"/>
      <c r="F58" s="4"/>
    </row>
    <row r="59" spans="2:6" x14ac:dyDescent="0.25">
      <c r="B59">
        <v>0.19600000000000015</v>
      </c>
      <c r="C59">
        <f ca="1"/>
        <v>100.61635227888672</v>
      </c>
      <c r="E59" s="4"/>
      <c r="F59" s="4"/>
    </row>
    <row r="60" spans="2:6" x14ac:dyDescent="0.25">
      <c r="B60">
        <v>0.20000000000000015</v>
      </c>
      <c r="C60">
        <f ca="1"/>
        <v>100.35339801369716</v>
      </c>
      <c r="E60" s="4"/>
      <c r="F60" s="4"/>
    </row>
    <row r="61" spans="2:6" x14ac:dyDescent="0.25">
      <c r="B61">
        <v>0.20400000000000015</v>
      </c>
      <c r="C61">
        <f ca="1"/>
        <v>99.939714274137827</v>
      </c>
      <c r="E61" s="4"/>
      <c r="F61" s="4"/>
    </row>
    <row r="62" spans="2:6" x14ac:dyDescent="0.25">
      <c r="B62">
        <v>0.20800000000000016</v>
      </c>
      <c r="C62">
        <f ca="1"/>
        <v>100.06848507892086</v>
      </c>
      <c r="E62" s="4"/>
      <c r="F62" s="4"/>
    </row>
    <row r="63" spans="2:6" x14ac:dyDescent="0.25">
      <c r="B63">
        <v>0.21200000000000016</v>
      </c>
      <c r="C63">
        <f ca="1"/>
        <v>101.73881588538767</v>
      </c>
      <c r="E63" s="4"/>
      <c r="F63" s="4"/>
    </row>
    <row r="64" spans="2:6" x14ac:dyDescent="0.25">
      <c r="B64">
        <v>0.21600000000000016</v>
      </c>
      <c r="C64">
        <f ca="1"/>
        <v>102.35532336406337</v>
      </c>
      <c r="E64" s="4"/>
      <c r="F64" s="4"/>
    </row>
    <row r="65" spans="2:6" x14ac:dyDescent="0.25">
      <c r="B65">
        <v>0.22000000000000017</v>
      </c>
      <c r="C65">
        <f ca="1"/>
        <v>103.36744469687842</v>
      </c>
      <c r="E65" s="4"/>
      <c r="F65" s="4"/>
    </row>
    <row r="66" spans="2:6" x14ac:dyDescent="0.25">
      <c r="B66">
        <v>0.22400000000000017</v>
      </c>
      <c r="C66">
        <f ca="1"/>
        <v>103.74485373298319</v>
      </c>
      <c r="E66" s="4"/>
      <c r="F66" s="4"/>
    </row>
    <row r="67" spans="2:6" x14ac:dyDescent="0.25">
      <c r="B67">
        <v>0.22800000000000017</v>
      </c>
      <c r="C67">
        <f ca="1"/>
        <v>101.98503618798655</v>
      </c>
      <c r="E67" s="4"/>
      <c r="F67" s="4"/>
    </row>
    <row r="68" spans="2:6" x14ac:dyDescent="0.25">
      <c r="B68">
        <v>0.23200000000000018</v>
      </c>
      <c r="C68">
        <f ca="1"/>
        <v>100.50765030749534</v>
      </c>
      <c r="E68" s="4"/>
      <c r="F68" s="4"/>
    </row>
    <row r="69" spans="2:6" x14ac:dyDescent="0.25">
      <c r="B69">
        <v>0.23600000000000018</v>
      </c>
      <c r="C69">
        <f ca="1"/>
        <v>98.694814459128423</v>
      </c>
      <c r="E69" s="4"/>
      <c r="F69" s="4"/>
    </row>
    <row r="70" spans="2:6" x14ac:dyDescent="0.25">
      <c r="B70">
        <v>0.24000000000000019</v>
      </c>
      <c r="C70">
        <f ca="1"/>
        <v>97.639629791090073</v>
      </c>
      <c r="E70" s="4"/>
      <c r="F70" s="4"/>
    </row>
    <row r="71" spans="2:6" x14ac:dyDescent="0.25">
      <c r="B71">
        <v>0.24400000000000019</v>
      </c>
      <c r="C71">
        <f ca="1"/>
        <v>98.012533451674003</v>
      </c>
      <c r="E71" s="4"/>
      <c r="F71" s="4"/>
    </row>
    <row r="72" spans="2:6" x14ac:dyDescent="0.25">
      <c r="B72">
        <v>0.24800000000000019</v>
      </c>
      <c r="C72">
        <f ca="1"/>
        <v>97.251045746512006</v>
      </c>
      <c r="E72" s="4"/>
      <c r="F72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33</vt:i4>
      </vt:variant>
    </vt:vector>
  </HeadingPairs>
  <TitlesOfParts>
    <vt:vector size="35" baseType="lpstr">
      <vt:lpstr>Antithetic</vt:lpstr>
      <vt:lpstr>Control Variate</vt:lpstr>
      <vt:lpstr>_B</vt:lpstr>
      <vt:lpstr>_payoff</vt:lpstr>
      <vt:lpstr>_S</vt:lpstr>
      <vt:lpstr>average</vt:lpstr>
      <vt:lpstr>B</vt:lpstr>
      <vt:lpstr>c_n</vt:lpstr>
      <vt:lpstr>CovXY</vt:lpstr>
      <vt:lpstr>Antithetic!dt</vt:lpstr>
      <vt:lpstr>dt</vt:lpstr>
      <vt:lpstr>Antithetic!f</vt:lpstr>
      <vt:lpstr>f</vt:lpstr>
      <vt:lpstr>geomean</vt:lpstr>
      <vt:lpstr>Antithetic!k</vt:lpstr>
      <vt:lpstr>k</vt:lpstr>
      <vt:lpstr>mean</vt:lpstr>
      <vt:lpstr>n</vt:lpstr>
      <vt:lpstr>'Control Variate'!payoff</vt:lpstr>
      <vt:lpstr>payoff</vt:lpstr>
      <vt:lpstr>rho</vt:lpstr>
      <vt:lpstr>S</vt:lpstr>
      <vt:lpstr>Antithetic!sigma</vt:lpstr>
      <vt:lpstr>sigma</vt:lpstr>
      <vt:lpstr>stdev</vt:lpstr>
      <vt:lpstr>stock</vt:lpstr>
      <vt:lpstr>Antithetic!t</vt:lpstr>
      <vt:lpstr>t</vt:lpstr>
      <vt:lpstr>VarX</vt:lpstr>
      <vt:lpstr>VarY</vt:lpstr>
      <vt:lpstr>X_n</vt:lpstr>
      <vt:lpstr>X_n_2</vt:lpstr>
      <vt:lpstr>X_n_Y_n</vt:lpstr>
      <vt:lpstr>Y_n</vt:lpstr>
      <vt:lpstr>Y_n_2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2021-10-09T19:09:14Z</dcterms:created>
  <dcterms:modified xsi:type="dcterms:W3CDTF">2021-10-11T13:50:43Z</dcterms:modified>
</cp:coreProperties>
</file>