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keithalewis\FRE6233\excel\"/>
    </mc:Choice>
  </mc:AlternateContent>
  <xr:revisionPtr revIDLastSave="0" documentId="13_ncr:1_{9235FCF0-6423-46B0-BA9F-C1647F886D57}" xr6:coauthVersionLast="47" xr6:coauthVersionMax="47" xr10:uidLastSave="{00000000-0000-0000-0000-000000000000}"/>
  <bookViews>
    <workbookView xWindow="1470" yWindow="1470" windowWidth="25575" windowHeight="14520" xr2:uid="{00000000-000D-0000-FFFF-FFFF00000000}"/>
  </bookViews>
  <sheets>
    <sheet name="Sheet1" sheetId="1" r:id="rId1"/>
  </sheets>
  <definedNames>
    <definedName name="dt">Sheet1!$C$9</definedName>
    <definedName name="f">Sheet1!$C$3</definedName>
    <definedName name="F_T">Sheet1!$E$6</definedName>
    <definedName name="k">Sheet1!$C$6</definedName>
    <definedName name="normal">Sheet1!$C$2</definedName>
    <definedName name="option">Sheet1!$C$5</definedName>
    <definedName name="s">Sheet1!$C$8</definedName>
    <definedName name="sigma">Sheet1!$C$4</definedName>
    <definedName name="t">Sheet1!$C$7</definedName>
    <definedName name="VALUE">Sheet1!$C$10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B13" i="1" s="1" a="1"/>
  <c r="B73" i="1" s="1"/>
  <c r="C8" i="1"/>
  <c r="H6" i="1"/>
  <c r="C5" i="1" a="1"/>
  <c r="C2" i="1" a="1"/>
  <c r="C5" i="1" l="1"/>
  <c r="C2" i="1"/>
  <c r="B15" i="1"/>
  <c r="B23" i="1"/>
  <c r="B34" i="1"/>
  <c r="B45" i="1"/>
  <c r="B55" i="1"/>
  <c r="B66" i="1"/>
  <c r="B16" i="1"/>
  <c r="B25" i="1"/>
  <c r="B35" i="1"/>
  <c r="B46" i="1"/>
  <c r="B57" i="1"/>
  <c r="B67" i="1"/>
  <c r="B13" i="1"/>
  <c r="B19" i="1"/>
  <c r="B29" i="1"/>
  <c r="B39" i="1"/>
  <c r="B50" i="1"/>
  <c r="B61" i="1"/>
  <c r="B71" i="1"/>
  <c r="B20" i="1"/>
  <c r="B30" i="1"/>
  <c r="B41" i="1"/>
  <c r="B51" i="1"/>
  <c r="B62" i="1"/>
  <c r="B72" i="1"/>
  <c r="B68" i="1"/>
  <c r="B64" i="1"/>
  <c r="B60" i="1"/>
  <c r="B56" i="1"/>
  <c r="B52" i="1"/>
  <c r="B48" i="1"/>
  <c r="B44" i="1"/>
  <c r="B40" i="1"/>
  <c r="B36" i="1"/>
  <c r="B32" i="1"/>
  <c r="B28" i="1"/>
  <c r="B24" i="1"/>
  <c r="B17" i="1"/>
  <c r="B21" i="1"/>
  <c r="B26" i="1"/>
  <c r="B31" i="1"/>
  <c r="B37" i="1"/>
  <c r="B42" i="1"/>
  <c r="B47" i="1"/>
  <c r="B53" i="1"/>
  <c r="B58" i="1"/>
  <c r="B63" i="1"/>
  <c r="B69" i="1"/>
  <c r="B74" i="1"/>
  <c r="B14" i="1"/>
  <c r="B18" i="1"/>
  <c r="B22" i="1"/>
  <c r="B27" i="1"/>
  <c r="B33" i="1"/>
  <c r="B38" i="1"/>
  <c r="B43" i="1"/>
  <c r="B49" i="1"/>
  <c r="B54" i="1"/>
  <c r="B59" i="1"/>
  <c r="B65" i="1"/>
  <c r="B70" i="1"/>
  <c r="B75" i="1"/>
  <c r="C10" i="1" a="1"/>
  <c r="C13" i="1" a="1"/>
  <c r="C10" i="1" l="1"/>
  <c r="C73" i="1"/>
  <c r="D73" i="1" s="1"/>
  <c r="C69" i="1"/>
  <c r="D69" i="1" s="1"/>
  <c r="C65" i="1"/>
  <c r="D65" i="1" s="1"/>
  <c r="C61" i="1"/>
  <c r="D61" i="1" s="1"/>
  <c r="C57" i="1"/>
  <c r="D57" i="1" s="1"/>
  <c r="C53" i="1"/>
  <c r="D53" i="1" s="1"/>
  <c r="C49" i="1"/>
  <c r="D49" i="1" s="1"/>
  <c r="C45" i="1"/>
  <c r="D45" i="1" s="1"/>
  <c r="C41" i="1"/>
  <c r="D41" i="1" s="1"/>
  <c r="C37" i="1"/>
  <c r="D37" i="1" s="1"/>
  <c r="C33" i="1"/>
  <c r="D33" i="1" s="1"/>
  <c r="C29" i="1"/>
  <c r="D29" i="1" s="1"/>
  <c r="C25" i="1"/>
  <c r="D25" i="1" s="1"/>
  <c r="C21" i="1"/>
  <c r="D21" i="1" s="1"/>
  <c r="C17" i="1"/>
  <c r="D17" i="1" s="1"/>
  <c r="C72" i="1"/>
  <c r="D72" i="1" s="1"/>
  <c r="C68" i="1"/>
  <c r="D68" i="1" s="1"/>
  <c r="C64" i="1"/>
  <c r="D64" i="1" s="1"/>
  <c r="C60" i="1"/>
  <c r="D60" i="1" s="1"/>
  <c r="C56" i="1"/>
  <c r="D56" i="1" s="1"/>
  <c r="C52" i="1"/>
  <c r="D52" i="1" s="1"/>
  <c r="C48" i="1"/>
  <c r="D48" i="1" s="1"/>
  <c r="C44" i="1"/>
  <c r="D44" i="1" s="1"/>
  <c r="C40" i="1"/>
  <c r="D40" i="1" s="1"/>
  <c r="C36" i="1"/>
  <c r="D36" i="1" s="1"/>
  <c r="C32" i="1"/>
  <c r="D32" i="1" s="1"/>
  <c r="C28" i="1"/>
  <c r="D28" i="1" s="1"/>
  <c r="C24" i="1"/>
  <c r="D24" i="1" s="1"/>
  <c r="C20" i="1"/>
  <c r="D20" i="1" s="1"/>
  <c r="C16" i="1"/>
  <c r="D16" i="1" s="1"/>
  <c r="C13" i="1"/>
  <c r="D13" i="1" s="1"/>
  <c r="C75" i="1"/>
  <c r="C67" i="1"/>
  <c r="D67" i="1" s="1"/>
  <c r="C59" i="1"/>
  <c r="D59" i="1" s="1"/>
  <c r="C51" i="1"/>
  <c r="D51" i="1" s="1"/>
  <c r="C43" i="1"/>
  <c r="D43" i="1" s="1"/>
  <c r="C35" i="1"/>
  <c r="D35" i="1" s="1"/>
  <c r="C27" i="1"/>
  <c r="D27" i="1" s="1"/>
  <c r="C19" i="1"/>
  <c r="D19" i="1" s="1"/>
  <c r="C71" i="1"/>
  <c r="D71" i="1" s="1"/>
  <c r="C63" i="1"/>
  <c r="D63" i="1" s="1"/>
  <c r="C55" i="1"/>
  <c r="D55" i="1" s="1"/>
  <c r="C47" i="1"/>
  <c r="D47" i="1" s="1"/>
  <c r="C39" i="1"/>
  <c r="D39" i="1" s="1"/>
  <c r="C31" i="1"/>
  <c r="D31" i="1" s="1"/>
  <c r="C74" i="1"/>
  <c r="D74" i="1" s="1"/>
  <c r="C66" i="1"/>
  <c r="D66" i="1" s="1"/>
  <c r="C58" i="1"/>
  <c r="D58" i="1" s="1"/>
  <c r="C50" i="1"/>
  <c r="D50" i="1" s="1"/>
  <c r="C42" i="1"/>
  <c r="D42" i="1" s="1"/>
  <c r="C34" i="1"/>
  <c r="D34" i="1" s="1"/>
  <c r="C26" i="1"/>
  <c r="D26" i="1" s="1"/>
  <c r="C18" i="1"/>
  <c r="D18" i="1" s="1"/>
  <c r="C54" i="1"/>
  <c r="D54" i="1" s="1"/>
  <c r="C23" i="1"/>
  <c r="D23" i="1" s="1"/>
  <c r="C38" i="1"/>
  <c r="D38" i="1" s="1"/>
  <c r="C46" i="1"/>
  <c r="D46" i="1" s="1"/>
  <c r="C22" i="1"/>
  <c r="D22" i="1" s="1"/>
  <c r="C70" i="1"/>
  <c r="D70" i="1" s="1"/>
  <c r="C15" i="1"/>
  <c r="D15" i="1" s="1"/>
  <c r="C62" i="1"/>
  <c r="D62" i="1" s="1"/>
  <c r="C30" i="1"/>
  <c r="D30" i="1" s="1"/>
  <c r="C14" i="1"/>
  <c r="D14" i="1" s="1"/>
  <c r="E77" i="1"/>
  <c r="K61" i="1" a="1"/>
  <c r="K45" i="1" a="1"/>
  <c r="K29" i="1" a="1"/>
  <c r="K72" i="1" a="1"/>
  <c r="K56" i="1" a="1"/>
  <c r="K40" i="1" a="1"/>
  <c r="K24" i="1" a="1"/>
  <c r="K43" i="1" a="1"/>
  <c r="K71" i="1" a="1"/>
  <c r="K39" i="1" a="1"/>
  <c r="K58" i="1" a="1"/>
  <c r="K26" i="1" a="1"/>
  <c r="K38" i="1" a="1"/>
  <c r="K15" i="1" a="1"/>
  <c r="K32" i="1" a="1"/>
  <c r="K59" i="1" a="1"/>
  <c r="K55" i="1" a="1"/>
  <c r="K54" i="1" a="1"/>
  <c r="K30" i="1" a="1"/>
  <c r="K49" i="1" a="1"/>
  <c r="K60" i="1" a="1"/>
  <c r="K28" i="1" a="1"/>
  <c r="K51" i="1" a="1"/>
  <c r="K47" i="1" a="1"/>
  <c r="K23" i="1" a="1"/>
  <c r="K14" i="1" a="1"/>
  <c r="K73" i="1" a="1"/>
  <c r="K57" i="1" a="1"/>
  <c r="K41" i="1" a="1"/>
  <c r="K25" i="1" a="1"/>
  <c r="K68" i="1" a="1"/>
  <c r="K52" i="1" a="1"/>
  <c r="K36" i="1" a="1"/>
  <c r="K20" i="1" a="1"/>
  <c r="K67" i="1" a="1"/>
  <c r="K35" i="1" a="1"/>
  <c r="K63" i="1" a="1"/>
  <c r="K31" i="1" a="1"/>
  <c r="K50" i="1" a="1"/>
  <c r="K18" i="1" a="1"/>
  <c r="K46" i="1" a="1"/>
  <c r="K62" i="1" a="1"/>
  <c r="K69" i="1" a="1"/>
  <c r="K53" i="1" a="1"/>
  <c r="K37" i="1" a="1"/>
  <c r="K21" i="1" a="1"/>
  <c r="K64" i="1" a="1"/>
  <c r="K48" i="1" a="1"/>
  <c r="K16" i="1" a="1"/>
  <c r="K27" i="1" a="1"/>
  <c r="K74" i="1" a="1"/>
  <c r="K42" i="1" a="1"/>
  <c r="K22" i="1" a="1"/>
  <c r="K65" i="1" a="1"/>
  <c r="K33" i="1" a="1"/>
  <c r="K17" i="1" a="1"/>
  <c r="K44" i="1" a="1"/>
  <c r="K19" i="1" a="1"/>
  <c r="K66" i="1" a="1"/>
  <c r="K34" i="1" a="1"/>
  <c r="K70" i="1" a="1"/>
  <c r="K13" i="1" a="1"/>
  <c r="J61" i="1" a="1"/>
  <c r="J45" i="1" a="1"/>
  <c r="J29" i="1" a="1"/>
  <c r="J72" i="1" a="1"/>
  <c r="J56" i="1" a="1"/>
  <c r="J40" i="1" a="1"/>
  <c r="J24" i="1" a="1"/>
  <c r="J43" i="1" a="1"/>
  <c r="J71" i="1" a="1"/>
  <c r="J39" i="1" a="1"/>
  <c r="J58" i="1" a="1"/>
  <c r="J26" i="1" a="1"/>
  <c r="J38" i="1" a="1"/>
  <c r="J15" i="1" a="1"/>
  <c r="J57" i="1" a="1"/>
  <c r="J41" i="1" a="1"/>
  <c r="J25" i="1" a="1"/>
  <c r="J68" i="1" a="1"/>
  <c r="J52" i="1" a="1"/>
  <c r="J36" i="1" a="1"/>
  <c r="J20" i="1" a="1"/>
  <c r="J35" i="1" a="1"/>
  <c r="J63" i="1" a="1"/>
  <c r="J31" i="1" a="1"/>
  <c r="J18" i="1" a="1"/>
  <c r="J46" i="1" a="1"/>
  <c r="J62" i="1" a="1"/>
  <c r="J69" i="1" a="1"/>
  <c r="J37" i="1" a="1"/>
  <c r="J21" i="1" a="1"/>
  <c r="J48" i="1" a="1"/>
  <c r="J16" i="1" a="1"/>
  <c r="J59" i="1" a="1"/>
  <c r="J55" i="1" a="1"/>
  <c r="J74" i="1" a="1"/>
  <c r="J54" i="1" a="1"/>
  <c r="J22" i="1" a="1"/>
  <c r="J65" i="1" a="1"/>
  <c r="J49" i="1" a="1"/>
  <c r="J17" i="1" a="1"/>
  <c r="J60" i="1" a="1"/>
  <c r="J28" i="1" a="1"/>
  <c r="J51" i="1" a="1"/>
  <c r="J19" i="1" a="1"/>
  <c r="J66" i="1" a="1"/>
  <c r="J23" i="1" a="1"/>
  <c r="J70" i="1" a="1"/>
  <c r="J73" i="1" a="1"/>
  <c r="J67" i="1" a="1"/>
  <c r="J50" i="1" a="1"/>
  <c r="J53" i="1" a="1"/>
  <c r="J64" i="1" a="1"/>
  <c r="J32" i="1" a="1"/>
  <c r="J27" i="1" a="1"/>
  <c r="J42" i="1" a="1"/>
  <c r="J30" i="1" a="1"/>
  <c r="J33" i="1" a="1"/>
  <c r="J44" i="1" a="1"/>
  <c r="J47" i="1" a="1"/>
  <c r="J34" i="1" a="1"/>
  <c r="J14" i="1" a="1"/>
  <c r="J13" i="1" a="1"/>
  <c r="H25" i="1" a="1"/>
  <c r="H20" i="1" a="1"/>
  <c r="H31" i="1" a="1"/>
  <c r="H62" i="1" a="1"/>
  <c r="H34" i="1" a="1"/>
  <c r="H71" i="1" a="1"/>
  <c r="H53" i="1" a="1"/>
  <c r="H48" i="1" a="1"/>
  <c r="H27" i="1" a="1"/>
  <c r="H54" i="1" a="1"/>
  <c r="H33" i="1" a="1"/>
  <c r="H23" i="1" a="1"/>
  <c r="H24" i="1" a="1"/>
  <c r="H17" i="1" a="1"/>
  <c r="H43" i="1" a="1"/>
  <c r="E57" i="1" a="1"/>
  <c r="E52" i="1" a="1"/>
  <c r="E35" i="1" a="1"/>
  <c r="E18" i="1" a="1"/>
  <c r="E17" i="1" a="1"/>
  <c r="E23" i="1" a="1"/>
  <c r="E40" i="1" a="1"/>
  <c r="E15" i="1" a="1"/>
  <c r="E21" i="1" a="1"/>
  <c r="E16" i="1" a="1"/>
  <c r="E74" i="1" a="1"/>
  <c r="E30" i="1" a="1"/>
  <c r="E28" i="1" a="1"/>
  <c r="E70" i="1" a="1"/>
  <c r="E24" i="1" a="1"/>
  <c r="E13" i="1" a="1"/>
  <c r="H57" i="1" a="1"/>
  <c r="H18" i="1" a="1"/>
  <c r="H45" i="1" a="1"/>
  <c r="H15" i="1" a="1"/>
  <c r="H16" i="1" a="1"/>
  <c r="H30" i="1" a="1"/>
  <c r="H29" i="1" a="1"/>
  <c r="H13" i="1" a="1"/>
  <c r="E20" i="1" a="1"/>
  <c r="E62" i="1" a="1"/>
  <c r="E45" i="1" a="1"/>
  <c r="E53" i="1" a="1"/>
  <c r="E27" i="1" a="1"/>
  <c r="E33" i="1" a="1"/>
  <c r="E29" i="1" a="1"/>
  <c r="C77" i="1" a="1"/>
  <c r="H41" i="1" a="1"/>
  <c r="H63" i="1" a="1"/>
  <c r="H19" i="1" a="1"/>
  <c r="H69" i="1" a="1"/>
  <c r="H59" i="1" a="1"/>
  <c r="H47" i="1" a="1"/>
  <c r="H65" i="1" a="1"/>
  <c r="E73" i="1" a="1"/>
  <c r="E67" i="1" a="1"/>
  <c r="E49" i="1" a="1"/>
  <c r="E72" i="1" a="1"/>
  <c r="E32" i="1" a="1"/>
  <c r="E22" i="1" a="1"/>
  <c r="E34" i="1" a="1"/>
  <c r="E38" i="1" a="1"/>
  <c r="H73" i="1" a="1"/>
  <c r="H68" i="1" a="1"/>
  <c r="H67" i="1" a="1"/>
  <c r="H50" i="1" a="1"/>
  <c r="H60" i="1" a="1"/>
  <c r="H70" i="1" a="1"/>
  <c r="H58" i="1" a="1"/>
  <c r="H37" i="1" a="1"/>
  <c r="H32" i="1" a="1"/>
  <c r="H55" i="1" a="1"/>
  <c r="H22" i="1" a="1"/>
  <c r="H44" i="1" a="1"/>
  <c r="H14" i="1" a="1"/>
  <c r="H39" i="1" a="1"/>
  <c r="H66" i="1" a="1"/>
  <c r="H26" i="1" a="1"/>
  <c r="E41" i="1" a="1"/>
  <c r="E36" i="1" a="1"/>
  <c r="E63" i="1" a="1"/>
  <c r="E46" i="1" a="1"/>
  <c r="E44" i="1" a="1"/>
  <c r="E14" i="1" a="1"/>
  <c r="E43" i="1" a="1"/>
  <c r="E69" i="1" a="1"/>
  <c r="E64" i="1" a="1"/>
  <c r="E59" i="1" a="1"/>
  <c r="E42" i="1" a="1"/>
  <c r="E65" i="1" a="1"/>
  <c r="E51" i="1" a="1"/>
  <c r="E61" i="1" a="1"/>
  <c r="E71" i="1" a="1"/>
  <c r="H52" i="1" a="1"/>
  <c r="H35" i="1" a="1"/>
  <c r="H28" i="1" a="1"/>
  <c r="H21" i="1" a="1"/>
  <c r="H74" i="1" a="1"/>
  <c r="H51" i="1" a="1"/>
  <c r="H38" i="1" a="1"/>
  <c r="H61" i="1" a="1"/>
  <c r="E25" i="1" a="1"/>
  <c r="E31" i="1" a="1"/>
  <c r="E19" i="1" a="1"/>
  <c r="E39" i="1" a="1"/>
  <c r="E48" i="1" a="1"/>
  <c r="E54" i="1" a="1"/>
  <c r="E47" i="1" a="1"/>
  <c r="E58" i="1" a="1"/>
  <c r="H36" i="1" a="1"/>
  <c r="H46" i="1" a="1"/>
  <c r="H56" i="1" a="1"/>
  <c r="H64" i="1" a="1"/>
  <c r="H42" i="1" a="1"/>
  <c r="H49" i="1" a="1"/>
  <c r="H40" i="1" a="1"/>
  <c r="H72" i="1" a="1"/>
  <c r="E68" i="1" a="1"/>
  <c r="E50" i="1" a="1"/>
  <c r="E66" i="1" a="1"/>
  <c r="E26" i="1" a="1"/>
  <c r="E37" i="1" a="1"/>
  <c r="E55" i="1" a="1"/>
  <c r="E60" i="1" a="1"/>
  <c r="E56" i="1" a="1"/>
  <c r="K70" i="1" l="1"/>
  <c r="K34" i="1"/>
  <c r="K66" i="1"/>
  <c r="K19" i="1"/>
  <c r="K44" i="1"/>
  <c r="K17" i="1"/>
  <c r="K33" i="1"/>
  <c r="K65" i="1"/>
  <c r="K22" i="1"/>
  <c r="K42" i="1"/>
  <c r="K74" i="1"/>
  <c r="K27" i="1"/>
  <c r="K16" i="1"/>
  <c r="K48" i="1"/>
  <c r="K64" i="1"/>
  <c r="K21" i="1"/>
  <c r="K37" i="1"/>
  <c r="K53" i="1"/>
  <c r="K69" i="1"/>
  <c r="K62" i="1"/>
  <c r="K46" i="1"/>
  <c r="K18" i="1"/>
  <c r="K50" i="1"/>
  <c r="K31" i="1"/>
  <c r="K63" i="1"/>
  <c r="K35" i="1"/>
  <c r="K67" i="1"/>
  <c r="K20" i="1"/>
  <c r="K36" i="1"/>
  <c r="K52" i="1"/>
  <c r="K68" i="1"/>
  <c r="K25" i="1"/>
  <c r="K41" i="1"/>
  <c r="K57" i="1"/>
  <c r="K73" i="1"/>
  <c r="K14" i="1"/>
  <c r="K23" i="1"/>
  <c r="K47" i="1"/>
  <c r="K51" i="1"/>
  <c r="K28" i="1"/>
  <c r="K60" i="1"/>
  <c r="K49" i="1"/>
  <c r="K30" i="1"/>
  <c r="K54" i="1"/>
  <c r="K55" i="1"/>
  <c r="K59" i="1"/>
  <c r="K32" i="1"/>
  <c r="K15" i="1"/>
  <c r="K38" i="1"/>
  <c r="K26" i="1"/>
  <c r="K58" i="1"/>
  <c r="K39" i="1"/>
  <c r="K71" i="1"/>
  <c r="K43" i="1"/>
  <c r="K24" i="1"/>
  <c r="K40" i="1"/>
  <c r="K56" i="1"/>
  <c r="K72" i="1"/>
  <c r="K29" i="1"/>
  <c r="K45" i="1"/>
  <c r="K61" i="1"/>
  <c r="K13" i="1"/>
  <c r="J14" i="1"/>
  <c r="L15" i="1" s="1"/>
  <c r="J34" i="1"/>
  <c r="J47" i="1"/>
  <c r="J44" i="1"/>
  <c r="J33" i="1"/>
  <c r="J30" i="1"/>
  <c r="J42" i="1"/>
  <c r="J27" i="1"/>
  <c r="J32" i="1"/>
  <c r="J64" i="1"/>
  <c r="J53" i="1"/>
  <c r="J50" i="1"/>
  <c r="J67" i="1"/>
  <c r="J73" i="1"/>
  <c r="J70" i="1"/>
  <c r="J23" i="1"/>
  <c r="J66" i="1"/>
  <c r="J19" i="1"/>
  <c r="J51" i="1"/>
  <c r="J28" i="1"/>
  <c r="J60" i="1"/>
  <c r="J17" i="1"/>
  <c r="J49" i="1"/>
  <c r="J65" i="1"/>
  <c r="J22" i="1"/>
  <c r="J54" i="1"/>
  <c r="J74" i="1"/>
  <c r="J55" i="1"/>
  <c r="J59" i="1"/>
  <c r="J16" i="1"/>
  <c r="J48" i="1"/>
  <c r="J21" i="1"/>
  <c r="J37" i="1"/>
  <c r="J69" i="1"/>
  <c r="J62" i="1"/>
  <c r="J46" i="1"/>
  <c r="J18" i="1"/>
  <c r="J31" i="1"/>
  <c r="J63" i="1"/>
  <c r="J35" i="1"/>
  <c r="J20" i="1"/>
  <c r="J36" i="1"/>
  <c r="J52" i="1"/>
  <c r="J68" i="1"/>
  <c r="J25" i="1"/>
  <c r="J41" i="1"/>
  <c r="J57" i="1"/>
  <c r="J15" i="1"/>
  <c r="J38" i="1"/>
  <c r="J26" i="1"/>
  <c r="J58" i="1"/>
  <c r="J39" i="1"/>
  <c r="J71" i="1"/>
  <c r="J43" i="1"/>
  <c r="J24" i="1"/>
  <c r="J40" i="1"/>
  <c r="J56" i="1"/>
  <c r="J72" i="1"/>
  <c r="J29" i="1"/>
  <c r="J45" i="1"/>
  <c r="J61" i="1"/>
  <c r="J13" i="1"/>
  <c r="H26" i="1"/>
  <c r="H43" i="1"/>
  <c r="H72" i="1"/>
  <c r="H61" i="1"/>
  <c r="H66" i="1"/>
  <c r="H17" i="1"/>
  <c r="H65" i="1"/>
  <c r="H38" i="1"/>
  <c r="H39" i="1"/>
  <c r="H24" i="1"/>
  <c r="H40" i="1"/>
  <c r="H29" i="1"/>
  <c r="H14" i="1"/>
  <c r="H23" i="1"/>
  <c r="H47" i="1"/>
  <c r="H51" i="1"/>
  <c r="H44" i="1"/>
  <c r="H33" i="1"/>
  <c r="H49" i="1"/>
  <c r="H30" i="1"/>
  <c r="H22" i="1"/>
  <c r="H54" i="1"/>
  <c r="H42" i="1"/>
  <c r="H74" i="1"/>
  <c r="H55" i="1"/>
  <c r="H27" i="1"/>
  <c r="H59" i="1"/>
  <c r="H16" i="1"/>
  <c r="H32" i="1"/>
  <c r="H48" i="1"/>
  <c r="H64" i="1"/>
  <c r="H21" i="1"/>
  <c r="H37" i="1"/>
  <c r="H53" i="1"/>
  <c r="H69" i="1"/>
  <c r="H15" i="1"/>
  <c r="H58" i="1"/>
  <c r="H71" i="1"/>
  <c r="H56" i="1"/>
  <c r="H45" i="1"/>
  <c r="H70" i="1"/>
  <c r="H34" i="1"/>
  <c r="H19" i="1"/>
  <c r="H28" i="1"/>
  <c r="H60" i="1"/>
  <c r="H62" i="1"/>
  <c r="H46" i="1"/>
  <c r="H18" i="1"/>
  <c r="H50" i="1"/>
  <c r="H31" i="1"/>
  <c r="H63" i="1"/>
  <c r="H35" i="1"/>
  <c r="H67" i="1"/>
  <c r="H20" i="1"/>
  <c r="H36" i="1"/>
  <c r="H52" i="1"/>
  <c r="H68" i="1"/>
  <c r="H25" i="1"/>
  <c r="H41" i="1"/>
  <c r="H57" i="1"/>
  <c r="H73" i="1"/>
  <c r="H13" i="1"/>
  <c r="E38" i="1"/>
  <c r="E58" i="1"/>
  <c r="E71" i="1"/>
  <c r="E24" i="1"/>
  <c r="E56" i="1"/>
  <c r="E29" i="1"/>
  <c r="E61" i="1"/>
  <c r="E70" i="1"/>
  <c r="E34" i="1"/>
  <c r="E47" i="1"/>
  <c r="E51" i="1"/>
  <c r="E28" i="1"/>
  <c r="E60" i="1"/>
  <c r="E33" i="1"/>
  <c r="E65" i="1"/>
  <c r="E30" i="1"/>
  <c r="E22" i="1"/>
  <c r="E54" i="1"/>
  <c r="E42" i="1"/>
  <c r="E74" i="1"/>
  <c r="E55" i="1"/>
  <c r="E27" i="1"/>
  <c r="E59" i="1"/>
  <c r="E16" i="1"/>
  <c r="E32" i="1"/>
  <c r="E48" i="1"/>
  <c r="E64" i="1"/>
  <c r="E21" i="1"/>
  <c r="E37" i="1"/>
  <c r="E53" i="1"/>
  <c r="E69" i="1"/>
  <c r="E15" i="1"/>
  <c r="E26" i="1"/>
  <c r="E39" i="1"/>
  <c r="E43" i="1"/>
  <c r="E40" i="1"/>
  <c r="E72" i="1"/>
  <c r="E45" i="1"/>
  <c r="E14" i="1"/>
  <c r="E23" i="1"/>
  <c r="E66" i="1"/>
  <c r="E19" i="1"/>
  <c r="E44" i="1"/>
  <c r="E17" i="1"/>
  <c r="E49" i="1"/>
  <c r="E62" i="1"/>
  <c r="E46" i="1"/>
  <c r="E18" i="1"/>
  <c r="E50" i="1"/>
  <c r="E31" i="1"/>
  <c r="E63" i="1"/>
  <c r="E35" i="1"/>
  <c r="E67" i="1"/>
  <c r="E20" i="1"/>
  <c r="E36" i="1"/>
  <c r="E52" i="1"/>
  <c r="E68" i="1"/>
  <c r="E25" i="1"/>
  <c r="E41" i="1"/>
  <c r="E57" i="1"/>
  <c r="E73" i="1"/>
  <c r="E13" i="1"/>
  <c r="F13" i="1" s="1"/>
  <c r="D77" i="1"/>
  <c r="C77" i="1"/>
  <c r="D75" i="1"/>
  <c r="H75" i="1" a="1"/>
  <c r="E75" i="1" a="1"/>
  <c r="L71" i="1" l="1"/>
  <c r="L54" i="1"/>
  <c r="L46" i="1"/>
  <c r="L69" i="1"/>
  <c r="L61" i="1"/>
  <c r="L18" i="1"/>
  <c r="H75" i="1"/>
  <c r="L34" i="1"/>
  <c r="L73" i="1"/>
  <c r="E75" i="1"/>
  <c r="L44" i="1"/>
  <c r="L60" i="1"/>
  <c r="L55" i="1"/>
  <c r="L32" i="1"/>
  <c r="L70" i="1"/>
  <c r="L58" i="1"/>
  <c r="L27" i="1"/>
  <c r="L24" i="1"/>
  <c r="L49" i="1"/>
  <c r="L65" i="1"/>
  <c r="L45" i="1"/>
  <c r="L43" i="1"/>
  <c r="L48" i="1"/>
  <c r="L17" i="1"/>
  <c r="L57" i="1"/>
  <c r="L29" i="1"/>
  <c r="L75" i="1"/>
  <c r="L63" i="1"/>
  <c r="L28" i="1"/>
  <c r="L66" i="1"/>
  <c r="L26" i="1"/>
  <c r="L36" i="1"/>
  <c r="L40" i="1"/>
  <c r="L74" i="1"/>
  <c r="L16" i="1"/>
  <c r="L39" i="1"/>
  <c r="L37" i="1"/>
  <c r="L14" i="1"/>
  <c r="L64" i="1"/>
  <c r="G13" i="1"/>
  <c r="F14" i="1"/>
  <c r="E6" i="1"/>
  <c r="L42" i="1"/>
  <c r="L68" i="1"/>
  <c r="L31" i="1"/>
  <c r="L23" i="1"/>
  <c r="L52" i="1"/>
  <c r="L19" i="1"/>
  <c r="L51" i="1"/>
  <c r="L47" i="1"/>
  <c r="L21" i="1"/>
  <c r="L38" i="1"/>
  <c r="L41" i="1"/>
  <c r="L35" i="1"/>
  <c r="L62" i="1"/>
  <c r="L50" i="1"/>
  <c r="L56" i="1"/>
  <c r="L59" i="1"/>
  <c r="L53" i="1"/>
  <c r="L25" i="1"/>
  <c r="L20" i="1"/>
  <c r="L67" i="1"/>
  <c r="L22" i="1"/>
  <c r="L30" i="1"/>
  <c r="L72" i="1"/>
  <c r="L33" i="1"/>
  <c r="F6" i="1" a="1"/>
  <c r="G6" i="1" l="1"/>
  <c r="F6" i="1"/>
  <c r="E7" i="1"/>
  <c r="F15" i="1"/>
  <c r="G14" i="1"/>
  <c r="I13" i="1"/>
  <c r="F7" i="1" a="1"/>
  <c r="F7" i="1" l="1"/>
  <c r="I14" i="1"/>
  <c r="F16" i="1"/>
  <c r="G15" i="1"/>
  <c r="M14" i="1"/>
  <c r="I15" i="1" l="1"/>
  <c r="F17" i="1"/>
  <c r="G16" i="1"/>
  <c r="M15" i="1"/>
  <c r="I16" i="1" l="1"/>
  <c r="F18" i="1"/>
  <c r="G17" i="1"/>
  <c r="M16" i="1"/>
  <c r="I17" i="1" l="1"/>
  <c r="F19" i="1"/>
  <c r="G18" i="1"/>
  <c r="M17" i="1"/>
  <c r="I18" i="1" l="1"/>
  <c r="F20" i="1"/>
  <c r="G19" i="1"/>
  <c r="M18" i="1"/>
  <c r="I19" i="1" l="1"/>
  <c r="F21" i="1"/>
  <c r="G20" i="1"/>
  <c r="M19" i="1"/>
  <c r="I20" i="1" l="1"/>
  <c r="F22" i="1"/>
  <c r="G21" i="1"/>
  <c r="M20" i="1"/>
  <c r="F23" i="1" l="1"/>
  <c r="G22" i="1"/>
  <c r="M22" i="1" s="1"/>
  <c r="I21" i="1"/>
  <c r="M21" i="1"/>
  <c r="I22" i="1" l="1"/>
  <c r="G23" i="1"/>
  <c r="F24" i="1"/>
  <c r="F25" i="1" l="1"/>
  <c r="G24" i="1"/>
  <c r="M24" i="1" s="1"/>
  <c r="I23" i="1"/>
  <c r="M23" i="1"/>
  <c r="I24" i="1" l="1"/>
  <c r="F26" i="1"/>
  <c r="G25" i="1"/>
  <c r="I25" i="1" l="1"/>
  <c r="M25" i="1"/>
  <c r="F27" i="1"/>
  <c r="G26" i="1"/>
  <c r="F28" i="1" l="1"/>
  <c r="G27" i="1"/>
  <c r="M27" i="1" s="1"/>
  <c r="I26" i="1"/>
  <c r="M26" i="1"/>
  <c r="I27" i="1" l="1"/>
  <c r="F29" i="1"/>
  <c r="G28" i="1"/>
  <c r="I28" i="1" l="1"/>
  <c r="F30" i="1"/>
  <c r="G29" i="1"/>
  <c r="M28" i="1"/>
  <c r="I29" i="1" l="1"/>
  <c r="M29" i="1"/>
  <c r="F31" i="1"/>
  <c r="G30" i="1"/>
  <c r="F32" i="1" l="1"/>
  <c r="G31" i="1"/>
  <c r="I30" i="1"/>
  <c r="M30" i="1"/>
  <c r="I31" i="1" l="1"/>
  <c r="M31" i="1"/>
  <c r="F33" i="1"/>
  <c r="G32" i="1"/>
  <c r="F34" i="1" l="1"/>
  <c r="G33" i="1"/>
  <c r="M33" i="1" s="1"/>
  <c r="I32" i="1"/>
  <c r="M32" i="1"/>
  <c r="I33" i="1" l="1"/>
  <c r="F35" i="1"/>
  <c r="G34" i="1"/>
  <c r="I34" i="1" l="1"/>
  <c r="F36" i="1"/>
  <c r="G35" i="1"/>
  <c r="M34" i="1"/>
  <c r="I35" i="1" l="1"/>
  <c r="F37" i="1"/>
  <c r="G36" i="1"/>
  <c r="M35" i="1"/>
  <c r="I36" i="1" l="1"/>
  <c r="F38" i="1"/>
  <c r="G37" i="1"/>
  <c r="M37" i="1" s="1"/>
  <c r="M36" i="1"/>
  <c r="F39" i="1" l="1"/>
  <c r="G38" i="1"/>
  <c r="M38" i="1" s="1"/>
  <c r="I37" i="1"/>
  <c r="I38" i="1" l="1"/>
  <c r="F40" i="1"/>
  <c r="G39" i="1"/>
  <c r="F41" i="1" l="1"/>
  <c r="G40" i="1"/>
  <c r="M40" i="1" s="1"/>
  <c r="I39" i="1"/>
  <c r="M39" i="1"/>
  <c r="I40" i="1" l="1"/>
  <c r="F42" i="1"/>
  <c r="G41" i="1"/>
  <c r="F43" i="1" l="1"/>
  <c r="G42" i="1"/>
  <c r="M42" i="1" s="1"/>
  <c r="I41" i="1"/>
  <c r="M41" i="1"/>
  <c r="I42" i="1" l="1"/>
  <c r="F44" i="1"/>
  <c r="G43" i="1"/>
  <c r="G44" i="1" l="1"/>
  <c r="F45" i="1"/>
  <c r="I43" i="1"/>
  <c r="M44" i="1"/>
  <c r="M43" i="1"/>
  <c r="F46" i="1" l="1"/>
  <c r="G45" i="1"/>
  <c r="I44" i="1"/>
  <c r="I45" i="1" l="1"/>
  <c r="M45" i="1"/>
  <c r="G46" i="1"/>
  <c r="F47" i="1"/>
  <c r="I46" i="1" l="1"/>
  <c r="M46" i="1"/>
  <c r="F48" i="1"/>
  <c r="G47" i="1"/>
  <c r="G48" i="1" l="1"/>
  <c r="M48" i="1" s="1"/>
  <c r="F49" i="1"/>
  <c r="I47" i="1"/>
  <c r="M47" i="1"/>
  <c r="F50" i="1" l="1"/>
  <c r="G49" i="1"/>
  <c r="M49" i="1" s="1"/>
  <c r="I48" i="1"/>
  <c r="I49" i="1" l="1"/>
  <c r="G50" i="1"/>
  <c r="F51" i="1"/>
  <c r="G51" i="1" l="1"/>
  <c r="F52" i="1"/>
  <c r="I50" i="1"/>
  <c r="M51" i="1"/>
  <c r="M50" i="1"/>
  <c r="F53" i="1" l="1"/>
  <c r="G52" i="1"/>
  <c r="M52" i="1" s="1"/>
  <c r="I51" i="1"/>
  <c r="I52" i="1" l="1"/>
  <c r="G53" i="1"/>
  <c r="F54" i="1"/>
  <c r="F55" i="1" l="1"/>
  <c r="G54" i="1"/>
  <c r="M54" i="1" s="1"/>
  <c r="I53" i="1"/>
  <c r="M53" i="1"/>
  <c r="I54" i="1" l="1"/>
  <c r="F56" i="1"/>
  <c r="G55" i="1"/>
  <c r="I55" i="1" l="1"/>
  <c r="F57" i="1"/>
  <c r="G56" i="1"/>
  <c r="M55" i="1"/>
  <c r="G57" i="1" l="1"/>
  <c r="M57" i="1" s="1"/>
  <c r="F58" i="1"/>
  <c r="I56" i="1"/>
  <c r="M56" i="1"/>
  <c r="F59" i="1" l="1"/>
  <c r="G58" i="1"/>
  <c r="M58" i="1" s="1"/>
  <c r="I57" i="1"/>
  <c r="I58" i="1" l="1"/>
  <c r="F60" i="1"/>
  <c r="G59" i="1"/>
  <c r="I59" i="1" l="1"/>
  <c r="F61" i="1"/>
  <c r="G60" i="1"/>
  <c r="M59" i="1"/>
  <c r="I60" i="1" l="1"/>
  <c r="G61" i="1"/>
  <c r="F62" i="1"/>
  <c r="M60" i="1"/>
  <c r="F63" i="1" l="1"/>
  <c r="G62" i="1"/>
  <c r="M62" i="1" s="1"/>
  <c r="I61" i="1"/>
  <c r="M61" i="1"/>
  <c r="I62" i="1" l="1"/>
  <c r="F64" i="1"/>
  <c r="G63" i="1"/>
  <c r="I63" i="1" l="1"/>
  <c r="F65" i="1"/>
  <c r="G64" i="1"/>
  <c r="M63" i="1"/>
  <c r="G65" i="1" l="1"/>
  <c r="M65" i="1" s="1"/>
  <c r="F66" i="1"/>
  <c r="I64" i="1"/>
  <c r="M64" i="1"/>
  <c r="F67" i="1" l="1"/>
  <c r="G66" i="1"/>
  <c r="M66" i="1" s="1"/>
  <c r="I65" i="1"/>
  <c r="I66" i="1" l="1"/>
  <c r="F68" i="1"/>
  <c r="G67" i="1"/>
  <c r="I67" i="1" l="1"/>
  <c r="M67" i="1"/>
  <c r="F69" i="1"/>
  <c r="G68" i="1"/>
  <c r="G69" i="1" l="1"/>
  <c r="M69" i="1" s="1"/>
  <c r="F70" i="1"/>
  <c r="I68" i="1"/>
  <c r="M68" i="1"/>
  <c r="F71" i="1" l="1"/>
  <c r="G70" i="1"/>
  <c r="M70" i="1" s="1"/>
  <c r="I69" i="1"/>
  <c r="I70" i="1" l="1"/>
  <c r="F72" i="1"/>
  <c r="G71" i="1"/>
  <c r="I71" i="1" l="1"/>
  <c r="F73" i="1"/>
  <c r="G72" i="1"/>
  <c r="M71" i="1"/>
  <c r="I72" i="1" l="1"/>
  <c r="G73" i="1"/>
  <c r="F74" i="1"/>
  <c r="M72" i="1"/>
  <c r="G74" i="1" l="1"/>
  <c r="M74" i="1" s="1"/>
  <c r="F75" i="1"/>
  <c r="G75" i="1" s="1"/>
  <c r="I73" i="1"/>
  <c r="M73" i="1"/>
  <c r="I75" i="1" l="1"/>
  <c r="E8" i="1"/>
  <c r="E9" i="1" s="1"/>
  <c r="M75" i="1"/>
  <c r="I74" i="1"/>
  <c r="F9" i="1" a="1"/>
  <c r="G9" i="1" l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<sst xmlns="http://schemas.openxmlformats.org/spreadsheetml/2006/main" count="24" uniqueCount="22">
  <si>
    <t>f</t>
  </si>
  <si>
    <t>s</t>
  </si>
  <si>
    <t>k</t>
  </si>
  <si>
    <t>t</t>
  </si>
  <si>
    <t>dt</t>
  </si>
  <si>
    <t>B</t>
  </si>
  <si>
    <t>F</t>
  </si>
  <si>
    <t>M</t>
  </si>
  <si>
    <t>V</t>
  </si>
  <si>
    <t>Delta</t>
  </si>
  <si>
    <t>times</t>
  </si>
  <si>
    <t>sigma</t>
  </si>
  <si>
    <t>VALUE</t>
  </si>
  <si>
    <t>payoff</t>
  </si>
  <si>
    <t>F_T</t>
  </si>
  <si>
    <t>A_T</t>
  </si>
  <si>
    <t>PnL</t>
  </si>
  <si>
    <t>THETA</t>
  </si>
  <si>
    <t>GAMMA</t>
  </si>
  <si>
    <t>Explanation</t>
  </si>
  <si>
    <t>normal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</si>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</sst>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3" borderId="3" applyNumberFormat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2" fillId="3" borderId="3" xfId="2" applyNumberFormat="1"/>
    <xf numFmtId="0" fontId="4" fillId="0" borderId="0" xfId="3" applyFill="1" applyBorder="1" applyAlignment="1">
      <alignment horizontal="left"/>
    </xf>
    <xf numFmtId="11" fontId="5" fillId="0" borderId="0" xfId="0" applyNumberFormat="1" applyFont="1"/>
  </cellXfs>
  <cellStyles count="4">
    <cellStyle name="Hyperlink" xfId="3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77"/>
  <sheetViews>
    <sheetView showGridLines="0" tabSelected="1" workbookViewId="0">
      <selection activeCell="C2" sqref="C2"/>
    </sheetView>
  </sheetViews>
  <sheetFormatPr defaultRowHeight="15" x14ac:dyDescent="0.25"/>
  <cols>
    <col min="1" max="1" width="3.7109375" customWidth="1"/>
    <col min="3" max="3" width="9.140625" customWidth="1"/>
  </cols>
  <sheetData>
    <row r="2" spans="2:13" x14ac:dyDescent="0.25">
      <c r="B2" s="1" t="s">
        <v>20</v>
      </c>
      <c r="C2" s="14" cm="1">
        <f t="array" ref="C2">_xll.\VARIATE.NORMAL()</f>
        <v>2546819386464</v>
      </c>
    </row>
    <row r="3" spans="2:13" x14ac:dyDescent="0.25">
      <c r="B3" s="1" t="s">
        <v>0</v>
      </c>
      <c r="C3" s="8">
        <v>100</v>
      </c>
    </row>
    <row r="4" spans="2:13" x14ac:dyDescent="0.25">
      <c r="B4" s="1" t="s">
        <v>11</v>
      </c>
      <c r="C4" s="8">
        <v>0.2</v>
      </c>
    </row>
    <row r="5" spans="2:13" x14ac:dyDescent="0.25">
      <c r="B5" s="1" t="s">
        <v>21</v>
      </c>
      <c r="C5" s="8" cm="1">
        <f t="array" ref="C5">_xll.OPTION_CALL()</f>
        <v>67</v>
      </c>
    </row>
    <row r="6" spans="2:13" x14ac:dyDescent="0.25">
      <c r="B6" s="1" t="s">
        <v>2</v>
      </c>
      <c r="C6" s="8">
        <v>100</v>
      </c>
      <c r="D6" s="1" t="s">
        <v>14</v>
      </c>
      <c r="E6" s="4">
        <f ca="1">D75</f>
        <v>109.19194172551632</v>
      </c>
      <c r="F6" s="9">
        <f t="array" aca="1" ref="F6:G6" ca="1">_xll.MONTE.STDEV(E6)</f>
        <v>0</v>
      </c>
      <c r="G6" s="9">
        <f ca="1"/>
        <v>0</v>
      </c>
      <c r="H6" s="9">
        <f>_xlfn.SINGLE(f)*SQRT(EXP(_xlfn.SINGLE(sigma)^2*_xlfn.SINGLE(t))-1)</f>
        <v>10.025052161544073</v>
      </c>
    </row>
    <row r="7" spans="2:13" x14ac:dyDescent="0.25">
      <c r="B7" s="1" t="s">
        <v>3</v>
      </c>
      <c r="C7" s="8">
        <v>0.25</v>
      </c>
      <c r="D7" s="1" t="s">
        <v>13</v>
      </c>
      <c r="E7" s="4">
        <f ca="1">MAX(_xlfn.SINGLE(F_T)-_xlfn.SINGLE(k),0)</f>
        <v>9.1919417255163154</v>
      </c>
      <c r="F7" s="10">
        <f t="array" aca="1" ref="F7" ca="1">_xll.MONTE.MEAN(E7)</f>
        <v>0</v>
      </c>
      <c r="G7" s="11"/>
      <c r="H7" s="11"/>
    </row>
    <row r="8" spans="2:13" x14ac:dyDescent="0.25">
      <c r="B8" s="1" t="s">
        <v>1</v>
      </c>
      <c r="C8">
        <f>_xlfn.SINGLE(sigma)*SQRT(_xlfn.SINGLE(t))</f>
        <v>0.1</v>
      </c>
      <c r="D8" s="1" t="s">
        <v>15</v>
      </c>
      <c r="E8" s="4">
        <f ca="1">G75</f>
        <v>118.04854712260611</v>
      </c>
      <c r="F8" s="10"/>
      <c r="G8" s="11"/>
      <c r="H8" s="11"/>
    </row>
    <row r="9" spans="2:13" x14ac:dyDescent="0.25">
      <c r="B9" s="1" t="s">
        <v>4</v>
      </c>
      <c r="C9">
        <f>1/250</f>
        <v>4.0000000000000001E-3</v>
      </c>
      <c r="D9" s="1" t="s">
        <v>16</v>
      </c>
      <c r="E9" s="2">
        <f ca="1">E7-E8</f>
        <v>-108.85660539708979</v>
      </c>
      <c r="F9" s="10">
        <f t="array" aca="1" ref="F9:G9" ca="1">_xll.MONTE.STDEV(E9)</f>
        <v>0</v>
      </c>
      <c r="G9" s="10">
        <f ca="1"/>
        <v>0</v>
      </c>
      <c r="H9" s="10"/>
    </row>
    <row r="10" spans="2:13" x14ac:dyDescent="0.25">
      <c r="B10" s="1" t="s">
        <v>12</v>
      </c>
      <c r="C10" s="2" cm="1">
        <f t="array" ref="C10">_xll.OPTION.VALUE(normal, f, sigma, _xll.OPTION_CALL(), k, t)</f>
        <v>3.987761167674492</v>
      </c>
    </row>
    <row r="12" spans="2:13" x14ac:dyDescent="0.25">
      <c r="B12" s="5" t="s">
        <v>10</v>
      </c>
      <c r="C12" s="6" t="s">
        <v>5</v>
      </c>
      <c r="D12" s="6" t="s">
        <v>6</v>
      </c>
      <c r="E12" s="6" t="s">
        <v>9</v>
      </c>
      <c r="F12" s="6" t="s">
        <v>7</v>
      </c>
      <c r="G12" s="7" t="s">
        <v>8</v>
      </c>
      <c r="H12" s="7" t="s">
        <v>12</v>
      </c>
      <c r="I12" s="7" t="s">
        <v>16</v>
      </c>
      <c r="J12" s="7" t="s">
        <v>17</v>
      </c>
      <c r="K12" s="7" t="s">
        <v>18</v>
      </c>
      <c r="L12" s="13" t="s">
        <v>19</v>
      </c>
    </row>
    <row r="13" spans="2:13" x14ac:dyDescent="0.25">
      <c r="B13">
        <f t="array" ref="B13:B75">_xlfn.SEQUENCE(1 + t/dt,1,0,dt)</f>
        <v>0</v>
      </c>
      <c r="C13" s="2">
        <f t="array" aca="1" ref="C13:C75" ca="1">_xll.RANDOM.BROWNIAN(_xlfn.ANCHORARRAY(B13))</f>
        <v>0</v>
      </c>
      <c r="D13" s="4">
        <f t="shared" ref="D13:D44" ca="1" si="0">_xlfn.SINGLE(f)*EXP(_xlfn.SINGLE(sigma)*C13 -_xlfn.SINGLE( sigma)*_xlfn.SINGLE(sigma)*B13/2)</f>
        <v>100</v>
      </c>
      <c r="E13" s="2" cm="1">
        <f t="array" aca="1" ref="E13" ca="1">_xll.OPTION.DELTA(normal, D13, sigma, _xll.OPTION_CALL(), k, t-B13)</f>
        <v>0.51993880583837249</v>
      </c>
      <c r="F13" s="2">
        <f ca="1">_xlfn.SINGLE(VALUE) - E13*D13</f>
        <v>-48.006119416162754</v>
      </c>
      <c r="G13" s="3">
        <f ca="1">F13+E13*D13</f>
        <v>3.987761167674492</v>
      </c>
      <c r="H13" s="2" cm="1">
        <f t="array" aca="1" ref="H13" ca="1">_xll.OPTION.VALUE(normal, D13, sigma, _xll.OPTION_CALL(), k, t - B13)</f>
        <v>3.987761167674492</v>
      </c>
      <c r="I13" s="4">
        <f ca="1">G13-H13</f>
        <v>0</v>
      </c>
      <c r="J13" s="12" cm="1">
        <f t="array" aca="1" ref="J13" ca="1">_xll.OPTION.THETA(normal, D13, sigma, _xll.OPTION_CALL(), k, t  - B13, dt)</f>
        <v>-8.190179544814935</v>
      </c>
      <c r="K13" s="12" cm="1">
        <f t="array" aca="1" ref="K13" ca="1">_xll.OPTION.GAMMA(normal, D13, sigma, _xll.OPTION_CALL(), k, t - B13)</f>
        <v>3.9844391409476397E-2</v>
      </c>
      <c r="L13" s="12"/>
      <c r="M13" s="2"/>
    </row>
    <row r="14" spans="2:13" x14ac:dyDescent="0.25">
      <c r="B14">
        <v>4.0000000000000001E-3</v>
      </c>
      <c r="C14" s="2">
        <f ca="1"/>
        <v>-0.14648160718518835</v>
      </c>
      <c r="D14" s="4">
        <f t="shared" ca="1" si="0"/>
        <v>97.105096840305009</v>
      </c>
      <c r="E14" s="2" cm="1">
        <f t="array" aca="1" ref="E14" ca="1">_xll.OPTION.DELTA(normal, D14, sigma, _xll.OPTION_CALL(), k, t-B14)</f>
        <v>0.40263076157234878</v>
      </c>
      <c r="F14" s="2">
        <f ca="1">F13 - (E14-E13)*D14</f>
        <v>-36.614910417563735</v>
      </c>
      <c r="G14" s="3">
        <f t="shared" ref="G14:G75" ca="1" si="1">F14+E14*D14</f>
        <v>2.4825886758049478</v>
      </c>
      <c r="H14" s="2" cm="1">
        <f t="array" aca="1" ref="H14" ca="1">_xll.OPTION.VALUE(normal, D14, sigma, _xll.OPTION_CALL(), k, t - B14)</f>
        <v>2.6206039679046427</v>
      </c>
      <c r="I14" s="4">
        <f t="shared" ref="I14:I75" ca="1" si="2">G14-H14</f>
        <v>-0.13801529209969488</v>
      </c>
      <c r="J14" s="12" cm="1">
        <f t="array" aca="1" ref="J14" ca="1">_xll.OPTION.THETA(normal, D14, sigma, _xll.OPTION_CALL(), k, t  - B14, dt)</f>
        <v>-7.7705584770582092</v>
      </c>
      <c r="K14" s="12" cm="1">
        <f t="array" aca="1" ref="K14" ca="1">_xll.OPTION.GAMMA(normal, D14, sigma, _xll.OPTION_CALL(), k, t - B14)</f>
        <v>4.0176442348943291E-2</v>
      </c>
      <c r="L14" s="12">
        <f t="shared" ref="L14:L45" ca="1" si="3">-J13*_xlfn.SINGLE(dt) - K13*(D14-D13)^2/2</f>
        <v>-0.13419653178184077</v>
      </c>
      <c r="M14" s="2">
        <f ca="1">(G13-G14)-(H13-H14)</f>
        <v>0.13801529209969488</v>
      </c>
    </row>
    <row r="15" spans="2:13" x14ac:dyDescent="0.25">
      <c r="B15">
        <v>8.0000000000000002E-3</v>
      </c>
      <c r="C15" s="2">
        <f ca="1"/>
        <v>-0.1187767024216498</v>
      </c>
      <c r="D15" s="4">
        <f t="shared" ca="1" si="0"/>
        <v>97.63683651319856</v>
      </c>
      <c r="E15" s="2" cm="1">
        <f t="array" aca="1" ref="E15" ca="1">_xll.OPTION.DELTA(normal, D15, sigma, _xll.OPTION_CALL(), k, t-B15)</f>
        <v>0.42313464091136432</v>
      </c>
      <c r="F15" s="2">
        <f t="shared" ref="F15:F74" ca="1" si="4">F14 - (E15-E14)*D15</f>
        <v>-38.616844332473548</v>
      </c>
      <c r="G15" s="3">
        <f t="shared" ca="1" si="1"/>
        <v>2.6966834252603107</v>
      </c>
      <c r="H15" s="2" cm="1">
        <f t="array" aca="1" ref="H15" ca="1">_xll.OPTION.VALUE(normal, D15, sigma, _xll.OPTION_CALL(), k, t - B15)</f>
        <v>2.8094304705873725</v>
      </c>
      <c r="I15" s="4">
        <f t="shared" ca="1" si="2"/>
        <v>-0.11274704532706181</v>
      </c>
      <c r="J15" s="12" cm="1">
        <f t="array" aca="1" ref="J15" ca="1">_xll.OPTION.THETA(normal, D15, sigma, _xll.OPTION_CALL(), k, t  - B15, dt)</f>
        <v>-7.9709046181466459</v>
      </c>
      <c r="K15" s="12" cm="1">
        <f t="array" aca="1" ref="K15" ca="1">_xll.OPTION.GAMMA(normal, D15, sigma, _xll.OPTION_CALL(), k, t - B15)</f>
        <v>4.0756434239244139E-2</v>
      </c>
      <c r="L15" s="12">
        <f t="shared" ca="1" si="3"/>
        <v>2.5402348034201917E-2</v>
      </c>
      <c r="M15" s="2">
        <f t="shared" ref="M15:M75" ca="1" si="5">(G14-G15)-(H14-H15)</f>
        <v>-2.5268246772633063E-2</v>
      </c>
    </row>
    <row r="16" spans="2:13" x14ac:dyDescent="0.25">
      <c r="B16">
        <v>1.2E-2</v>
      </c>
      <c r="C16" s="2">
        <f ca="1"/>
        <v>-0.15698182931412841</v>
      </c>
      <c r="D16" s="4">
        <f t="shared" ca="1" si="0"/>
        <v>96.885882817499066</v>
      </c>
      <c r="E16" s="2" cm="1">
        <f t="array" aca="1" ref="E16" ca="1">_xll.OPTION.DELTA(normal, D16, sigma, _xll.OPTION_CALL(), k, t-B16)</f>
        <v>0.3914830033362966</v>
      </c>
      <c r="F16" s="2">
        <f t="shared" ca="1" si="4"/>
        <v>-35.550247483393584</v>
      </c>
      <c r="G16" s="3">
        <f t="shared" ca="1" si="1"/>
        <v>2.3789289028894416</v>
      </c>
      <c r="H16" s="2" cm="1">
        <f t="array" aca="1" ref="H16" ca="1">_xll.OPTION.VALUE(normal, D16, sigma, _xll.OPTION_CALL(), k, t - B16)</f>
        <v>2.4727359380026996</v>
      </c>
      <c r="I16" s="4">
        <f t="shared" ca="1" si="2"/>
        <v>-9.3807035113258053E-2</v>
      </c>
      <c r="J16" s="12" cm="1">
        <f t="array" aca="1" ref="J16" ca="1">_xll.OPTION.THETA(normal, D16, sigma, _xll.OPTION_CALL(), k, t  - B16, dt)</f>
        <v>-7.8201278158607224</v>
      </c>
      <c r="K16" s="12" cm="1">
        <f t="array" aca="1" ref="K16" ca="1">_xll.OPTION.GAMMA(normal, D16, sigma, _xll.OPTION_CALL(), k, t - B16)</f>
        <v>4.063074986800088E-2</v>
      </c>
      <c r="L16" s="12">
        <f t="shared" ca="1" si="3"/>
        <v>2.0391700881042037E-2</v>
      </c>
      <c r="M16" s="2">
        <f t="shared" ca="1" si="5"/>
        <v>-1.894001021380376E-2</v>
      </c>
    </row>
    <row r="17" spans="2:13" x14ac:dyDescent="0.25">
      <c r="B17">
        <v>1.6E-2</v>
      </c>
      <c r="C17" s="2">
        <f ca="1"/>
        <v>-0.29764804637647557</v>
      </c>
      <c r="D17" s="4">
        <f t="shared" ca="1" si="0"/>
        <v>94.19061768856082</v>
      </c>
      <c r="E17" s="2" cm="1">
        <f t="array" aca="1" ref="E17" ca="1">_xll.OPTION.DELTA(normal, D17, sigma, _xll.OPTION_CALL(), k, t-B17)</f>
        <v>0.28425554775252948</v>
      </c>
      <c r="F17" s="2">
        <f t="shared" ca="1" si="4"/>
        <v>-25.45042720878584</v>
      </c>
      <c r="G17" s="3">
        <f t="shared" ca="1" si="1"/>
        <v>1.3237784154251102</v>
      </c>
      <c r="H17" s="2" cm="1">
        <f t="array" aca="1" ref="H17" ca="1">_xll.OPTION.VALUE(normal, D17, sigma, _xll.OPTION_CALL(), k, t - B17)</f>
        <v>1.5353672967223844</v>
      </c>
      <c r="I17" s="4">
        <f t="shared" ca="1" si="2"/>
        <v>-0.21158888129727416</v>
      </c>
      <c r="J17" s="12" cm="1">
        <f t="array" aca="1" ref="J17" ca="1">_xll.OPTION.THETA(normal, D17, sigma, _xll.OPTION_CALL(), k, t  - B17, dt)</f>
        <v>-6.75801110563512</v>
      </c>
      <c r="K17" s="12" cm="1">
        <f t="array" aca="1" ref="K17" ca="1">_xll.OPTION.GAMMA(normal, D17, sigma, _xll.OPTION_CALL(), k, t - B17)</f>
        <v>3.72093885776206E-2</v>
      </c>
      <c r="L17" s="12">
        <f t="shared" ca="1" si="3"/>
        <v>-0.11629959777911977</v>
      </c>
      <c r="M17" s="2">
        <f t="shared" ca="1" si="5"/>
        <v>0.1177818461840161</v>
      </c>
    </row>
    <row r="18" spans="2:13" x14ac:dyDescent="0.25">
      <c r="B18">
        <v>0.02</v>
      </c>
      <c r="C18" s="2">
        <f ca="1"/>
        <v>-0.21287614838455576</v>
      </c>
      <c r="D18" s="4">
        <f t="shared" ca="1" si="0"/>
        <v>95.793511813552783</v>
      </c>
      <c r="E18" s="2" cm="1">
        <f t="array" aca="1" ref="E18" ca="1">_xll.OPTION.DELTA(normal, D18, sigma, _xll.OPTION_CALL(), k, t-B18)</f>
        <v>0.34454532586190767</v>
      </c>
      <c r="F18" s="2">
        <f t="shared" ca="1" si="4"/>
        <v>-31.225796780343035</v>
      </c>
      <c r="G18" s="3">
        <f t="shared" ca="1" si="1"/>
        <v>1.7794099629140128</v>
      </c>
      <c r="H18" s="2" cm="1">
        <f t="array" aca="1" ref="H18" ca="1">_xll.OPTION.VALUE(normal, D18, sigma, _xll.OPTION_CALL(), k, t - B18)</f>
        <v>2.010699866338669</v>
      </c>
      <c r="I18" s="4">
        <f t="shared" ca="1" si="2"/>
        <v>-0.23128990342465627</v>
      </c>
      <c r="J18" s="12" cm="1">
        <f t="array" aca="1" ref="J18" ca="1">_xll.OPTION.THETA(normal, D18, sigma, _xll.OPTION_CALL(), k, t  - B18, dt)</f>
        <v>-7.5345307181904353</v>
      </c>
      <c r="K18" s="12" cm="1">
        <f t="array" aca="1" ref="K18" ca="1">_xll.OPTION.GAMMA(normal, D18, sigma, _xll.OPTION_CALL(), k, t - B18)</f>
        <v>4.0079376983164355E-2</v>
      </c>
      <c r="L18" s="12">
        <f t="shared" ca="1" si="3"/>
        <v>-2.0768430583248211E-2</v>
      </c>
      <c r="M18" s="2">
        <f t="shared" ca="1" si="5"/>
        <v>1.9701022127382117E-2</v>
      </c>
    </row>
    <row r="19" spans="2:13" x14ac:dyDescent="0.25">
      <c r="B19">
        <v>2.4E-2</v>
      </c>
      <c r="C19" s="2">
        <f ca="1"/>
        <v>-0.19272849898353839</v>
      </c>
      <c r="D19" s="4">
        <f t="shared" ca="1" si="0"/>
        <v>96.172599266626378</v>
      </c>
      <c r="E19" s="2" cm="1">
        <f t="array" aca="1" ref="E19" ca="1">_xll.OPTION.DELTA(normal, D19, sigma, _xll.OPTION_CALL(), k, t-B19)</f>
        <v>0.35833365826591446</v>
      </c>
      <c r="F19" s="2">
        <f t="shared" ca="1" si="4"/>
        <v>-32.551856547188621</v>
      </c>
      <c r="G19" s="3">
        <f t="shared" ca="1" si="1"/>
        <v>1.9100227729634085</v>
      </c>
      <c r="H19" s="2" cm="1">
        <f t="array" aca="1" ref="H19" ca="1">_xll.OPTION.VALUE(normal, D19, sigma, _xll.OPTION_CALL(), k, t - B19)</f>
        <v>2.1140898530408663</v>
      </c>
      <c r="I19" s="4">
        <f t="shared" ca="1" si="2"/>
        <v>-0.20406708007745777</v>
      </c>
      <c r="J19" s="12" cm="1">
        <f t="array" aca="1" ref="J19" ca="1">_xll.OPTION.THETA(normal, D19, sigma, _xll.OPTION_CALL(), k, t  - B19, dt)</f>
        <v>-7.7406506177231105</v>
      </c>
      <c r="K19" s="12" cm="1">
        <f t="array" aca="1" ref="K19" ca="1">_xll.OPTION.GAMMA(normal, D19, sigma, _xll.OPTION_CALL(), k, t - B19)</f>
        <v>4.0848338448810105E-2</v>
      </c>
      <c r="L19" s="12">
        <f t="shared" ca="1" si="3"/>
        <v>2.7258273405354871E-2</v>
      </c>
      <c r="M19" s="2">
        <f t="shared" ca="1" si="5"/>
        <v>-2.7222823347198499E-2</v>
      </c>
    </row>
    <row r="20" spans="2:13" x14ac:dyDescent="0.25">
      <c r="B20">
        <v>2.8000000000000001E-2</v>
      </c>
      <c r="C20" s="2">
        <f ca="1"/>
        <v>-0.18578450542305994</v>
      </c>
      <c r="D20" s="4">
        <f t="shared" ca="1" si="0"/>
        <v>96.2985522462549</v>
      </c>
      <c r="E20" s="2" cm="1">
        <f t="array" aca="1" ref="E20" ca="1">_xll.OPTION.DELTA(normal, D20, sigma, _xll.OPTION_CALL(), k, t-B20)</f>
        <v>0.36199494951772226</v>
      </c>
      <c r="F20" s="2">
        <f t="shared" ca="1" si="4"/>
        <v>-32.904433594089589</v>
      </c>
      <c r="G20" s="3">
        <f t="shared" ca="1" si="1"/>
        <v>1.9551559649231933</v>
      </c>
      <c r="H20" s="2" cm="1">
        <f t="array" aca="1" ref="H20" ca="1">_xll.OPTION.VALUE(normal, D20, sigma, _xll.OPTION_CALL(), k, t - B20)</f>
        <v>2.1290195881220484</v>
      </c>
      <c r="I20" s="4">
        <f t="shared" ca="1" si="2"/>
        <v>-0.17386362319885507</v>
      </c>
      <c r="J20" s="12" cm="1">
        <f t="array" aca="1" ref="J20" ca="1">_xll.OPTION.THETA(normal, D20, sigma, _xll.OPTION_CALL(), k, t  - B20, dt)</f>
        <v>-7.8473374946792518</v>
      </c>
      <c r="K20" s="12" cm="1">
        <f t="array" aca="1" ref="K20" ca="1">_xll.OPTION.GAMMA(normal, D20, sigma, _xll.OPTION_CALL(), k, t - B20)</f>
        <v>4.1305241830680177E-2</v>
      </c>
      <c r="L20" s="12">
        <f t="shared" ca="1" si="3"/>
        <v>3.063859032383974E-2</v>
      </c>
      <c r="M20" s="2">
        <f t="shared" ca="1" si="5"/>
        <v>-3.0203456878602708E-2</v>
      </c>
    </row>
    <row r="21" spans="2:13" x14ac:dyDescent="0.25">
      <c r="B21">
        <v>3.2000000000000001E-2</v>
      </c>
      <c r="C21" s="2">
        <f ca="1"/>
        <v>-0.25302758660662789</v>
      </c>
      <c r="D21" s="4">
        <f t="shared" ca="1" si="0"/>
        <v>95.00453892971889</v>
      </c>
      <c r="E21" s="2" cm="1">
        <f t="array" aca="1" ref="E21" ca="1">_xll.OPTION.DELTA(normal, D21, sigma, _xll.OPTION_CALL(), k, t-B21)</f>
        <v>0.30780255510607146</v>
      </c>
      <c r="F21" s="2">
        <f t="shared" ca="1" si="4"/>
        <v>-27.75591014951323</v>
      </c>
      <c r="G21" s="3">
        <f t="shared" ca="1" si="1"/>
        <v>1.4867296797284801</v>
      </c>
      <c r="H21" s="2" cm="1">
        <f t="array" aca="1" ref="H21" ca="1">_xll.OPTION.VALUE(normal, D21, sigma, _xll.OPTION_CALL(), k, t - B21)</f>
        <v>1.6661613478925972</v>
      </c>
      <c r="I21" s="4">
        <f t="shared" ca="1" si="2"/>
        <v>-0.17943166816411704</v>
      </c>
      <c r="J21" s="12" cm="1">
        <f t="array" aca="1" ref="J21" ca="1">_xll.OPTION.THETA(normal, D21, sigma, _xll.OPTION_CALL(), k, t  - B21, dt)</f>
        <v>-7.3239819204001799</v>
      </c>
      <c r="K21" s="12" cm="1">
        <f t="array" aca="1" ref="K21" ca="1">_xll.OPTION.GAMMA(normal, D21, sigma, _xll.OPTION_CALL(), k, t - B21)</f>
        <v>3.9642966918100854E-2</v>
      </c>
      <c r="L21" s="12">
        <f t="shared" ca="1" si="3"/>
        <v>-3.1928537352495651E-3</v>
      </c>
      <c r="M21" s="2">
        <f t="shared" ca="1" si="5"/>
        <v>5.5680449652619757E-3</v>
      </c>
    </row>
    <row r="22" spans="2:13" x14ac:dyDescent="0.25">
      <c r="B22">
        <v>3.6000000000000004E-2</v>
      </c>
      <c r="C22" s="2">
        <f ca="1"/>
        <v>-0.16965587076719796</v>
      </c>
      <c r="D22" s="4">
        <f t="shared" ca="1" si="0"/>
        <v>96.594230313834544</v>
      </c>
      <c r="E22" s="2" cm="1">
        <f t="array" aca="1" ref="E22" ca="1">_xll.OPTION.DELTA(normal, D22, sigma, _xll.OPTION_CALL(), k, t-B22)</f>
        <v>0.3713556184231297</v>
      </c>
      <c r="F22" s="2">
        <f t="shared" ca="1" si="4"/>
        <v>-33.894769384710862</v>
      </c>
      <c r="G22" s="3">
        <f t="shared" ca="1" si="1"/>
        <v>1.9760407495893872</v>
      </c>
      <c r="H22" s="2" cm="1">
        <f t="array" aca="1" ref="H22" ca="1">_xll.OPTION.VALUE(normal, D22, sigma, _xll.OPTION_CALL(), k, t - B22)</f>
        <v>2.1752189279086167</v>
      </c>
      <c r="I22" s="4">
        <f t="shared" ca="1" si="2"/>
        <v>-0.19917817831922946</v>
      </c>
      <c r="J22" s="12" cm="1">
        <f t="array" aca="1" ref="J22" ca="1">_xll.OPTION.THETA(normal, D22, sigma, _xll.OPTION_CALL(), k, t  - B22, dt)</f>
        <v>-8.0848663670524115</v>
      </c>
      <c r="K22" s="12" cm="1">
        <f t="array" aca="1" ref="K22" ca="1">_xll.OPTION.GAMMA(normal, D22, sigma, _xll.OPTION_CALL(), k, t - B22)</f>
        <v>4.2298274513432023E-2</v>
      </c>
      <c r="L22" s="12">
        <f t="shared" ca="1" si="3"/>
        <v>-2.0795313764720602E-2</v>
      </c>
      <c r="M22" s="2">
        <f t="shared" ca="1" si="5"/>
        <v>1.9746510155112418E-2</v>
      </c>
    </row>
    <row r="23" spans="2:13" x14ac:dyDescent="0.25">
      <c r="B23">
        <v>4.0000000000000008E-2</v>
      </c>
      <c r="C23" s="2">
        <f ca="1"/>
        <v>-0.17718735592728804</v>
      </c>
      <c r="D23" s="4">
        <f t="shared" ca="1" si="0"/>
        <v>96.441124640620629</v>
      </c>
      <c r="E23" s="2" cm="1">
        <f t="array" aca="1" ref="E23" ca="1">_xll.OPTION.DELTA(normal, D23, sigma, _xll.OPTION_CALL(), k, t-B23)</f>
        <v>0.36333541734204389</v>
      </c>
      <c r="F23" s="2">
        <f t="shared" ca="1" si="4"/>
        <v>-33.121292172607028</v>
      </c>
      <c r="G23" s="3">
        <f t="shared" ca="1" si="1"/>
        <v>1.9191840976289427</v>
      </c>
      <c r="H23" s="2" cm="1">
        <f t="array" aca="1" ref="H23" ca="1">_xll.OPTION.VALUE(normal, D23, sigma, _xll.OPTION_CALL(), k, t - B23)</f>
        <v>2.0873907217106762</v>
      </c>
      <c r="I23" s="4">
        <f t="shared" ca="1" si="2"/>
        <v>-0.16820662408173348</v>
      </c>
      <c r="J23" s="12" cm="1">
        <f t="array" aca="1" ref="J23" ca="1">_xll.OPTION.THETA(normal, D23, sigma, _xll.OPTION_CALL(), k, t  - B23, dt)</f>
        <v>-8.0882135009294753</v>
      </c>
      <c r="K23" s="12" cm="1">
        <f t="array" aca="1" ref="K23" ca="1">_xll.OPTION.GAMMA(normal, D23, sigma, _xll.OPTION_CALL(), k, t - B23)</f>
        <v>4.2459496824969793E-2</v>
      </c>
      <c r="L23" s="12">
        <f t="shared" ca="1" si="3"/>
        <v>3.1843701199422939E-2</v>
      </c>
      <c r="M23" s="2">
        <f t="shared" ca="1" si="5"/>
        <v>-3.097155423749598E-2</v>
      </c>
    </row>
    <row r="24" spans="2:13" x14ac:dyDescent="0.25">
      <c r="B24">
        <v>4.4000000000000011E-2</v>
      </c>
      <c r="C24" s="2">
        <f ca="1"/>
        <v>-0.26933415826989981</v>
      </c>
      <c r="D24" s="4">
        <f t="shared" ca="1" si="0"/>
        <v>94.672479836759322</v>
      </c>
      <c r="E24" s="2" cm="1">
        <f t="array" aca="1" ref="E24" ca="1">_xll.OPTION.DELTA(normal, D24, sigma, _xll.OPTION_CALL(), k, t-B24)</f>
        <v>0.28851739376343</v>
      </c>
      <c r="F24" s="2">
        <f t="shared" ca="1" si="4"/>
        <v>-26.038084343934521</v>
      </c>
      <c r="G24" s="3">
        <f t="shared" ca="1" si="1"/>
        <v>1.2765727996881537</v>
      </c>
      <c r="H24" s="2" cm="1">
        <f t="array" aca="1" ref="H24" ca="1">_xll.OPTION.VALUE(normal, D24, sigma, _xll.OPTION_CALL(), k, t - B24)</f>
        <v>1.4814354231037896</v>
      </c>
      <c r="I24" s="4">
        <f t="shared" ca="1" si="2"/>
        <v>-0.20486262341563588</v>
      </c>
      <c r="J24" s="12" cm="1">
        <f t="array" aca="1" ref="J24" ca="1">_xll.OPTION.THETA(normal, D24, sigma, _xll.OPTION_CALL(), k, t  - B24, dt)</f>
        <v>-7.2851276490117911</v>
      </c>
      <c r="K24" s="12" cm="1">
        <f t="array" aca="1" ref="K24" ca="1">_xll.OPTION.GAMMA(normal, D24, sigma, _xll.OPTION_CALL(), k, t - B24)</f>
        <v>3.9735476275109698E-2</v>
      </c>
      <c r="L24" s="12">
        <f t="shared" ca="1" si="3"/>
        <v>-3.4056016312707965E-2</v>
      </c>
      <c r="M24" s="2">
        <f t="shared" ca="1" si="5"/>
        <v>3.66559993339024E-2</v>
      </c>
    </row>
    <row r="25" spans="2:13" x14ac:dyDescent="0.25">
      <c r="B25">
        <v>4.8000000000000015E-2</v>
      </c>
      <c r="C25" s="2">
        <f ca="1"/>
        <v>-0.26557785437145554</v>
      </c>
      <c r="D25" s="4">
        <f t="shared" ca="1" si="0"/>
        <v>94.736051093448239</v>
      </c>
      <c r="E25" s="2" cm="1">
        <f t="array" aca="1" ref="E25" ca="1">_xll.OPTION.DELTA(normal, D25, sigma, _xll.OPTION_CALL(), k, t-B25)</f>
        <v>0.2888872491066623</v>
      </c>
      <c r="F25" s="2">
        <f t="shared" ca="1" si="4"/>
        <v>-26.073122978628163</v>
      </c>
      <c r="G25" s="3">
        <f t="shared" ca="1" si="1"/>
        <v>1.2949142129863063</v>
      </c>
      <c r="H25" s="2" cm="1">
        <f t="array" aca="1" ref="H25" ca="1">_xll.OPTION.VALUE(normal, D25, sigma, _xll.OPTION_CALL(), k, t - B25)</f>
        <v>1.4711391144289223</v>
      </c>
      <c r="I25" s="4">
        <f t="shared" ca="1" si="2"/>
        <v>-0.17622490144261604</v>
      </c>
      <c r="J25" s="12" cm="1">
        <f t="array" aca="1" ref="J25" ca="1">_xll.OPTION.THETA(normal, D25, sigma, _xll.OPTION_CALL(), k, t  - B25, dt)</f>
        <v>-7.3654572831048926</v>
      </c>
      <c r="K25" s="12" cm="1">
        <f t="array" aca="1" ref="K25" ca="1">_xll.OPTION.GAMMA(normal, D25, sigma, _xll.OPTION_CALL(), k, t - B25)</f>
        <v>4.0124241124945045E-2</v>
      </c>
      <c r="L25" s="12">
        <f t="shared" ca="1" si="3"/>
        <v>2.9060219012990291E-2</v>
      </c>
      <c r="M25" s="2">
        <f t="shared" ca="1" si="5"/>
        <v>-2.8637721973019836E-2</v>
      </c>
    </row>
    <row r="26" spans="2:13" x14ac:dyDescent="0.25">
      <c r="B26">
        <v>5.2000000000000018E-2</v>
      </c>
      <c r="C26" s="2">
        <f ca="1"/>
        <v>-0.29529205595951796</v>
      </c>
      <c r="D26" s="4">
        <f t="shared" ca="1" si="0"/>
        <v>94.167185797423954</v>
      </c>
      <c r="E26" s="2" cm="1">
        <f t="array" aca="1" ref="E26" ca="1">_xll.OPTION.DELTA(normal, D26, sigma, _xll.OPTION_CALL(), k, t-B26)</f>
        <v>0.26408287736006586</v>
      </c>
      <c r="F26" s="2">
        <f t="shared" ca="1" si="4"/>
        <v>-23.737365095778042</v>
      </c>
      <c r="G26" s="3">
        <f t="shared" ca="1" si="1"/>
        <v>1.1305762825056043</v>
      </c>
      <c r="H26" s="2" cm="1">
        <f t="array" aca="1" ref="H26" ca="1">_xll.OPTION.VALUE(normal, D26, sigma, _xll.OPTION_CALL(), k, t - B26)</f>
        <v>1.2856224029714554</v>
      </c>
      <c r="I26" s="4">
        <f t="shared" ca="1" si="2"/>
        <v>-0.15504612046585109</v>
      </c>
      <c r="J26" s="12" cm="1">
        <f t="array" aca="1" ref="J26" ca="1">_xll.OPTION.THETA(normal, D26, sigma, _xll.OPTION_CALL(), k, t  - B26, dt)</f>
        <v>-7.0723245066988678</v>
      </c>
      <c r="K26" s="12" cm="1">
        <f t="array" aca="1" ref="K26" ca="1">_xll.OPTION.GAMMA(normal, D26, sigma, _xll.OPTION_CALL(), k, t - B26)</f>
        <v>3.9015825081140015E-2</v>
      </c>
      <c r="L26" s="12">
        <f t="shared" ca="1" si="3"/>
        <v>2.296957193810488E-2</v>
      </c>
      <c r="M26" s="2">
        <f t="shared" ca="1" si="5"/>
        <v>-2.1178780976764955E-2</v>
      </c>
    </row>
    <row r="27" spans="2:13" x14ac:dyDescent="0.25">
      <c r="B27">
        <v>5.6000000000000022E-2</v>
      </c>
      <c r="C27" s="2">
        <f ca="1"/>
        <v>-0.25196364002587801</v>
      </c>
      <c r="D27" s="4">
        <f t="shared" ca="1" si="0"/>
        <v>94.979156093336186</v>
      </c>
      <c r="E27" s="2" cm="1">
        <f t="array" aca="1" ref="E27" ca="1">_xll.OPTION.DELTA(normal, D27, sigma, _xll.OPTION_CALL(), k, t-B27)</f>
        <v>0.29434936817159141</v>
      </c>
      <c r="F27" s="2">
        <f t="shared" ca="1" si="4"/>
        <v>-26.612050850963453</v>
      </c>
      <c r="G27" s="3">
        <f t="shared" ca="1" si="1"/>
        <v>1.3450037345810095</v>
      </c>
      <c r="H27" s="2" cm="1">
        <f t="array" aca="1" ref="H27" ca="1">_xll.OPTION.VALUE(normal, D27, sigma, _xll.OPTION_CALL(), k, t - B27)</f>
        <v>1.4834982687819291</v>
      </c>
      <c r="I27" s="4">
        <f t="shared" ca="1" si="2"/>
        <v>-0.13849453420091962</v>
      </c>
      <c r="J27" s="12" cm="1">
        <f t="array" aca="1" ref="J27" ca="1">_xll.OPTION.THETA(normal, D27, sigma, _xll.OPTION_CALL(), k, t  - B27, dt)</f>
        <v>-7.6000917537710766</v>
      </c>
      <c r="K27" s="12" cm="1">
        <f t="array" aca="1" ref="K27" ca="1">_xll.OPTION.GAMMA(normal, D27, sigma, _xll.OPTION_CALL(), k, t - B27)</f>
        <v>4.1196580123218654E-2</v>
      </c>
      <c r="L27" s="12">
        <f t="shared" ca="1" si="3"/>
        <v>1.5427813974181356E-2</v>
      </c>
      <c r="M27" s="2">
        <f t="shared" ca="1" si="5"/>
        <v>-1.6551586264931473E-2</v>
      </c>
    </row>
    <row r="28" spans="2:13" x14ac:dyDescent="0.25">
      <c r="B28">
        <v>6.0000000000000026E-2</v>
      </c>
      <c r="C28" s="2">
        <f ca="1"/>
        <v>-0.21258013536977949</v>
      </c>
      <c r="D28" s="4">
        <f t="shared" ca="1" si="0"/>
        <v>95.722574507677393</v>
      </c>
      <c r="E28" s="2" cm="1">
        <f t="array" aca="1" ref="E28" ca="1">_xll.OPTION.DELTA(normal, D28, sigma, _xll.OPTION_CALL(), k, t-B28)</f>
        <v>0.32352355567187407</v>
      </c>
      <c r="F28" s="2">
        <f t="shared" ca="1" si="4"/>
        <v>-29.404679187660211</v>
      </c>
      <c r="G28" s="3">
        <f t="shared" ca="1" si="1"/>
        <v>1.5638284751294691</v>
      </c>
      <c r="H28" s="2" cm="1">
        <f t="array" aca="1" ref="H28" ca="1">_xll.OPTION.VALUE(normal, D28, sigma, _xll.OPTION_CALL(), k, t - B28)</f>
        <v>1.6824208873882043</v>
      </c>
      <c r="I28" s="4">
        <f t="shared" ca="1" si="2"/>
        <v>-0.11859241225873518</v>
      </c>
      <c r="J28" s="12" cm="1">
        <f t="array" aca="1" ref="J28" ca="1">_xll.OPTION.THETA(normal, D28, sigma, _xll.OPTION_CALL(), k, t  - B28, dt)</f>
        <v>-8.0697540733072337</v>
      </c>
      <c r="K28" s="12" cm="1">
        <f t="array" aca="1" ref="K28" ca="1">_xll.OPTION.GAMMA(normal, D28, sigma, _xll.OPTION_CALL(), k, t - B28)</f>
        <v>4.3049234267725112E-2</v>
      </c>
      <c r="L28" s="12">
        <f t="shared" ca="1" si="3"/>
        <v>1.9016290709439096E-2</v>
      </c>
      <c r="M28" s="2">
        <f t="shared" ca="1" si="5"/>
        <v>-1.9902121942184436E-2</v>
      </c>
    </row>
    <row r="29" spans="2:13" x14ac:dyDescent="0.25">
      <c r="B29">
        <v>6.4000000000000029E-2</v>
      </c>
      <c r="C29" s="2">
        <f ca="1"/>
        <v>-0.21056832161261743</v>
      </c>
      <c r="D29" s="4">
        <f t="shared" ca="1" si="0"/>
        <v>95.753436874341332</v>
      </c>
      <c r="E29" s="2" cm="1">
        <f t="array" aca="1" ref="E29" ca="1">_xll.OPTION.DELTA(normal, D29, sigma, _xll.OPTION_CALL(), k, t-B29)</f>
        <v>0.32277406951395138</v>
      </c>
      <c r="F29" s="2">
        <f t="shared" ca="1" si="4"/>
        <v>-29.332913312149365</v>
      </c>
      <c r="G29" s="3">
        <f t="shared" ca="1" si="1"/>
        <v>1.5738131777290398</v>
      </c>
      <c r="H29" s="2" cm="1">
        <f t="array" aca="1" ref="H29" ca="1">_xll.OPTION.VALUE(normal, D29, sigma, _xll.OPTION_CALL(), k, t - B29)</f>
        <v>1.6606800617057758</v>
      </c>
      <c r="I29" s="4">
        <f t="shared" ca="1" si="2"/>
        <v>-8.686688397673592E-2</v>
      </c>
      <c r="J29" s="12" cm="1">
        <f t="array" aca="1" ref="J29" ca="1">_xll.OPTION.THETA(normal, D29, sigma, _xll.OPTION_CALL(), k, t  - B29, dt)</f>
        <v>-8.1499445368086736</v>
      </c>
      <c r="K29" s="12" cm="1">
        <f t="array" aca="1" ref="K29" ca="1">_xll.OPTION.GAMMA(normal, D29, sigma, _xll.OPTION_CALL(), k, t - B29)</f>
        <v>4.3453999396698639E-2</v>
      </c>
      <c r="L29" s="12">
        <f t="shared" ca="1" si="3"/>
        <v>3.2258514403725409E-2</v>
      </c>
      <c r="M29" s="2">
        <f t="shared" ca="1" si="5"/>
        <v>-3.172552828199926E-2</v>
      </c>
    </row>
    <row r="30" spans="2:13" x14ac:dyDescent="0.25">
      <c r="B30">
        <v>6.8000000000000033E-2</v>
      </c>
      <c r="C30" s="2">
        <f ca="1"/>
        <v>-0.11115178695491944</v>
      </c>
      <c r="D30" s="4">
        <f t="shared" ca="1" si="0"/>
        <v>97.668571990820681</v>
      </c>
      <c r="E30" s="2" cm="1">
        <f t="array" aca="1" ref="E30" ca="1">_xll.OPTION.DELTA(normal, D30, sigma, _xll.OPTION_CALL(), k, t-B30)</f>
        <v>0.40756166424161555</v>
      </c>
      <c r="F30" s="2">
        <f t="shared" ca="1" si="4"/>
        <v>-37.613996611736759</v>
      </c>
      <c r="G30" s="3">
        <f t="shared" ca="1" si="1"/>
        <v>2.1919691329441591</v>
      </c>
      <c r="H30" s="2" cm="1">
        <f t="array" aca="1" ref="H30" ca="1">_xll.OPTION.VALUE(normal, D30, sigma, _xll.OPTION_CALL(), k, t - B30)</f>
        <v>2.3251267259262534</v>
      </c>
      <c r="I30" s="4">
        <f t="shared" ca="1" si="2"/>
        <v>-0.13315759298209429</v>
      </c>
      <c r="J30" s="12" cm="1">
        <f t="array" aca="1" ref="J30" ca="1">_xll.OPTION.THETA(normal, D30, sigma, _xll.OPTION_CALL(), k, t  - B30, dt)</f>
        <v>-9.101147326438296</v>
      </c>
      <c r="K30" s="12" cm="1">
        <f t="array" aca="1" ref="K30" ca="1">_xll.OPTION.GAMMA(normal, D30, sigma, _xll.OPTION_CALL(), k, t - B30)</f>
        <v>4.6581935214448068E-2</v>
      </c>
      <c r="L30" s="12">
        <f t="shared" ca="1" si="3"/>
        <v>-4.7089262356156694E-2</v>
      </c>
      <c r="M30" s="2">
        <f t="shared" ca="1" si="5"/>
        <v>4.6290709005358366E-2</v>
      </c>
    </row>
    <row r="31" spans="2:13" x14ac:dyDescent="0.25">
      <c r="B31">
        <v>7.2000000000000036E-2</v>
      </c>
      <c r="C31" s="2">
        <f ca="1"/>
        <v>-8.6517169947181782E-2</v>
      </c>
      <c r="D31" s="4">
        <f t="shared" ca="1" si="0"/>
        <v>98.143113181380016</v>
      </c>
      <c r="E31" s="2" cm="1">
        <f t="array" aca="1" ref="E31" ca="1">_xll.OPTION.DELTA(normal, D31, sigma, _xll.OPTION_CALL(), k, t-B31)</f>
        <v>0.42859946323012066</v>
      </c>
      <c r="F31" s="2">
        <f t="shared" ca="1" si="4"/>
        <v>-39.678711698952739</v>
      </c>
      <c r="G31" s="3">
        <f t="shared" ca="1" si="1"/>
        <v>2.3853739303197159</v>
      </c>
      <c r="H31" s="2" cm="1">
        <f t="array" aca="1" ref="H31" ca="1">_xll.OPTION.VALUE(normal, D31, sigma, _xll.OPTION_CALL(), k, t - B31)</f>
        <v>2.4874582683443833</v>
      </c>
      <c r="I31" s="4">
        <f t="shared" ca="1" si="2"/>
        <v>-0.10208433802466743</v>
      </c>
      <c r="J31" s="12" cm="1">
        <f t="array" aca="1" ref="J31" ca="1">_xll.OPTION.THETA(normal, D31, sigma, _xll.OPTION_CALL(), k, t  - B31, dt)</f>
        <v>-9.3536032069473354</v>
      </c>
      <c r="K31" s="12" cm="1">
        <f t="array" aca="1" ref="K31" ca="1">_xll.OPTION.GAMMA(normal, D31, sigma, _xll.OPTION_CALL(), k, t - B31)</f>
        <v>4.740010281660572E-2</v>
      </c>
      <c r="L31" s="12">
        <f t="shared" ca="1" si="3"/>
        <v>3.1159711646511823E-2</v>
      </c>
      <c r="M31" s="2">
        <f t="shared" ca="1" si="5"/>
        <v>-3.1073254957426855E-2</v>
      </c>
    </row>
    <row r="32" spans="2:13" x14ac:dyDescent="0.25">
      <c r="B32">
        <v>7.600000000000004E-2</v>
      </c>
      <c r="C32" s="2">
        <f ca="1"/>
        <v>-0.13920122004206598</v>
      </c>
      <c r="D32" s="4">
        <f t="shared" ca="1" si="0"/>
        <v>97.106658053118636</v>
      </c>
      <c r="E32" s="2" cm="1">
        <f t="array" aca="1" ref="E32" ca="1">_xll.OPTION.DELTA(normal, D32, sigma, _xll.OPTION_CALL(), k, t-B32)</f>
        <v>0.37819847336226797</v>
      </c>
      <c r="F32" s="2">
        <f t="shared" ca="1" si="4"/>
        <v>-34.784440010316473</v>
      </c>
      <c r="G32" s="3">
        <f t="shared" ca="1" si="1"/>
        <v>1.941149818684778</v>
      </c>
      <c r="H32" s="2" cm="1">
        <f t="array" aca="1" ref="H32" ca="1">_xll.OPTION.VALUE(normal, D32, sigma, _xll.OPTION_CALL(), k, t - B32)</f>
        <v>2.0333323267474981</v>
      </c>
      <c r="I32" s="4">
        <f t="shared" ca="1" si="2"/>
        <v>-9.2182508062720103E-2</v>
      </c>
      <c r="J32" s="12" cm="1">
        <f t="array" aca="1" ref="J32" ca="1">_xll.OPTION.THETA(normal, D32, sigma, _xll.OPTION_CALL(), k, t  - B32, dt)</f>
        <v>-9.0584212979661896</v>
      </c>
      <c r="K32" s="12" cm="1">
        <f t="array" aca="1" ref="K32" ca="1">_xll.OPTION.GAMMA(normal, D32, sigma, _xll.OPTION_CALL(), k, t - B32)</f>
        <v>4.6930971084431332E-2</v>
      </c>
      <c r="L32" s="12">
        <f t="shared" ca="1" si="3"/>
        <v>1.195488778325977E-2</v>
      </c>
      <c r="M32" s="2">
        <f t="shared" ca="1" si="5"/>
        <v>-9.9018299619473282E-3</v>
      </c>
    </row>
    <row r="33" spans="2:13" x14ac:dyDescent="0.25">
      <c r="B33">
        <v>8.0000000000000043E-2</v>
      </c>
      <c r="C33" s="2">
        <f ca="1"/>
        <v>-0.20650138877971411</v>
      </c>
      <c r="D33" s="4">
        <f t="shared" ca="1" si="0"/>
        <v>95.800691990360178</v>
      </c>
      <c r="E33" s="2" cm="1">
        <f t="array" aca="1" ref="E33" ca="1">_xll.OPTION.DELTA(normal, D33, sigma, _xll.OPTION_CALL(), k, t-B33)</f>
        <v>0.31596532059905369</v>
      </c>
      <c r="F33" s="2">
        <f t="shared" ca="1" si="4"/>
        <v>-28.822460910858748</v>
      </c>
      <c r="G33" s="3">
        <f t="shared" ca="1" si="1"/>
        <v>1.4472354474866016</v>
      </c>
      <c r="H33" s="2" cm="1">
        <f t="array" aca="1" ref="H33" ca="1">_xll.OPTION.VALUE(normal, D33, sigma, _xll.OPTION_CALL(), k, t - B33)</f>
        <v>1.5459513806138574</v>
      </c>
      <c r="I33" s="4">
        <f t="shared" ca="1" si="2"/>
        <v>-9.8715933127255795E-2</v>
      </c>
      <c r="J33" s="12" cm="1">
        <f t="array" aca="1" ref="J33" ca="1">_xll.OPTION.THETA(normal, D33, sigma, _xll.OPTION_CALL(), k, t  - B33, dt)</f>
        <v>-8.4487169257554395</v>
      </c>
      <c r="K33" s="12" cm="1">
        <f t="array" aca="1" ref="K33" ca="1">_xll.OPTION.GAMMA(normal, D33, sigma, _xll.OPTION_CALL(), k, t - B33)</f>
        <v>4.5025873571661344E-2</v>
      </c>
      <c r="L33" s="12">
        <f t="shared" ca="1" si="3"/>
        <v>-3.7878116571856829E-3</v>
      </c>
      <c r="M33" s="2">
        <f t="shared" ca="1" si="5"/>
        <v>6.5334250645356917E-3</v>
      </c>
    </row>
    <row r="34" spans="2:13" x14ac:dyDescent="0.25">
      <c r="B34">
        <v>8.4000000000000047E-2</v>
      </c>
      <c r="C34" s="2">
        <f ca="1"/>
        <v>-0.17726420362073356</v>
      </c>
      <c r="D34" s="4">
        <f t="shared" ca="1" si="0"/>
        <v>96.354812841584589</v>
      </c>
      <c r="E34" s="2" cm="1">
        <f t="array" aca="1" ref="E34" ca="1">_xll.OPTION.DELTA(normal, D34, sigma, _xll.OPTION_CALL(), k, t-B34)</f>
        <v>0.33908860599614876</v>
      </c>
      <c r="F34" s="2">
        <f t="shared" ca="1" si="4"/>
        <v>-31.05050074757839</v>
      </c>
      <c r="G34" s="3">
        <f t="shared" ca="1" si="1"/>
        <v>1.6223184198943414</v>
      </c>
      <c r="H34" s="2" cm="1">
        <f t="array" aca="1" ref="H34" ca="1">_xll.OPTION.VALUE(normal, D34, sigma, _xll.OPTION_CALL(), k, t - B34)</f>
        <v>1.6935468422405791</v>
      </c>
      <c r="I34" s="4">
        <f t="shared" ca="1" si="2"/>
        <v>-7.1228422346237608E-2</v>
      </c>
      <c r="J34" s="12" cm="1">
        <f t="array" aca="1" ref="J34" ca="1">_xll.OPTION.THETA(normal, D34, sigma, _xll.OPTION_CALL(), k, t  - B34, dt)</f>
        <v>-8.8520699194850607</v>
      </c>
      <c r="K34" s="12" cm="1">
        <f t="array" aca="1" ref="K34" ca="1">_xll.OPTION.GAMMA(normal, D34, sigma, _xll.OPTION_CALL(), k, t - B34)</f>
        <v>4.6619018187355844E-2</v>
      </c>
      <c r="L34" s="12">
        <f t="shared" ca="1" si="3"/>
        <v>2.6882272314358864E-2</v>
      </c>
      <c r="M34" s="2">
        <f t="shared" ca="1" si="5"/>
        <v>-2.7487510781018187E-2</v>
      </c>
    </row>
    <row r="35" spans="2:13" x14ac:dyDescent="0.25">
      <c r="B35">
        <v>8.800000000000005E-2</v>
      </c>
      <c r="C35" s="2">
        <f ca="1"/>
        <v>-1.82871393561434E-2</v>
      </c>
      <c r="D35" s="4">
        <f t="shared" ca="1" si="0"/>
        <v>99.459721992807218</v>
      </c>
      <c r="E35" s="2" cm="1">
        <f t="array" aca="1" ref="E35" ca="1">_xll.OPTION.DELTA(normal, D35, sigma, _xll.OPTION_CALL(), k, t-B35)</f>
        <v>0.48921020028043016</v>
      </c>
      <c r="F35" s="2">
        <f t="shared" ca="1" si="4"/>
        <v>-45.981552780210016</v>
      </c>
      <c r="G35" s="3">
        <f t="shared" ca="1" si="1"/>
        <v>2.6751577357271046</v>
      </c>
      <c r="H35" s="2" cm="1">
        <f t="array" aca="1" ref="H35" ca="1">_xll.OPTION.VALUE(normal, D35, sigma, _xll.OPTION_CALL(), k, t - B35)</f>
        <v>2.9389887104763375</v>
      </c>
      <c r="I35" s="4">
        <f t="shared" ca="1" si="2"/>
        <v>-0.26383097474923289</v>
      </c>
      <c r="J35" s="12" cm="1">
        <f t="array" aca="1" ref="J35" ca="1">_xll.OPTION.THETA(normal, D35, sigma, _xll.OPTION_CALL(), k, t  - B35, dt)</f>
        <v>-10.101931844622714</v>
      </c>
      <c r="K35" s="12" cm="1">
        <f t="array" aca="1" ref="K35" ca="1">_xll.OPTION.GAMMA(normal, D35, sigma, _xll.OPTION_CALL(), k, t - B35)</f>
        <v>4.9809988651189602E-2</v>
      </c>
      <c r="L35" s="12">
        <f t="shared" ca="1" si="3"/>
        <v>-0.18930612987742274</v>
      </c>
      <c r="M35" s="2">
        <f t="shared" ca="1" si="5"/>
        <v>0.19260255240299529</v>
      </c>
    </row>
    <row r="36" spans="2:13" x14ac:dyDescent="0.25">
      <c r="B36">
        <v>9.2000000000000054E-2</v>
      </c>
      <c r="C36" s="2">
        <f ca="1"/>
        <v>-5.7448864423264218E-2</v>
      </c>
      <c r="D36" s="4">
        <f t="shared" ca="1" si="0"/>
        <v>98.675867510456399</v>
      </c>
      <c r="E36" s="2" cm="1">
        <f t="array" aca="1" ref="E36" ca="1">_xll.OPTION.DELTA(normal, D36, sigma, _xll.OPTION_CALL(), k, t-B36)</f>
        <v>0.4491044791545199</v>
      </c>
      <c r="F36" s="2">
        <f t="shared" ca="1" si="4"/>
        <v>-42.024085955978386</v>
      </c>
      <c r="G36" s="3">
        <f t="shared" ca="1" si="1"/>
        <v>2.2916881274255445</v>
      </c>
      <c r="H36" s="2" cm="1">
        <f t="array" aca="1" ref="H36" ca="1">_xll.OPTION.VALUE(normal, D36, sigma, _xll.OPTION_CALL(), k, t - B36)</f>
        <v>2.5317835181373312</v>
      </c>
      <c r="I36" s="4">
        <f t="shared" ca="1" si="2"/>
        <v>-0.24009539071178665</v>
      </c>
      <c r="J36" s="12" cm="1">
        <f t="array" aca="1" ref="J36" ca="1">_xll.OPTION.THETA(normal, D36, sigma, _xll.OPTION_CALL(), k, t  - B36, dt)</f>
        <v>-10.062083482386575</v>
      </c>
      <c r="K36" s="12" cm="1">
        <f t="array" aca="1" ref="K36" ca="1">_xll.OPTION.GAMMA(normal, D36, sigma, _xll.OPTION_CALL(), k, t - B36)</f>
        <v>5.0441389959655032E-2</v>
      </c>
      <c r="L36" s="12">
        <f t="shared" ca="1" si="3"/>
        <v>2.5105405273169332E-2</v>
      </c>
      <c r="M36" s="2">
        <f t="shared" ca="1" si="5"/>
        <v>-2.3735584037446245E-2</v>
      </c>
    </row>
    <row r="37" spans="2:13" x14ac:dyDescent="0.25">
      <c r="B37">
        <v>9.6000000000000058E-2</v>
      </c>
      <c r="C37" s="2">
        <f ca="1"/>
        <v>-4.8738270339123889E-2</v>
      </c>
      <c r="D37" s="4">
        <f t="shared" ca="1" si="0"/>
        <v>98.840014905059022</v>
      </c>
      <c r="E37" s="2" cm="1">
        <f t="array" aca="1" ref="E37" ca="1">_xll.OPTION.DELTA(normal, D37, sigma, _xll.OPTION_CALL(), k, t-B37)</f>
        <v>0.45643593702370733</v>
      </c>
      <c r="F37" s="2">
        <f t="shared" ca="1" si="4"/>
        <v>-42.748727361044686</v>
      </c>
      <c r="G37" s="3">
        <f t="shared" ca="1" si="1"/>
        <v>2.3654074575831245</v>
      </c>
      <c r="H37" s="2" cm="1">
        <f t="array" aca="1" ref="H37" ca="1">_xll.OPTION.VALUE(normal, D37, sigma, _xll.OPTION_CALL(), k, t - B37)</f>
        <v>2.5664811384973376</v>
      </c>
      <c r="I37" s="4">
        <f t="shared" ca="1" si="2"/>
        <v>-0.20107368091421307</v>
      </c>
      <c r="J37" s="12" cm="1">
        <f t="array" aca="1" ref="J37" ca="1">_xll.OPTION.THETA(normal, D37, sigma, _xll.OPTION_CALL(), k, t  - B37, dt)</f>
        <v>-10.232009173769985</v>
      </c>
      <c r="K37" s="12" cm="1">
        <f t="array" aca="1" ref="K37" ca="1">_xll.OPTION.GAMMA(normal, D37, sigma, _xll.OPTION_CALL(), k, t - B37)</f>
        <v>5.1119572208421192E-2</v>
      </c>
      <c r="L37" s="12">
        <f t="shared" ca="1" si="3"/>
        <v>3.9568778264109872E-2</v>
      </c>
      <c r="M37" s="2">
        <f t="shared" ca="1" si="5"/>
        <v>-3.9021709797573578E-2</v>
      </c>
    </row>
    <row r="38" spans="2:13" x14ac:dyDescent="0.25">
      <c r="B38">
        <v>0.10000000000000006</v>
      </c>
      <c r="C38" s="2">
        <f ca="1"/>
        <v>-1.9485559078355457E-2</v>
      </c>
      <c r="D38" s="4">
        <f t="shared" ca="1" si="0"/>
        <v>99.412024201895392</v>
      </c>
      <c r="E38" s="2" cm="1">
        <f t="array" aca="1" ref="E38" ca="1">_xll.OPTION.DELTA(normal, D38, sigma, _xll.OPTION_CALL(), k, t-B38)</f>
        <v>0.48508241732587865</v>
      </c>
      <c r="F38" s="2">
        <f t="shared" ca="1" si="4"/>
        <v>-45.596531954143259</v>
      </c>
      <c r="G38" s="3">
        <f t="shared" ca="1" si="1"/>
        <v>2.626493056970908</v>
      </c>
      <c r="H38" s="2" cm="1">
        <f t="array" aca="1" ref="H38" ca="1">_xll.OPTION.VALUE(normal, D38, sigma, _xll.OPTION_CALL(), k, t - B38)</f>
        <v>2.7952688191828798</v>
      </c>
      <c r="I38" s="4">
        <f t="shared" ca="1" si="2"/>
        <v>-0.16877576221197188</v>
      </c>
      <c r="J38" s="12" cm="1">
        <f t="array" aca="1" ref="J38" ca="1">_xll.OPTION.THETA(normal, D38, sigma, _xll.OPTION_CALL(), k, t  - B38, dt)</f>
        <v>-10.487265685384605</v>
      </c>
      <c r="K38" s="12" cm="1">
        <f t="array" aca="1" ref="K38" ca="1">_xll.OPTION.GAMMA(normal, D38, sigma, _xll.OPTION_CALL(), k, t - B38)</f>
        <v>5.177162081441717E-2</v>
      </c>
      <c r="L38" s="12">
        <f t="shared" ca="1" si="3"/>
        <v>3.2565011792980207E-2</v>
      </c>
      <c r="M38" s="2">
        <f t="shared" ca="1" si="5"/>
        <v>-3.2297918702241191E-2</v>
      </c>
    </row>
    <row r="39" spans="2:13" x14ac:dyDescent="0.25">
      <c r="B39">
        <v>0.10400000000000006</v>
      </c>
      <c r="C39" s="2">
        <f ca="1"/>
        <v>-5.8668235895009743E-3</v>
      </c>
      <c r="D39" s="4">
        <f t="shared" ca="1" si="0"/>
        <v>99.675192173861603</v>
      </c>
      <c r="E39" s="2" cm="1">
        <f t="array" aca="1" ref="E39" ca="1">_xll.OPTION.DELTA(normal, D39, sigma, _xll.OPTION_CALL(), k, t-B39)</f>
        <v>0.49825970890207105</v>
      </c>
      <c r="F39" s="2">
        <f t="shared" ca="1" si="4"/>
        <v>-46.909981024331245</v>
      </c>
      <c r="G39" s="3">
        <f t="shared" ca="1" si="1"/>
        <v>2.7541512129750316</v>
      </c>
      <c r="H39" s="2" cm="1">
        <f t="array" aca="1" ref="H39" ca="1">_xll.OPTION.VALUE(normal, D39, sigma, _xll.OPTION_CALL(), k, t - B39)</f>
        <v>2.8833728136829677</v>
      </c>
      <c r="I39" s="4">
        <f t="shared" ca="1" si="2"/>
        <v>-0.12922160070793609</v>
      </c>
      <c r="J39" s="12" cm="1">
        <f t="array" aca="1" ref="J39" ca="1">_xll.OPTION.THETA(normal, D39, sigma, _xll.OPTION_CALL(), k, t  - B39, dt)</f>
        <v>-10.667336614760936</v>
      </c>
      <c r="K39" s="12" cm="1">
        <f t="array" aca="1" ref="K39" ca="1">_xll.OPTION.GAMMA(normal, D39, sigma, _xll.OPTION_CALL(), k, t - B39)</f>
        <v>5.2373600171495241E-2</v>
      </c>
      <c r="L39" s="12">
        <f t="shared" ca="1" si="3"/>
        <v>4.0156279295537119E-2</v>
      </c>
      <c r="M39" s="2">
        <f t="shared" ca="1" si="5"/>
        <v>-3.955416150403579E-2</v>
      </c>
    </row>
    <row r="40" spans="2:13" x14ac:dyDescent="0.25">
      <c r="B40">
        <v>0.10800000000000007</v>
      </c>
      <c r="C40" s="2">
        <f ca="1"/>
        <v>-0.10641410700851887</v>
      </c>
      <c r="D40" s="4">
        <f t="shared" ca="1" si="0"/>
        <v>97.682982683232652</v>
      </c>
      <c r="E40" s="2" cm="1">
        <f t="array" aca="1" ref="E40" ca="1">_xll.OPTION.DELTA(normal, D40, sigma, _xll.OPTION_CALL(), k, t-B40)</f>
        <v>0.39228399994092578</v>
      </c>
      <c r="F40" s="2">
        <f t="shared" ca="1" si="4"/>
        <v>-36.557957681036385</v>
      </c>
      <c r="G40" s="3">
        <f t="shared" ca="1" si="1"/>
        <v>1.7615134921023099</v>
      </c>
      <c r="H40" s="2" cm="1">
        <f t="array" aca="1" ref="H40" ca="1">_xll.OPTION.VALUE(normal, D40, sigma, _xll.OPTION_CALL(), k, t - B40)</f>
        <v>1.9551266056653276</v>
      </c>
      <c r="I40" s="4">
        <f t="shared" ca="1" si="2"/>
        <v>-0.19361311356301769</v>
      </c>
      <c r="J40" s="12" cm="1">
        <f t="array" aca="1" ref="J40" ca="1">_xll.OPTION.THETA(normal, D40, sigma, _xll.OPTION_CALL(), k, t  - B40, dt)</f>
        <v>-10.193166339383886</v>
      </c>
      <c r="K40" s="12" cm="1">
        <f t="array" aca="1" ref="K40" ca="1">_xll.OPTION.GAMMA(normal, D40, sigma, _xll.OPTION_CALL(), k, t - B40)</f>
        <v>5.220224686033189E-2</v>
      </c>
      <c r="L40" s="12">
        <f t="shared" ca="1" si="3"/>
        <v>-6.1263409168303931E-2</v>
      </c>
      <c r="M40" s="2">
        <f t="shared" ca="1" si="5"/>
        <v>6.4391512855081601E-2</v>
      </c>
    </row>
    <row r="41" spans="2:13" x14ac:dyDescent="0.25">
      <c r="B41">
        <v>0.11200000000000007</v>
      </c>
      <c r="C41" s="2">
        <f ca="1"/>
        <v>-9.9894066434409901E-2</v>
      </c>
      <c r="D41" s="4">
        <f t="shared" ca="1" si="0"/>
        <v>97.802620650701684</v>
      </c>
      <c r="E41" s="2" cm="1">
        <f t="array" aca="1" ref="E41" ca="1">_xll.OPTION.DELTA(normal, D41, sigma, _xll.OPTION_CALL(), k, t-B41)</f>
        <v>0.39669663970224955</v>
      </c>
      <c r="F41" s="2">
        <f t="shared" ca="1" si="4"/>
        <v>-36.989525413681335</v>
      </c>
      <c r="G41" s="3">
        <f t="shared" ca="1" si="1"/>
        <v>1.8084455525258605</v>
      </c>
      <c r="H41" s="2" cm="1">
        <f t="array" aca="1" ref="H41" ca="1">_xll.OPTION.VALUE(normal, D41, sigma, _xll.OPTION_CALL(), k, t - B41)</f>
        <v>1.9621012288040447</v>
      </c>
      <c r="I41" s="4">
        <f t="shared" ca="1" si="2"/>
        <v>-0.15365567627818422</v>
      </c>
      <c r="J41" s="12" cm="1">
        <f t="array" aca="1" ref="J41" ca="1">_xll.OPTION.THETA(normal, D41, sigma, _xll.OPTION_CALL(), k, t  - B41, dt)</f>
        <v>-10.384768366038632</v>
      </c>
      <c r="K41" s="12" cm="1">
        <f t="array" aca="1" ref="K41" ca="1">_xll.OPTION.GAMMA(normal, D41, sigma, _xll.OPTION_CALL(), k, t - B41)</f>
        <v>5.3051147243410993E-2</v>
      </c>
      <c r="L41" s="12">
        <f t="shared" ca="1" si="3"/>
        <v>4.0399073628517128E-2</v>
      </c>
      <c r="M41" s="2">
        <f t="shared" ca="1" si="5"/>
        <v>-3.9957437284833475E-2</v>
      </c>
    </row>
    <row r="42" spans="2:13" x14ac:dyDescent="0.25">
      <c r="B42">
        <v>0.11600000000000008</v>
      </c>
      <c r="C42" s="2">
        <f ca="1"/>
        <v>-3.4108020810023218E-2</v>
      </c>
      <c r="D42" s="4">
        <f t="shared" ca="1" si="0"/>
        <v>99.090005326610708</v>
      </c>
      <c r="E42" s="2" cm="1">
        <f t="array" aca="1" ref="E42" ca="1">_xll.OPTION.DELTA(normal, D42, sigma, _xll.OPTION_CALL(), k, t-B42)</f>
        <v>0.46483549711135164</v>
      </c>
      <c r="F42" s="2">
        <f t="shared" ca="1" si="4"/>
        <v>-43.741405157298431</v>
      </c>
      <c r="G42" s="3">
        <f t="shared" ca="1" si="1"/>
        <v>2.3191467274631421</v>
      </c>
      <c r="H42" s="2" cm="1">
        <f t="array" aca="1" ref="H42" ca="1">_xll.OPTION.VALUE(normal, D42, sigma, _xll.OPTION_CALL(), k, t - B42)</f>
        <v>2.4744218091107655</v>
      </c>
      <c r="I42" s="4">
        <f t="shared" ca="1" si="2"/>
        <v>-0.15527508164762338</v>
      </c>
      <c r="J42" s="12" cm="1">
        <f t="array" aca="1" ref="J42" ca="1">_xll.OPTION.THETA(normal, D42, sigma, _xll.OPTION_CALL(), k, t  - B42, dt)</f>
        <v>-11.019490437434776</v>
      </c>
      <c r="K42" s="12" cm="1">
        <f t="array" aca="1" ref="K42" ca="1">_xll.OPTION.GAMMA(normal, D42, sigma, _xll.OPTION_CALL(), k, t - B42)</f>
        <v>5.4778019482291197E-2</v>
      </c>
      <c r="L42" s="12">
        <f t="shared" ca="1" si="3"/>
        <v>-2.4233327654927042E-3</v>
      </c>
      <c r="M42" s="2">
        <f t="shared" ca="1" si="5"/>
        <v>1.6194053694391641E-3</v>
      </c>
    </row>
    <row r="43" spans="2:13" x14ac:dyDescent="0.25">
      <c r="B43">
        <v>0.12000000000000008</v>
      </c>
      <c r="C43" s="2">
        <f ca="1"/>
        <v>7.3706064290853607E-2</v>
      </c>
      <c r="D43" s="4">
        <f t="shared" ca="1" si="0"/>
        <v>101.24176798670115</v>
      </c>
      <c r="E43" s="2" cm="1">
        <f t="array" aca="1" ref="E43" ca="1">_xll.OPTION.DELTA(normal, D43, sigma, _xll.OPTION_CALL(), k, t-B43)</f>
        <v>0.58207212871125424</v>
      </c>
      <c r="F43" s="2">
        <f t="shared" ca="1" si="4"/>
        <v>-55.610649013278127</v>
      </c>
      <c r="G43" s="3">
        <f t="shared" ca="1" si="1"/>
        <v>3.3193623932319198</v>
      </c>
      <c r="H43" s="2" cm="1">
        <f t="array" aca="1" ref="H43" ca="1">_xll.OPTION.VALUE(normal, D43, sigma, _xll.OPTION_CALL(), k, t - B43)</f>
        <v>3.5571928258335959</v>
      </c>
      <c r="I43" s="4">
        <f t="shared" ca="1" si="2"/>
        <v>-0.23783043260167602</v>
      </c>
      <c r="J43" s="12" cm="1">
        <f t="array" aca="1" ref="J43" ca="1">_xll.OPTION.THETA(normal, D43, sigma, _xll.OPTION_CALL(), k, t  - B43, dt)</f>
        <v>-11.253428247030239</v>
      </c>
      <c r="K43" s="12" cm="1">
        <f t="array" aca="1" ref="K43" ca="1">_xll.OPTION.GAMMA(normal, D43, sigma, _xll.OPTION_CALL(), k, t - B43)</f>
        <v>5.3484308094640935E-2</v>
      </c>
      <c r="L43" s="12">
        <f t="shared" ca="1" si="3"/>
        <v>-8.273541418742017E-2</v>
      </c>
      <c r="M43" s="2">
        <f t="shared" ca="1" si="5"/>
        <v>8.2555350954052642E-2</v>
      </c>
    </row>
    <row r="44" spans="2:13" x14ac:dyDescent="0.25">
      <c r="B44">
        <v>0.12400000000000008</v>
      </c>
      <c r="C44" s="2">
        <f ca="1"/>
        <v>9.1343089705915911E-2</v>
      </c>
      <c r="D44" s="4">
        <f t="shared" ca="1" si="0"/>
        <v>101.59139167324727</v>
      </c>
      <c r="E44" s="2" cm="1">
        <f t="array" aca="1" ref="E44" ca="1">_xll.OPTION.DELTA(normal, D44, sigma, _xll.OPTION_CALL(), k, t-B44)</f>
        <v>0.60175542579429031</v>
      </c>
      <c r="F44" s="2">
        <f t="shared" ca="1" si="4"/>
        <v>-57.610302556661729</v>
      </c>
      <c r="G44" s="3">
        <f t="shared" ca="1" si="1"/>
        <v>3.5228685967077027</v>
      </c>
      <c r="H44" s="2" cm="1">
        <f t="array" aca="1" ref="H44" ca="1">_xll.OPTION.VALUE(normal, D44, sigma, _xll.OPTION_CALL(), k, t - B44)</f>
        <v>3.7201042254598491</v>
      </c>
      <c r="I44" s="4">
        <f t="shared" ca="1" si="2"/>
        <v>-0.1972356287521464</v>
      </c>
      <c r="J44" s="12" cm="1">
        <f t="array" aca="1" ref="J44" ca="1">_xll.OPTION.THETA(normal, D44, sigma, _xll.OPTION_CALL(), k, t  - B44, dt)</f>
        <v>-11.339418952567403</v>
      </c>
      <c r="K44" s="12" cm="1">
        <f t="array" aca="1" ref="K44" ca="1">_xll.OPTION.GAMMA(normal, D44, sigma, _xll.OPTION_CALL(), k, t - B44)</f>
        <v>5.3505156225782294E-2</v>
      </c>
      <c r="L44" s="12">
        <f t="shared" ca="1" si="3"/>
        <v>4.1744839732966749E-2</v>
      </c>
      <c r="M44" s="2">
        <f t="shared" ca="1" si="5"/>
        <v>-4.0594803849529626E-2</v>
      </c>
    </row>
    <row r="45" spans="2:13" x14ac:dyDescent="0.25">
      <c r="B45">
        <v>0.12800000000000009</v>
      </c>
      <c r="C45" s="2">
        <f ca="1"/>
        <v>9.184203942287554E-2</v>
      </c>
      <c r="D45" s="4">
        <f t="shared" ref="D45:D75" ca="1" si="6">_xlfn.SINGLE(f)*EXP(_xlfn.SINGLE(sigma)*C45 -_xlfn.SINGLE( sigma)*_xlfn.SINGLE(sigma)*B45/2)</f>
        <v>101.59340218103145</v>
      </c>
      <c r="E45" s="2" cm="1">
        <f t="array" aca="1" ref="E45" ca="1">_xll.OPTION.DELTA(normal, D45, sigma, _xll.OPTION_CALL(), k, t-B45)</f>
        <v>0.6030405766921545</v>
      </c>
      <c r="F45" s="2">
        <f t="shared" ca="1" si="4"/>
        <v>-57.740865408691761</v>
      </c>
      <c r="G45" s="3">
        <f t="shared" ca="1" si="1"/>
        <v>3.5240784306754307</v>
      </c>
      <c r="H45" s="2" cm="1">
        <f t="array" aca="1" ref="H45" ca="1">_xll.OPTION.VALUE(normal, D45, sigma, _xll.OPTION_CALL(), k, t - B45)</f>
        <v>3.6768003714701223</v>
      </c>
      <c r="I45" s="4">
        <f t="shared" ca="1" si="2"/>
        <v>-0.15272194079469159</v>
      </c>
      <c r="J45" s="12" cm="1">
        <f t="array" aca="1" ref="J45" ca="1">_xll.OPTION.THETA(normal, D45, sigma, _xll.OPTION_CALL(), k, t  - B45, dt)</f>
        <v>-11.513987537969616</v>
      </c>
      <c r="K45" s="12" cm="1">
        <f t="array" aca="1" ref="K45" ca="1">_xll.OPTION.GAMMA(normal, D45, sigma, _xll.OPTION_CALL(), k, t - B45)</f>
        <v>5.4327137895625793E-2</v>
      </c>
      <c r="L45" s="12">
        <f t="shared" ca="1" si="3"/>
        <v>4.5357567672562049E-2</v>
      </c>
      <c r="M45" s="2">
        <f t="shared" ca="1" si="5"/>
        <v>-4.4513687957454806E-2</v>
      </c>
    </row>
    <row r="46" spans="2:13" x14ac:dyDescent="0.25">
      <c r="B46">
        <v>0.13200000000000009</v>
      </c>
      <c r="C46" s="2">
        <f ca="1"/>
        <v>8.7943787953542865E-2</v>
      </c>
      <c r="D46" s="4">
        <f t="shared" ca="1" si="6"/>
        <v>101.50610491092962</v>
      </c>
      <c r="E46" s="2" cm="1">
        <f t="array" aca="1" ref="E46" ca="1">_xll.OPTION.DELTA(normal, D46, sigma, _xll.OPTION_CALL(), k, t-B46)</f>
        <v>0.59945577980964848</v>
      </c>
      <c r="F46" s="2">
        <f t="shared" ca="1" si="4"/>
        <v>-57.376986640251729</v>
      </c>
      <c r="G46" s="3">
        <f t="shared" ca="1" si="1"/>
        <v>3.4714346345695759</v>
      </c>
      <c r="H46" s="2" cm="1">
        <f t="array" aca="1" ref="H46" ca="1">_xll.OPTION.VALUE(normal, D46, sigma, _xll.OPTION_CALL(), k, t - B46)</f>
        <v>3.579046013685911</v>
      </c>
      <c r="I46" s="4">
        <f t="shared" ca="1" si="2"/>
        <v>-0.10761137911633512</v>
      </c>
      <c r="J46" s="12" cm="1">
        <f t="array" aca="1" ref="J46" ca="1">_xll.OPTION.THETA(normal, D46, sigma, _xll.OPTION_CALL(), k, t  - B46, dt)</f>
        <v>-11.72439672769665</v>
      </c>
      <c r="K46" s="12" cm="1">
        <f t="array" aca="1" ref="K46" ca="1">_xll.OPTION.GAMMA(normal, D46, sigma, _xll.OPTION_CALL(), k, t - B46)</f>
        <v>5.5419664509542547E-2</v>
      </c>
      <c r="L46" s="12">
        <f t="shared" ref="L46:L75" ca="1" si="7">-J45*_xlfn.SINGLE(dt) - K45*(D46-D45)^2/2</f>
        <v>4.5848941662539257E-2</v>
      </c>
      <c r="M46" s="2">
        <f t="shared" ca="1" si="5"/>
        <v>-4.5110561678356476E-2</v>
      </c>
    </row>
    <row r="47" spans="2:13" x14ac:dyDescent="0.25">
      <c r="B47">
        <v>0.13600000000000009</v>
      </c>
      <c r="C47" s="2">
        <f ca="1"/>
        <v>1.8854995151785375E-3</v>
      </c>
      <c r="D47" s="4">
        <f t="shared" ca="1" si="6"/>
        <v>99.765984235128897</v>
      </c>
      <c r="E47" s="2" cm="1">
        <f t="array" aca="1" ref="E47" ca="1">_xll.OPTION.DELTA(normal, D47, sigma, _xll.OPTION_CALL(), k, t-B47)</f>
        <v>0.49962839726938124</v>
      </c>
      <c r="F47" s="2">
        <f t="shared" ca="1" si="4"/>
        <v>-47.417609567505245</v>
      </c>
      <c r="G47" s="3">
        <f t="shared" ca="1" si="1"/>
        <v>2.4283092378945597</v>
      </c>
      <c r="H47" s="2" cm="1">
        <f t="array" aca="1" ref="H47" ca="1">_xll.OPTION.VALUE(normal, D47, sigma, _xll.OPTION_CALL(), k, t - B47)</f>
        <v>2.5749156050677584</v>
      </c>
      <c r="I47" s="4">
        <f t="shared" ca="1" si="2"/>
        <v>-0.14660636717319875</v>
      </c>
      <c r="J47" s="12" cm="1">
        <f t="array" aca="1" ref="J47" ca="1">_xll.OPTION.THETA(normal, D47, sigma, _xll.OPTION_CALL(), k, t  - B47, dt)</f>
        <v>-12.083162548160997</v>
      </c>
      <c r="K47" s="12" cm="1">
        <f t="array" aca="1" ref="K47" ca="1">_xll.OPTION.GAMMA(normal, D47, sigma, _xll.OPTION_CALL(), k, t - B47)</f>
        <v>5.9216804049321482E-2</v>
      </c>
      <c r="L47" s="12">
        <f t="shared" ca="1" si="7"/>
        <v>-3.7008338420847095E-2</v>
      </c>
      <c r="M47" s="2">
        <f t="shared" ca="1" si="5"/>
        <v>3.8994988056863633E-2</v>
      </c>
    </row>
    <row r="48" spans="2:13" x14ac:dyDescent="0.25">
      <c r="B48">
        <v>0.1400000000000001</v>
      </c>
      <c r="C48" s="2">
        <f ca="1"/>
        <v>0.11591741135779383</v>
      </c>
      <c r="D48" s="4">
        <f t="shared" ca="1" si="6"/>
        <v>102.05926441783836</v>
      </c>
      <c r="E48" s="2" cm="1">
        <f t="array" aca="1" ref="E48" ca="1">_xll.OPTION.DELTA(normal, D48, sigma, _xll.OPTION_CALL(), k, t-B48)</f>
        <v>0.63324447978178977</v>
      </c>
      <c r="F48" s="2">
        <f t="shared" ca="1" si="4"/>
        <v>-61.054368663114857</v>
      </c>
      <c r="G48" s="3">
        <f t="shared" ca="1" si="1"/>
        <v>3.5740971400713306</v>
      </c>
      <c r="H48" s="2" cm="1">
        <f t="array" aca="1" ref="H48" ca="1">_xll.OPTION.VALUE(normal, D48, sigma, _xll.OPTION_CALL(), k, t - B48)</f>
        <v>3.8278436008631047</v>
      </c>
      <c r="I48" s="4">
        <f t="shared" ca="1" si="2"/>
        <v>-0.2537464607917741</v>
      </c>
      <c r="J48" s="12" cm="1">
        <f t="array" aca="1" ref="J48" ca="1">_xll.OPTION.THETA(normal, D48, sigma, _xll.OPTION_CALL(), k, t  - B48, dt)</f>
        <v>-11.900115721753201</v>
      </c>
      <c r="K48" s="12" cm="1">
        <f t="array" aca="1" ref="K48" ca="1">_xll.OPTION.GAMMA(normal, D48, sigma, _xll.OPTION_CALL(), k, t - B48)</f>
        <v>5.5611073634379657E-2</v>
      </c>
      <c r="L48" s="12">
        <f t="shared" ca="1" si="7"/>
        <v>-0.10738190347456369</v>
      </c>
      <c r="M48" s="2">
        <f t="shared" ca="1" si="5"/>
        <v>0.10714009361857535</v>
      </c>
    </row>
    <row r="49" spans="2:13" x14ac:dyDescent="0.25">
      <c r="B49">
        <v>0.1440000000000001</v>
      </c>
      <c r="C49" s="2">
        <f ca="1"/>
        <v>0.15390778093021801</v>
      </c>
      <c r="D49" s="4">
        <f t="shared" ca="1" si="6"/>
        <v>102.82944502110169</v>
      </c>
      <c r="E49" s="2" cm="1">
        <f t="array" aca="1" ref="E49" ca="1">_xll.OPTION.DELTA(normal, D49, sigma, _xll.OPTION_CALL(), k, t-B49)</f>
        <v>0.67761948871885258</v>
      </c>
      <c r="F49" s="2">
        <f t="shared" ca="1" si="4"/>
        <v>-65.617426204919454</v>
      </c>
      <c r="G49" s="3">
        <f t="shared" ca="1" si="1"/>
        <v>4.0618097555228303</v>
      </c>
      <c r="H49" s="2" cm="1">
        <f t="array" aca="1" ref="H49" ca="1">_xll.OPTION.VALUE(normal, D49, sigma, _xll.OPTION_CALL(), k, t - B49)</f>
        <v>4.2868074462533343</v>
      </c>
      <c r="I49" s="4">
        <f t="shared" ca="1" si="2"/>
        <v>-0.22499769073050402</v>
      </c>
      <c r="J49" s="12" cm="1">
        <f t="array" aca="1" ref="J49" ca="1">_xll.OPTION.THETA(normal, D49, sigma, _xll.OPTION_CALL(), k, t  - B49, dt)</f>
        <v>-11.646969407297592</v>
      </c>
      <c r="K49" s="12" cm="1">
        <f t="array" aca="1" ref="K49" ca="1">_xll.OPTION.GAMMA(normal, D49, sigma, _xll.OPTION_CALL(), k, t - B49)</f>
        <v>5.3573597245975636E-2</v>
      </c>
      <c r="L49" s="12">
        <f t="shared" ca="1" si="7"/>
        <v>3.110682567429365E-2</v>
      </c>
      <c r="M49" s="2">
        <f t="shared" ca="1" si="5"/>
        <v>-2.8748770061270079E-2</v>
      </c>
    </row>
    <row r="50" spans="2:13" x14ac:dyDescent="0.25">
      <c r="B50">
        <v>0.1480000000000001</v>
      </c>
      <c r="C50" s="2">
        <f ca="1"/>
        <v>0.26956791980755757</v>
      </c>
      <c r="D50" s="4">
        <f t="shared" ca="1" si="6"/>
        <v>105.22740497568573</v>
      </c>
      <c r="E50" s="2" cm="1">
        <f t="array" aca="1" ref="E50" ca="1">_xll.OPTION.DELTA(normal, D50, sigma, _xll.OPTION_CALL(), k, t-B50)</f>
        <v>0.79663072851432659</v>
      </c>
      <c r="F50" s="2">
        <f t="shared" ca="1" si="4"/>
        <v>-78.14067013153624</v>
      </c>
      <c r="G50" s="3">
        <f t="shared" ca="1" si="1"/>
        <v>5.6867141539163555</v>
      </c>
      <c r="H50" s="2" cm="1">
        <f t="array" aca="1" ref="H50" ca="1">_xll.OPTION.VALUE(normal, D50, sigma, _xll.OPTION_CALL(), k, t - B50)</f>
        <v>6.0179872888695627</v>
      </c>
      <c r="I50" s="4">
        <f t="shared" ca="1" si="2"/>
        <v>-0.3312731349532072</v>
      </c>
      <c r="J50" s="12" cm="1">
        <f t="array" aca="1" ref="J50" ca="1">_xll.OPTION.THETA(normal, D50, sigma, _xll.OPTION_CALL(), k, t  - B50, dt)</f>
        <v>-9.6132580843928395</v>
      </c>
      <c r="K50" s="12" cm="1">
        <f t="array" aca="1" ref="K50" ca="1">_xll.OPTION.GAMMA(normal, D50, sigma, _xll.OPTION_CALL(), k, t - B50)</f>
        <v>4.2071277600454232E-2</v>
      </c>
      <c r="L50" s="12">
        <f t="shared" ca="1" si="7"/>
        <v>-0.10744189174857649</v>
      </c>
      <c r="M50" s="2">
        <f t="shared" ca="1" si="5"/>
        <v>0.10627544422270319</v>
      </c>
    </row>
    <row r="51" spans="2:13" x14ac:dyDescent="0.25">
      <c r="B51">
        <v>0.15200000000000011</v>
      </c>
      <c r="C51" s="2">
        <f ca="1"/>
        <v>0.26639175543728161</v>
      </c>
      <c r="D51" s="4">
        <f t="shared" ca="1" si="6"/>
        <v>105.15216978494371</v>
      </c>
      <c r="E51" s="2" cm="1">
        <f t="array" aca="1" ref="E51" ca="1">_xll.OPTION.DELTA(normal, D51, sigma, _xll.OPTION_CALL(), k, t-B51)</f>
        <v>0.79777710745509034</v>
      </c>
      <c r="F51" s="2">
        <f t="shared" ca="1" si="4"/>
        <v>-78.261214364553311</v>
      </c>
      <c r="G51" s="3">
        <f t="shared" ca="1" si="1"/>
        <v>5.6267794891056298</v>
      </c>
      <c r="H51" s="2" cm="1">
        <f t="array" aca="1" ref="H51" ca="1">_xll.OPTION.VALUE(normal, D51, sigma, _xll.OPTION_CALL(), k, t - B51)</f>
        <v>5.9204457053471344</v>
      </c>
      <c r="I51" s="4">
        <f t="shared" ca="1" si="2"/>
        <v>-0.29366621624150469</v>
      </c>
      <c r="J51" s="12" cm="1">
        <f t="array" aca="1" ref="J51" ca="1">_xll.OPTION.THETA(normal, D51, sigma, _xll.OPTION_CALL(), k, t  - B51, dt)</f>
        <v>-9.7644328937995795</v>
      </c>
      <c r="K51" s="12" cm="1">
        <f t="array" aca="1" ref="K51" ca="1">_xll.OPTION.GAMMA(normal, D51, sigma, _xll.OPTION_CALL(), k, t - B51)</f>
        <v>4.2807180446325171E-2</v>
      </c>
      <c r="L51" s="12">
        <f t="shared" ca="1" si="7"/>
        <v>3.8333963597615602E-2</v>
      </c>
      <c r="M51" s="2">
        <f t="shared" ca="1" si="5"/>
        <v>-3.7606918711702519E-2</v>
      </c>
    </row>
    <row r="52" spans="2:13" x14ac:dyDescent="0.25">
      <c r="B52">
        <v>0.15600000000000011</v>
      </c>
      <c r="C52" s="2">
        <f ca="1"/>
        <v>0.24339406722314366</v>
      </c>
      <c r="D52" s="4">
        <f t="shared" ca="1" si="6"/>
        <v>104.66125576935663</v>
      </c>
      <c r="E52" s="2" cm="1">
        <f t="array" aca="1" ref="E52" ca="1">_xll.OPTION.DELTA(normal, D52, sigma, _xll.OPTION_CALL(), k, t-B52)</f>
        <v>0.78042866046725057</v>
      </c>
      <c r="F52" s="2">
        <f t="shared" ca="1" si="4"/>
        <v>-76.445504117157881</v>
      </c>
      <c r="G52" s="3">
        <f t="shared" ca="1" si="1"/>
        <v>5.2351395257414168</v>
      </c>
      <c r="H52" s="2" cm="1">
        <f t="array" aca="1" ref="H52" ca="1">_xll.OPTION.VALUE(normal, D52, sigma, _xll.OPTION_CALL(), k, t - B52)</f>
        <v>5.4938858127711541</v>
      </c>
      <c r="I52" s="4">
        <f t="shared" ca="1" si="2"/>
        <v>-0.25874628702973723</v>
      </c>
      <c r="J52" s="12" cm="1">
        <f t="array" aca="1" ref="J52" ca="1">_xll.OPTION.THETA(normal, D52, sigma, _xll.OPTION_CALL(), k, t  - B52, dt)</f>
        <v>-10.402807830531824</v>
      </c>
      <c r="K52" s="12" cm="1">
        <f t="array" aca="1" ref="K52" ca="1">_xll.OPTION.GAMMA(normal, D52, sigma, _xll.OPTION_CALL(), k, t - B52)</f>
        <v>4.6085350966980222E-2</v>
      </c>
      <c r="L52" s="12">
        <f t="shared" ca="1" si="7"/>
        <v>3.3899539730751681E-2</v>
      </c>
      <c r="M52" s="2">
        <f t="shared" ca="1" si="5"/>
        <v>-3.4919929211767453E-2</v>
      </c>
    </row>
    <row r="53" spans="2:13" x14ac:dyDescent="0.25">
      <c r="B53">
        <v>0.16000000000000011</v>
      </c>
      <c r="C53" s="2">
        <f ca="1"/>
        <v>0.28552125217785446</v>
      </c>
      <c r="D53" s="4">
        <f t="shared" ca="1" si="6"/>
        <v>105.53835448023381</v>
      </c>
      <c r="E53" s="2" cm="1">
        <f t="array" aca="1" ref="E53" ca="1">_xll.OPTION.DELTA(normal, D53, sigma, _xll.OPTION_CALL(), k, t-B53)</f>
        <v>0.82340102288644867</v>
      </c>
      <c r="F53" s="2">
        <f t="shared" ca="1" si="4"/>
        <v>-80.98073653500829</v>
      </c>
      <c r="G53" s="3">
        <f t="shared" ca="1" si="1"/>
        <v>5.919652497768837</v>
      </c>
      <c r="H53" s="2" cm="1">
        <f t="array" aca="1" ref="H53" ca="1">_xll.OPTION.VALUE(normal, D53, sigma, _xll.OPTION_CALL(), k, t - B53)</f>
        <v>6.1590445673132308</v>
      </c>
      <c r="I53" s="4">
        <f t="shared" ca="1" si="2"/>
        <v>-0.23939206954439385</v>
      </c>
      <c r="J53" s="12" cm="1">
        <f t="array" aca="1" ref="J53" ca="1">_xll.OPTION.THETA(normal, D53, sigma, _xll.OPTION_CALL(), k, t  - B53, dt)</f>
        <v>-9.4132279968686117</v>
      </c>
      <c r="K53" s="12" cm="1">
        <f t="array" aca="1" ref="K53" ca="1">_xll.OPTION.GAMMA(normal, D53, sigma, _xll.OPTION_CALL(), k, t - B53)</f>
        <v>4.0943205350780776E-2</v>
      </c>
      <c r="L53" s="12">
        <f t="shared" ca="1" si="7"/>
        <v>2.3884451562669492E-2</v>
      </c>
      <c r="M53" s="2">
        <f t="shared" ca="1" si="5"/>
        <v>-1.9354217485343383E-2</v>
      </c>
    </row>
    <row r="54" spans="2:13" x14ac:dyDescent="0.25">
      <c r="B54">
        <v>0.16400000000000012</v>
      </c>
      <c r="C54" s="2">
        <f ca="1"/>
        <v>0.35218653612775647</v>
      </c>
      <c r="D54" s="4">
        <f t="shared" ca="1" si="6"/>
        <v>106.94636993104196</v>
      </c>
      <c r="E54" s="2" cm="1">
        <f t="array" aca="1" ref="E54" ca="1">_xll.OPTION.DELTA(normal, D54, sigma, _xll.OPTION_CALL(), k, t-B54)</f>
        <v>0.87987223606108644</v>
      </c>
      <c r="F54" s="2">
        <f t="shared" ca="1" si="4"/>
        <v>-87.020127789637826</v>
      </c>
      <c r="G54" s="3">
        <f t="shared" ca="1" si="1"/>
        <v>7.0790138602041992</v>
      </c>
      <c r="H54" s="2" cm="1">
        <f t="array" aca="1" ref="H54" ca="1">_xll.OPTION.VALUE(normal, D54, sigma, _xll.OPTION_CALL(), k, t - B54)</f>
        <v>7.3267380911438948</v>
      </c>
      <c r="I54" s="4">
        <f t="shared" ca="1" si="2"/>
        <v>-0.24772423093969564</v>
      </c>
      <c r="J54" s="12" cm="1">
        <f t="array" aca="1" ref="J54" ca="1">_xll.OPTION.THETA(normal, D54, sigma, _xll.OPTION_CALL(), k, t  - B54, dt)</f>
        <v>-7.570779238599501</v>
      </c>
      <c r="K54" s="12" cm="1">
        <f t="array" aca="1" ref="K54" ca="1">_xll.OPTION.GAMMA(normal, D54, sigma, _xll.OPTION_CALL(), k, t - B54)</f>
        <v>3.1915256102286425E-2</v>
      </c>
      <c r="L54" s="12">
        <f t="shared" ca="1" si="7"/>
        <v>-2.9321940523780246E-3</v>
      </c>
      <c r="M54" s="2">
        <f t="shared" ca="1" si="5"/>
        <v>8.3321613953017959E-3</v>
      </c>
    </row>
    <row r="55" spans="2:13" x14ac:dyDescent="0.25">
      <c r="B55">
        <v>0.16800000000000012</v>
      </c>
      <c r="C55" s="2">
        <f ca="1"/>
        <v>0.29928319930372144</v>
      </c>
      <c r="D55" s="4">
        <f t="shared" ca="1" si="6"/>
        <v>105.81230593534237</v>
      </c>
      <c r="E55" s="2" cm="1">
        <f t="array" aca="1" ref="E55" ca="1">_xll.OPTION.DELTA(normal, D55, sigma, _xll.OPTION_CALL(), k, t-B55)</f>
        <v>0.84497324617687175</v>
      </c>
      <c r="F55" s="2">
        <f t="shared" ca="1" si="4"/>
        <v>-83.327385195174884</v>
      </c>
      <c r="G55" s="3">
        <f t="shared" ca="1" si="1"/>
        <v>6.0811824364716358</v>
      </c>
      <c r="H55" s="2" cm="1">
        <f t="array" aca="1" ref="H55" ca="1">_xll.OPTION.VALUE(normal, D55, sigma, _xll.OPTION_CALL(), k, t - B55)</f>
        <v>6.3157782355660288</v>
      </c>
      <c r="I55" s="4">
        <f t="shared" ca="1" si="2"/>
        <v>-0.23459579909439299</v>
      </c>
      <c r="J55" s="12" cm="1">
        <f t="array" aca="1" ref="J55" ca="1">_xll.OPTION.THETA(normal, D55, sigma, _xll.OPTION_CALL(), k, t  - B55, dt)</f>
        <v>-9.0902072644309939</v>
      </c>
      <c r="K55" s="12" cm="1">
        <f t="array" aca="1" ref="K55" ca="1">_xll.OPTION.GAMMA(normal, D55, sigma, _xll.OPTION_CALL(), k, t - B55)</f>
        <v>3.9325844806956327E-2</v>
      </c>
      <c r="L55" s="12">
        <f t="shared" ca="1" si="7"/>
        <v>9.7599932249214996E-3</v>
      </c>
      <c r="M55" s="2">
        <f t="shared" ca="1" si="5"/>
        <v>-1.3128431845302657E-2</v>
      </c>
    </row>
    <row r="56" spans="2:13" x14ac:dyDescent="0.25">
      <c r="B56">
        <v>0.17200000000000013</v>
      </c>
      <c r="C56" s="2">
        <f ca="1"/>
        <v>0.4005017258628617</v>
      </c>
      <c r="D56" s="4">
        <f t="shared" ca="1" si="6"/>
        <v>107.96752971802196</v>
      </c>
      <c r="E56" s="2" cm="1">
        <f t="array" aca="1" ref="E56" ca="1">_xll.OPTION.DELTA(normal, D56, sigma, _xll.OPTION_CALL(), k, t-B56)</f>
        <v>0.919298548360445</v>
      </c>
      <c r="F56" s="2">
        <f t="shared" ca="1" si="4"/>
        <v>-91.352104467480785</v>
      </c>
      <c r="G56" s="3">
        <f t="shared" ca="1" si="1"/>
        <v>7.9022888723600175</v>
      </c>
      <c r="H56" s="2" cm="1">
        <f t="array" aca="1" ref="H56" ca="1">_xll.OPTION.VALUE(normal, D56, sigma, _xll.OPTION_CALL(), k, t - B56)</f>
        <v>8.1935396046048368</v>
      </c>
      <c r="I56" s="4">
        <f t="shared" ca="1" si="2"/>
        <v>-0.29125073224481923</v>
      </c>
      <c r="J56" s="12" cm="1">
        <f t="array" aca="1" ref="J56" ca="1">_xll.OPTION.THETA(normal, D56, sigma, _xll.OPTION_CALL(), k, t  - B56, dt)</f>
        <v>-6.0377172676790991</v>
      </c>
      <c r="K56" s="12" cm="1">
        <f t="array" aca="1" ref="K56" ca="1">_xll.OPTION.GAMMA(normal, D56, sigma, _xll.OPTION_CALL(), k, t - B56)</f>
        <v>2.4814569068313409E-2</v>
      </c>
      <c r="L56" s="12">
        <f t="shared" ca="1" si="7"/>
        <v>-5.497324009629273E-2</v>
      </c>
      <c r="M56" s="2">
        <f t="shared" ca="1" si="5"/>
        <v>5.6654933150426245E-2</v>
      </c>
    </row>
    <row r="57" spans="2:13" x14ac:dyDescent="0.25">
      <c r="B57">
        <v>0.17600000000000013</v>
      </c>
      <c r="C57" s="2">
        <f ca="1"/>
        <v>0.25752268952596574</v>
      </c>
      <c r="D57" s="4">
        <f t="shared" ca="1" si="6"/>
        <v>104.91544330737446</v>
      </c>
      <c r="E57" s="2" cm="1">
        <f t="array" aca="1" ref="E57" ca="1">_xll.OPTION.DELTA(normal, D57, sigma, _xll.OPTION_CALL(), k, t-B57)</f>
        <v>0.81837146085441081</v>
      </c>
      <c r="F57" s="2">
        <f t="shared" ca="1" si="4"/>
        <v>-80.763294340063027</v>
      </c>
      <c r="G57" s="3">
        <f t="shared" ca="1" si="1"/>
        <v>5.0965102655811307</v>
      </c>
      <c r="H57" s="2" cm="1">
        <f t="array" aca="1" ref="H57" ca="1">_xll.OPTION.VALUE(normal, D57, sigma, _xll.OPTION_CALL(), k, t - B57)</f>
        <v>5.4937178211544193</v>
      </c>
      <c r="I57" s="4">
        <f t="shared" ca="1" si="2"/>
        <v>-0.39720755557328857</v>
      </c>
      <c r="J57" s="12" cm="1">
        <f t="array" aca="1" ref="J57" ca="1">_xll.OPTION.THETA(normal, D57, sigma, _xll.OPTION_CALL(), k, t  - B57, dt)</f>
        <v>-10.4795720600106</v>
      </c>
      <c r="K57" s="12" cm="1">
        <f t="array" aca="1" ref="K57" ca="1">_xll.OPTION.GAMMA(normal, D57, sigma, _xll.OPTION_CALL(), k, t - B57)</f>
        <v>4.6230708588976446E-2</v>
      </c>
      <c r="L57" s="12">
        <f t="shared" ca="1" si="7"/>
        <v>-9.1425858130951124E-2</v>
      </c>
      <c r="M57" s="2">
        <f t="shared" ca="1" si="5"/>
        <v>0.10595682332846934</v>
      </c>
    </row>
    <row r="58" spans="2:13" x14ac:dyDescent="0.25">
      <c r="B58">
        <v>0.18000000000000013</v>
      </c>
      <c r="C58" s="2">
        <f ca="1"/>
        <v>0.33044128827941815</v>
      </c>
      <c r="D58" s="4">
        <f t="shared" ca="1" si="6"/>
        <v>106.44819593310002</v>
      </c>
      <c r="E58" s="2" cm="1">
        <f t="array" aca="1" ref="E58" ca="1">_xll.OPTION.DELTA(normal, D58, sigma, _xll.OPTION_CALL(), k, t-B58)</f>
        <v>0.88635604006294477</v>
      </c>
      <c r="F58" s="2">
        <f t="shared" ca="1" si="4"/>
        <v>-88.000130148082405</v>
      </c>
      <c r="G58" s="3">
        <f t="shared" ca="1" si="1"/>
        <v>6.3508712710245874</v>
      </c>
      <c r="H58" s="2" cm="1">
        <f t="array" aca="1" ref="H58" ca="1">_xll.OPTION.VALUE(normal, D58, sigma, _xll.OPTION_CALL(), k, t - B58)</f>
        <v>6.7665919561693499</v>
      </c>
      <c r="I58" s="4">
        <f t="shared" ca="1" si="2"/>
        <v>-0.41572068514476257</v>
      </c>
      <c r="J58" s="12" cm="1">
        <f t="array" aca="1" ref="J58" ca="1">_xll.OPTION.THETA(normal, D58, sigma, _xll.OPTION_CALL(), k, t  - B58, dt)</f>
        <v>-7.9994276912398465</v>
      </c>
      <c r="K58" s="12" cm="1">
        <f t="array" aca="1" ref="K58" ca="1">_xll.OPTION.GAMMA(normal, D58, sigma, _xll.OPTION_CALL(), k, t - B58)</f>
        <v>3.4170050451879826E-2</v>
      </c>
      <c r="L58" s="12">
        <f t="shared" ca="1" si="7"/>
        <v>-1.2387321203564283E-2</v>
      </c>
      <c r="M58" s="2">
        <f t="shared" ca="1" si="5"/>
        <v>1.8513129571473996E-2</v>
      </c>
    </row>
    <row r="59" spans="2:13" x14ac:dyDescent="0.25">
      <c r="B59">
        <v>0.18400000000000014</v>
      </c>
      <c r="C59" s="2">
        <f ca="1"/>
        <v>0.33839789020507044</v>
      </c>
      <c r="D59" s="4">
        <f t="shared" ca="1" si="6"/>
        <v>106.60919489143326</v>
      </c>
      <c r="E59" s="2" cm="1">
        <f t="array" aca="1" ref="E59" ca="1">_xll.OPTION.DELTA(normal, D59, sigma, _xll.OPTION_CALL(), k, t-B59)</f>
        <v>0.89818557277051314</v>
      </c>
      <c r="F59" s="2">
        <f t="shared" ca="1" si="4"/>
        <v>-89.261267105978149</v>
      </c>
      <c r="G59" s="3">
        <f t="shared" ca="1" si="1"/>
        <v>6.4935736701871036</v>
      </c>
      <c r="H59" s="2" cm="1">
        <f t="array" aca="1" ref="H59" ca="1">_xll.OPTION.VALUE(normal, D59, sigma, _xll.OPTION_CALL(), k, t - B59)</f>
        <v>6.8799870226683737</v>
      </c>
      <c r="I59" s="4">
        <f t="shared" ca="1" si="2"/>
        <v>-0.38641335248127007</v>
      </c>
      <c r="J59" s="12" cm="1">
        <f t="array" aca="1" ref="J59" ca="1">_xll.OPTION.THETA(normal, D59, sigma, _xll.OPTION_CALL(), k, t  - B59, dt)</f>
        <v>-7.6222585974934365</v>
      </c>
      <c r="K59" s="12" cm="1">
        <f t="array" aca="1" ref="K59" ca="1">_xll.OPTION.GAMMA(normal, D59, sigma, _xll.OPTION_CALL(), k, t - B59)</f>
        <v>3.2461605675910818E-2</v>
      </c>
      <c r="L59" s="12">
        <f t="shared" ca="1" si="7"/>
        <v>3.1554855556661994E-2</v>
      </c>
      <c r="M59" s="2">
        <f t="shared" ca="1" si="5"/>
        <v>-2.9307332663492502E-2</v>
      </c>
    </row>
    <row r="60" spans="2:13" x14ac:dyDescent="0.25">
      <c r="B60">
        <v>0.18800000000000014</v>
      </c>
      <c r="C60" s="2">
        <f ca="1"/>
        <v>0.38787710336873188</v>
      </c>
      <c r="D60" s="4">
        <f t="shared" ca="1" si="6"/>
        <v>107.66080675635772</v>
      </c>
      <c r="E60" s="2" cm="1">
        <f t="array" aca="1" ref="E60" ca="1">_xll.OPTION.DELTA(normal, D60, sigma, _xll.OPTION_CALL(), k, t-B60)</f>
        <v>0.93411378015096125</v>
      </c>
      <c r="F60" s="2">
        <f t="shared" ca="1" si="4"/>
        <v>-93.129326897866918</v>
      </c>
      <c r="G60" s="3">
        <f t="shared" ca="1" si="1"/>
        <v>7.4381162754165331</v>
      </c>
      <c r="H60" s="2" cm="1">
        <f t="array" aca="1" ref="H60" ca="1">_xll.OPTION.VALUE(normal, D60, sigma, _xll.OPTION_CALL(), k, t - B60)</f>
        <v>7.8184394065709313</v>
      </c>
      <c r="I60" s="4">
        <f t="shared" ca="1" si="2"/>
        <v>-0.3803231311543982</v>
      </c>
      <c r="J60" s="12" cm="1">
        <f t="array" aca="1" ref="J60" ca="1">_xll.OPTION.THETA(normal, D60, sigma, _xll.OPTION_CALL(), k, t  - B60, dt)</f>
        <v>-5.7598142177679446</v>
      </c>
      <c r="K60" s="12" cm="1">
        <f t="array" aca="1" ref="K60" ca="1">_xll.OPTION.GAMMA(normal, D60, sigma, _xll.OPTION_CALL(), k, t - B60)</f>
        <v>2.3898848316661191E-2</v>
      </c>
      <c r="L60" s="12">
        <f t="shared" ca="1" si="7"/>
        <v>1.2539592181981075E-2</v>
      </c>
      <c r="M60" s="2">
        <f t="shared" ca="1" si="5"/>
        <v>-6.0902213268718697E-3</v>
      </c>
    </row>
    <row r="61" spans="2:13" x14ac:dyDescent="0.25">
      <c r="B61">
        <v>0.19200000000000014</v>
      </c>
      <c r="C61" s="2">
        <f ca="1"/>
        <v>0.36322372849442186</v>
      </c>
      <c r="D61" s="4">
        <f t="shared" ca="1" si="6"/>
        <v>107.12270270426565</v>
      </c>
      <c r="E61" s="2" cm="1">
        <f t="array" aca="1" ref="E61" ca="1">_xll.OPTION.DELTA(normal, D61, sigma, _xll.OPTION_CALL(), k, t-B61)</f>
        <v>0.92682757205028732</v>
      </c>
      <c r="F61" s="2">
        <f t="shared" ca="1" si="4"/>
        <v>-92.348808593657012</v>
      </c>
      <c r="G61" s="3">
        <f t="shared" ca="1" si="1"/>
        <v>6.9354658652022607</v>
      </c>
      <c r="H61" s="2" cm="1">
        <f t="array" aca="1" ref="H61" ca="1">_xll.OPTION.VALUE(normal, D61, sigma, _xll.OPTION_CALL(), k, t - B61)</f>
        <v>7.2942988431731379</v>
      </c>
      <c r="I61" s="4">
        <f t="shared" ca="1" si="2"/>
        <v>-0.35883297797087721</v>
      </c>
      <c r="J61" s="12" cm="1">
        <f t="array" aca="1" ref="J61" ca="1">_xll.OPTION.THETA(normal, D61, sigma, _xll.OPTION_CALL(), k, t  - B61, dt)</f>
        <v>-6.3889636113134696</v>
      </c>
      <c r="K61" s="12" cm="1">
        <f t="array" aca="1" ref="K61" ca="1">_xll.OPTION.GAMMA(normal, D61, sigma, _xll.OPTION_CALL(), k, t - B61)</f>
        <v>2.6922565940422475E-2</v>
      </c>
      <c r="L61" s="12">
        <f t="shared" ca="1" si="7"/>
        <v>1.9579229757474514E-2</v>
      </c>
      <c r="M61" s="2">
        <f t="shared" ca="1" si="5"/>
        <v>-2.1490153183520988E-2</v>
      </c>
    </row>
    <row r="62" spans="2:13" x14ac:dyDescent="0.25">
      <c r="B62">
        <v>0.19600000000000015</v>
      </c>
      <c r="C62" s="2">
        <f ca="1"/>
        <v>0.3048653345397323</v>
      </c>
      <c r="D62" s="4">
        <f t="shared" ca="1" si="6"/>
        <v>105.87119914766023</v>
      </c>
      <c r="E62" s="2" cm="1">
        <f t="array" aca="1" ref="E62" ca="1">_xll.OPTION.DELTA(normal, D62, sigma, _xll.OPTION_CALL(), k, t-B62)</f>
        <v>0.89450073277229447</v>
      </c>
      <c r="F62" s="2">
        <f t="shared" ca="1" si="4"/>
        <v>-88.926327354642225</v>
      </c>
      <c r="G62" s="3">
        <f t="shared" ca="1" si="1"/>
        <v>5.7755378624213733</v>
      </c>
      <c r="H62" s="2" cm="1">
        <f t="array" aca="1" ref="H62" ca="1">_xll.OPTION.VALUE(normal, D62, sigma, _xll.OPTION_CALL(), k, t - B62)</f>
        <v>6.1246078455727542</v>
      </c>
      <c r="I62" s="4">
        <f t="shared" ca="1" si="2"/>
        <v>-0.34906998315138082</v>
      </c>
      <c r="J62" s="12" cm="1">
        <f t="array" aca="1" ref="J62" ca="1">_xll.OPTION.THETA(normal, D62, sigma, _xll.OPTION_CALL(), k, t  - B62, dt)</f>
        <v>-8.5359844393049222</v>
      </c>
      <c r="K62" s="12" cm="1">
        <f t="array" aca="1" ref="K62" ca="1">_xll.OPTION.GAMMA(normal, D62, sigma, _xll.OPTION_CALL(), k, t - B62)</f>
        <v>3.7082164994863512E-2</v>
      </c>
      <c r="L62" s="12">
        <f t="shared" ca="1" si="7"/>
        <v>4.4719698702944295E-3</v>
      </c>
      <c r="M62" s="2">
        <f t="shared" ca="1" si="5"/>
        <v>-9.7629948194963845E-3</v>
      </c>
    </row>
    <row r="63" spans="2:13" x14ac:dyDescent="0.25">
      <c r="B63">
        <v>0.20000000000000015</v>
      </c>
      <c r="C63" s="2">
        <f ca="1"/>
        <v>0.32315482061592049</v>
      </c>
      <c r="D63" s="4">
        <f t="shared" ca="1" si="6"/>
        <v>106.25067387222906</v>
      </c>
      <c r="E63" s="2" cm="1">
        <f t="array" aca="1" ref="E63" ca="1">_xll.OPTION.DELTA(normal, D63, sigma, _xll.OPTION_CALL(), k, t-B63)</f>
        <v>0.91591537477049889</v>
      </c>
      <c r="F63" s="2">
        <f t="shared" ca="1" si="4"/>
        <v>-91.201647497683979</v>
      </c>
      <c r="G63" s="3">
        <f t="shared" ca="1" si="1"/>
        <v>6.1149782816167573</v>
      </c>
      <c r="H63" s="2" cm="1">
        <f t="array" aca="1" ref="H63" ca="1">_xll.OPTION.VALUE(normal, D63, sigma, _xll.OPTION_CALL(), k, t - B63)</f>
        <v>6.43683654403155</v>
      </c>
      <c r="I63" s="4">
        <f t="shared" ca="1" si="2"/>
        <v>-0.32185826241479276</v>
      </c>
      <c r="J63" s="12" cm="1">
        <f t="array" aca="1" ref="J63" ca="1">_xll.OPTION.THETA(normal, D63, sigma, _xll.OPTION_CALL(), k, t  - B63, dt)</f>
        <v>-7.5230548011444576</v>
      </c>
      <c r="K63" s="12" cm="1">
        <f t="array" aca="1" ref="K63" ca="1">_xll.OPTION.GAMMA(normal, D63, sigma, _xll.OPTION_CALL(), k, t - B63)</f>
        <v>3.2483286976515834E-2</v>
      </c>
      <c r="L63" s="12">
        <f t="shared" ca="1" si="7"/>
        <v>3.1474002101919675E-2</v>
      </c>
      <c r="M63" s="2">
        <f t="shared" ca="1" si="5"/>
        <v>-2.7211720736588063E-2</v>
      </c>
    </row>
    <row r="64" spans="2:13" x14ac:dyDescent="0.25">
      <c r="B64">
        <v>0.20400000000000015</v>
      </c>
      <c r="C64" s="2">
        <f ca="1"/>
        <v>0.35303000808938667</v>
      </c>
      <c r="D64" s="4">
        <f t="shared" ca="1" si="6"/>
        <v>106.87887539506529</v>
      </c>
      <c r="E64" s="2" cm="1">
        <f t="array" aca="1" ref="E64" ca="1">_xll.OPTION.DELTA(normal, D64, sigma, _xll.OPTION_CALL(), k, t-B64)</f>
        <v>0.94206448946550747</v>
      </c>
      <c r="F64" s="2">
        <f t="shared" ca="1" si="4"/>
        <v>-93.996435468863069</v>
      </c>
      <c r="G64" s="3">
        <f t="shared" ca="1" si="1"/>
        <v>6.6903577148367077</v>
      </c>
      <c r="H64" s="2" cm="1">
        <f t="array" aca="1" ref="H64" ca="1">_xll.OPTION.VALUE(normal, D64, sigma, _xll.OPTION_CALL(), k, t - B64)</f>
        <v>6.9944667117617598</v>
      </c>
      <c r="I64" s="4">
        <f t="shared" ca="1" si="2"/>
        <v>-0.30410899692505211</v>
      </c>
      <c r="J64" s="12" cm="1">
        <f t="array" aca="1" ref="J64" ca="1">_xll.OPTION.THETA(normal, D64, sigma, _xll.OPTION_CALL(), k, t  - B64, dt)</f>
        <v>-5.9272983875100493</v>
      </c>
      <c r="K64" s="12" cm="1">
        <f t="array" aca="1" ref="K64" ca="1">_xll.OPTION.GAMMA(normal, D64, sigma, _xll.OPTION_CALL(), k, t - B64)</f>
        <v>2.527925566905341E-2</v>
      </c>
      <c r="L64" s="12">
        <f t="shared" ca="1" si="7"/>
        <v>2.3682663253559506E-2</v>
      </c>
      <c r="M64" s="2">
        <f t="shared" ca="1" si="5"/>
        <v>-1.7749265489740651E-2</v>
      </c>
    </row>
    <row r="65" spans="2:13" x14ac:dyDescent="0.25">
      <c r="B65">
        <v>0.20800000000000016</v>
      </c>
      <c r="C65" s="2">
        <f ca="1"/>
        <v>0.27546455668429393</v>
      </c>
      <c r="D65" s="4">
        <f t="shared" ca="1" si="6"/>
        <v>105.22522967152419</v>
      </c>
      <c r="E65" s="2" cm="1">
        <f t="array" aca="1" ref="E65" ca="1">_xll.OPTION.DELTA(normal, D65, sigma, _xll.OPTION_CALL(), k, t-B65)</f>
        <v>0.89672871378235386</v>
      </c>
      <c r="F65" s="2">
        <f t="shared" ca="1" si="4"/>
        <v>-89.225968060266524</v>
      </c>
      <c r="G65" s="3">
        <f t="shared" ca="1" si="1"/>
        <v>5.1325168005321444</v>
      </c>
      <c r="H65" s="2" cm="1">
        <f t="array" aca="1" ref="H65" ca="1">_xll.OPTION.VALUE(normal, D65, sigma, _xll.OPTION_CALL(), k, t - B65)</f>
        <v>5.4411834667303367</v>
      </c>
      <c r="I65" s="4">
        <f t="shared" ca="1" si="2"/>
        <v>-0.30866666619819227</v>
      </c>
      <c r="J65" s="12" cm="1">
        <f t="array" aca="1" ref="J65" ca="1">_xll.OPTION.THETA(normal, D65, sigma, _xll.OPTION_CALL(), k, t  - B65, dt)</f>
        <v>-9.4019119885639935</v>
      </c>
      <c r="K65" s="12" cm="1">
        <f t="array" aca="1" ref="K65" ca="1">_xll.OPTION.GAMMA(normal, D65, sigma, _xll.OPTION_CALL(), k, t - B65)</f>
        <v>4.1656027385941562E-2</v>
      </c>
      <c r="L65" s="12">
        <f t="shared" ca="1" si="7"/>
        <v>-1.0854427169411436E-2</v>
      </c>
      <c r="M65" s="2">
        <f t="shared" ca="1" si="5"/>
        <v>4.5576692731401636E-3</v>
      </c>
    </row>
    <row r="66" spans="2:13" x14ac:dyDescent="0.25">
      <c r="B66">
        <v>0.21200000000000016</v>
      </c>
      <c r="C66" s="2">
        <f ca="1"/>
        <v>0.24565456612596484</v>
      </c>
      <c r="D66" s="4">
        <f t="shared" ca="1" si="6"/>
        <v>104.5913758326721</v>
      </c>
      <c r="E66" s="2" cm="1">
        <f t="array" aca="1" ref="E66" ca="1">_xll.OPTION.DELTA(normal, D66, sigma, _xll.OPTION_CALL(), k, t-B66)</f>
        <v>0.87918477724229904</v>
      </c>
      <c r="F66" s="2">
        <f t="shared" ca="1" si="4"/>
        <v>-87.3910236000211</v>
      </c>
      <c r="G66" s="3">
        <f t="shared" ca="1" si="1"/>
        <v>4.5641218628922928</v>
      </c>
      <c r="H66" s="2" cm="1">
        <f t="array" aca="1" ref="H66" ca="1">_xll.OPTION.VALUE(normal, D66, sigma, _xll.OPTION_CALL(), k, t - B66)</f>
        <v>4.8382537633696074</v>
      </c>
      <c r="I66" s="4">
        <f t="shared" ca="1" si="2"/>
        <v>-0.27413190047731462</v>
      </c>
      <c r="J66" s="12" cm="1">
        <f t="array" aca="1" ref="J66" ca="1">_xll.OPTION.THETA(normal, D66, sigma, _xll.OPTION_CALL(), k, t  - B66, dt)</f>
        <v>-10.977337049733915</v>
      </c>
      <c r="K66" s="12" cm="1">
        <f t="array" aca="1" ref="K66" ca="1">_xll.OPTION.GAMMA(normal, D66, sigma, _xll.OPTION_CALL(), k, t - B66)</f>
        <v>4.9291412103314815E-2</v>
      </c>
      <c r="L66" s="12">
        <f t="shared" ca="1" si="7"/>
        <v>2.9239562541756241E-2</v>
      </c>
      <c r="M66" s="2">
        <f t="shared" ca="1" si="5"/>
        <v>-3.4534765720877658E-2</v>
      </c>
    </row>
    <row r="67" spans="2:13" x14ac:dyDescent="0.25">
      <c r="B67">
        <v>0.21600000000000016</v>
      </c>
      <c r="C67" s="2">
        <f ca="1"/>
        <v>0.27024410907781521</v>
      </c>
      <c r="D67" s="4">
        <f t="shared" ca="1" si="6"/>
        <v>105.09860532392447</v>
      </c>
      <c r="E67" s="2" cm="1">
        <f t="array" aca="1" ref="E67" ca="1">_xll.OPTION.DELTA(normal, D67, sigma, _xll.OPTION_CALL(), k, t-B67)</f>
        <v>0.91417184630455162</v>
      </c>
      <c r="F67" s="2">
        <f t="shared" ca="1" si="4"/>
        <v>-91.068115762835674</v>
      </c>
      <c r="G67" s="3">
        <f t="shared" ca="1" si="1"/>
        <v>5.0100703101697377</v>
      </c>
      <c r="H67" s="2" cm="1">
        <f t="array" aca="1" ref="H67" ca="1">_xll.OPTION.VALUE(normal, D67, sigma, _xll.OPTION_CALL(), k, t - B67)</f>
        <v>5.2537220358240404</v>
      </c>
      <c r="I67" s="4">
        <f t="shared" ca="1" si="2"/>
        <v>-0.24365172565430271</v>
      </c>
      <c r="J67" s="12" cm="1">
        <f t="array" aca="1" ref="J67" ca="1">_xll.OPTION.THETA(normal, D67, sigma, _xll.OPTION_CALL(), k, t  - B67, dt)</f>
        <v>-9.0159008017811626</v>
      </c>
      <c r="K67" s="12" cm="1">
        <f t="array" aca="1" ref="K67" ca="1">_xll.OPTION.GAMMA(normal, D67, sigma, _xll.OPTION_CALL(), k, t - B67)</f>
        <v>4.0440983746482709E-2</v>
      </c>
      <c r="L67" s="12">
        <f t="shared" ca="1" si="7"/>
        <v>3.7568457648483919E-2</v>
      </c>
      <c r="M67" s="2">
        <f t="shared" ca="1" si="5"/>
        <v>-3.0480174823011907E-2</v>
      </c>
    </row>
    <row r="68" spans="2:13" x14ac:dyDescent="0.25">
      <c r="B68">
        <v>0.22000000000000017</v>
      </c>
      <c r="C68" s="2">
        <f ca="1"/>
        <v>0.38733455127026445</v>
      </c>
      <c r="D68" s="4">
        <f t="shared" ca="1" si="6"/>
        <v>107.58025167262876</v>
      </c>
      <c r="E68" s="2" cm="1">
        <f t="array" aca="1" ref="E68" ca="1">_xll.OPTION.DELTA(normal, D68, sigma, _xll.OPTION_CALL(), k, t-B68)</f>
        <v>0.9832725239012865</v>
      </c>
      <c r="F68" s="2">
        <f t="shared" ca="1" si="4"/>
        <v>-98.501984049441589</v>
      </c>
      <c r="G68" s="3">
        <f t="shared" ca="1" si="1"/>
        <v>7.2787215346396863</v>
      </c>
      <c r="H68" s="2" cm="1">
        <f t="array" aca="1" ref="H68" ca="1">_xll.OPTION.VALUE(normal, D68, sigma, _xll.OPTION_CALL(), k, t - B68)</f>
        <v>7.6029019545951257</v>
      </c>
      <c r="I68" s="4">
        <f t="shared" ca="1" si="2"/>
        <v>-0.32418041995543945</v>
      </c>
      <c r="J68" s="12" cm="1">
        <f t="array" aca="1" ref="J68" ca="1">_xll.OPTION.THETA(normal, D68, sigma, _xll.OPTION_CALL(), k, t  - B68, dt)</f>
        <v>-2.6564129452713026</v>
      </c>
      <c r="K68" s="12" cm="1">
        <f t="array" aca="1" ref="K68" ca="1">_xll.OPTION.GAMMA(normal, D68, sigma, _xll.OPTION_CALL(), k, t - B68)</f>
        <v>1.1157636480680187E-2</v>
      </c>
      <c r="L68" s="12">
        <f t="shared" ca="1" si="7"/>
        <v>-8.8465683120729471E-2</v>
      </c>
      <c r="M68" s="2">
        <f t="shared" ca="1" si="5"/>
        <v>8.0528694301136738E-2</v>
      </c>
    </row>
    <row r="69" spans="2:13" x14ac:dyDescent="0.25">
      <c r="B69">
        <v>0.22400000000000017</v>
      </c>
      <c r="C69" s="2">
        <f ca="1"/>
        <v>0.40664015894564443</v>
      </c>
      <c r="D69" s="4">
        <f t="shared" ca="1" si="6"/>
        <v>107.98779568013816</v>
      </c>
      <c r="E69" s="2" cm="1">
        <f t="array" aca="1" ref="E69" ca="1">_xll.OPTION.DELTA(normal, D69, sigma, _xll.OPTION_CALL(), k, t-B69)</f>
        <v>0.99178185680065556</v>
      </c>
      <c r="F69" s="2">
        <f t="shared" ca="1" si="4"/>
        <v>-99.420888151952937</v>
      </c>
      <c r="G69" s="3">
        <f t="shared" ca="1" si="1"/>
        <v>7.6794483595043062</v>
      </c>
      <c r="H69" s="2" cm="1">
        <f t="array" aca="1" ref="H69" ca="1">_xll.OPTION.VALUE(normal, D69, sigma, _xll.OPTION_CALL(), k, t - B69)</f>
        <v>7.9973907545683716</v>
      </c>
      <c r="I69" s="4">
        <f t="shared" ca="1" si="2"/>
        <v>-0.31794239506406541</v>
      </c>
      <c r="J69" s="12" cm="1">
        <f t="array" aca="1" ref="J69" ca="1">_xll.OPTION.THETA(normal, D69, sigma, _xll.OPTION_CALL(), k, t  - B69, dt)</f>
        <v>-1.6239730620077886</v>
      </c>
      <c r="K69" s="12" cm="1">
        <f t="array" aca="1" ref="K69" ca="1">_xll.OPTION.GAMMA(normal, D69, sigma, _xll.OPTION_CALL(), k, t - B69)</f>
        <v>6.4447858934839793E-3</v>
      </c>
      <c r="L69" s="12">
        <f t="shared" ca="1" si="7"/>
        <v>9.6990540432930882E-3</v>
      </c>
      <c r="M69" s="2">
        <f t="shared" ca="1" si="5"/>
        <v>-6.2380248913740388E-3</v>
      </c>
    </row>
    <row r="70" spans="2:13" x14ac:dyDescent="0.25">
      <c r="B70">
        <v>0.22800000000000017</v>
      </c>
      <c r="C70" s="2">
        <f ca="1"/>
        <v>0.55601281325539698</v>
      </c>
      <c r="D70" s="4">
        <f t="shared" ca="1" si="6"/>
        <v>111.25365212964633</v>
      </c>
      <c r="E70" s="2" cm="1">
        <f t="array" aca="1" ref="E70" ca="1">_xll.OPTION.DELTA(normal, D70, sigma, _xll.OPTION_CALL(), k, t-B70)</f>
        <v>0.9998467553196041</v>
      </c>
      <c r="F70" s="2">
        <f t="shared" ca="1" si="4"/>
        <v>-100.31813756624094</v>
      </c>
      <c r="G70" s="3">
        <f t="shared" ca="1" si="1"/>
        <v>10.91846553304191</v>
      </c>
      <c r="H70" s="2" cm="1">
        <f t="array" aca="1" ref="H70" ca="1">_xll.OPTION.VALUE(normal, D70, sigma, _xll.OPTION_CALL(), k, t - B70)</f>
        <v>11.253777047557378</v>
      </c>
      <c r="I70" s="4">
        <f t="shared" ca="1" si="2"/>
        <v>-0.33531151451546748</v>
      </c>
      <c r="J70" s="12" cm="1">
        <f t="array" aca="1" ref="J70" ca="1">_xll.OPTION.THETA(normal, D70, sigma, _xll.OPTION_CALL(), k, t  - B70, dt)</f>
        <v>-0.42522593755967009</v>
      </c>
      <c r="K70" s="12" cm="1">
        <f t="array" aca="1" ref="K70" ca="1">_xll.OPTION.GAMMA(normal, D70, sigma, _xll.OPTION_CALL(), k, t - B70)</f>
        <v>1.7900204388684063E-4</v>
      </c>
      <c r="L70" s="12">
        <f t="shared" ca="1" si="7"/>
        <v>-2.7873565570354142E-2</v>
      </c>
      <c r="M70" s="2">
        <f t="shared" ca="1" si="5"/>
        <v>1.7369119451402071E-2</v>
      </c>
    </row>
    <row r="71" spans="2:13" x14ac:dyDescent="0.25">
      <c r="B71">
        <v>0.23200000000000018</v>
      </c>
      <c r="C71" s="2">
        <f ca="1"/>
        <v>0.60018539734442178</v>
      </c>
      <c r="D71" s="4">
        <f t="shared" ca="1" si="6"/>
        <v>112.23189989364654</v>
      </c>
      <c r="E71" s="2" cm="1">
        <f t="array" aca="1" ref="E71" ca="1">_xll.OPTION.DELTA(normal, D71, sigma, _xll.OPTION_CALL(), k, t-B71)</f>
        <v>0.99999198407511103</v>
      </c>
      <c r="F71" s="2">
        <f t="shared" ca="1" si="4"/>
        <v>-100.33443686539067</v>
      </c>
      <c r="G71" s="3">
        <f t="shared" ca="1" si="1"/>
        <v>11.896563385776176</v>
      </c>
      <c r="H71" s="2" cm="1">
        <f t="array" aca="1" ref="H71" ca="1">_xll.OPTION.VALUE(normal, D71, sigma, _xll.OPTION_CALL(), k, t - B71)</f>
        <v>12.23190503424189</v>
      </c>
      <c r="I71" s="4">
        <f t="shared" ca="1" si="2"/>
        <v>-0.33534164846571457</v>
      </c>
      <c r="J71" s="12" cm="1">
        <f t="array" aca="1" ref="J71" ca="1">_xll.OPTION.THETA(normal, D71, sigma, _xll.OPTION_CALL(), k, t  - B71, dt)</f>
        <v>-0.4011796291703007</v>
      </c>
      <c r="K71" s="12" cm="1">
        <f t="array" aca="1" ref="K71" ca="1">_xll.OPTION.GAMMA(normal, D71, sigma, _xll.OPTION_CALL(), k, t - B71)</f>
        <v>1.2046645086110617E-5</v>
      </c>
      <c r="L71" s="12">
        <f t="shared" ca="1" si="7"/>
        <v>1.6152540747152843E-3</v>
      </c>
      <c r="M71" s="2">
        <f t="shared" ca="1" si="5"/>
        <v>3.0133950247090979E-5</v>
      </c>
    </row>
    <row r="72" spans="2:13" x14ac:dyDescent="0.25">
      <c r="B72">
        <v>0.23600000000000018</v>
      </c>
      <c r="C72" s="2">
        <f ca="1"/>
        <v>0.60508836752868389</v>
      </c>
      <c r="D72" s="4">
        <f t="shared" ca="1" si="6"/>
        <v>112.33302080104382</v>
      </c>
      <c r="E72" s="2" cm="1">
        <f t="array" aca="1" ref="E72" ca="1">_xll.OPTION.DELTA(normal, D72, sigma, _xll.OPTION_CALL(), k, t-B72)</f>
        <v>0.99999958100599917</v>
      </c>
      <c r="F72" s="2">
        <f t="shared" ca="1" si="4"/>
        <v>-100.33529025158616</v>
      </c>
      <c r="G72" s="3">
        <f t="shared" ca="1" si="1"/>
        <v>11.997683482595846</v>
      </c>
      <c r="H72" s="2" cm="1">
        <f t="array" aca="1" ref="H72" ca="1">_xll.OPTION.VALUE(normal, D72, sigma, _xll.OPTION_CALL(), k, t - B72)</f>
        <v>12.333021012405709</v>
      </c>
      <c r="I72" s="4">
        <f t="shared" ca="1" si="2"/>
        <v>-0.33533752980986264</v>
      </c>
      <c r="J72" s="12" cm="1">
        <f t="array" aca="1" ref="J72" ca="1">_xll.OPTION.THETA(normal, D72, sigma, _xll.OPTION_CALL(), k, t  - B72, dt)</f>
        <v>-0.40003272411670565</v>
      </c>
      <c r="K72" s="12" cm="1">
        <f t="array" aca="1" ref="K72" ca="1">_xll.OPTION.GAMMA(normal, D72, sigma, _xll.OPTION_CALL(), k, t - B72)</f>
        <v>8.0625633400822989E-7</v>
      </c>
      <c r="L72" s="12">
        <f t="shared" ca="1" si="7"/>
        <v>1.6046569255705097E-3</v>
      </c>
      <c r="M72" s="2">
        <f t="shared" ca="1" si="5"/>
        <v>-4.1186558519257233E-6</v>
      </c>
    </row>
    <row r="73" spans="2:13" x14ac:dyDescent="0.25">
      <c r="B73">
        <v>0.24000000000000019</v>
      </c>
      <c r="C73" s="2">
        <f ca="1"/>
        <v>0.52131115244899351</v>
      </c>
      <c r="D73" s="4">
        <f t="shared" ca="1" si="6"/>
        <v>110.4576750629233</v>
      </c>
      <c r="E73" s="2" cm="1">
        <f t="array" aca="1" ref="E73" ca="1">_xll.OPTION.DELTA(normal, D73, sigma, _xll.OPTION_CALL(), k, t-B73)</f>
        <v>0.9999996871506861</v>
      </c>
      <c r="F73" s="2">
        <f t="shared" ca="1" si="4"/>
        <v>-100.3353019760815</v>
      </c>
      <c r="G73" s="3">
        <f t="shared" ca="1" si="1"/>
        <v>10.122338530233947</v>
      </c>
      <c r="H73" s="2" cm="1">
        <f t="array" aca="1" ref="H73" ca="1">_xll.OPTION.VALUE(normal, D73, sigma, _xll.OPTION_CALL(), k, t - B73)</f>
        <v>10.457675192675637</v>
      </c>
      <c r="I73" s="4">
        <f t="shared" ca="1" si="2"/>
        <v>-0.33533666244169069</v>
      </c>
      <c r="J73" s="12" cm="1">
        <f t="array" aca="1" ref="J73" ca="1">_xll.OPTION.THETA(normal, D73, sigma, _xll.OPTION_CALL(), k, t  - B73, dt)</f>
        <v>-0.40001928913291351</v>
      </c>
      <c r="K73" s="12" cm="1">
        <f t="array" aca="1" ref="K73" ca="1">_xll.OPTION.GAMMA(normal, D73, sigma, _xll.OPTION_CALL(), k, t - B73)</f>
        <v>7.3217361144087964E-7</v>
      </c>
      <c r="L73" s="12">
        <f t="shared" ca="1" si="7"/>
        <v>1.5987131262936054E-3</v>
      </c>
      <c r="M73" s="2">
        <f t="shared" ca="1" si="5"/>
        <v>-8.6736817195287585E-7</v>
      </c>
    </row>
    <row r="74" spans="2:13" x14ac:dyDescent="0.25">
      <c r="B74">
        <v>0.24400000000000019</v>
      </c>
      <c r="C74" s="2">
        <f ca="1"/>
        <v>0.49213494838851235</v>
      </c>
      <c r="D74" s="4">
        <f t="shared" ca="1" si="6"/>
        <v>109.80621997179037</v>
      </c>
      <c r="E74" s="2" cm="1">
        <f t="array" aca="1" ref="E74" ca="1">_xll.OPTION.DELTA(normal, D74, sigma, _xll.OPTION_CALL(), k, t-B74)</f>
        <v>0.99999999925838967</v>
      </c>
      <c r="F74" s="2">
        <f t="shared" ca="1" si="4"/>
        <v>-100.33533624744865</v>
      </c>
      <c r="G74" s="3">
        <f t="shared" ca="1" si="1"/>
        <v>9.4708836429082908</v>
      </c>
      <c r="H74" s="2" cm="1">
        <f t="array" aca="1" ref="H74" ca="1">_xll.OPTION.VALUE(normal, D74, sigma, _xll.OPTION_CALL(), k, t - B74)</f>
        <v>9.8062199719893925</v>
      </c>
      <c r="I74" s="4">
        <f t="shared" ca="1" si="2"/>
        <v>-0.33533632908110178</v>
      </c>
      <c r="J74" s="12" cm="1">
        <f t="array" aca="1" ref="J74" ca="1">_xll.OPTION.THETA(normal, D74, sigma, _xll.OPTION_CALL(), k, t  - B74, dt)</f>
        <v>-0.3999936493261913</v>
      </c>
      <c r="K74" s="12" cm="1">
        <f t="array" aca="1" ref="K74" ca="1">_xll.OPTION.GAMMA(normal, D74, sigma, _xll.OPTION_CALL(), k, t - B74)</f>
        <v>2.7044826089073275E-9</v>
      </c>
      <c r="L74" s="12">
        <f t="shared" ca="1" si="7"/>
        <v>1.5999217915845607E-3</v>
      </c>
      <c r="M74" s="2">
        <f t="shared" ca="1" si="5"/>
        <v>-3.3336058891109133E-7</v>
      </c>
    </row>
    <row r="75" spans="2:13" x14ac:dyDescent="0.25">
      <c r="B75">
        <v>0.24800000000000019</v>
      </c>
      <c r="C75" s="2">
        <f ca="1"/>
        <v>0.46448540438722241</v>
      </c>
      <c r="D75" s="4">
        <f t="shared" ca="1" si="6"/>
        <v>109.19194172551632</v>
      </c>
      <c r="E75" s="2" cm="1">
        <f t="array" aca="1" ref="E75" ca="1">_xll.OPTION.DELTA(normal, D75, sigma, _xll.OPTION_CALL(), k, t-B75)</f>
        <v>1</v>
      </c>
      <c r="F75" s="2">
        <f ca="1">F74+E74*D75</f>
        <v>8.856605397089794</v>
      </c>
      <c r="G75" s="3">
        <f t="shared" ca="1" si="1"/>
        <v>118.04854712260611</v>
      </c>
      <c r="H75" s="2" cm="1">
        <f t="array" aca="1" ref="H75" ca="1">_xll.OPTION.VALUE(normal, D75, sigma, _xll.OPTION_CALL(), k, t - B75)</f>
        <v>9.1919417255163154</v>
      </c>
      <c r="I75" s="4">
        <f t="shared" ca="1" si="2"/>
        <v>108.85660539708979</v>
      </c>
      <c r="J75" s="12"/>
      <c r="K75" s="12"/>
      <c r="L75" s="12">
        <f t="shared" ca="1" si="7"/>
        <v>1.5999740870530552E-3</v>
      </c>
      <c r="M75" s="2">
        <f t="shared" ca="1" si="5"/>
        <v>-109.1919417261709</v>
      </c>
    </row>
    <row r="77" spans="2:13" x14ac:dyDescent="0.25">
      <c r="C77">
        <f t="array" aca="1" ref="C77:D77" ca="1">_xll.MONTE.STDEV(C75)</f>
        <v>0</v>
      </c>
      <c r="D77">
        <f ca="1"/>
        <v>0</v>
      </c>
      <c r="E77">
        <f>SQRT(B75)</f>
        <v>0.49799598391954947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dt</vt:lpstr>
      <vt:lpstr>f</vt:lpstr>
      <vt:lpstr>F_T</vt:lpstr>
      <vt:lpstr>k</vt:lpstr>
      <vt:lpstr>normal</vt:lpstr>
      <vt:lpstr>option</vt:lpstr>
      <vt:lpstr>s</vt:lpstr>
      <vt:lpstr>sigma</vt:lpstr>
      <vt:lpstr>t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2021-09-15T04:21:41Z</dcterms:created>
  <dcterms:modified xsi:type="dcterms:W3CDTF">2021-11-11T11:23:41Z</dcterms:modified>
</cp:coreProperties>
</file>