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yrus\Desktop\6411_zy2634\FINAL\"/>
    </mc:Choice>
  </mc:AlternateContent>
  <xr:revisionPtr revIDLastSave="0" documentId="13_ncr:1_{45DE5AB4-AE14-4881-A796-171684EEC7F1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Bond_stats" sheetId="1" r:id="rId1"/>
    <sheet name="Future_price&amp;Cash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2" l="1"/>
  <c r="C69" i="2"/>
  <c r="C68" i="2"/>
  <c r="K52" i="2"/>
  <c r="F56" i="2"/>
  <c r="F57" i="2"/>
  <c r="F58" i="2"/>
  <c r="F55" i="2"/>
  <c r="H28" i="2"/>
  <c r="I28" i="2"/>
  <c r="J28" i="2"/>
  <c r="K28" i="2"/>
  <c r="L28" i="2"/>
  <c r="G28" i="2"/>
  <c r="F52" i="2" s="1"/>
  <c r="H15" i="2"/>
  <c r="I15" i="2"/>
  <c r="J15" i="2"/>
  <c r="K15" i="2"/>
  <c r="L15" i="2"/>
  <c r="G15" i="2"/>
  <c r="AM255" i="2"/>
  <c r="AJ255" i="2"/>
  <c r="AG255" i="2"/>
  <c r="AD255" i="2"/>
  <c r="AA255" i="2"/>
  <c r="X255" i="2"/>
  <c r="AM219" i="2"/>
  <c r="AJ219" i="2"/>
  <c r="AG219" i="2"/>
  <c r="AD219" i="2"/>
  <c r="AA219" i="2"/>
  <c r="X219" i="2"/>
  <c r="AM183" i="2"/>
  <c r="AJ183" i="2"/>
  <c r="AG183" i="2"/>
  <c r="AD183" i="2"/>
  <c r="AA183" i="2"/>
  <c r="X183" i="2"/>
  <c r="AM147" i="2"/>
  <c r="AJ147" i="2"/>
  <c r="AG147" i="2"/>
  <c r="AD147" i="2"/>
  <c r="AA147" i="2"/>
  <c r="X147" i="2"/>
  <c r="AM111" i="2"/>
  <c r="AJ111" i="2"/>
  <c r="AG111" i="2"/>
  <c r="AD111" i="2"/>
  <c r="AA111" i="2"/>
  <c r="X111" i="2"/>
  <c r="AM75" i="2"/>
  <c r="AJ75" i="2"/>
  <c r="AG75" i="2"/>
  <c r="AD75" i="2"/>
  <c r="AA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T57" i="2"/>
  <c r="T58" i="2" s="1"/>
  <c r="V56" i="2"/>
  <c r="V55" i="2"/>
  <c r="T55" i="2"/>
  <c r="T56" i="2" s="1"/>
  <c r="V54" i="2"/>
  <c r="V53" i="2"/>
  <c r="T53" i="2"/>
  <c r="T54" i="2" s="1"/>
  <c r="V52" i="2"/>
  <c r="V51" i="2"/>
  <c r="T51" i="2"/>
  <c r="T52" i="2" s="1"/>
  <c r="V50" i="2"/>
  <c r="V49" i="2"/>
  <c r="T49" i="2"/>
  <c r="T50" i="2" s="1"/>
  <c r="S49" i="2"/>
  <c r="S56" i="2" s="1"/>
  <c r="V48" i="2"/>
  <c r="V47" i="2"/>
  <c r="T47" i="2"/>
  <c r="T48" i="2" s="1"/>
  <c r="U48" i="2" s="1"/>
  <c r="W46" i="2"/>
  <c r="S50" i="2"/>
  <c r="W45" i="2"/>
  <c r="T46" i="2"/>
  <c r="U46" i="2" s="1"/>
  <c r="S47" i="2"/>
  <c r="AM39" i="2"/>
  <c r="AJ39" i="2"/>
  <c r="AG39" i="2"/>
  <c r="AD39" i="2"/>
  <c r="AA39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23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9" i="2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T21" i="2"/>
  <c r="T22" i="2" s="1"/>
  <c r="T19" i="2"/>
  <c r="T20" i="2" s="1"/>
  <c r="T17" i="2"/>
  <c r="T18" i="2" s="1"/>
  <c r="T15" i="2"/>
  <c r="T16" i="2" s="1"/>
  <c r="T13" i="2"/>
  <c r="T14" i="2" s="1"/>
  <c r="T11" i="2"/>
  <c r="T12" i="2" s="1"/>
  <c r="S10" i="2"/>
  <c r="S14" i="2" s="1"/>
  <c r="T9" i="2"/>
  <c r="U9" i="2" s="1"/>
  <c r="S9" i="2"/>
  <c r="S11" i="2" s="1"/>
  <c r="F16" i="1"/>
  <c r="F14" i="1"/>
  <c r="F12" i="1"/>
  <c r="F10" i="1"/>
  <c r="F8" i="1"/>
  <c r="F6" i="1"/>
  <c r="E5" i="1"/>
  <c r="E8" i="1" s="1"/>
  <c r="AD8" i="1" s="1"/>
  <c r="F4" i="1"/>
  <c r="G4" i="1" s="1"/>
  <c r="E4" i="1"/>
  <c r="E6" i="1" s="1"/>
  <c r="K29" i="2" l="1"/>
  <c r="K30" i="2" s="1"/>
  <c r="L29" i="2"/>
  <c r="L30" i="2" s="1"/>
  <c r="J29" i="2"/>
  <c r="J30" i="2" s="1"/>
  <c r="H29" i="2"/>
  <c r="H30" i="2" s="1"/>
  <c r="F54" i="2"/>
  <c r="G54" i="2" s="1"/>
  <c r="K54" i="2" s="1"/>
  <c r="J16" i="2"/>
  <c r="J17" i="2" s="1"/>
  <c r="J18" i="2" s="1"/>
  <c r="I16" i="2"/>
  <c r="I17" i="2" s="1"/>
  <c r="I18" i="2" s="1"/>
  <c r="K16" i="2"/>
  <c r="K17" i="2" s="1"/>
  <c r="K18" i="2" s="1"/>
  <c r="G58" i="2"/>
  <c r="K58" i="2" s="1"/>
  <c r="I29" i="2"/>
  <c r="I30" i="2" s="1"/>
  <c r="I39" i="2" s="1"/>
  <c r="L37" i="2"/>
  <c r="L39" i="2"/>
  <c r="L38" i="2"/>
  <c r="L36" i="2"/>
  <c r="L31" i="2"/>
  <c r="K38" i="2"/>
  <c r="K37" i="2"/>
  <c r="K36" i="2"/>
  <c r="K31" i="2"/>
  <c r="K39" i="2"/>
  <c r="J38" i="2"/>
  <c r="J36" i="2"/>
  <c r="J37" i="2"/>
  <c r="J39" i="2"/>
  <c r="H38" i="2"/>
  <c r="H36" i="2"/>
  <c r="H39" i="2"/>
  <c r="H37" i="2"/>
  <c r="H16" i="2"/>
  <c r="H17" i="2" s="1"/>
  <c r="H18" i="2" s="1"/>
  <c r="W10" i="2"/>
  <c r="J31" i="2"/>
  <c r="F53" i="2"/>
  <c r="G53" i="2" s="1"/>
  <c r="K53" i="2" s="1"/>
  <c r="H31" i="2"/>
  <c r="G16" i="2"/>
  <c r="G17" i="2" s="1"/>
  <c r="G18" i="2" s="1"/>
  <c r="G29" i="2"/>
  <c r="G30" i="2" s="1"/>
  <c r="L16" i="2"/>
  <c r="L17" i="2" s="1"/>
  <c r="L18" i="2" s="1"/>
  <c r="W14" i="2"/>
  <c r="U54" i="2"/>
  <c r="U65" i="2" s="1"/>
  <c r="W9" i="2"/>
  <c r="W11" i="2"/>
  <c r="U12" i="2"/>
  <c r="U18" i="2" s="1"/>
  <c r="U29" i="2" s="1"/>
  <c r="W49" i="2"/>
  <c r="X46" i="2"/>
  <c r="U50" i="2"/>
  <c r="U58" i="2" s="1"/>
  <c r="U73" i="2" s="1"/>
  <c r="S58" i="2"/>
  <c r="S57" i="2"/>
  <c r="W50" i="2"/>
  <c r="S52" i="2"/>
  <c r="S51" i="2"/>
  <c r="W47" i="2"/>
  <c r="S70" i="2"/>
  <c r="W70" i="2" s="1"/>
  <c r="S69" i="2"/>
  <c r="W69" i="2" s="1"/>
  <c r="W56" i="2"/>
  <c r="S55" i="2"/>
  <c r="U45" i="2"/>
  <c r="X45" i="2" s="1"/>
  <c r="U47" i="2"/>
  <c r="U52" i="2" s="1"/>
  <c r="U61" i="2" s="1"/>
  <c r="U49" i="2"/>
  <c r="U53" i="2"/>
  <c r="U63" i="2" s="1"/>
  <c r="S48" i="2"/>
  <c r="S16" i="2"/>
  <c r="W16" i="2" s="1"/>
  <c r="S15" i="2"/>
  <c r="S21" i="2"/>
  <c r="W21" i="2" s="1"/>
  <c r="S22" i="2"/>
  <c r="X9" i="2"/>
  <c r="S13" i="2"/>
  <c r="W13" i="2" s="1"/>
  <c r="T10" i="2"/>
  <c r="U10" i="2" s="1"/>
  <c r="S12" i="2"/>
  <c r="W12" i="2" s="1"/>
  <c r="U11" i="2"/>
  <c r="U15" i="2" s="1"/>
  <c r="U23" i="2" s="1"/>
  <c r="AD6" i="1"/>
  <c r="I5" i="1"/>
  <c r="W4" i="1"/>
  <c r="X4" i="1" s="1"/>
  <c r="W5" i="1"/>
  <c r="W8" i="1"/>
  <c r="W6" i="1"/>
  <c r="AR5" i="1"/>
  <c r="AK8" i="1"/>
  <c r="G6" i="1"/>
  <c r="AK4" i="1"/>
  <c r="AL4" i="1" s="1"/>
  <c r="AK6" i="1"/>
  <c r="E7" i="1"/>
  <c r="W7" i="1" s="1"/>
  <c r="AK5" i="1"/>
  <c r="P4" i="1"/>
  <c r="Q4" i="1" s="1"/>
  <c r="AR8" i="1"/>
  <c r="P8" i="1"/>
  <c r="AR4" i="1"/>
  <c r="AS4" i="1" s="1"/>
  <c r="AR6" i="1"/>
  <c r="P6" i="1"/>
  <c r="AD4" i="1"/>
  <c r="AE4" i="1" s="1"/>
  <c r="P5" i="1"/>
  <c r="AD5" i="1"/>
  <c r="I4" i="1"/>
  <c r="J4" i="1" s="1"/>
  <c r="E10" i="1"/>
  <c r="E11" i="1"/>
  <c r="I6" i="1"/>
  <c r="E14" i="1"/>
  <c r="E15" i="1"/>
  <c r="W15" i="1" s="1"/>
  <c r="I8" i="1"/>
  <c r="E9" i="1"/>
  <c r="W9" i="1" s="1"/>
  <c r="F5" i="1"/>
  <c r="G5" i="1" s="1"/>
  <c r="F7" i="1"/>
  <c r="G7" i="1" s="1"/>
  <c r="F9" i="1"/>
  <c r="F11" i="1"/>
  <c r="F13" i="1"/>
  <c r="F15" i="1"/>
  <c r="F17" i="1"/>
  <c r="I31" i="2" l="1"/>
  <c r="I37" i="2"/>
  <c r="G57" i="2"/>
  <c r="K57" i="2" s="1"/>
  <c r="I36" i="2"/>
  <c r="I38" i="2"/>
  <c r="G56" i="2"/>
  <c r="K56" i="2" s="1"/>
  <c r="X10" i="2"/>
  <c r="U17" i="2"/>
  <c r="U27" i="2" s="1"/>
  <c r="X50" i="2"/>
  <c r="G37" i="2"/>
  <c r="G45" i="2" s="1"/>
  <c r="G38" i="2"/>
  <c r="G46" i="2" s="1"/>
  <c r="G39" i="2"/>
  <c r="G47" i="2" s="1"/>
  <c r="G36" i="2"/>
  <c r="G44" i="2" s="1"/>
  <c r="G31" i="2"/>
  <c r="G55" i="2"/>
  <c r="K55" i="2" s="1"/>
  <c r="X49" i="2"/>
  <c r="X12" i="2"/>
  <c r="U57" i="2"/>
  <c r="U71" i="2" s="1"/>
  <c r="X11" i="2"/>
  <c r="U51" i="2"/>
  <c r="U59" i="2" s="1"/>
  <c r="S72" i="2"/>
  <c r="W72" i="2" s="1"/>
  <c r="S71" i="2"/>
  <c r="W71" i="2" s="1"/>
  <c r="X71" i="2" s="1"/>
  <c r="S60" i="2"/>
  <c r="W60" i="2" s="1"/>
  <c r="S59" i="2"/>
  <c r="W59" i="2" s="1"/>
  <c r="X59" i="2" s="1"/>
  <c r="W51" i="2"/>
  <c r="X51" i="2" s="1"/>
  <c r="X47" i="2"/>
  <c r="S73" i="2"/>
  <c r="W73" i="2" s="1"/>
  <c r="X73" i="2" s="1"/>
  <c r="S74" i="2"/>
  <c r="W74" i="2" s="1"/>
  <c r="W58" i="2"/>
  <c r="X58" i="2" s="1"/>
  <c r="U56" i="2"/>
  <c r="U69" i="2" s="1"/>
  <c r="X69" i="2" s="1"/>
  <c r="S67" i="2"/>
  <c r="W67" i="2" s="1"/>
  <c r="S68" i="2"/>
  <c r="W68" i="2" s="1"/>
  <c r="U55" i="2"/>
  <c r="U67" i="2" s="1"/>
  <c r="W57" i="2"/>
  <c r="X57" i="2" s="1"/>
  <c r="S61" i="2"/>
  <c r="W61" i="2" s="1"/>
  <c r="X61" i="2" s="1"/>
  <c r="S62" i="2"/>
  <c r="W62" i="2" s="1"/>
  <c r="W52" i="2"/>
  <c r="X52" i="2" s="1"/>
  <c r="S53" i="2"/>
  <c r="S54" i="2"/>
  <c r="W48" i="2"/>
  <c r="X48" i="2" s="1"/>
  <c r="W55" i="2"/>
  <c r="U16" i="2"/>
  <c r="U25" i="2" s="1"/>
  <c r="S19" i="2"/>
  <c r="S20" i="2"/>
  <c r="U13" i="2"/>
  <c r="X13" i="2" s="1"/>
  <c r="S23" i="2"/>
  <c r="W23" i="2" s="1"/>
  <c r="X23" i="2" s="1"/>
  <c r="S24" i="2"/>
  <c r="W24" i="2" s="1"/>
  <c r="S26" i="2"/>
  <c r="W26" i="2" s="1"/>
  <c r="S25" i="2"/>
  <c r="W25" i="2" s="1"/>
  <c r="S18" i="2"/>
  <c r="S17" i="2"/>
  <c r="S35" i="2"/>
  <c r="W35" i="2" s="1"/>
  <c r="S36" i="2"/>
  <c r="W36" i="2" s="1"/>
  <c r="W15" i="2"/>
  <c r="X15" i="2" s="1"/>
  <c r="U14" i="2"/>
  <c r="S38" i="2"/>
  <c r="W38" i="2" s="1"/>
  <c r="W22" i="2"/>
  <c r="S37" i="2"/>
  <c r="W37" i="2" s="1"/>
  <c r="AE6" i="1"/>
  <c r="J5" i="1"/>
  <c r="I15" i="1"/>
  <c r="AL6" i="1"/>
  <c r="X6" i="1"/>
  <c r="X7" i="1"/>
  <c r="G10" i="1"/>
  <c r="G18" i="1" s="1"/>
  <c r="AL5" i="1"/>
  <c r="E13" i="1"/>
  <c r="W13" i="1" s="1"/>
  <c r="J6" i="1"/>
  <c r="AE5" i="1"/>
  <c r="E12" i="1"/>
  <c r="AD7" i="1"/>
  <c r="AE7" i="1" s="1"/>
  <c r="I7" i="1"/>
  <c r="J7" i="1" s="1"/>
  <c r="AR7" i="1"/>
  <c r="AS7" i="1" s="1"/>
  <c r="AK7" i="1"/>
  <c r="AL7" i="1" s="1"/>
  <c r="P7" i="1"/>
  <c r="Q7" i="1" s="1"/>
  <c r="AR15" i="1"/>
  <c r="AK15" i="1"/>
  <c r="AD15" i="1"/>
  <c r="P15" i="1"/>
  <c r="AR14" i="1"/>
  <c r="AK14" i="1"/>
  <c r="P14" i="1"/>
  <c r="AD14" i="1"/>
  <c r="Q5" i="1"/>
  <c r="Q6" i="1"/>
  <c r="AS5" i="1"/>
  <c r="I9" i="1"/>
  <c r="AK9" i="1"/>
  <c r="AD9" i="1"/>
  <c r="P9" i="1"/>
  <c r="AR9" i="1"/>
  <c r="AK11" i="1"/>
  <c r="AD11" i="1"/>
  <c r="P11" i="1"/>
  <c r="AR11" i="1"/>
  <c r="AS6" i="1"/>
  <c r="W14" i="1"/>
  <c r="W11" i="1"/>
  <c r="G11" i="1"/>
  <c r="G20" i="1" s="1"/>
  <c r="AK10" i="1"/>
  <c r="W10" i="1"/>
  <c r="X10" i="1" s="1"/>
  <c r="AD10" i="1"/>
  <c r="P10" i="1"/>
  <c r="AR10" i="1"/>
  <c r="X5" i="1"/>
  <c r="G8" i="1"/>
  <c r="J8" i="1" s="1"/>
  <c r="G12" i="1"/>
  <c r="G22" i="1" s="1"/>
  <c r="E29" i="1"/>
  <c r="E28" i="1"/>
  <c r="E16" i="1"/>
  <c r="E17" i="1"/>
  <c r="E27" i="1"/>
  <c r="E26" i="1"/>
  <c r="I14" i="1"/>
  <c r="E21" i="1"/>
  <c r="E20" i="1"/>
  <c r="G13" i="1"/>
  <c r="G24" i="1" s="1"/>
  <c r="E18" i="1"/>
  <c r="E19" i="1"/>
  <c r="I10" i="1"/>
  <c r="G9" i="1"/>
  <c r="G16" i="1" s="1"/>
  <c r="G30" i="1" s="1"/>
  <c r="I11" i="1"/>
  <c r="C54" i="2" l="1"/>
  <c r="Q10" i="1"/>
  <c r="C55" i="2"/>
  <c r="X55" i="2"/>
  <c r="X25" i="2"/>
  <c r="X16" i="2"/>
  <c r="X56" i="2"/>
  <c r="S66" i="2"/>
  <c r="W66" i="2" s="1"/>
  <c r="S65" i="2"/>
  <c r="W65" i="2" s="1"/>
  <c r="X65" i="2" s="1"/>
  <c r="W54" i="2"/>
  <c r="X54" i="2" s="1"/>
  <c r="S64" i="2"/>
  <c r="W64" i="2" s="1"/>
  <c r="S63" i="2"/>
  <c r="W63" i="2" s="1"/>
  <c r="X63" i="2" s="1"/>
  <c r="W53" i="2"/>
  <c r="X53" i="2" s="1"/>
  <c r="X67" i="2"/>
  <c r="U19" i="2"/>
  <c r="U31" i="2" s="1"/>
  <c r="U20" i="2"/>
  <c r="U33" i="2" s="1"/>
  <c r="S33" i="2"/>
  <c r="W33" i="2" s="1"/>
  <c r="S34" i="2"/>
  <c r="W34" i="2" s="1"/>
  <c r="W20" i="2"/>
  <c r="S32" i="2"/>
  <c r="W32" i="2" s="1"/>
  <c r="S31" i="2"/>
  <c r="W31" i="2" s="1"/>
  <c r="W19" i="2"/>
  <c r="U21" i="2"/>
  <c r="X14" i="2"/>
  <c r="U22" i="2"/>
  <c r="U37" i="2" s="1"/>
  <c r="X37" i="2" s="1"/>
  <c r="S27" i="2"/>
  <c r="W27" i="2" s="1"/>
  <c r="X27" i="2" s="1"/>
  <c r="S28" i="2"/>
  <c r="W28" i="2" s="1"/>
  <c r="W17" i="2"/>
  <c r="X17" i="2" s="1"/>
  <c r="S29" i="2"/>
  <c r="W29" i="2" s="1"/>
  <c r="X29" i="2" s="1"/>
  <c r="S30" i="2"/>
  <c r="W30" i="2" s="1"/>
  <c r="W18" i="2"/>
  <c r="X18" i="2" s="1"/>
  <c r="AE10" i="1"/>
  <c r="AS10" i="1"/>
  <c r="AL10" i="1"/>
  <c r="AR13" i="1"/>
  <c r="AS13" i="1" s="1"/>
  <c r="P13" i="1"/>
  <c r="Q13" i="1" s="1"/>
  <c r="J10" i="1"/>
  <c r="AD13" i="1"/>
  <c r="AE13" i="1" s="1"/>
  <c r="E24" i="1"/>
  <c r="W24" i="1" s="1"/>
  <c r="X24" i="1" s="1"/>
  <c r="AK13" i="1"/>
  <c r="AL13" i="1" s="1"/>
  <c r="AS9" i="1"/>
  <c r="E25" i="1"/>
  <c r="I25" i="1" s="1"/>
  <c r="I13" i="1"/>
  <c r="J13" i="1" s="1"/>
  <c r="Q9" i="1"/>
  <c r="AE9" i="1"/>
  <c r="G17" i="1"/>
  <c r="G32" i="1" s="1"/>
  <c r="AL9" i="1"/>
  <c r="G14" i="1"/>
  <c r="G26" i="1" s="1"/>
  <c r="AE8" i="1"/>
  <c r="X8" i="1"/>
  <c r="I21" i="1"/>
  <c r="W21" i="1"/>
  <c r="X21" i="1" s="1"/>
  <c r="P21" i="1"/>
  <c r="Q21" i="1" s="1"/>
  <c r="I19" i="1"/>
  <c r="W19" i="1"/>
  <c r="X19" i="1" s="1"/>
  <c r="P19" i="1"/>
  <c r="Q19" i="1" s="1"/>
  <c r="X11" i="1"/>
  <c r="I18" i="1"/>
  <c r="J18" i="1" s="1"/>
  <c r="P18" i="1"/>
  <c r="Q18" i="1" s="1"/>
  <c r="W18" i="1"/>
  <c r="X18" i="1" s="1"/>
  <c r="I20" i="1"/>
  <c r="J20" i="1" s="1"/>
  <c r="W20" i="1"/>
  <c r="X20" i="1" s="1"/>
  <c r="P20" i="1"/>
  <c r="Q20" i="1" s="1"/>
  <c r="I26" i="1"/>
  <c r="W26" i="1"/>
  <c r="P26" i="1"/>
  <c r="I27" i="1"/>
  <c r="W27" i="1"/>
  <c r="X27" i="1" s="1"/>
  <c r="P27" i="1"/>
  <c r="Q27" i="1" s="1"/>
  <c r="AL8" i="1"/>
  <c r="AS8" i="1"/>
  <c r="AR17" i="1"/>
  <c r="AD17" i="1"/>
  <c r="P17" i="1"/>
  <c r="AK17" i="1"/>
  <c r="W17" i="1"/>
  <c r="AS11" i="1"/>
  <c r="J11" i="1"/>
  <c r="AD16" i="1"/>
  <c r="AE16" i="1" s="1"/>
  <c r="P16" i="1"/>
  <c r="Q16" i="1" s="1"/>
  <c r="AR16" i="1"/>
  <c r="AS16" i="1" s="1"/>
  <c r="AK16" i="1"/>
  <c r="AL16" i="1" s="1"/>
  <c r="W16" i="1"/>
  <c r="X16" i="1" s="1"/>
  <c r="Q11" i="1"/>
  <c r="Q8" i="1"/>
  <c r="I28" i="1"/>
  <c r="P28" i="1"/>
  <c r="W28" i="1"/>
  <c r="AE11" i="1"/>
  <c r="AK12" i="1"/>
  <c r="AL12" i="1" s="1"/>
  <c r="AD12" i="1"/>
  <c r="AE12" i="1" s="1"/>
  <c r="P12" i="1"/>
  <c r="Q12" i="1" s="1"/>
  <c r="AR12" i="1"/>
  <c r="AS12" i="1" s="1"/>
  <c r="W12" i="1"/>
  <c r="X12" i="1" s="1"/>
  <c r="E23" i="1"/>
  <c r="E22" i="1"/>
  <c r="I12" i="1"/>
  <c r="J12" i="1" s="1"/>
  <c r="X9" i="1"/>
  <c r="I29" i="1"/>
  <c r="P29" i="1"/>
  <c r="Q29" i="1" s="1"/>
  <c r="W29" i="1"/>
  <c r="X29" i="1" s="1"/>
  <c r="AL11" i="1"/>
  <c r="X13" i="1"/>
  <c r="G15" i="1"/>
  <c r="X15" i="1" s="1"/>
  <c r="E33" i="1"/>
  <c r="E32" i="1"/>
  <c r="I17" i="1"/>
  <c r="E30" i="1"/>
  <c r="E31" i="1"/>
  <c r="I16" i="1"/>
  <c r="J16" i="1" s="1"/>
  <c r="J9" i="1"/>
  <c r="X75" i="2" l="1"/>
  <c r="X20" i="2"/>
  <c r="X19" i="2"/>
  <c r="X33" i="2"/>
  <c r="X31" i="2"/>
  <c r="X22" i="2"/>
  <c r="U35" i="2"/>
  <c r="X35" i="2" s="1"/>
  <c r="X21" i="2"/>
  <c r="I24" i="1"/>
  <c r="J24" i="1" s="1"/>
  <c r="AL15" i="1"/>
  <c r="P24" i="1"/>
  <c r="Q24" i="1" s="1"/>
  <c r="X17" i="1"/>
  <c r="AL17" i="1"/>
  <c r="J17" i="1"/>
  <c r="Q17" i="1"/>
  <c r="AS14" i="1"/>
  <c r="X14" i="1"/>
  <c r="AE17" i="1"/>
  <c r="AS17" i="1"/>
  <c r="P25" i="1"/>
  <c r="Q25" i="1" s="1"/>
  <c r="W25" i="1"/>
  <c r="X25" i="1" s="1"/>
  <c r="AL14" i="1"/>
  <c r="AE14" i="1"/>
  <c r="Q26" i="1"/>
  <c r="X26" i="1"/>
  <c r="I33" i="1"/>
  <c r="W33" i="1"/>
  <c r="X33" i="1" s="1"/>
  <c r="P33" i="1"/>
  <c r="Q33" i="1" s="1"/>
  <c r="I23" i="1"/>
  <c r="W23" i="1"/>
  <c r="X23" i="1" s="1"/>
  <c r="P23" i="1"/>
  <c r="Q23" i="1" s="1"/>
  <c r="I22" i="1"/>
  <c r="J22" i="1" s="1"/>
  <c r="W22" i="1"/>
  <c r="X22" i="1" s="1"/>
  <c r="P22" i="1"/>
  <c r="Q22" i="1" s="1"/>
  <c r="J14" i="1"/>
  <c r="J26" i="1"/>
  <c r="Q15" i="1"/>
  <c r="AE15" i="1"/>
  <c r="I31" i="1"/>
  <c r="W31" i="1"/>
  <c r="X31" i="1" s="1"/>
  <c r="P31" i="1"/>
  <c r="Q31" i="1" s="1"/>
  <c r="I32" i="1"/>
  <c r="J32" i="1" s="1"/>
  <c r="W32" i="1"/>
  <c r="X32" i="1" s="1"/>
  <c r="P32" i="1"/>
  <c r="Q32" i="1" s="1"/>
  <c r="I30" i="1"/>
  <c r="J30" i="1" s="1"/>
  <c r="P30" i="1"/>
  <c r="Q30" i="1" s="1"/>
  <c r="W30" i="1"/>
  <c r="X30" i="1" s="1"/>
  <c r="Q14" i="1"/>
  <c r="AS15" i="1"/>
  <c r="G28" i="1"/>
  <c r="J28" i="1" s="1"/>
  <c r="J15" i="1"/>
  <c r="X39" i="2" l="1"/>
  <c r="AO12" i="1"/>
  <c r="AO13" i="1" s="1"/>
  <c r="AV12" i="1"/>
  <c r="AV13" i="1" s="1"/>
  <c r="AH12" i="1"/>
  <c r="M12" i="1"/>
  <c r="M13" i="1" s="1"/>
  <c r="Q28" i="1"/>
  <c r="T12" i="1" s="1"/>
  <c r="T13" i="1" s="1"/>
  <c r="X28" i="1"/>
  <c r="AA12" i="1" s="1"/>
  <c r="AA13" i="1" s="1"/>
  <c r="AA5" i="1" l="1"/>
  <c r="AA7" i="1"/>
  <c r="AA4" i="1"/>
  <c r="AB7" i="1"/>
  <c r="AB6" i="1"/>
  <c r="AA6" i="1"/>
  <c r="AB5" i="1"/>
  <c r="AB4" i="1"/>
  <c r="T6" i="1"/>
  <c r="T7" i="1"/>
  <c r="T4" i="1"/>
  <c r="U6" i="1"/>
  <c r="U7" i="1"/>
  <c r="U4" i="1"/>
  <c r="T5" i="1"/>
  <c r="U5" i="1"/>
  <c r="AH13" i="1"/>
  <c r="AI6" i="1" s="1"/>
  <c r="AW5" i="1"/>
  <c r="AW6" i="1"/>
  <c r="AW4" i="1"/>
  <c r="AV4" i="1"/>
  <c r="AV5" i="1"/>
  <c r="AV6" i="1"/>
  <c r="AP5" i="1"/>
  <c r="AP6" i="1"/>
  <c r="AP4" i="1"/>
  <c r="AO6" i="1"/>
  <c r="AO4" i="1"/>
  <c r="AO5" i="1"/>
  <c r="N5" i="1"/>
  <c r="AI5" i="1"/>
  <c r="AH5" i="1"/>
  <c r="AI4" i="1"/>
  <c r="AH4" i="1"/>
  <c r="M7" i="1"/>
  <c r="N4" i="1"/>
  <c r="M6" i="1"/>
  <c r="N7" i="1"/>
  <c r="M4" i="1"/>
  <c r="N6" i="1"/>
  <c r="M5" i="1"/>
  <c r="AA16" i="1" l="1"/>
  <c r="AH6" i="1"/>
  <c r="T16" i="1"/>
  <c r="AV16" i="1"/>
  <c r="AH16" i="1"/>
  <c r="AO14" i="1"/>
  <c r="AO15" i="1" s="1"/>
  <c r="AH14" i="1"/>
  <c r="AH15" i="1" s="1"/>
  <c r="AA14" i="1"/>
  <c r="AA15" i="1" s="1"/>
  <c r="AV14" i="1"/>
  <c r="AV15" i="1" s="1"/>
  <c r="AO16" i="1"/>
  <c r="M16" i="1"/>
  <c r="M14" i="1"/>
  <c r="M15" i="1" s="1"/>
  <c r="T14" i="1" l="1"/>
  <c r="T15" i="1" s="1"/>
</calcChain>
</file>

<file path=xl/sharedStrings.xml><?xml version="1.0" encoding="utf-8"?>
<sst xmlns="http://schemas.openxmlformats.org/spreadsheetml/2006/main" count="628" uniqueCount="124">
  <si>
    <t>t</t>
  </si>
  <si>
    <t>t</t>
    <phoneticPr fontId="2" type="noConversion"/>
  </si>
  <si>
    <t>s(t)</t>
    <phoneticPr fontId="2" type="noConversion"/>
  </si>
  <si>
    <t>u</t>
  </si>
  <si>
    <t>d</t>
  </si>
  <si>
    <t>uu</t>
  </si>
  <si>
    <t>ud</t>
  </si>
  <si>
    <t>du</t>
  </si>
  <si>
    <t>dd</t>
  </si>
  <si>
    <t>uuu</t>
  </si>
  <si>
    <t>uud</t>
  </si>
  <si>
    <t>udu</t>
  </si>
  <si>
    <t>duu</t>
  </si>
  <si>
    <t>udd</t>
  </si>
  <si>
    <t>dud</t>
  </si>
  <si>
    <t>ddu</t>
  </si>
  <si>
    <t>ddd</t>
  </si>
  <si>
    <t>uuuu</t>
  </si>
  <si>
    <t>uuud</t>
  </si>
  <si>
    <t>uudu</t>
  </si>
  <si>
    <t>uduu</t>
  </si>
  <si>
    <t>duuu</t>
  </si>
  <si>
    <t>uudd</t>
  </si>
  <si>
    <t>udud</t>
  </si>
  <si>
    <t>uddu</t>
  </si>
  <si>
    <t>duud</t>
  </si>
  <si>
    <t>dduu</t>
  </si>
  <si>
    <t>uddd</t>
  </si>
  <si>
    <t>dudd</t>
  </si>
  <si>
    <t>ddud</t>
  </si>
  <si>
    <t>dddu</t>
  </si>
  <si>
    <t>dddd</t>
  </si>
  <si>
    <t>dudu</t>
  </si>
  <si>
    <t>r(t,t,s(t))</t>
    <phoneticPr fontId="2" type="noConversion"/>
  </si>
  <si>
    <t>P(t,4,s(t))</t>
    <phoneticPr fontId="2" type="noConversion"/>
  </si>
  <si>
    <t>B</t>
    <phoneticPr fontId="2" type="noConversion"/>
  </si>
  <si>
    <t>CF(t)</t>
  </si>
  <si>
    <t>CF(t)</t>
    <phoneticPr fontId="2" type="noConversion"/>
  </si>
  <si>
    <t>CFP(0,t)</t>
  </si>
  <si>
    <t>CFP(0,t)</t>
    <phoneticPr fontId="2" type="noConversion"/>
  </si>
  <si>
    <t>Prob</t>
    <phoneticPr fontId="2" type="noConversion"/>
  </si>
  <si>
    <t>Prob*CFP(0,t)</t>
  </si>
  <si>
    <t>Prob*CFP(0,t)</t>
    <phoneticPr fontId="2" type="noConversion"/>
  </si>
  <si>
    <t>CPN=5%, T=4</t>
    <phoneticPr fontId="2" type="noConversion"/>
  </si>
  <si>
    <t>CPN=2.5%, T=4</t>
    <phoneticPr fontId="2" type="noConversion"/>
  </si>
  <si>
    <t>CF</t>
  </si>
  <si>
    <t>CF</t>
    <phoneticPr fontId="2" type="noConversion"/>
  </si>
  <si>
    <t>y</t>
  </si>
  <si>
    <t>y</t>
    <phoneticPr fontId="2" type="noConversion"/>
  </si>
  <si>
    <t>P</t>
  </si>
  <si>
    <t>P</t>
    <phoneticPr fontId="2" type="noConversion"/>
  </si>
  <si>
    <t>D</t>
  </si>
  <si>
    <t>D</t>
    <phoneticPr fontId="2" type="noConversion"/>
  </si>
  <si>
    <t>MD</t>
  </si>
  <si>
    <t>MD</t>
    <phoneticPr fontId="2" type="noConversion"/>
  </si>
  <si>
    <t>C</t>
  </si>
  <si>
    <t>C</t>
    <phoneticPr fontId="2" type="noConversion"/>
  </si>
  <si>
    <t>Di</t>
  </si>
  <si>
    <t>Di</t>
    <phoneticPr fontId="2" type="noConversion"/>
  </si>
  <si>
    <t>Ci</t>
  </si>
  <si>
    <t>Ci</t>
    <phoneticPr fontId="2" type="noConversion"/>
  </si>
  <si>
    <t>CPN=7.5%, T=4</t>
    <phoneticPr fontId="2" type="noConversion"/>
  </si>
  <si>
    <t>CPN=0%, T=3</t>
    <phoneticPr fontId="2" type="noConversion"/>
  </si>
  <si>
    <t>CPN=1.5%, T=3</t>
    <phoneticPr fontId="2" type="noConversion"/>
  </si>
  <si>
    <t>CPN=5.5%, T=3</t>
    <phoneticPr fontId="2" type="noConversion"/>
  </si>
  <si>
    <t>T</t>
  </si>
  <si>
    <t>P(0)</t>
  </si>
  <si>
    <t>Cx</t>
  </si>
  <si>
    <t>S(0)</t>
    <phoneticPr fontId="2" type="noConversion"/>
  </si>
  <si>
    <t>CPN=2.5%, T=4</t>
  </si>
  <si>
    <t>CPN=7.5%, T=4</t>
  </si>
  <si>
    <t>CPN=0%, T=3</t>
  </si>
  <si>
    <t>CPN=1.5%, T=3</t>
  </si>
  <si>
    <t>CPN=5.5%, T=3</t>
  </si>
  <si>
    <t>CPN=5%, T=4</t>
  </si>
  <si>
    <t>s(t)</t>
  </si>
  <si>
    <t>r(t,t,s(t))</t>
  </si>
  <si>
    <t>P(t,4,s(t))</t>
  </si>
  <si>
    <t>B</t>
  </si>
  <si>
    <t>Prob</t>
  </si>
  <si>
    <t>S(1)=u</t>
    <phoneticPr fontId="2" type="noConversion"/>
  </si>
  <si>
    <t>S(1)=d</t>
    <phoneticPr fontId="2" type="noConversion"/>
  </si>
  <si>
    <t>S(2)=uu</t>
    <phoneticPr fontId="2" type="noConversion"/>
  </si>
  <si>
    <t>S(2)=ud</t>
    <phoneticPr fontId="2" type="noConversion"/>
  </si>
  <si>
    <t>S(2)=du</t>
    <phoneticPr fontId="2" type="noConversion"/>
  </si>
  <si>
    <t>S(2)=dd</t>
    <phoneticPr fontId="2" type="noConversion"/>
  </si>
  <si>
    <t>S(1)</t>
    <phoneticPr fontId="2" type="noConversion"/>
  </si>
  <si>
    <t>u</t>
    <phoneticPr fontId="2" type="noConversion"/>
  </si>
  <si>
    <t>d</t>
    <phoneticPr fontId="2" type="noConversion"/>
  </si>
  <si>
    <t>P(S(1))</t>
    <phoneticPr fontId="2" type="noConversion"/>
  </si>
  <si>
    <t>B1</t>
    <phoneticPr fontId="2" type="noConversion"/>
  </si>
  <si>
    <t>B2</t>
  </si>
  <si>
    <t>B2</t>
    <phoneticPr fontId="2" type="noConversion"/>
  </si>
  <si>
    <t>B3</t>
    <phoneticPr fontId="2" type="noConversion"/>
  </si>
  <si>
    <t>B4</t>
    <phoneticPr fontId="2" type="noConversion"/>
  </si>
  <si>
    <t>B5</t>
    <phoneticPr fontId="2" type="noConversion"/>
  </si>
  <si>
    <t>B6</t>
    <phoneticPr fontId="2" type="noConversion"/>
  </si>
  <si>
    <t>ICF</t>
    <phoneticPr fontId="2" type="noConversion"/>
  </si>
  <si>
    <t>S(2)</t>
    <phoneticPr fontId="2" type="noConversion"/>
  </si>
  <si>
    <t>uu</t>
    <phoneticPr fontId="2" type="noConversion"/>
  </si>
  <si>
    <t>ud</t>
    <phoneticPr fontId="2" type="noConversion"/>
  </si>
  <si>
    <t>du</t>
    <phoneticPr fontId="2" type="noConversion"/>
  </si>
  <si>
    <t>dd</t>
    <phoneticPr fontId="2" type="noConversion"/>
  </si>
  <si>
    <t>P(S(2))</t>
    <phoneticPr fontId="2" type="noConversion"/>
  </si>
  <si>
    <t>P(2)*ICF</t>
    <phoneticPr fontId="2" type="noConversion"/>
  </si>
  <si>
    <t>Min(P(2))*ICF</t>
    <phoneticPr fontId="2" type="noConversion"/>
  </si>
  <si>
    <t>H(0,2)</t>
    <phoneticPr fontId="2" type="noConversion"/>
  </si>
  <si>
    <t>S(t)</t>
  </si>
  <si>
    <t>S(t)</t>
    <phoneticPr fontId="2" type="noConversion"/>
  </si>
  <si>
    <t>F</t>
  </si>
  <si>
    <t>F</t>
    <phoneticPr fontId="2" type="noConversion"/>
  </si>
  <si>
    <t>Actual Prob</t>
  </si>
  <si>
    <t>Actual Prob</t>
    <phoneticPr fontId="2" type="noConversion"/>
  </si>
  <si>
    <t>CF/B</t>
  </si>
  <si>
    <t>CF/B</t>
    <phoneticPr fontId="2" type="noConversion"/>
  </si>
  <si>
    <t>F(St)</t>
  </si>
  <si>
    <t>CF(St)</t>
  </si>
  <si>
    <t>Pesudo Prob</t>
  </si>
  <si>
    <t>E0</t>
    <phoneticPr fontId="2" type="noConversion"/>
  </si>
  <si>
    <t>E`0</t>
    <phoneticPr fontId="2" type="noConversion"/>
  </si>
  <si>
    <t>B4,B5,B6</t>
  </si>
  <si>
    <t>B4,B5,B6</t>
    <phoneticPr fontId="2" type="noConversion"/>
  </si>
  <si>
    <t>Bi(deliver)</t>
  </si>
  <si>
    <t>Bi(deliver)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</si>
</sst>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0%"/>
    <numFmt numFmtId="178" formatCode="0.00000%"/>
    <numFmt numFmtId="179" formatCode="0.000000%"/>
    <numFmt numFmtId="180" formatCode="0.000"/>
    <numFmt numFmtId="181" formatCode="0.0000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9" fontId="0" fillId="2" borderId="10" xfId="0" applyNumberFormat="1" applyFill="1" applyBorder="1"/>
    <xf numFmtId="178" fontId="0" fillId="2" borderId="10" xfId="0" applyNumberFormat="1" applyFill="1" applyBorder="1"/>
    <xf numFmtId="0" fontId="0" fillId="2" borderId="10" xfId="0" applyFill="1" applyBorder="1" applyAlignment="1">
      <alignment horizontal="right" vertical="center"/>
    </xf>
    <xf numFmtId="178" fontId="0" fillId="2" borderId="1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76" fontId="0" fillId="4" borderId="15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76" fontId="0" fillId="4" borderId="17" xfId="0" applyNumberFormat="1" applyFill="1" applyBorder="1" applyAlignment="1">
      <alignment horizontal="center" vertical="center"/>
    </xf>
    <xf numFmtId="176" fontId="0" fillId="4" borderId="18" xfId="0" applyNumberForma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176" fontId="0" fillId="2" borderId="0" xfId="0" applyNumberFormat="1" applyFill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176" fontId="0" fillId="4" borderId="14" xfId="0" applyNumberFormat="1" applyFill="1" applyBorder="1" applyAlignment="1">
      <alignment horizontal="center" vertical="center"/>
    </xf>
    <xf numFmtId="176" fontId="0" fillId="4" borderId="16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80" fontId="0" fillId="2" borderId="15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80" fontId="0" fillId="2" borderId="17" xfId="0" applyNumberFormat="1" applyFill="1" applyBorder="1" applyAlignment="1">
      <alignment horizontal="center" vertical="center"/>
    </xf>
    <xf numFmtId="180" fontId="0" fillId="2" borderId="18" xfId="0" applyNumberForma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1" fontId="0" fillId="3" borderId="0" xfId="0" applyNumberFormat="1" applyFill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3" borderId="15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76" fontId="0" fillId="3" borderId="17" xfId="0" applyNumberFormat="1" applyFill="1" applyBorder="1" applyAlignment="1">
      <alignment horizontal="center" vertical="center"/>
    </xf>
    <xf numFmtId="176" fontId="0" fillId="3" borderId="18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76" fontId="0" fillId="3" borderId="14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7" fontId="0" fillId="3" borderId="7" xfId="1" applyNumberFormat="1" applyFont="1" applyFill="1" applyBorder="1" applyAlignment="1">
      <alignment horizontal="center" vertical="center"/>
    </xf>
    <xf numFmtId="177" fontId="0" fillId="4" borderId="7" xfId="1" applyNumberFormat="1" applyFont="1" applyFill="1" applyBorder="1" applyAlignment="1">
      <alignment horizontal="center" vertical="center"/>
    </xf>
    <xf numFmtId="177" fontId="0" fillId="3" borderId="4" xfId="1" applyNumberFormat="1" applyFont="1" applyFill="1" applyBorder="1" applyAlignment="1">
      <alignment horizontal="center" vertical="center"/>
    </xf>
    <xf numFmtId="177" fontId="0" fillId="4" borderId="4" xfId="1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0" fontId="0" fillId="2" borderId="23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80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6" fontId="0" fillId="2" borderId="23" xfId="0" applyNumberFormat="1" applyFill="1" applyBorder="1" applyAlignment="1">
      <alignment horizontal="center"/>
    </xf>
    <xf numFmtId="176" fontId="0" fillId="3" borderId="15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5" xfId="0" applyFill="1" applyBorder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3" borderId="15" xfId="0" applyNumberFormat="1" applyFill="1" applyBorder="1" applyAlignment="1">
      <alignment horizontal="center"/>
    </xf>
    <xf numFmtId="0" fontId="0" fillId="3" borderId="15" xfId="0" applyFill="1" applyBorder="1"/>
    <xf numFmtId="176" fontId="0" fillId="4" borderId="17" xfId="0" applyNumberFormat="1" applyFill="1" applyBorder="1" applyAlignment="1">
      <alignment horizontal="center"/>
    </xf>
    <xf numFmtId="0" fontId="0" fillId="3" borderId="17" xfId="0" applyFill="1" applyBorder="1"/>
    <xf numFmtId="0" fontId="0" fillId="4" borderId="17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6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176" fontId="3" fillId="2" borderId="0" xfId="0" applyNumberFormat="1" applyFont="1" applyFill="1" applyAlignment="1">
      <alignment horizontal="center"/>
    </xf>
    <xf numFmtId="0" fontId="6" fillId="5" borderId="0" xfId="2" applyAlignment="1">
      <alignment horizontal="center" vertical="center"/>
    </xf>
    <xf numFmtId="0" fontId="6" fillId="5" borderId="0" xfId="2" applyNumberFormat="1" applyAlignment="1">
      <alignment horizontal="center" vertical="center"/>
    </xf>
    <xf numFmtId="176" fontId="6" fillId="5" borderId="0" xfId="2" applyNumberFormat="1" applyAlignment="1">
      <alignment horizontal="center" vertical="center"/>
    </xf>
    <xf numFmtId="181" fontId="6" fillId="5" borderId="0" xfId="2" applyNumberForma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176" fontId="7" fillId="2" borderId="0" xfId="2" applyNumberFormat="1" applyFont="1" applyFill="1" applyAlignment="1">
      <alignment horizontal="center" vertical="center"/>
    </xf>
    <xf numFmtId="181" fontId="7" fillId="2" borderId="0" xfId="2" applyNumberFormat="1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</cellXfs>
  <cellStyles count="3">
    <cellStyle name="百分比" xfId="1" builtinId="5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"/>
  <sheetViews>
    <sheetView zoomScale="85" zoomScaleNormal="85" workbookViewId="0">
      <selection activeCell="M22" sqref="M22"/>
    </sheetView>
  </sheetViews>
  <sheetFormatPr defaultRowHeight="14.25" x14ac:dyDescent="0.2"/>
  <cols>
    <col min="1" max="3" width="9" style="1"/>
    <col min="4" max="7" width="11" style="1" bestFit="1" customWidth="1"/>
    <col min="8" max="14" width="14.625" style="1" customWidth="1"/>
    <col min="15" max="49" width="13.375" style="1" customWidth="1"/>
    <col min="50" max="16384" width="9" style="1"/>
  </cols>
  <sheetData>
    <row r="1" spans="1:50" ht="60" customHeight="1" thickTop="1" thickBot="1" x14ac:dyDescent="0.25">
      <c r="A1" s="43"/>
      <c r="B1" s="44"/>
      <c r="C1" s="44"/>
      <c r="D1" s="44"/>
      <c r="E1" s="44"/>
      <c r="F1" s="44"/>
      <c r="G1" s="45"/>
      <c r="H1" s="135" t="s">
        <v>43</v>
      </c>
      <c r="I1" s="136"/>
      <c r="J1" s="136"/>
      <c r="K1" s="136"/>
      <c r="L1" s="136"/>
      <c r="M1" s="136"/>
      <c r="N1" s="137"/>
      <c r="O1" s="134" t="s">
        <v>44</v>
      </c>
      <c r="P1" s="134"/>
      <c r="Q1" s="134"/>
      <c r="R1" s="134"/>
      <c r="S1" s="134"/>
      <c r="T1" s="134"/>
      <c r="U1" s="134"/>
      <c r="V1" s="138" t="s">
        <v>61</v>
      </c>
      <c r="W1" s="138"/>
      <c r="X1" s="138"/>
      <c r="Y1" s="138"/>
      <c r="Z1" s="138"/>
      <c r="AA1" s="138"/>
      <c r="AB1" s="138"/>
      <c r="AC1" s="134" t="s">
        <v>62</v>
      </c>
      <c r="AD1" s="134"/>
      <c r="AE1" s="134"/>
      <c r="AF1" s="134"/>
      <c r="AG1" s="134"/>
      <c r="AH1" s="134"/>
      <c r="AI1" s="134"/>
      <c r="AJ1" s="133" t="s">
        <v>63</v>
      </c>
      <c r="AK1" s="133"/>
      <c r="AL1" s="133"/>
      <c r="AM1" s="133"/>
      <c r="AN1" s="133"/>
      <c r="AO1" s="133"/>
      <c r="AP1" s="133"/>
      <c r="AQ1" s="134" t="s">
        <v>64</v>
      </c>
      <c r="AR1" s="134"/>
      <c r="AS1" s="134"/>
      <c r="AT1" s="134"/>
      <c r="AU1" s="134"/>
      <c r="AV1" s="134"/>
      <c r="AW1" s="134"/>
    </row>
    <row r="2" spans="1:50" s="33" customFormat="1" ht="21" customHeight="1" thickTop="1" x14ac:dyDescent="0.25">
      <c r="A2" s="34" t="s">
        <v>1</v>
      </c>
      <c r="B2" s="27" t="s">
        <v>2</v>
      </c>
      <c r="C2" s="27" t="s">
        <v>33</v>
      </c>
      <c r="D2" s="27" t="s">
        <v>34</v>
      </c>
      <c r="E2" s="27" t="s">
        <v>35</v>
      </c>
      <c r="F2" s="27"/>
      <c r="G2" s="35" t="s">
        <v>40</v>
      </c>
      <c r="H2" s="28" t="s">
        <v>37</v>
      </c>
      <c r="I2" s="29" t="s">
        <v>39</v>
      </c>
      <c r="J2" s="30" t="s">
        <v>42</v>
      </c>
      <c r="K2" s="28" t="s">
        <v>1</v>
      </c>
      <c r="L2" s="29" t="s">
        <v>46</v>
      </c>
      <c r="M2" s="29" t="s">
        <v>58</v>
      </c>
      <c r="N2" s="30" t="s">
        <v>60</v>
      </c>
      <c r="O2" s="83" t="s">
        <v>36</v>
      </c>
      <c r="P2" s="31" t="s">
        <v>38</v>
      </c>
      <c r="Q2" s="84" t="s">
        <v>41</v>
      </c>
      <c r="R2" s="83" t="s">
        <v>0</v>
      </c>
      <c r="S2" s="31" t="s">
        <v>45</v>
      </c>
      <c r="T2" s="31" t="s">
        <v>57</v>
      </c>
      <c r="U2" s="84" t="s">
        <v>59</v>
      </c>
      <c r="V2" s="85" t="s">
        <v>36</v>
      </c>
      <c r="W2" s="32" t="s">
        <v>38</v>
      </c>
      <c r="X2" s="86" t="s">
        <v>41</v>
      </c>
      <c r="Y2" s="85" t="s">
        <v>0</v>
      </c>
      <c r="Z2" s="32" t="s">
        <v>45</v>
      </c>
      <c r="AA2" s="32" t="s">
        <v>57</v>
      </c>
      <c r="AB2" s="86" t="s">
        <v>59</v>
      </c>
      <c r="AC2" s="56" t="s">
        <v>36</v>
      </c>
      <c r="AD2" s="57" t="s">
        <v>38</v>
      </c>
      <c r="AE2" s="58" t="s">
        <v>41</v>
      </c>
      <c r="AF2" s="31" t="s">
        <v>0</v>
      </c>
      <c r="AG2" s="31" t="s">
        <v>45</v>
      </c>
      <c r="AH2" s="31" t="s">
        <v>57</v>
      </c>
      <c r="AI2" s="31" t="s">
        <v>59</v>
      </c>
      <c r="AJ2" s="28" t="s">
        <v>36</v>
      </c>
      <c r="AK2" s="29" t="s">
        <v>38</v>
      </c>
      <c r="AL2" s="30" t="s">
        <v>41</v>
      </c>
      <c r="AM2" s="32" t="s">
        <v>0</v>
      </c>
      <c r="AN2" s="32" t="s">
        <v>45</v>
      </c>
      <c r="AO2" s="32" t="s">
        <v>57</v>
      </c>
      <c r="AP2" s="32" t="s">
        <v>59</v>
      </c>
      <c r="AQ2" s="83" t="s">
        <v>37</v>
      </c>
      <c r="AR2" s="31" t="s">
        <v>38</v>
      </c>
      <c r="AS2" s="84" t="s">
        <v>41</v>
      </c>
      <c r="AT2" s="83" t="s">
        <v>0</v>
      </c>
      <c r="AU2" s="31" t="s">
        <v>45</v>
      </c>
      <c r="AV2" s="31" t="s">
        <v>57</v>
      </c>
      <c r="AW2" s="84" t="s">
        <v>59</v>
      </c>
      <c r="AX2" s="27"/>
    </row>
    <row r="3" spans="1:50" x14ac:dyDescent="0.2">
      <c r="A3" s="36">
        <v>0</v>
      </c>
      <c r="B3" s="2">
        <v>0</v>
      </c>
      <c r="C3" s="37">
        <v>1.05</v>
      </c>
      <c r="D3" s="37">
        <v>0.82298300000000002</v>
      </c>
      <c r="E3" s="37">
        <v>1</v>
      </c>
      <c r="F3" s="37"/>
      <c r="G3" s="38"/>
      <c r="H3" s="16"/>
      <c r="I3" s="4"/>
      <c r="J3" s="17"/>
      <c r="K3" s="24">
        <v>0</v>
      </c>
      <c r="L3" s="4"/>
      <c r="M3" s="4"/>
      <c r="N3" s="17"/>
      <c r="O3" s="59"/>
      <c r="P3" s="3"/>
      <c r="Q3" s="60"/>
      <c r="R3" s="59">
        <v>0</v>
      </c>
      <c r="S3" s="3"/>
      <c r="T3" s="3"/>
      <c r="U3" s="60"/>
      <c r="V3" s="16"/>
      <c r="W3" s="4"/>
      <c r="X3" s="17"/>
      <c r="Y3" s="16">
        <v>0</v>
      </c>
      <c r="Z3" s="4"/>
      <c r="AA3" s="4"/>
      <c r="AB3" s="17"/>
      <c r="AC3" s="59"/>
      <c r="AD3" s="3"/>
      <c r="AE3" s="60"/>
      <c r="AF3" s="3">
        <v>0</v>
      </c>
      <c r="AG3" s="3"/>
      <c r="AH3" s="3"/>
      <c r="AI3" s="3"/>
      <c r="AJ3" s="16"/>
      <c r="AK3" s="4"/>
      <c r="AL3" s="17"/>
      <c r="AM3" s="4">
        <v>0</v>
      </c>
      <c r="AN3" s="4"/>
      <c r="AO3" s="4"/>
      <c r="AP3" s="4"/>
      <c r="AQ3" s="59"/>
      <c r="AR3" s="3"/>
      <c r="AS3" s="60"/>
      <c r="AT3" s="59">
        <v>0</v>
      </c>
      <c r="AU3" s="3"/>
      <c r="AV3" s="3"/>
      <c r="AW3" s="60"/>
      <c r="AX3" s="2"/>
    </row>
    <row r="4" spans="1:50" x14ac:dyDescent="0.2">
      <c r="A4" s="36">
        <v>1</v>
      </c>
      <c r="B4" s="2" t="s">
        <v>3</v>
      </c>
      <c r="C4" s="37">
        <v>1.0449999999999999</v>
      </c>
      <c r="D4" s="37">
        <v>0.88042600000000004</v>
      </c>
      <c r="E4" s="37">
        <f>E3*C3</f>
        <v>1.05</v>
      </c>
      <c r="F4" s="37">
        <f>ROUND((C3-(D5/D3))/(D4/D3-D5/D3),3)</f>
        <v>0.5</v>
      </c>
      <c r="G4" s="38">
        <f>F4</f>
        <v>0.5</v>
      </c>
      <c r="H4" s="16">
        <f>0.05</f>
        <v>0.05</v>
      </c>
      <c r="I4" s="5">
        <f>H4/$E4</f>
        <v>4.7619047619047616E-2</v>
      </c>
      <c r="J4" s="18">
        <f t="shared" ref="J4:J18" si="0">I4*$G4</f>
        <v>2.3809523809523808E-2</v>
      </c>
      <c r="K4" s="24">
        <v>1</v>
      </c>
      <c r="L4" s="95">
        <v>0.05</v>
      </c>
      <c r="M4" s="5">
        <f>L4*K4/POWER($M$13+1,K4)/$M$12</f>
        <v>4.760857368258508E-2</v>
      </c>
      <c r="N4" s="18">
        <f>L4*K4*(K4+1)/POWER($M$13+1,K4+2)/$M$12/2</f>
        <v>4.318935658091131E-2</v>
      </c>
      <c r="O4" s="59">
        <v>2.5000000000000001E-2</v>
      </c>
      <c r="P4" s="6">
        <f t="shared" ref="P4:P33" si="1">O4/E4</f>
        <v>2.3809523809523808E-2</v>
      </c>
      <c r="Q4" s="61">
        <f t="shared" ref="Q4:Q33" si="2">P4*G4</f>
        <v>1.1904761904761904E-2</v>
      </c>
      <c r="R4" s="65">
        <v>1</v>
      </c>
      <c r="S4" s="96">
        <v>2.5000000000000001E-2</v>
      </c>
      <c r="T4" s="6">
        <f>S4*R4/POWER($T$13+1,R4)/$T$12</f>
        <v>2.6119352082792435E-2</v>
      </c>
      <c r="U4" s="61">
        <f>S4*R4*(R4+1)/POWER($T$13+1,R4+2)/$T$12/2</f>
        <v>2.3694949806001432E-2</v>
      </c>
      <c r="V4" s="16">
        <f>0.075</f>
        <v>7.4999999999999997E-2</v>
      </c>
      <c r="W4" s="5">
        <f t="shared" ref="W4:W33" si="3">V4/E4</f>
        <v>7.1428571428571425E-2</v>
      </c>
      <c r="X4" s="18">
        <f t="shared" ref="X4:X33" si="4">W4*G4</f>
        <v>3.5714285714285712E-2</v>
      </c>
      <c r="Y4" s="24">
        <v>1</v>
      </c>
      <c r="Z4" s="5">
        <v>7.4999999999999997E-2</v>
      </c>
      <c r="AA4" s="5">
        <f>Z4*Y4/POWER($AA$13+1,Y4)/$AA$12</f>
        <v>6.559858137487716E-2</v>
      </c>
      <c r="AB4" s="18">
        <f>Z4*Y4*(Y4+1)/POWER($AA$13+1,Y4+2)/$AA$12/2</f>
        <v>5.9509237017386585E-2</v>
      </c>
      <c r="AC4" s="59">
        <v>0</v>
      </c>
      <c r="AD4" s="6">
        <f t="shared" ref="AD4:AD17" si="5">AC4/E4</f>
        <v>0</v>
      </c>
      <c r="AE4" s="61">
        <f t="shared" ref="AE4:AE17" si="6">AD4*G4</f>
        <v>0</v>
      </c>
      <c r="AF4" s="46">
        <v>1</v>
      </c>
      <c r="AG4" s="6">
        <v>0</v>
      </c>
      <c r="AH4" s="6">
        <f>AG4*AF4/POWER($M$13+1,AF4)/$M$12</f>
        <v>0</v>
      </c>
      <c r="AI4" s="3">
        <f>AG4*AF4*(AF4+1)/POWER($M$13+1,AF4+2)/$M$12/2</f>
        <v>0</v>
      </c>
      <c r="AJ4" s="16">
        <v>1.4999999999999999E-2</v>
      </c>
      <c r="AK4" s="5">
        <f t="shared" ref="AK4:AK17" si="7">AJ4/E4</f>
        <v>1.4285714285714285E-2</v>
      </c>
      <c r="AL4" s="18">
        <f t="shared" ref="AL4:AL17" si="8">AK4*G4</f>
        <v>7.1428571428571426E-3</v>
      </c>
      <c r="AM4" s="4">
        <v>1</v>
      </c>
      <c r="AN4" s="4">
        <v>1.4999999999999999E-2</v>
      </c>
      <c r="AO4" s="5">
        <f>AN4*AM4/POWER($AO$13+1,AM4)/$AO$12</f>
        <v>1.5789595781256171E-2</v>
      </c>
      <c r="AP4" s="5">
        <f>AN4*AM4*(AM4+1)/POWER($AO$13+1,AM4+2)/$AO$12/2</f>
        <v>1.4322740546442206E-2</v>
      </c>
      <c r="AQ4" s="59">
        <v>5.5E-2</v>
      </c>
      <c r="AR4" s="6">
        <f t="shared" ref="AR4:AR17" si="9">AQ4/E4</f>
        <v>5.2380952380952382E-2</v>
      </c>
      <c r="AS4" s="61">
        <f t="shared" ref="AS4:AS17" si="10">AR4*G4</f>
        <v>2.6190476190476191E-2</v>
      </c>
      <c r="AT4" s="59">
        <v>1</v>
      </c>
      <c r="AU4" s="3">
        <v>5.5E-2</v>
      </c>
      <c r="AV4" s="6">
        <f>AU4*AT4/POWER($AV$13+1,AT4)/$AV$12</f>
        <v>5.167370978547034E-2</v>
      </c>
      <c r="AW4" s="61">
        <f>AU4*AT4*(AT4+1)/POWER($AV$13+1,AT4+2)/$AV$12/2</f>
        <v>4.6873105199312877E-2</v>
      </c>
      <c r="AX4" s="2"/>
    </row>
    <row r="5" spans="1:50" x14ac:dyDescent="0.2">
      <c r="A5" s="36">
        <v>1</v>
      </c>
      <c r="B5" s="2" t="s">
        <v>4</v>
      </c>
      <c r="C5" s="37">
        <v>1.0549999999999999</v>
      </c>
      <c r="D5" s="37">
        <v>0.84783799999999998</v>
      </c>
      <c r="E5" s="37">
        <f>E3*C3</f>
        <v>1.05</v>
      </c>
      <c r="F5" s="37">
        <f>1-F4</f>
        <v>0.5</v>
      </c>
      <c r="G5" s="38">
        <f>F5</f>
        <v>0.5</v>
      </c>
      <c r="H5" s="16">
        <f t="shared" ref="H5:H17" si="11">0.05</f>
        <v>0.05</v>
      </c>
      <c r="I5" s="5">
        <f t="shared" ref="I5:I33" si="12">H5/$E5</f>
        <v>4.7619047619047616E-2</v>
      </c>
      <c r="J5" s="18">
        <f t="shared" si="0"/>
        <v>2.3809523809523808E-2</v>
      </c>
      <c r="K5" s="24">
        <v>2</v>
      </c>
      <c r="L5" s="95">
        <v>0.05</v>
      </c>
      <c r="M5" s="5">
        <f t="shared" ref="M5:M7" si="13">L5*K5/POWER($M$13+1,K5)/$M$12</f>
        <v>9.0690322859404496E-2</v>
      </c>
      <c r="N5" s="18">
        <f t="shared" ref="N5:N7" si="14">L5*K5*(K5+1)/POWER($M$13+1,K5+2)/$M$12/2</f>
        <v>0.12340812975811399</v>
      </c>
      <c r="O5" s="59">
        <v>2.5000000000000001E-2</v>
      </c>
      <c r="P5" s="6">
        <f t="shared" si="1"/>
        <v>2.3809523809523808E-2</v>
      </c>
      <c r="Q5" s="61">
        <f t="shared" si="2"/>
        <v>1.1904761904761904E-2</v>
      </c>
      <c r="R5" s="65">
        <v>2</v>
      </c>
      <c r="S5" s="96">
        <v>2.5000000000000001E-2</v>
      </c>
      <c r="T5" s="6">
        <f t="shared" ref="T5:T7" si="15">S5*R5/POWER($T$13+1,R5)/$T$12</f>
        <v>4.9755270537584086E-2</v>
      </c>
      <c r="U5" s="61">
        <f t="shared" ref="U5:U7" si="16">S5*R5*(R5+1)/POWER($T$13+1,R5+2)/$T$12/2</f>
        <v>6.7705468012859371E-2</v>
      </c>
      <c r="V5" s="16">
        <f t="shared" ref="V5:V17" si="17">0.075</f>
        <v>7.4999999999999997E-2</v>
      </c>
      <c r="W5" s="5">
        <f t="shared" si="3"/>
        <v>7.1428571428571425E-2</v>
      </c>
      <c r="X5" s="18">
        <f t="shared" si="4"/>
        <v>3.5714285714285712E-2</v>
      </c>
      <c r="Y5" s="24">
        <v>2</v>
      </c>
      <c r="Z5" s="5">
        <v>7.4999999999999997E-2</v>
      </c>
      <c r="AA5" s="5">
        <f t="shared" ref="AA5:AA6" si="18">Z5*Y5/POWER($AA$13+1,Y5)/$AA$12</f>
        <v>0.12495953788393883</v>
      </c>
      <c r="AB5" s="18">
        <f t="shared" ref="AB5:AB7" si="19">Z5*Y5*(Y5+1)/POWER($AA$13+1,Y5+2)/$AA$12/2</f>
        <v>0.17003980730213636</v>
      </c>
      <c r="AC5" s="59">
        <v>0</v>
      </c>
      <c r="AD5" s="6">
        <f t="shared" si="5"/>
        <v>0</v>
      </c>
      <c r="AE5" s="61">
        <f t="shared" si="6"/>
        <v>0</v>
      </c>
      <c r="AF5" s="46">
        <v>2</v>
      </c>
      <c r="AG5" s="6">
        <v>0</v>
      </c>
      <c r="AH5" s="6">
        <f t="shared" ref="AH5" si="20">AG5*AF5/POWER($M$13+1,AF5)/$M$12</f>
        <v>0</v>
      </c>
      <c r="AI5" s="3">
        <f t="shared" ref="AI5" si="21">AG5*AF5*(AF5+1)/POWER($M$13+1,AF5+2)/$M$12/2</f>
        <v>0</v>
      </c>
      <c r="AJ5" s="16">
        <v>1.4999999999999999E-2</v>
      </c>
      <c r="AK5" s="5">
        <f t="shared" si="7"/>
        <v>1.4285714285714285E-2</v>
      </c>
      <c r="AL5" s="18">
        <f t="shared" si="8"/>
        <v>7.1428571428571426E-3</v>
      </c>
      <c r="AM5" s="4">
        <v>2</v>
      </c>
      <c r="AN5" s="4">
        <v>1.4999999999999999E-2</v>
      </c>
      <c r="AO5" s="5">
        <f>AN5*AM5/POWER($AO$13+1,AM5)/$AO$12</f>
        <v>3.0076587818975112E-2</v>
      </c>
      <c r="AP5" s="5">
        <f t="shared" ref="AP5:AP6" si="22">AN5*AM5*(AM5+1)/POWER($AO$13+1,AM5+2)/$AO$12/2</f>
        <v>4.0923704110732449E-2</v>
      </c>
      <c r="AQ5" s="59">
        <v>5.5E-2</v>
      </c>
      <c r="AR5" s="6">
        <f t="shared" si="9"/>
        <v>5.2380952380952382E-2</v>
      </c>
      <c r="AS5" s="61">
        <f t="shared" si="10"/>
        <v>2.6190476190476191E-2</v>
      </c>
      <c r="AT5" s="59">
        <v>2</v>
      </c>
      <c r="AU5" s="3">
        <v>5.5E-2</v>
      </c>
      <c r="AV5" s="6">
        <f t="shared" ref="AV5:AV6" si="23">AU5*AT5/POWER($AV$13+1,AT5)/$AV$12</f>
        <v>9.8429817328147359E-2</v>
      </c>
      <c r="AW5" s="61">
        <f t="shared" ref="AW5:AW6" si="24">AU5*AT5*(AT5+1)/POWER($AV$13+1,AT5+2)/$AV$12/2</f>
        <v>0.13392819680043627</v>
      </c>
      <c r="AX5" s="2"/>
    </row>
    <row r="6" spans="1:50" x14ac:dyDescent="0.2">
      <c r="A6" s="36">
        <v>2</v>
      </c>
      <c r="B6" s="2" t="s">
        <v>5</v>
      </c>
      <c r="C6" s="37">
        <v>1.04</v>
      </c>
      <c r="D6" s="37">
        <v>0.92635599999999996</v>
      </c>
      <c r="E6" s="37">
        <f>E4*C4</f>
        <v>1.0972500000000001</v>
      </c>
      <c r="F6" s="37">
        <f>ROUND((C4-D7/D4)/(D6/D4-D7/D4),3)</f>
        <v>0.7</v>
      </c>
      <c r="G6" s="38">
        <f>F6*F4</f>
        <v>0.35</v>
      </c>
      <c r="H6" s="16">
        <f t="shared" si="11"/>
        <v>0.05</v>
      </c>
      <c r="I6" s="5">
        <f t="shared" si="12"/>
        <v>4.5568466621098203E-2</v>
      </c>
      <c r="J6" s="18">
        <f t="shared" si="0"/>
        <v>1.5948963317384369E-2</v>
      </c>
      <c r="K6" s="24">
        <v>3</v>
      </c>
      <c r="L6" s="95">
        <v>0.05</v>
      </c>
      <c r="M6" s="5">
        <f t="shared" si="13"/>
        <v>0.12956806974273394</v>
      </c>
      <c r="N6" s="18">
        <f t="shared" si="14"/>
        <v>0.23508209268895994</v>
      </c>
      <c r="O6" s="59">
        <v>2.5000000000000001E-2</v>
      </c>
      <c r="P6" s="6">
        <f t="shared" si="1"/>
        <v>2.2784233310549101E-2</v>
      </c>
      <c r="Q6" s="61">
        <f t="shared" si="2"/>
        <v>7.9744816586921844E-3</v>
      </c>
      <c r="R6" s="65">
        <v>3</v>
      </c>
      <c r="S6" s="96">
        <v>2.5000000000000001E-2</v>
      </c>
      <c r="T6" s="6">
        <f t="shared" si="15"/>
        <v>7.1084849418004303E-2</v>
      </c>
      <c r="U6" s="61">
        <f t="shared" si="16"/>
        <v>0.12897348552810708</v>
      </c>
      <c r="V6" s="16">
        <f t="shared" si="17"/>
        <v>7.4999999999999997E-2</v>
      </c>
      <c r="W6" s="5">
        <f t="shared" si="3"/>
        <v>6.835269993164729E-2</v>
      </c>
      <c r="X6" s="18">
        <f t="shared" si="4"/>
        <v>2.3923444976076551E-2</v>
      </c>
      <c r="Y6" s="24">
        <v>3</v>
      </c>
      <c r="Z6" s="5">
        <v>7.4999999999999997E-2</v>
      </c>
      <c r="AA6" s="5">
        <f t="shared" si="18"/>
        <v>0.17852771105215975</v>
      </c>
      <c r="AB6" s="18">
        <f t="shared" si="19"/>
        <v>0.32391090320874732</v>
      </c>
      <c r="AC6" s="59">
        <v>0</v>
      </c>
      <c r="AD6" s="6">
        <f t="shared" si="5"/>
        <v>0</v>
      </c>
      <c r="AE6" s="61">
        <f t="shared" si="6"/>
        <v>0</v>
      </c>
      <c r="AF6" s="46">
        <v>3</v>
      </c>
      <c r="AG6" s="6">
        <v>1</v>
      </c>
      <c r="AH6" s="6">
        <f>AG6*AF6/POWER($AH$13+1,AF6)/$AH$12</f>
        <v>3</v>
      </c>
      <c r="AI6" s="6">
        <f>AG6*AF6*(AF6+1)/POWER(AH13+1,AF6+2)/AH12/2</f>
        <v>5.4426047086722775</v>
      </c>
      <c r="AJ6" s="16">
        <v>1.4999999999999999E-2</v>
      </c>
      <c r="AK6" s="5">
        <f t="shared" si="7"/>
        <v>1.3670539986329458E-2</v>
      </c>
      <c r="AL6" s="18">
        <f t="shared" si="8"/>
        <v>4.78468899521531E-3</v>
      </c>
      <c r="AM6" s="4">
        <v>3</v>
      </c>
      <c r="AN6" s="4">
        <v>1.0149999999999999</v>
      </c>
      <c r="AO6" s="5">
        <f t="shared" ref="AO6" si="25">AN6*AM6/POWER($AO$13+1,AM6)/$AO$12</f>
        <v>2.9075163309277681</v>
      </c>
      <c r="AP6" s="5">
        <f t="shared" si="22"/>
        <v>5.2748154695457288</v>
      </c>
      <c r="AQ6" s="59">
        <v>5.5E-2</v>
      </c>
      <c r="AR6" s="6">
        <f t="shared" si="9"/>
        <v>5.0125313283208017E-2</v>
      </c>
      <c r="AS6" s="61">
        <f t="shared" si="10"/>
        <v>1.7543859649122806E-2</v>
      </c>
      <c r="AT6" s="59">
        <v>3</v>
      </c>
      <c r="AU6" s="3">
        <v>1.0549999999999999</v>
      </c>
      <c r="AV6" s="6">
        <f t="shared" si="23"/>
        <v>2.6973341446513683</v>
      </c>
      <c r="AW6" s="61">
        <f t="shared" si="24"/>
        <v>4.8934913961022621</v>
      </c>
      <c r="AX6" s="2"/>
    </row>
    <row r="7" spans="1:50" x14ac:dyDescent="0.2">
      <c r="A7" s="36">
        <v>2</v>
      </c>
      <c r="B7" s="2" t="s">
        <v>6</v>
      </c>
      <c r="C7" s="37">
        <v>1.05</v>
      </c>
      <c r="D7" s="37">
        <v>0.90532199999999996</v>
      </c>
      <c r="E7" s="37">
        <f>C4*E4</f>
        <v>1.0972500000000001</v>
      </c>
      <c r="F7" s="37">
        <f>1-F6</f>
        <v>0.30000000000000004</v>
      </c>
      <c r="G7" s="38">
        <f>F7*F4</f>
        <v>0.15000000000000002</v>
      </c>
      <c r="H7" s="16">
        <f t="shared" si="11"/>
        <v>0.05</v>
      </c>
      <c r="I7" s="5">
        <f t="shared" si="12"/>
        <v>4.5568466621098203E-2</v>
      </c>
      <c r="J7" s="18">
        <f t="shared" si="0"/>
        <v>6.8352699931647316E-3</v>
      </c>
      <c r="K7" s="24">
        <v>4</v>
      </c>
      <c r="L7" s="95">
        <v>1.05</v>
      </c>
      <c r="M7" s="5">
        <f t="shared" si="13"/>
        <v>3.4554276332271914</v>
      </c>
      <c r="N7" s="18">
        <f t="shared" si="14"/>
        <v>7.8367027536877147</v>
      </c>
      <c r="O7" s="59">
        <v>2.5000000000000001E-2</v>
      </c>
      <c r="P7" s="6">
        <f t="shared" si="1"/>
        <v>2.2784233310549101E-2</v>
      </c>
      <c r="Q7" s="61">
        <f t="shared" si="2"/>
        <v>3.4176349965823658E-3</v>
      </c>
      <c r="R7" s="65">
        <v>4</v>
      </c>
      <c r="S7" s="96">
        <v>1.0249999999999999</v>
      </c>
      <c r="T7" s="6">
        <f t="shared" si="15"/>
        <v>3.7012322513696447</v>
      </c>
      <c r="U7" s="61">
        <f t="shared" si="16"/>
        <v>8.3942082616144749</v>
      </c>
      <c r="V7" s="16">
        <f t="shared" si="17"/>
        <v>7.4999999999999997E-2</v>
      </c>
      <c r="W7" s="5">
        <f t="shared" si="3"/>
        <v>6.835269993164729E-2</v>
      </c>
      <c r="X7" s="18">
        <f t="shared" si="4"/>
        <v>1.0252904989747095E-2</v>
      </c>
      <c r="Y7" s="24">
        <v>4</v>
      </c>
      <c r="Z7" s="5">
        <v>1.075</v>
      </c>
      <c r="AA7" s="5">
        <f>Z7*Y7/POWER($AA$13+1,Y7)/$AA$12</f>
        <v>3.2496496506630508</v>
      </c>
      <c r="AB7" s="18">
        <f t="shared" si="19"/>
        <v>7.3699829794961476</v>
      </c>
      <c r="AC7" s="59">
        <v>0</v>
      </c>
      <c r="AD7" s="6">
        <f t="shared" si="5"/>
        <v>0</v>
      </c>
      <c r="AE7" s="61">
        <f t="shared" si="6"/>
        <v>0</v>
      </c>
      <c r="AF7" s="6"/>
      <c r="AG7" s="6"/>
      <c r="AH7" s="6"/>
      <c r="AI7" s="3"/>
      <c r="AJ7" s="16">
        <v>1.4999999999999999E-2</v>
      </c>
      <c r="AK7" s="5">
        <f t="shared" si="7"/>
        <v>1.3670539986329458E-2</v>
      </c>
      <c r="AL7" s="18">
        <f t="shared" si="8"/>
        <v>2.050580997949419E-3</v>
      </c>
      <c r="AM7" s="4"/>
      <c r="AN7" s="4"/>
      <c r="AO7" s="4"/>
      <c r="AP7" s="4"/>
      <c r="AQ7" s="59">
        <v>5.5E-2</v>
      </c>
      <c r="AR7" s="6">
        <f t="shared" si="9"/>
        <v>5.0125313283208017E-2</v>
      </c>
      <c r="AS7" s="61">
        <f t="shared" si="10"/>
        <v>7.5187969924812035E-3</v>
      </c>
      <c r="AT7" s="59"/>
      <c r="AU7" s="3"/>
      <c r="AV7" s="3"/>
      <c r="AW7" s="60"/>
      <c r="AX7" s="2"/>
    </row>
    <row r="8" spans="1:50" x14ac:dyDescent="0.2">
      <c r="A8" s="36">
        <v>2</v>
      </c>
      <c r="B8" s="2" t="s">
        <v>7</v>
      </c>
      <c r="C8" s="37">
        <v>1.05</v>
      </c>
      <c r="D8" s="37">
        <v>0.90877799999999997</v>
      </c>
      <c r="E8" s="37">
        <f>C5*E5</f>
        <v>1.10775</v>
      </c>
      <c r="F8" s="37">
        <f>ROUND((C5-D9/D5)/(D8/D5-D9/D5),3)</f>
        <v>0.3</v>
      </c>
      <c r="G8" s="38">
        <f>F8*F5</f>
        <v>0.15</v>
      </c>
      <c r="H8" s="16">
        <f t="shared" si="11"/>
        <v>0.05</v>
      </c>
      <c r="I8" s="5">
        <f t="shared" si="12"/>
        <v>4.5136538027533292E-2</v>
      </c>
      <c r="J8" s="18">
        <f t="shared" si="0"/>
        <v>6.7704807041299936E-3</v>
      </c>
      <c r="K8" s="25"/>
      <c r="L8" s="5"/>
      <c r="M8" s="5"/>
      <c r="N8" s="18"/>
      <c r="O8" s="59">
        <v>2.5000000000000001E-2</v>
      </c>
      <c r="P8" s="6">
        <f t="shared" si="1"/>
        <v>2.2568269013766646E-2</v>
      </c>
      <c r="Q8" s="61">
        <f t="shared" si="2"/>
        <v>3.3852403520649968E-3</v>
      </c>
      <c r="R8" s="66"/>
      <c r="S8" s="6"/>
      <c r="T8" s="6"/>
      <c r="U8" s="61"/>
      <c r="V8" s="16">
        <f t="shared" si="17"/>
        <v>7.4999999999999997E-2</v>
      </c>
      <c r="W8" s="5">
        <f t="shared" si="3"/>
        <v>6.7704807041299928E-2</v>
      </c>
      <c r="X8" s="18">
        <f t="shared" si="4"/>
        <v>1.0155721056194989E-2</v>
      </c>
      <c r="Y8" s="25"/>
      <c r="Z8" s="5"/>
      <c r="AA8" s="5"/>
      <c r="AB8" s="18"/>
      <c r="AC8" s="59">
        <v>0</v>
      </c>
      <c r="AD8" s="6">
        <f t="shared" si="5"/>
        <v>0</v>
      </c>
      <c r="AE8" s="61">
        <f t="shared" si="6"/>
        <v>0</v>
      </c>
      <c r="AF8" s="6"/>
      <c r="AG8" s="6"/>
      <c r="AH8" s="6"/>
      <c r="AI8" s="3"/>
      <c r="AJ8" s="16">
        <v>1.4999999999999999E-2</v>
      </c>
      <c r="AK8" s="5">
        <f t="shared" si="7"/>
        <v>1.3540961408259986E-2</v>
      </c>
      <c r="AL8" s="18">
        <f t="shared" si="8"/>
        <v>2.0311442112389976E-3</v>
      </c>
      <c r="AM8" s="4"/>
      <c r="AN8" s="4"/>
      <c r="AO8" s="4"/>
      <c r="AP8" s="4"/>
      <c r="AQ8" s="59">
        <v>5.5E-2</v>
      </c>
      <c r="AR8" s="6">
        <f t="shared" si="9"/>
        <v>4.9650191830286614E-2</v>
      </c>
      <c r="AS8" s="61">
        <f t="shared" si="10"/>
        <v>7.4475287745429915E-3</v>
      </c>
      <c r="AT8" s="59"/>
      <c r="AU8" s="3"/>
      <c r="AV8" s="3"/>
      <c r="AW8" s="60"/>
      <c r="AX8" s="2"/>
    </row>
    <row r="9" spans="1:50" x14ac:dyDescent="0.2">
      <c r="A9" s="36">
        <v>2</v>
      </c>
      <c r="B9" s="2" t="s">
        <v>8</v>
      </c>
      <c r="C9" s="37">
        <v>1.06</v>
      </c>
      <c r="D9" s="37">
        <v>0.88833700000000004</v>
      </c>
      <c r="E9" s="37">
        <f>C5*E5</f>
        <v>1.10775</v>
      </c>
      <c r="F9" s="37">
        <f>1-F8</f>
        <v>0.7</v>
      </c>
      <c r="G9" s="38">
        <f>F9*F5</f>
        <v>0.35</v>
      </c>
      <c r="H9" s="16">
        <f t="shared" si="11"/>
        <v>0.05</v>
      </c>
      <c r="I9" s="5">
        <f t="shared" si="12"/>
        <v>4.5136538027533292E-2</v>
      </c>
      <c r="J9" s="18">
        <f t="shared" si="0"/>
        <v>1.579778830963665E-2</v>
      </c>
      <c r="K9" s="25"/>
      <c r="L9" s="5"/>
      <c r="M9" s="5"/>
      <c r="N9" s="18"/>
      <c r="O9" s="59">
        <v>2.5000000000000001E-2</v>
      </c>
      <c r="P9" s="6">
        <f t="shared" si="1"/>
        <v>2.2568269013766646E-2</v>
      </c>
      <c r="Q9" s="61">
        <f t="shared" si="2"/>
        <v>7.8988941548183249E-3</v>
      </c>
      <c r="R9" s="66"/>
      <c r="S9" s="6"/>
      <c r="T9" s="6"/>
      <c r="U9" s="61"/>
      <c r="V9" s="16">
        <f t="shared" si="17"/>
        <v>7.4999999999999997E-2</v>
      </c>
      <c r="W9" s="5">
        <f t="shared" si="3"/>
        <v>6.7704807041299928E-2</v>
      </c>
      <c r="X9" s="18">
        <f t="shared" si="4"/>
        <v>2.3696682464454975E-2</v>
      </c>
      <c r="Y9" s="25"/>
      <c r="Z9" s="5"/>
      <c r="AA9" s="5"/>
      <c r="AB9" s="18"/>
      <c r="AC9" s="59">
        <v>0</v>
      </c>
      <c r="AD9" s="6">
        <f t="shared" si="5"/>
        <v>0</v>
      </c>
      <c r="AE9" s="61">
        <f t="shared" si="6"/>
        <v>0</v>
      </c>
      <c r="AF9" s="6"/>
      <c r="AG9" s="6"/>
      <c r="AH9" s="6"/>
      <c r="AI9" s="3"/>
      <c r="AJ9" s="16">
        <v>1.4999999999999999E-2</v>
      </c>
      <c r="AK9" s="5">
        <f t="shared" si="7"/>
        <v>1.3540961408259986E-2</v>
      </c>
      <c r="AL9" s="18">
        <f t="shared" si="8"/>
        <v>4.7393364928909948E-3</v>
      </c>
      <c r="AM9" s="4"/>
      <c r="AN9" s="4"/>
      <c r="AO9" s="4"/>
      <c r="AP9" s="4"/>
      <c r="AQ9" s="59">
        <v>5.5E-2</v>
      </c>
      <c r="AR9" s="6">
        <f t="shared" si="9"/>
        <v>4.9650191830286614E-2</v>
      </c>
      <c r="AS9" s="61">
        <f t="shared" si="10"/>
        <v>1.7377567140600313E-2</v>
      </c>
      <c r="AT9" s="59"/>
      <c r="AU9" s="3"/>
      <c r="AV9" s="3"/>
      <c r="AW9" s="60"/>
      <c r="AX9" s="2"/>
    </row>
    <row r="10" spans="1:50" x14ac:dyDescent="0.2">
      <c r="A10" s="36">
        <v>3</v>
      </c>
      <c r="B10" s="2" t="s">
        <v>9</v>
      </c>
      <c r="C10" s="37">
        <v>1.0349999999999999</v>
      </c>
      <c r="D10" s="37">
        <v>0.96618400000000004</v>
      </c>
      <c r="E10" s="37">
        <f>C6*E6</f>
        <v>1.14114</v>
      </c>
      <c r="F10" s="37">
        <f>ROUND((C6-(D11/D6))/((D10/D6)-(D11/D6)),4)</f>
        <v>0.7</v>
      </c>
      <c r="G10" s="38">
        <f>F10*G6</f>
        <v>0.24499999999999997</v>
      </c>
      <c r="H10" s="16">
        <f t="shared" si="11"/>
        <v>0.05</v>
      </c>
      <c r="I10" s="5">
        <f t="shared" si="12"/>
        <v>4.3815833289517499E-2</v>
      </c>
      <c r="J10" s="18">
        <f t="shared" si="0"/>
        <v>1.0734879155931786E-2</v>
      </c>
      <c r="K10" s="25"/>
      <c r="L10" s="5"/>
      <c r="M10" s="5"/>
      <c r="N10" s="18"/>
      <c r="O10" s="59">
        <v>2.5000000000000001E-2</v>
      </c>
      <c r="P10" s="6">
        <f t="shared" si="1"/>
        <v>2.1907916644758749E-2</v>
      </c>
      <c r="Q10" s="61">
        <f t="shared" si="2"/>
        <v>5.3674395779658929E-3</v>
      </c>
      <c r="R10" s="66"/>
      <c r="S10" s="6"/>
      <c r="T10" s="6"/>
      <c r="U10" s="61"/>
      <c r="V10" s="16">
        <f t="shared" si="17"/>
        <v>7.4999999999999997E-2</v>
      </c>
      <c r="W10" s="5">
        <f t="shared" si="3"/>
        <v>6.5723749934276252E-2</v>
      </c>
      <c r="X10" s="18">
        <f t="shared" si="4"/>
        <v>1.610231873389768E-2</v>
      </c>
      <c r="Y10" s="25"/>
      <c r="Z10" s="5"/>
      <c r="AA10" s="5"/>
      <c r="AB10" s="18"/>
      <c r="AC10" s="59">
        <v>1</v>
      </c>
      <c r="AD10" s="6">
        <f t="shared" si="5"/>
        <v>0.87631666579034995</v>
      </c>
      <c r="AE10" s="61">
        <f t="shared" si="6"/>
        <v>0.21469758311863571</v>
      </c>
      <c r="AF10" s="6"/>
      <c r="AG10" s="6"/>
      <c r="AH10" s="6"/>
      <c r="AI10" s="3"/>
      <c r="AJ10" s="16">
        <v>1.0149999999999999</v>
      </c>
      <c r="AK10" s="5">
        <f t="shared" si="7"/>
        <v>0.88946141577720517</v>
      </c>
      <c r="AL10" s="18">
        <f t="shared" si="8"/>
        <v>0.21791804686541524</v>
      </c>
      <c r="AM10" s="4"/>
      <c r="AN10" s="4"/>
      <c r="AO10" s="4"/>
      <c r="AP10" s="4"/>
      <c r="AQ10" s="59">
        <v>1.0549999999999999</v>
      </c>
      <c r="AR10" s="6">
        <f t="shared" si="9"/>
        <v>0.92451408240881916</v>
      </c>
      <c r="AS10" s="61">
        <f t="shared" si="10"/>
        <v>0.22650595019016068</v>
      </c>
      <c r="AT10" s="59"/>
      <c r="AU10" s="3"/>
      <c r="AV10" s="3"/>
      <c r="AW10" s="60"/>
      <c r="AX10" s="2"/>
    </row>
    <row r="11" spans="1:50" x14ac:dyDescent="0.2">
      <c r="A11" s="36">
        <v>3</v>
      </c>
      <c r="B11" s="2" t="s">
        <v>10</v>
      </c>
      <c r="C11" s="37">
        <v>1.0449999999999999</v>
      </c>
      <c r="D11" s="37">
        <v>0.95693799999999996</v>
      </c>
      <c r="E11" s="37">
        <f>C6*E6</f>
        <v>1.14114</v>
      </c>
      <c r="F11" s="37">
        <f>1-F10</f>
        <v>0.30000000000000004</v>
      </c>
      <c r="G11" s="38">
        <f>F11*G6</f>
        <v>0.10500000000000001</v>
      </c>
      <c r="H11" s="16">
        <f t="shared" si="11"/>
        <v>0.05</v>
      </c>
      <c r="I11" s="5">
        <f t="shared" si="12"/>
        <v>4.3815833289517499E-2</v>
      </c>
      <c r="J11" s="18">
        <f t="shared" si="0"/>
        <v>4.600662495399338E-3</v>
      </c>
      <c r="K11" s="25"/>
      <c r="L11" s="5"/>
      <c r="M11" s="5"/>
      <c r="N11" s="18"/>
      <c r="O11" s="59">
        <v>2.5000000000000001E-2</v>
      </c>
      <c r="P11" s="6">
        <f t="shared" si="1"/>
        <v>2.1907916644758749E-2</v>
      </c>
      <c r="Q11" s="61">
        <f t="shared" si="2"/>
        <v>2.300331247699669E-3</v>
      </c>
      <c r="R11" s="66"/>
      <c r="S11" s="6"/>
      <c r="T11" s="6"/>
      <c r="U11" s="61"/>
      <c r="V11" s="16">
        <f t="shared" si="17"/>
        <v>7.4999999999999997E-2</v>
      </c>
      <c r="W11" s="5">
        <f t="shared" si="3"/>
        <v>6.5723749934276252E-2</v>
      </c>
      <c r="X11" s="18">
        <f t="shared" si="4"/>
        <v>6.900993743099007E-3</v>
      </c>
      <c r="Y11" s="25"/>
      <c r="Z11" s="5"/>
      <c r="AA11" s="5"/>
      <c r="AB11" s="18"/>
      <c r="AC11" s="59">
        <v>1</v>
      </c>
      <c r="AD11" s="6">
        <f t="shared" si="5"/>
        <v>0.87631666579034995</v>
      </c>
      <c r="AE11" s="61">
        <f t="shared" si="6"/>
        <v>9.2013249907986747E-2</v>
      </c>
      <c r="AF11" s="6"/>
      <c r="AG11" s="6"/>
      <c r="AH11" s="6"/>
      <c r="AI11" s="3"/>
      <c r="AJ11" s="16">
        <v>1.0149999999999999</v>
      </c>
      <c r="AK11" s="5">
        <f t="shared" si="7"/>
        <v>0.88946141577720517</v>
      </c>
      <c r="AL11" s="18">
        <f t="shared" si="8"/>
        <v>9.3393448656606551E-2</v>
      </c>
      <c r="AM11" s="4"/>
      <c r="AN11" s="4"/>
      <c r="AO11" s="4"/>
      <c r="AP11" s="4"/>
      <c r="AQ11" s="59">
        <v>1.0549999999999999</v>
      </c>
      <c r="AR11" s="6">
        <f t="shared" si="9"/>
        <v>0.92451408240881916</v>
      </c>
      <c r="AS11" s="61">
        <f t="shared" si="10"/>
        <v>9.7073978652926024E-2</v>
      </c>
      <c r="AT11" s="59"/>
      <c r="AU11" s="3"/>
      <c r="AV11" s="3"/>
      <c r="AW11" s="60"/>
      <c r="AX11" s="2"/>
    </row>
    <row r="12" spans="1:50" x14ac:dyDescent="0.2">
      <c r="A12" s="36">
        <v>3</v>
      </c>
      <c r="B12" s="2" t="s">
        <v>11</v>
      </c>
      <c r="C12" s="37">
        <v>1.0449999999999999</v>
      </c>
      <c r="D12" s="37">
        <v>0.95693799999999996</v>
      </c>
      <c r="E12" s="37">
        <f>E7*C7</f>
        <v>1.1521125000000001</v>
      </c>
      <c r="F12" s="37">
        <f>ROUND((C7-(D13/D7))/((D12/D7)-(D13/D7)),3)</f>
        <v>0.3</v>
      </c>
      <c r="G12" s="38">
        <f>F12*G7</f>
        <v>4.5000000000000005E-2</v>
      </c>
      <c r="H12" s="16">
        <f t="shared" si="11"/>
        <v>0.05</v>
      </c>
      <c r="I12" s="5">
        <f t="shared" si="12"/>
        <v>4.3398539639141143E-2</v>
      </c>
      <c r="J12" s="18">
        <f t="shared" si="0"/>
        <v>1.9529342837613516E-3</v>
      </c>
      <c r="K12" s="25"/>
      <c r="L12" s="13" t="s">
        <v>50</v>
      </c>
      <c r="M12" s="13">
        <f>SUM(J4:J33)</f>
        <v>1.0003007987856234</v>
      </c>
      <c r="N12" s="18"/>
      <c r="O12" s="59">
        <v>2.5000000000000001E-2</v>
      </c>
      <c r="P12" s="6">
        <f t="shared" si="1"/>
        <v>2.1699269819570571E-2</v>
      </c>
      <c r="Q12" s="61">
        <f t="shared" si="2"/>
        <v>9.7646714188067579E-4</v>
      </c>
      <c r="R12" s="66"/>
      <c r="S12" s="53" t="s">
        <v>49</v>
      </c>
      <c r="T12" s="53">
        <f>SUM(Q4:Q33)</f>
        <v>0.91164195915803337</v>
      </c>
      <c r="U12" s="61"/>
      <c r="V12" s="16">
        <f t="shared" si="17"/>
        <v>7.4999999999999997E-2</v>
      </c>
      <c r="W12" s="5">
        <f t="shared" si="3"/>
        <v>6.50978094587117E-2</v>
      </c>
      <c r="X12" s="18">
        <f t="shared" si="4"/>
        <v>2.9294014256420267E-3</v>
      </c>
      <c r="Y12" s="25"/>
      <c r="Z12" s="68" t="s">
        <v>49</v>
      </c>
      <c r="AA12" s="69">
        <f>SUM(X4:X33)</f>
        <v>1.0889596384132132</v>
      </c>
      <c r="AB12" s="18"/>
      <c r="AC12" s="59">
        <v>1</v>
      </c>
      <c r="AD12" s="6">
        <f t="shared" si="5"/>
        <v>0.86797079278282274</v>
      </c>
      <c r="AE12" s="61">
        <f t="shared" si="6"/>
        <v>3.905868567522703E-2</v>
      </c>
      <c r="AF12" s="6"/>
      <c r="AG12" s="47" t="s">
        <v>49</v>
      </c>
      <c r="AH12" s="48">
        <f>SUM(AE4:AE33)</f>
        <v>0.86393946670588351</v>
      </c>
      <c r="AI12" s="3"/>
      <c r="AJ12" s="16">
        <v>1.0149999999999999</v>
      </c>
      <c r="AK12" s="5">
        <f t="shared" si="7"/>
        <v>0.88099035467456499</v>
      </c>
      <c r="AL12" s="18">
        <f t="shared" si="8"/>
        <v>3.9644565960355427E-2</v>
      </c>
      <c r="AM12" s="4"/>
      <c r="AN12" s="89" t="s">
        <v>49</v>
      </c>
      <c r="AO12" s="69">
        <f>SUM(AL4:AL33)</f>
        <v>0.9047900236894808</v>
      </c>
      <c r="AP12" s="4"/>
      <c r="AQ12" s="59">
        <v>1.0549999999999999</v>
      </c>
      <c r="AR12" s="6">
        <f t="shared" si="9"/>
        <v>0.91570918638587795</v>
      </c>
      <c r="AS12" s="61">
        <f t="shared" si="10"/>
        <v>4.1206913387364513E-2</v>
      </c>
      <c r="AT12" s="59"/>
      <c r="AU12" s="78" t="s">
        <v>49</v>
      </c>
      <c r="AV12" s="48">
        <f>SUM(AS4:AS33)</f>
        <v>1.013724842312407</v>
      </c>
      <c r="AW12" s="60"/>
      <c r="AX12" s="2"/>
    </row>
    <row r="13" spans="1:50" x14ac:dyDescent="0.2">
      <c r="A13" s="36">
        <v>3</v>
      </c>
      <c r="B13" s="2" t="s">
        <v>13</v>
      </c>
      <c r="C13" s="37">
        <v>1.0549999999999999</v>
      </c>
      <c r="D13" s="37">
        <v>0.94786700000000002</v>
      </c>
      <c r="E13" s="37">
        <f>C7*E7</f>
        <v>1.1521125000000001</v>
      </c>
      <c r="F13" s="37">
        <f>1-F12</f>
        <v>0.7</v>
      </c>
      <c r="G13" s="38">
        <f>F13*G7</f>
        <v>0.10500000000000001</v>
      </c>
      <c r="H13" s="16">
        <f t="shared" si="11"/>
        <v>0.05</v>
      </c>
      <c r="I13" s="5">
        <f t="shared" si="12"/>
        <v>4.3398539639141143E-2</v>
      </c>
      <c r="J13" s="18">
        <f t="shared" si="0"/>
        <v>4.5568466621098208E-3</v>
      </c>
      <c r="K13" s="25"/>
      <c r="L13" s="14" t="s">
        <v>48</v>
      </c>
      <c r="M13" s="77">
        <f>RATE(4,0.05,-M12,1)</f>
        <v>4.9915187894782331E-2</v>
      </c>
      <c r="N13" s="18"/>
      <c r="O13" s="59">
        <v>2.5000000000000001E-2</v>
      </c>
      <c r="P13" s="6">
        <f t="shared" si="1"/>
        <v>2.1699269819570571E-2</v>
      </c>
      <c r="Q13" s="61">
        <f t="shared" si="2"/>
        <v>2.2784233310549104E-3</v>
      </c>
      <c r="R13" s="66"/>
      <c r="S13" s="54" t="s">
        <v>47</v>
      </c>
      <c r="T13" s="76">
        <f>RATE(4,0.025,-T12,1)</f>
        <v>4.991297607606926E-2</v>
      </c>
      <c r="U13" s="61"/>
      <c r="V13" s="16">
        <f t="shared" si="17"/>
        <v>7.4999999999999997E-2</v>
      </c>
      <c r="W13" s="5">
        <f t="shared" si="3"/>
        <v>6.50978094587117E-2</v>
      </c>
      <c r="X13" s="18">
        <f t="shared" si="4"/>
        <v>6.835269993164729E-3</v>
      </c>
      <c r="Y13" s="25"/>
      <c r="Z13" s="70" t="s">
        <v>47</v>
      </c>
      <c r="AA13" s="75">
        <f>RATE(4,0.075,-AA12,1)</f>
        <v>4.9917156956909653E-2</v>
      </c>
      <c r="AB13" s="18"/>
      <c r="AC13" s="59">
        <v>1</v>
      </c>
      <c r="AD13" s="6">
        <f t="shared" si="5"/>
        <v>0.86797079278282274</v>
      </c>
      <c r="AE13" s="61">
        <f t="shared" si="6"/>
        <v>9.1136933242196391E-2</v>
      </c>
      <c r="AF13" s="6"/>
      <c r="AG13" s="49" t="s">
        <v>47</v>
      </c>
      <c r="AH13" s="74">
        <f>RATE(3,0,-AH12,1)</f>
        <v>4.9958729443625671E-2</v>
      </c>
      <c r="AI13" s="3"/>
      <c r="AJ13" s="16">
        <v>1.0149999999999999</v>
      </c>
      <c r="AK13" s="5">
        <f t="shared" si="7"/>
        <v>0.88099035467456499</v>
      </c>
      <c r="AL13" s="18">
        <f t="shared" si="8"/>
        <v>9.2503987240829338E-2</v>
      </c>
      <c r="AM13" s="4"/>
      <c r="AN13" s="90" t="s">
        <v>47</v>
      </c>
      <c r="AO13" s="75">
        <f>RATE(3,0.015,-AO12,1)</f>
        <v>4.9959249120315505E-2</v>
      </c>
      <c r="AP13" s="4"/>
      <c r="AQ13" s="59">
        <v>1.0549999999999999</v>
      </c>
      <c r="AR13" s="6">
        <f t="shared" si="9"/>
        <v>0.91570918638587795</v>
      </c>
      <c r="AS13" s="61">
        <f t="shared" si="10"/>
        <v>9.6149464570517193E-2</v>
      </c>
      <c r="AT13" s="59"/>
      <c r="AU13" s="79" t="s">
        <v>47</v>
      </c>
      <c r="AV13" s="50">
        <f>RATE(3,AQ4,-AV12,1)</f>
        <v>4.9960493438679546E-2</v>
      </c>
      <c r="AW13" s="60"/>
      <c r="AX13" s="2"/>
    </row>
    <row r="14" spans="1:50" x14ac:dyDescent="0.2">
      <c r="A14" s="36">
        <v>3</v>
      </c>
      <c r="B14" s="2" t="s">
        <v>12</v>
      </c>
      <c r="C14" s="37">
        <v>1.0449999999999999</v>
      </c>
      <c r="D14" s="37">
        <v>0.95693799999999996</v>
      </c>
      <c r="E14" s="37">
        <f>C8*E8</f>
        <v>1.1631375000000002</v>
      </c>
      <c r="F14" s="37">
        <f>ROUND((C8-(D15/D8))/((D14/D8)-(D15/D8)),3)</f>
        <v>0.7</v>
      </c>
      <c r="G14" s="38">
        <f>F14*G8</f>
        <v>0.105</v>
      </c>
      <c r="H14" s="16">
        <f t="shared" si="11"/>
        <v>0.05</v>
      </c>
      <c r="I14" s="5">
        <f t="shared" si="12"/>
        <v>4.2987179073841225E-2</v>
      </c>
      <c r="J14" s="18">
        <f t="shared" si="0"/>
        <v>4.5136538027533285E-3</v>
      </c>
      <c r="K14" s="25"/>
      <c r="L14" s="14" t="s">
        <v>52</v>
      </c>
      <c r="M14" s="14">
        <f>SUM(M4:M7)</f>
        <v>3.7232945995119149</v>
      </c>
      <c r="N14" s="18"/>
      <c r="O14" s="59">
        <v>2.5000000000000001E-2</v>
      </c>
      <c r="P14" s="6">
        <f t="shared" si="1"/>
        <v>2.1493589536920613E-2</v>
      </c>
      <c r="Q14" s="61">
        <f t="shared" si="2"/>
        <v>2.2568269013766643E-3</v>
      </c>
      <c r="R14" s="66"/>
      <c r="S14" s="54" t="s">
        <v>51</v>
      </c>
      <c r="T14" s="54">
        <f>SUM(T4:T7)</f>
        <v>3.8481917234080254</v>
      </c>
      <c r="U14" s="61"/>
      <c r="V14" s="16">
        <f t="shared" si="17"/>
        <v>7.4999999999999997E-2</v>
      </c>
      <c r="W14" s="5">
        <f t="shared" si="3"/>
        <v>6.4480768610761824E-2</v>
      </c>
      <c r="X14" s="18">
        <f t="shared" si="4"/>
        <v>6.770480704129991E-3</v>
      </c>
      <c r="Y14" s="25"/>
      <c r="Z14" s="70" t="s">
        <v>51</v>
      </c>
      <c r="AA14" s="71">
        <f>SUM(AA4:AA7)</f>
        <v>3.6187354809740264</v>
      </c>
      <c r="AB14" s="18"/>
      <c r="AC14" s="59">
        <v>1</v>
      </c>
      <c r="AD14" s="6">
        <f t="shared" si="5"/>
        <v>0.85974358147682439</v>
      </c>
      <c r="AE14" s="61">
        <f t="shared" si="6"/>
        <v>9.0273076055066556E-2</v>
      </c>
      <c r="AF14" s="6"/>
      <c r="AG14" s="49" t="s">
        <v>51</v>
      </c>
      <c r="AH14" s="50">
        <f>SUM(AH4:AH7)</f>
        <v>3</v>
      </c>
      <c r="AI14" s="3"/>
      <c r="AJ14" s="16">
        <v>1.0149999999999999</v>
      </c>
      <c r="AK14" s="5">
        <f t="shared" si="7"/>
        <v>0.87263973519897675</v>
      </c>
      <c r="AL14" s="18">
        <f t="shared" si="8"/>
        <v>9.1627172195892559E-2</v>
      </c>
      <c r="AM14" s="4"/>
      <c r="AN14" s="90" t="s">
        <v>51</v>
      </c>
      <c r="AO14" s="71">
        <f>SUM(AO4:AO7)</f>
        <v>2.9533825145279993</v>
      </c>
      <c r="AP14" s="4"/>
      <c r="AQ14" s="59">
        <v>1.0549999999999999</v>
      </c>
      <c r="AR14" s="6">
        <f t="shared" si="9"/>
        <v>0.90702947845804971</v>
      </c>
      <c r="AS14" s="61">
        <f t="shared" si="10"/>
        <v>9.5238095238095219E-2</v>
      </c>
      <c r="AT14" s="59"/>
      <c r="AU14" s="79" t="s">
        <v>51</v>
      </c>
      <c r="AV14" s="50">
        <f>SUM(AV4:AV7)</f>
        <v>2.8474376717649861</v>
      </c>
      <c r="AW14" s="60"/>
      <c r="AX14" s="2"/>
    </row>
    <row r="15" spans="1:50" x14ac:dyDescent="0.2">
      <c r="A15" s="36">
        <v>3</v>
      </c>
      <c r="B15" s="2" t="s">
        <v>14</v>
      </c>
      <c r="C15" s="37">
        <v>1.0549999999999999</v>
      </c>
      <c r="D15" s="37">
        <v>0.94786700000000002</v>
      </c>
      <c r="E15" s="37">
        <f>C8*E8</f>
        <v>1.1631375000000002</v>
      </c>
      <c r="F15" s="37">
        <f>1-F14</f>
        <v>0.30000000000000004</v>
      </c>
      <c r="G15" s="38">
        <f>F15*G8</f>
        <v>4.5000000000000005E-2</v>
      </c>
      <c r="H15" s="16">
        <f t="shared" si="11"/>
        <v>0.05</v>
      </c>
      <c r="I15" s="5">
        <f t="shared" si="12"/>
        <v>4.2987179073841225E-2</v>
      </c>
      <c r="J15" s="18">
        <f t="shared" si="0"/>
        <v>1.9344230583228554E-3</v>
      </c>
      <c r="K15" s="25"/>
      <c r="L15" s="14" t="s">
        <v>54</v>
      </c>
      <c r="M15" s="14">
        <f>M14/(1+M13)</f>
        <v>3.5462813019950774</v>
      </c>
      <c r="N15" s="18"/>
      <c r="O15" s="59">
        <v>2.5000000000000001E-2</v>
      </c>
      <c r="P15" s="6">
        <f t="shared" si="1"/>
        <v>2.1493589536920613E-2</v>
      </c>
      <c r="Q15" s="61">
        <f t="shared" si="2"/>
        <v>9.6721152916142772E-4</v>
      </c>
      <c r="R15" s="66"/>
      <c r="S15" s="54" t="s">
        <v>53</v>
      </c>
      <c r="T15" s="54">
        <f>T14/(1+T13)</f>
        <v>3.6652482739952466</v>
      </c>
      <c r="U15" s="61"/>
      <c r="V15" s="16">
        <f t="shared" si="17"/>
        <v>7.4999999999999997E-2</v>
      </c>
      <c r="W15" s="5">
        <f t="shared" si="3"/>
        <v>6.4480768610761824E-2</v>
      </c>
      <c r="X15" s="18">
        <f t="shared" si="4"/>
        <v>2.9016345874842823E-3</v>
      </c>
      <c r="Y15" s="25"/>
      <c r="Z15" s="70" t="s">
        <v>53</v>
      </c>
      <c r="AA15" s="71">
        <f>AA14/(1+AA13)</f>
        <v>3.4466866809402421</v>
      </c>
      <c r="AB15" s="18"/>
      <c r="AC15" s="59">
        <v>1</v>
      </c>
      <c r="AD15" s="6">
        <f t="shared" si="5"/>
        <v>0.85974358147682439</v>
      </c>
      <c r="AE15" s="61">
        <f t="shared" si="6"/>
        <v>3.8688461166457105E-2</v>
      </c>
      <c r="AF15" s="6"/>
      <c r="AG15" s="49" t="s">
        <v>53</v>
      </c>
      <c r="AH15" s="50">
        <f>AH14/(1+AH13)</f>
        <v>2.8572551623907194</v>
      </c>
      <c r="AI15" s="3"/>
      <c r="AJ15" s="16">
        <v>1.0149999999999999</v>
      </c>
      <c r="AK15" s="5">
        <f t="shared" si="7"/>
        <v>0.87263973519897675</v>
      </c>
      <c r="AL15" s="18">
        <f t="shared" si="8"/>
        <v>3.9268788083953961E-2</v>
      </c>
      <c r="AM15" s="4"/>
      <c r="AN15" s="90" t="s">
        <v>53</v>
      </c>
      <c r="AO15" s="71">
        <f>AO14/(1+AO13)</f>
        <v>2.8128544198286014</v>
      </c>
      <c r="AP15" s="4"/>
      <c r="AQ15" s="59">
        <v>1.0549999999999999</v>
      </c>
      <c r="AR15" s="6">
        <f t="shared" si="9"/>
        <v>0.90702947845804971</v>
      </c>
      <c r="AS15" s="61">
        <f t="shared" si="10"/>
        <v>4.0816326530612242E-2</v>
      </c>
      <c r="AT15" s="59"/>
      <c r="AU15" s="79" t="s">
        <v>53</v>
      </c>
      <c r="AV15" s="50">
        <f>AV14/(1+AV13)</f>
        <v>2.7119474395074312</v>
      </c>
      <c r="AW15" s="60"/>
      <c r="AX15" s="2"/>
    </row>
    <row r="16" spans="1:50" x14ac:dyDescent="0.2">
      <c r="A16" s="36">
        <v>3</v>
      </c>
      <c r="B16" s="2" t="s">
        <v>15</v>
      </c>
      <c r="C16" s="37">
        <v>1.0549999999999999</v>
      </c>
      <c r="D16" s="37">
        <v>0.94786700000000002</v>
      </c>
      <c r="E16" s="37">
        <f>C9*E9</f>
        <v>1.174215</v>
      </c>
      <c r="F16" s="37">
        <f>ROUND((C9-(D17/D9))/((D16/D9)-(D17/D9)),3)</f>
        <v>0.3</v>
      </c>
      <c r="G16" s="38">
        <f>F16*G9</f>
        <v>0.105</v>
      </c>
      <c r="H16" s="16">
        <f t="shared" si="11"/>
        <v>0.05</v>
      </c>
      <c r="I16" s="5">
        <f t="shared" si="12"/>
        <v>4.2581639648616311E-2</v>
      </c>
      <c r="J16" s="18">
        <f t="shared" si="0"/>
        <v>4.4710721631047124E-3</v>
      </c>
      <c r="K16" s="25"/>
      <c r="L16" s="15" t="s">
        <v>56</v>
      </c>
      <c r="M16" s="15">
        <f>SUM(N4:N7)</f>
        <v>8.2383823327157</v>
      </c>
      <c r="N16" s="18"/>
      <c r="O16" s="59">
        <v>2.5000000000000001E-2</v>
      </c>
      <c r="P16" s="6">
        <f t="shared" si="1"/>
        <v>2.1290819824308155E-2</v>
      </c>
      <c r="Q16" s="61">
        <f t="shared" si="2"/>
        <v>2.2355360815523562E-3</v>
      </c>
      <c r="R16" s="66"/>
      <c r="S16" s="55" t="s">
        <v>55</v>
      </c>
      <c r="T16" s="55">
        <f>SUM(U4:U7)</f>
        <v>8.6145821649614422</v>
      </c>
      <c r="U16" s="61"/>
      <c r="V16" s="16">
        <f t="shared" si="17"/>
        <v>7.4999999999999997E-2</v>
      </c>
      <c r="W16" s="5">
        <f t="shared" si="3"/>
        <v>6.3872459472924456E-2</v>
      </c>
      <c r="X16" s="18">
        <f t="shared" si="4"/>
        <v>6.7066082446570674E-3</v>
      </c>
      <c r="Y16" s="25"/>
      <c r="Z16" s="72" t="s">
        <v>55</v>
      </c>
      <c r="AA16" s="73">
        <f>SUM(AB4:AB7)</f>
        <v>7.9234429270244178</v>
      </c>
      <c r="AB16" s="18"/>
      <c r="AC16" s="59">
        <v>1</v>
      </c>
      <c r="AD16" s="6">
        <f t="shared" si="5"/>
        <v>0.85163279297232619</v>
      </c>
      <c r="AE16" s="61">
        <f t="shared" si="6"/>
        <v>8.9421443262094252E-2</v>
      </c>
      <c r="AF16" s="6"/>
      <c r="AG16" s="51" t="s">
        <v>55</v>
      </c>
      <c r="AH16" s="52">
        <f>SUM(AI4:AI7)</f>
        <v>5.4426047086722775</v>
      </c>
      <c r="AI16" s="3"/>
      <c r="AJ16" s="16">
        <v>1.0149999999999999</v>
      </c>
      <c r="AK16" s="5">
        <f t="shared" si="7"/>
        <v>0.86440728486691099</v>
      </c>
      <c r="AL16" s="18">
        <f t="shared" si="8"/>
        <v>9.0762764911025653E-2</v>
      </c>
      <c r="AM16" s="4"/>
      <c r="AN16" s="91" t="s">
        <v>55</v>
      </c>
      <c r="AO16" s="73">
        <f>SUM(AP4:AP7)</f>
        <v>5.3300619142029033</v>
      </c>
      <c r="AP16" s="4"/>
      <c r="AQ16" s="59">
        <v>1.0549999999999999</v>
      </c>
      <c r="AR16" s="6">
        <f t="shared" si="9"/>
        <v>0.89847259658580403</v>
      </c>
      <c r="AS16" s="61">
        <f t="shared" si="10"/>
        <v>9.4339622641509413E-2</v>
      </c>
      <c r="AT16" s="59"/>
      <c r="AU16" s="80" t="s">
        <v>55</v>
      </c>
      <c r="AV16" s="52">
        <f>SUM(AW4:AW7)</f>
        <v>5.0742926981020116</v>
      </c>
      <c r="AW16" s="60"/>
      <c r="AX16" s="2"/>
    </row>
    <row r="17" spans="1:50" x14ac:dyDescent="0.2">
      <c r="A17" s="36">
        <v>3</v>
      </c>
      <c r="B17" s="2" t="s">
        <v>16</v>
      </c>
      <c r="C17" s="37">
        <v>1.0649999999999999</v>
      </c>
      <c r="D17" s="37">
        <v>0.938967</v>
      </c>
      <c r="E17" s="37">
        <f>C9*E9</f>
        <v>1.174215</v>
      </c>
      <c r="F17" s="37">
        <f>1-F16</f>
        <v>0.7</v>
      </c>
      <c r="G17" s="38">
        <f>F17*G9</f>
        <v>0.24499999999999997</v>
      </c>
      <c r="H17" s="16">
        <f t="shared" si="11"/>
        <v>0.05</v>
      </c>
      <c r="I17" s="5">
        <f t="shared" si="12"/>
        <v>4.2581639648616311E-2</v>
      </c>
      <c r="J17" s="18">
        <f t="shared" si="0"/>
        <v>1.0432501713910995E-2</v>
      </c>
      <c r="K17" s="25"/>
      <c r="L17" s="5"/>
      <c r="M17" s="5"/>
      <c r="N17" s="18"/>
      <c r="O17" s="59">
        <v>2.5000000000000001E-2</v>
      </c>
      <c r="P17" s="6">
        <f t="shared" si="1"/>
        <v>2.1290819824308155E-2</v>
      </c>
      <c r="Q17" s="61">
        <f t="shared" si="2"/>
        <v>5.2162508569554974E-3</v>
      </c>
      <c r="R17" s="66"/>
      <c r="S17" s="6"/>
      <c r="T17" s="6"/>
      <c r="U17" s="61"/>
      <c r="V17" s="16">
        <f t="shared" si="17"/>
        <v>7.4999999999999997E-2</v>
      </c>
      <c r="W17" s="5">
        <f t="shared" si="3"/>
        <v>6.3872459472924456E-2</v>
      </c>
      <c r="X17" s="18">
        <f t="shared" si="4"/>
        <v>1.5648752570866491E-2</v>
      </c>
      <c r="Y17" s="25"/>
      <c r="Z17" s="5"/>
      <c r="AA17" s="5"/>
      <c r="AB17" s="18"/>
      <c r="AC17" s="59">
        <v>1</v>
      </c>
      <c r="AD17" s="6">
        <f t="shared" si="5"/>
        <v>0.85163279297232619</v>
      </c>
      <c r="AE17" s="61">
        <f t="shared" si="6"/>
        <v>0.20865003427821988</v>
      </c>
      <c r="AF17" s="6"/>
      <c r="AG17" s="6"/>
      <c r="AH17" s="6"/>
      <c r="AI17" s="3"/>
      <c r="AJ17" s="16">
        <v>1.0149999999999999</v>
      </c>
      <c r="AK17" s="5">
        <f t="shared" si="7"/>
        <v>0.86440728486691099</v>
      </c>
      <c r="AL17" s="18">
        <f t="shared" si="8"/>
        <v>0.21177978479239315</v>
      </c>
      <c r="AM17" s="4"/>
      <c r="AN17" s="4"/>
      <c r="AO17" s="4"/>
      <c r="AP17" s="4"/>
      <c r="AQ17" s="59">
        <v>1.0549999999999999</v>
      </c>
      <c r="AR17" s="6">
        <f t="shared" si="9"/>
        <v>0.89847259658580403</v>
      </c>
      <c r="AS17" s="61">
        <f t="shared" si="10"/>
        <v>0.22012578616352196</v>
      </c>
      <c r="AT17" s="59"/>
      <c r="AU17" s="3"/>
      <c r="AV17" s="3"/>
      <c r="AW17" s="60"/>
      <c r="AX17" s="2"/>
    </row>
    <row r="18" spans="1:50" x14ac:dyDescent="0.2">
      <c r="A18" s="36">
        <v>4</v>
      </c>
      <c r="B18" s="2" t="s">
        <v>17</v>
      </c>
      <c r="C18" s="37"/>
      <c r="D18" s="37">
        <v>1</v>
      </c>
      <c r="E18" s="37">
        <f>C10*E10</f>
        <v>1.1810798999999998</v>
      </c>
      <c r="F18" s="37"/>
      <c r="G18" s="38">
        <f>G10</f>
        <v>0.24499999999999997</v>
      </c>
      <c r="H18" s="16">
        <f>1.05</f>
        <v>1.05</v>
      </c>
      <c r="I18" s="5">
        <f t="shared" si="12"/>
        <v>0.88901690732354366</v>
      </c>
      <c r="J18" s="18">
        <f t="shared" si="0"/>
        <v>0.21780914229426818</v>
      </c>
      <c r="K18" s="25"/>
      <c r="L18" s="5"/>
      <c r="M18" s="5"/>
      <c r="N18" s="18"/>
      <c r="O18" s="59">
        <v>1.0249999999999999</v>
      </c>
      <c r="P18" s="6">
        <f t="shared" si="1"/>
        <v>0.86784983810155436</v>
      </c>
      <c r="Q18" s="61">
        <f t="shared" si="2"/>
        <v>0.2126232103348808</v>
      </c>
      <c r="R18" s="66"/>
      <c r="S18" s="6"/>
      <c r="T18" s="6"/>
      <c r="U18" s="61"/>
      <c r="V18" s="16">
        <v>1.075</v>
      </c>
      <c r="W18" s="5">
        <f t="shared" si="3"/>
        <v>0.91018397654553274</v>
      </c>
      <c r="X18" s="18">
        <f t="shared" si="4"/>
        <v>0.2229950742536555</v>
      </c>
      <c r="Y18" s="25"/>
      <c r="Z18" s="5"/>
      <c r="AA18" s="5"/>
      <c r="AB18" s="18"/>
      <c r="AC18" s="59"/>
      <c r="AD18" s="3"/>
      <c r="AE18" s="60"/>
      <c r="AF18" s="3"/>
      <c r="AG18" s="3"/>
      <c r="AH18" s="3"/>
      <c r="AI18" s="3"/>
      <c r="AJ18" s="16"/>
      <c r="AK18" s="4"/>
      <c r="AL18" s="17"/>
      <c r="AM18" s="4"/>
      <c r="AN18" s="4"/>
      <c r="AO18" s="4"/>
      <c r="AP18" s="4"/>
      <c r="AQ18" s="59"/>
      <c r="AR18" s="3"/>
      <c r="AS18" s="60"/>
      <c r="AT18" s="59"/>
      <c r="AU18" s="3"/>
      <c r="AV18" s="3"/>
      <c r="AW18" s="60"/>
      <c r="AX18" s="2"/>
    </row>
    <row r="19" spans="1:50" x14ac:dyDescent="0.2">
      <c r="A19" s="36">
        <v>4</v>
      </c>
      <c r="B19" s="2" t="s">
        <v>18</v>
      </c>
      <c r="C19" s="37"/>
      <c r="D19" s="37">
        <v>1</v>
      </c>
      <c r="E19" s="37">
        <f>C10*E10</f>
        <v>1.1810798999999998</v>
      </c>
      <c r="F19" s="37"/>
      <c r="G19" s="38"/>
      <c r="H19" s="16">
        <f t="shared" ref="H19:H33" si="26">1.05</f>
        <v>1.05</v>
      </c>
      <c r="I19" s="5">
        <f t="shared" si="12"/>
        <v>0.88901690732354366</v>
      </c>
      <c r="J19" s="18">
        <v>0</v>
      </c>
      <c r="K19" s="25"/>
      <c r="L19" s="5"/>
      <c r="M19" s="5"/>
      <c r="N19" s="18"/>
      <c r="O19" s="59">
        <v>1.0249999999999999</v>
      </c>
      <c r="P19" s="6">
        <f t="shared" si="1"/>
        <v>0.86784983810155436</v>
      </c>
      <c r="Q19" s="61">
        <f t="shared" si="2"/>
        <v>0</v>
      </c>
      <c r="R19" s="66"/>
      <c r="S19" s="6"/>
      <c r="T19" s="6"/>
      <c r="U19" s="61"/>
      <c r="V19" s="16">
        <v>1.075</v>
      </c>
      <c r="W19" s="5">
        <f t="shared" si="3"/>
        <v>0.91018397654553274</v>
      </c>
      <c r="X19" s="18">
        <f t="shared" si="4"/>
        <v>0</v>
      </c>
      <c r="Y19" s="25"/>
      <c r="Z19" s="5"/>
      <c r="AA19" s="5"/>
      <c r="AB19" s="18"/>
      <c r="AC19" s="59"/>
      <c r="AD19" s="3"/>
      <c r="AE19" s="60"/>
      <c r="AF19" s="3"/>
      <c r="AG19" s="3"/>
      <c r="AH19" s="3"/>
      <c r="AI19" s="3"/>
      <c r="AJ19" s="16"/>
      <c r="AK19" s="4"/>
      <c r="AL19" s="17"/>
      <c r="AM19" s="4"/>
      <c r="AN19" s="4"/>
      <c r="AO19" s="4"/>
      <c r="AP19" s="4"/>
      <c r="AQ19" s="59"/>
      <c r="AR19" s="3"/>
      <c r="AS19" s="60"/>
      <c r="AT19" s="59"/>
      <c r="AU19" s="3"/>
      <c r="AV19" s="3"/>
      <c r="AW19" s="60"/>
      <c r="AX19" s="2"/>
    </row>
    <row r="20" spans="1:50" x14ac:dyDescent="0.2">
      <c r="A20" s="36">
        <v>4</v>
      </c>
      <c r="B20" s="2" t="s">
        <v>19</v>
      </c>
      <c r="C20" s="37"/>
      <c r="D20" s="37">
        <v>1</v>
      </c>
      <c r="E20" s="37">
        <f>C11*E11</f>
        <v>1.1924912999999999</v>
      </c>
      <c r="F20" s="37"/>
      <c r="G20" s="38">
        <f>G11</f>
        <v>0.10500000000000001</v>
      </c>
      <c r="H20" s="16">
        <f t="shared" si="26"/>
        <v>1.05</v>
      </c>
      <c r="I20" s="5">
        <f>H20/$E20</f>
        <v>0.88050956849748097</v>
      </c>
      <c r="J20" s="18">
        <f>I20*$G20</f>
        <v>9.2453504692235511E-2</v>
      </c>
      <c r="K20" s="25"/>
      <c r="L20" s="5"/>
      <c r="M20" s="5"/>
      <c r="N20" s="18"/>
      <c r="O20" s="59">
        <v>1.0249999999999999</v>
      </c>
      <c r="P20" s="6">
        <f t="shared" si="1"/>
        <v>0.85954505496182654</v>
      </c>
      <c r="Q20" s="61">
        <f t="shared" si="2"/>
        <v>9.0252230770991801E-2</v>
      </c>
      <c r="R20" s="66"/>
      <c r="S20" s="6"/>
      <c r="T20" s="6"/>
      <c r="U20" s="61"/>
      <c r="V20" s="16">
        <v>1.075</v>
      </c>
      <c r="W20" s="5">
        <f t="shared" si="3"/>
        <v>0.90147408203313517</v>
      </c>
      <c r="X20" s="18">
        <f t="shared" si="4"/>
        <v>9.4654778613479207E-2</v>
      </c>
      <c r="Y20" s="25"/>
      <c r="Z20" s="5"/>
      <c r="AA20" s="5"/>
      <c r="AB20" s="18"/>
      <c r="AC20" s="59"/>
      <c r="AD20" s="3"/>
      <c r="AE20" s="60"/>
      <c r="AF20" s="3"/>
      <c r="AG20" s="3"/>
      <c r="AH20" s="3"/>
      <c r="AI20" s="3"/>
      <c r="AJ20" s="16"/>
      <c r="AK20" s="4"/>
      <c r="AL20" s="17"/>
      <c r="AM20" s="4"/>
      <c r="AN20" s="4"/>
      <c r="AO20" s="4"/>
      <c r="AP20" s="4"/>
      <c r="AQ20" s="59"/>
      <c r="AR20" s="3"/>
      <c r="AS20" s="60"/>
      <c r="AT20" s="59"/>
      <c r="AU20" s="3"/>
      <c r="AV20" s="3"/>
      <c r="AW20" s="60"/>
      <c r="AX20" s="2"/>
    </row>
    <row r="21" spans="1:50" x14ac:dyDescent="0.2">
      <c r="A21" s="36">
        <v>4</v>
      </c>
      <c r="B21" s="2" t="s">
        <v>22</v>
      </c>
      <c r="C21" s="37"/>
      <c r="D21" s="37">
        <v>1</v>
      </c>
      <c r="E21" s="37">
        <f>C11*E11</f>
        <v>1.1924912999999999</v>
      </c>
      <c r="F21" s="37"/>
      <c r="G21" s="38"/>
      <c r="H21" s="16">
        <f t="shared" si="26"/>
        <v>1.05</v>
      </c>
      <c r="I21" s="5">
        <f>H21/$E21</f>
        <v>0.88050956849748097</v>
      </c>
      <c r="J21" s="18">
        <v>0</v>
      </c>
      <c r="K21" s="25"/>
      <c r="L21" s="5"/>
      <c r="M21" s="5"/>
      <c r="N21" s="18"/>
      <c r="O21" s="59">
        <v>1.0249999999999999</v>
      </c>
      <c r="P21" s="6">
        <f t="shared" si="1"/>
        <v>0.85954505496182654</v>
      </c>
      <c r="Q21" s="61">
        <f t="shared" si="2"/>
        <v>0</v>
      </c>
      <c r="R21" s="66"/>
      <c r="S21" s="6"/>
      <c r="T21" s="6"/>
      <c r="U21" s="61"/>
      <c r="V21" s="16">
        <v>1.075</v>
      </c>
      <c r="W21" s="5">
        <f t="shared" si="3"/>
        <v>0.90147408203313517</v>
      </c>
      <c r="X21" s="18">
        <f t="shared" si="4"/>
        <v>0</v>
      </c>
      <c r="Y21" s="25"/>
      <c r="Z21" s="5"/>
      <c r="AA21" s="5"/>
      <c r="AB21" s="18"/>
      <c r="AC21" s="59"/>
      <c r="AD21" s="3"/>
      <c r="AE21" s="60"/>
      <c r="AF21" s="3"/>
      <c r="AG21" s="3"/>
      <c r="AH21" s="3"/>
      <c r="AI21" s="3"/>
      <c r="AJ21" s="16"/>
      <c r="AK21" s="4"/>
      <c r="AL21" s="17"/>
      <c r="AM21" s="4"/>
      <c r="AN21" s="4"/>
      <c r="AO21" s="4"/>
      <c r="AP21" s="4"/>
      <c r="AQ21" s="59"/>
      <c r="AR21" s="3"/>
      <c r="AS21" s="60"/>
      <c r="AT21" s="59"/>
      <c r="AU21" s="3"/>
      <c r="AV21" s="3"/>
      <c r="AW21" s="60"/>
      <c r="AX21" s="2"/>
    </row>
    <row r="22" spans="1:50" x14ac:dyDescent="0.2">
      <c r="A22" s="36">
        <v>4</v>
      </c>
      <c r="B22" s="2" t="s">
        <v>20</v>
      </c>
      <c r="C22" s="37"/>
      <c r="D22" s="37">
        <v>1</v>
      </c>
      <c r="E22" s="37">
        <f>C12*E12</f>
        <v>1.2039575625000001</v>
      </c>
      <c r="F22" s="37"/>
      <c r="G22" s="38">
        <f>G12</f>
        <v>4.5000000000000005E-2</v>
      </c>
      <c r="H22" s="16">
        <f t="shared" si="26"/>
        <v>1.05</v>
      </c>
      <c r="I22" s="5">
        <f t="shared" si="12"/>
        <v>0.87212376308321915</v>
      </c>
      <c r="J22" s="18">
        <f>I22*$G22</f>
        <v>3.9245569338744866E-2</v>
      </c>
      <c r="K22" s="25"/>
      <c r="L22" s="5"/>
      <c r="M22" s="5"/>
      <c r="N22" s="18"/>
      <c r="O22" s="59">
        <v>1.0249999999999999</v>
      </c>
      <c r="P22" s="6">
        <f t="shared" si="1"/>
        <v>0.85135891158123755</v>
      </c>
      <c r="Q22" s="61">
        <f t="shared" si="2"/>
        <v>3.8311151021155697E-2</v>
      </c>
      <c r="R22" s="66"/>
      <c r="S22" s="6"/>
      <c r="T22" s="6"/>
      <c r="U22" s="61"/>
      <c r="V22" s="16">
        <v>1.075</v>
      </c>
      <c r="W22" s="5">
        <f t="shared" si="3"/>
        <v>0.89288861458520041</v>
      </c>
      <c r="X22" s="18">
        <f t="shared" si="4"/>
        <v>4.0179987656334022E-2</v>
      </c>
      <c r="Y22" s="25"/>
      <c r="Z22" s="5"/>
      <c r="AA22" s="5"/>
      <c r="AB22" s="18"/>
      <c r="AC22" s="59"/>
      <c r="AD22" s="3"/>
      <c r="AE22" s="60"/>
      <c r="AF22" s="3"/>
      <c r="AG22" s="3"/>
      <c r="AH22" s="3"/>
      <c r="AI22" s="3"/>
      <c r="AJ22" s="16"/>
      <c r="AK22" s="4"/>
      <c r="AL22" s="17"/>
      <c r="AM22" s="4"/>
      <c r="AN22" s="4"/>
      <c r="AO22" s="4"/>
      <c r="AP22" s="4"/>
      <c r="AQ22" s="59"/>
      <c r="AR22" s="3"/>
      <c r="AS22" s="60"/>
      <c r="AT22" s="59"/>
      <c r="AU22" s="3"/>
      <c r="AV22" s="3"/>
      <c r="AW22" s="60"/>
      <c r="AX22" s="2"/>
    </row>
    <row r="23" spans="1:50" x14ac:dyDescent="0.2">
      <c r="A23" s="36">
        <v>4</v>
      </c>
      <c r="B23" s="2" t="s">
        <v>23</v>
      </c>
      <c r="C23" s="37"/>
      <c r="D23" s="37">
        <v>1</v>
      </c>
      <c r="E23" s="37">
        <f>C12*E12</f>
        <v>1.2039575625000001</v>
      </c>
      <c r="F23" s="37"/>
      <c r="G23" s="38"/>
      <c r="H23" s="16">
        <f t="shared" si="26"/>
        <v>1.05</v>
      </c>
      <c r="I23" s="5">
        <f t="shared" si="12"/>
        <v>0.87212376308321915</v>
      </c>
      <c r="J23" s="18">
        <v>0</v>
      </c>
      <c r="K23" s="25"/>
      <c r="L23" s="5"/>
      <c r="M23" s="5"/>
      <c r="N23" s="18"/>
      <c r="O23" s="59">
        <v>1.0249999999999999</v>
      </c>
      <c r="P23" s="6">
        <f t="shared" si="1"/>
        <v>0.85135891158123755</v>
      </c>
      <c r="Q23" s="61">
        <f t="shared" si="2"/>
        <v>0</v>
      </c>
      <c r="R23" s="66"/>
      <c r="S23" s="6"/>
      <c r="T23" s="6"/>
      <c r="U23" s="61"/>
      <c r="V23" s="16">
        <v>1.075</v>
      </c>
      <c r="W23" s="5">
        <f t="shared" si="3"/>
        <v>0.89288861458520041</v>
      </c>
      <c r="X23" s="18">
        <f t="shared" si="4"/>
        <v>0</v>
      </c>
      <c r="Y23" s="25"/>
      <c r="Z23" s="5"/>
      <c r="AA23" s="5"/>
      <c r="AB23" s="18"/>
      <c r="AC23" s="59"/>
      <c r="AD23" s="3"/>
      <c r="AE23" s="60"/>
      <c r="AF23" s="3"/>
      <c r="AG23" s="3"/>
      <c r="AH23" s="3"/>
      <c r="AI23" s="3"/>
      <c r="AJ23" s="16"/>
      <c r="AK23" s="4"/>
      <c r="AL23" s="17"/>
      <c r="AM23" s="4"/>
      <c r="AN23" s="4"/>
      <c r="AO23" s="4"/>
      <c r="AP23" s="4"/>
      <c r="AQ23" s="59"/>
      <c r="AR23" s="3"/>
      <c r="AS23" s="60"/>
      <c r="AT23" s="59"/>
      <c r="AU23" s="3"/>
      <c r="AV23" s="3"/>
      <c r="AW23" s="60"/>
      <c r="AX23" s="2"/>
    </row>
    <row r="24" spans="1:50" x14ac:dyDescent="0.2">
      <c r="A24" s="36">
        <v>4</v>
      </c>
      <c r="B24" s="2" t="s">
        <v>24</v>
      </c>
      <c r="C24" s="37"/>
      <c r="D24" s="37">
        <v>1</v>
      </c>
      <c r="E24" s="37">
        <f>C13*E13</f>
        <v>1.2154786875000001</v>
      </c>
      <c r="F24" s="37"/>
      <c r="G24" s="38">
        <f>G13</f>
        <v>0.10500000000000001</v>
      </c>
      <c r="H24" s="16">
        <f t="shared" si="26"/>
        <v>1.05</v>
      </c>
      <c r="I24" s="5">
        <f t="shared" si="12"/>
        <v>0.86385718712982362</v>
      </c>
      <c r="J24" s="18">
        <f>I24*$G24</f>
        <v>9.0705004648631488E-2</v>
      </c>
      <c r="K24" s="25"/>
      <c r="L24" s="5"/>
      <c r="M24" s="5"/>
      <c r="N24" s="18"/>
      <c r="O24" s="59">
        <v>1.0249999999999999</v>
      </c>
      <c r="P24" s="6">
        <f t="shared" si="1"/>
        <v>0.8432891588648278</v>
      </c>
      <c r="Q24" s="61">
        <f t="shared" si="2"/>
        <v>8.8545361680806928E-2</v>
      </c>
      <c r="R24" s="66"/>
      <c r="S24" s="6"/>
      <c r="T24" s="6"/>
      <c r="U24" s="61"/>
      <c r="V24" s="16">
        <v>1.075</v>
      </c>
      <c r="W24" s="5">
        <f t="shared" si="3"/>
        <v>0.88442521539481944</v>
      </c>
      <c r="X24" s="18">
        <f t="shared" si="4"/>
        <v>9.2864647616456047E-2</v>
      </c>
      <c r="Y24" s="25"/>
      <c r="Z24" s="5"/>
      <c r="AA24" s="5"/>
      <c r="AB24" s="18"/>
      <c r="AC24" s="59"/>
      <c r="AD24" s="3"/>
      <c r="AE24" s="60"/>
      <c r="AF24" s="3"/>
      <c r="AG24" s="3"/>
      <c r="AH24" s="3"/>
      <c r="AI24" s="3"/>
      <c r="AJ24" s="16"/>
      <c r="AK24" s="4"/>
      <c r="AL24" s="17"/>
      <c r="AM24" s="4"/>
      <c r="AN24" s="4"/>
      <c r="AO24" s="4"/>
      <c r="AP24" s="4"/>
      <c r="AQ24" s="59"/>
      <c r="AR24" s="3"/>
      <c r="AS24" s="60"/>
      <c r="AT24" s="59"/>
      <c r="AU24" s="3"/>
      <c r="AV24" s="3"/>
      <c r="AW24" s="60"/>
      <c r="AX24" s="2"/>
    </row>
    <row r="25" spans="1:50" x14ac:dyDescent="0.2">
      <c r="A25" s="36">
        <v>4</v>
      </c>
      <c r="B25" s="2" t="s">
        <v>27</v>
      </c>
      <c r="C25" s="37"/>
      <c r="D25" s="37">
        <v>1</v>
      </c>
      <c r="E25" s="37">
        <f>C13*E13</f>
        <v>1.2154786875000001</v>
      </c>
      <c r="F25" s="37"/>
      <c r="G25" s="38"/>
      <c r="H25" s="16">
        <f t="shared" si="26"/>
        <v>1.05</v>
      </c>
      <c r="I25" s="5">
        <f t="shared" si="12"/>
        <v>0.86385718712982362</v>
      </c>
      <c r="J25" s="18">
        <v>0</v>
      </c>
      <c r="K25" s="25"/>
      <c r="L25" s="5"/>
      <c r="M25" s="5"/>
      <c r="N25" s="18"/>
      <c r="O25" s="59">
        <v>1.0249999999999999</v>
      </c>
      <c r="P25" s="6">
        <f t="shared" si="1"/>
        <v>0.8432891588648278</v>
      </c>
      <c r="Q25" s="61">
        <f t="shared" si="2"/>
        <v>0</v>
      </c>
      <c r="R25" s="66"/>
      <c r="S25" s="6"/>
      <c r="T25" s="6"/>
      <c r="U25" s="61"/>
      <c r="V25" s="16">
        <v>1.075</v>
      </c>
      <c r="W25" s="5">
        <f t="shared" si="3"/>
        <v>0.88442521539481944</v>
      </c>
      <c r="X25" s="18">
        <f t="shared" si="4"/>
        <v>0</v>
      </c>
      <c r="Y25" s="25"/>
      <c r="Z25" s="5"/>
      <c r="AA25" s="5"/>
      <c r="AB25" s="18"/>
      <c r="AC25" s="59"/>
      <c r="AD25" s="3"/>
      <c r="AE25" s="60"/>
      <c r="AF25" s="3"/>
      <c r="AG25" s="3"/>
      <c r="AH25" s="3"/>
      <c r="AI25" s="3"/>
      <c r="AJ25" s="16"/>
      <c r="AK25" s="4"/>
      <c r="AL25" s="17"/>
      <c r="AM25" s="4"/>
      <c r="AN25" s="4"/>
      <c r="AO25" s="4"/>
      <c r="AP25" s="4"/>
      <c r="AQ25" s="59"/>
      <c r="AR25" s="3"/>
      <c r="AS25" s="60"/>
      <c r="AT25" s="59"/>
      <c r="AU25" s="3"/>
      <c r="AV25" s="3"/>
      <c r="AW25" s="60"/>
      <c r="AX25" s="2"/>
    </row>
    <row r="26" spans="1:50" x14ac:dyDescent="0.2">
      <c r="A26" s="36">
        <v>4</v>
      </c>
      <c r="B26" s="2" t="s">
        <v>21</v>
      </c>
      <c r="C26" s="37"/>
      <c r="D26" s="37">
        <v>1</v>
      </c>
      <c r="E26" s="37">
        <f>C14*E14</f>
        <v>1.2154786875000001</v>
      </c>
      <c r="F26" s="37"/>
      <c r="G26" s="38">
        <f>G14</f>
        <v>0.105</v>
      </c>
      <c r="H26" s="16">
        <f t="shared" si="26"/>
        <v>1.05</v>
      </c>
      <c r="I26" s="5">
        <f t="shared" si="12"/>
        <v>0.86385718712982362</v>
      </c>
      <c r="J26" s="18">
        <f>I26*$G26</f>
        <v>9.0705004648631474E-2</v>
      </c>
      <c r="K26" s="25"/>
      <c r="L26" s="5"/>
      <c r="M26" s="5"/>
      <c r="N26" s="18"/>
      <c r="O26" s="59">
        <v>1.0249999999999999</v>
      </c>
      <c r="P26" s="6">
        <f t="shared" si="1"/>
        <v>0.8432891588648278</v>
      </c>
      <c r="Q26" s="61">
        <f t="shared" si="2"/>
        <v>8.8545361680806914E-2</v>
      </c>
      <c r="R26" s="66"/>
      <c r="S26" s="6"/>
      <c r="T26" s="6"/>
      <c r="U26" s="61"/>
      <c r="V26" s="16">
        <v>1.075</v>
      </c>
      <c r="W26" s="5">
        <f t="shared" si="3"/>
        <v>0.88442521539481944</v>
      </c>
      <c r="X26" s="18">
        <f t="shared" si="4"/>
        <v>9.2864647616456034E-2</v>
      </c>
      <c r="Y26" s="25"/>
      <c r="Z26" s="5"/>
      <c r="AA26" s="5"/>
      <c r="AB26" s="18"/>
      <c r="AC26" s="59"/>
      <c r="AD26" s="3"/>
      <c r="AE26" s="60"/>
      <c r="AF26" s="3"/>
      <c r="AG26" s="3"/>
      <c r="AH26" s="3"/>
      <c r="AI26" s="3"/>
      <c r="AJ26" s="16"/>
      <c r="AK26" s="4"/>
      <c r="AL26" s="17"/>
      <c r="AM26" s="4"/>
      <c r="AN26" s="4"/>
      <c r="AO26" s="4"/>
      <c r="AP26" s="4"/>
      <c r="AQ26" s="59"/>
      <c r="AR26" s="3"/>
      <c r="AS26" s="60"/>
      <c r="AT26" s="59"/>
      <c r="AU26" s="3"/>
      <c r="AV26" s="3"/>
      <c r="AW26" s="60"/>
      <c r="AX26" s="2"/>
    </row>
    <row r="27" spans="1:50" x14ac:dyDescent="0.2">
      <c r="A27" s="36">
        <v>4</v>
      </c>
      <c r="B27" s="2" t="s">
        <v>25</v>
      </c>
      <c r="C27" s="37"/>
      <c r="D27" s="37">
        <v>1</v>
      </c>
      <c r="E27" s="37">
        <f>C14*E14</f>
        <v>1.2154786875000001</v>
      </c>
      <c r="F27" s="37"/>
      <c r="G27" s="38"/>
      <c r="H27" s="16">
        <f t="shared" si="26"/>
        <v>1.05</v>
      </c>
      <c r="I27" s="5">
        <f t="shared" si="12"/>
        <v>0.86385718712982362</v>
      </c>
      <c r="J27" s="18">
        <v>0</v>
      </c>
      <c r="K27" s="25"/>
      <c r="L27" s="5"/>
      <c r="M27" s="5"/>
      <c r="N27" s="18"/>
      <c r="O27" s="59">
        <v>1.0249999999999999</v>
      </c>
      <c r="P27" s="6">
        <f t="shared" si="1"/>
        <v>0.8432891588648278</v>
      </c>
      <c r="Q27" s="61">
        <f t="shared" si="2"/>
        <v>0</v>
      </c>
      <c r="R27" s="66"/>
      <c r="S27" s="6"/>
      <c r="T27" s="6"/>
      <c r="U27" s="61"/>
      <c r="V27" s="16">
        <v>1.075</v>
      </c>
      <c r="W27" s="5">
        <f t="shared" si="3"/>
        <v>0.88442521539481944</v>
      </c>
      <c r="X27" s="18">
        <f t="shared" si="4"/>
        <v>0</v>
      </c>
      <c r="Y27" s="25"/>
      <c r="Z27" s="5"/>
      <c r="AA27" s="5"/>
      <c r="AB27" s="18"/>
      <c r="AC27" s="59"/>
      <c r="AD27" s="3"/>
      <c r="AE27" s="60"/>
      <c r="AF27" s="3"/>
      <c r="AG27" s="3"/>
      <c r="AH27" s="3"/>
      <c r="AI27" s="3"/>
      <c r="AJ27" s="16"/>
      <c r="AK27" s="4"/>
      <c r="AL27" s="17"/>
      <c r="AM27" s="4"/>
      <c r="AN27" s="4"/>
      <c r="AO27" s="4"/>
      <c r="AP27" s="4"/>
      <c r="AQ27" s="59"/>
      <c r="AR27" s="3"/>
      <c r="AS27" s="60"/>
      <c r="AT27" s="59"/>
      <c r="AU27" s="3"/>
      <c r="AV27" s="3"/>
      <c r="AW27" s="60"/>
      <c r="AX27" s="2"/>
    </row>
    <row r="28" spans="1:50" x14ac:dyDescent="0.2">
      <c r="A28" s="36">
        <v>4</v>
      </c>
      <c r="B28" s="2" t="s">
        <v>32</v>
      </c>
      <c r="C28" s="37"/>
      <c r="D28" s="37">
        <v>1</v>
      </c>
      <c r="E28" s="37">
        <f>C15*E15</f>
        <v>1.2271100625</v>
      </c>
      <c r="F28" s="37"/>
      <c r="G28" s="38">
        <f>G15</f>
        <v>4.5000000000000005E-2</v>
      </c>
      <c r="H28" s="16">
        <f t="shared" si="26"/>
        <v>1.05</v>
      </c>
      <c r="I28" s="5">
        <f t="shared" si="12"/>
        <v>0.85566896734660269</v>
      </c>
      <c r="J28" s="18">
        <f>I28*$G28</f>
        <v>3.8505103530597128E-2</v>
      </c>
      <c r="K28" s="25"/>
      <c r="L28" s="5"/>
      <c r="M28" s="5"/>
      <c r="N28" s="18"/>
      <c r="O28" s="59">
        <v>1.0249999999999999</v>
      </c>
      <c r="P28" s="6">
        <f t="shared" si="1"/>
        <v>0.83529589669549298</v>
      </c>
      <c r="Q28" s="61">
        <f t="shared" si="2"/>
        <v>3.758831535129719E-2</v>
      </c>
      <c r="R28" s="66"/>
      <c r="S28" s="6"/>
      <c r="T28" s="6"/>
      <c r="U28" s="61"/>
      <c r="V28" s="16">
        <v>1.075</v>
      </c>
      <c r="W28" s="5">
        <f t="shared" si="3"/>
        <v>0.87604203799771219</v>
      </c>
      <c r="X28" s="18">
        <f t="shared" si="4"/>
        <v>3.9421891709897051E-2</v>
      </c>
      <c r="Y28" s="25"/>
      <c r="Z28" s="5"/>
      <c r="AA28" s="5"/>
      <c r="AB28" s="18"/>
      <c r="AC28" s="59"/>
      <c r="AD28" s="3"/>
      <c r="AE28" s="60"/>
      <c r="AF28" s="3"/>
      <c r="AG28" s="3"/>
      <c r="AH28" s="3"/>
      <c r="AI28" s="3"/>
      <c r="AJ28" s="16"/>
      <c r="AK28" s="4"/>
      <c r="AL28" s="17"/>
      <c r="AM28" s="4"/>
      <c r="AN28" s="4"/>
      <c r="AO28" s="4"/>
      <c r="AP28" s="4"/>
      <c r="AQ28" s="59"/>
      <c r="AR28" s="3"/>
      <c r="AS28" s="60"/>
      <c r="AT28" s="59"/>
      <c r="AU28" s="3"/>
      <c r="AV28" s="3"/>
      <c r="AW28" s="60"/>
      <c r="AX28" s="2"/>
    </row>
    <row r="29" spans="1:50" x14ac:dyDescent="0.2">
      <c r="A29" s="36">
        <v>4</v>
      </c>
      <c r="B29" s="2" t="s">
        <v>28</v>
      </c>
      <c r="C29" s="37"/>
      <c r="D29" s="37">
        <v>1</v>
      </c>
      <c r="E29" s="37">
        <f>C15*E15</f>
        <v>1.2271100625</v>
      </c>
      <c r="F29" s="37"/>
      <c r="G29" s="38"/>
      <c r="H29" s="16">
        <f t="shared" si="26"/>
        <v>1.05</v>
      </c>
      <c r="I29" s="5">
        <f t="shared" si="12"/>
        <v>0.85566896734660269</v>
      </c>
      <c r="J29" s="18">
        <v>0</v>
      </c>
      <c r="K29" s="25"/>
      <c r="L29" s="5"/>
      <c r="M29" s="5"/>
      <c r="N29" s="18"/>
      <c r="O29" s="59">
        <v>1.0249999999999999</v>
      </c>
      <c r="P29" s="6">
        <f t="shared" si="1"/>
        <v>0.83529589669549298</v>
      </c>
      <c r="Q29" s="61">
        <f t="shared" si="2"/>
        <v>0</v>
      </c>
      <c r="R29" s="66"/>
      <c r="S29" s="6"/>
      <c r="T29" s="6"/>
      <c r="U29" s="61"/>
      <c r="V29" s="16">
        <v>1.075</v>
      </c>
      <c r="W29" s="5">
        <f t="shared" si="3"/>
        <v>0.87604203799771219</v>
      </c>
      <c r="X29" s="18">
        <f t="shared" si="4"/>
        <v>0</v>
      </c>
      <c r="Y29" s="25"/>
      <c r="Z29" s="5"/>
      <c r="AA29" s="5"/>
      <c r="AB29" s="18"/>
      <c r="AC29" s="59"/>
      <c r="AD29" s="3"/>
      <c r="AE29" s="60"/>
      <c r="AF29" s="3"/>
      <c r="AG29" s="3"/>
      <c r="AH29" s="3"/>
      <c r="AI29" s="3"/>
      <c r="AJ29" s="16"/>
      <c r="AK29" s="4"/>
      <c r="AL29" s="17"/>
      <c r="AM29" s="4"/>
      <c r="AN29" s="4"/>
      <c r="AO29" s="4"/>
      <c r="AP29" s="4"/>
      <c r="AQ29" s="59"/>
      <c r="AR29" s="3"/>
      <c r="AS29" s="60"/>
      <c r="AT29" s="59"/>
      <c r="AU29" s="3"/>
      <c r="AV29" s="3"/>
      <c r="AW29" s="60"/>
      <c r="AX29" s="2"/>
    </row>
    <row r="30" spans="1:50" x14ac:dyDescent="0.2">
      <c r="A30" s="36">
        <v>4</v>
      </c>
      <c r="B30" s="2" t="s">
        <v>26</v>
      </c>
      <c r="C30" s="37"/>
      <c r="D30" s="37">
        <v>1</v>
      </c>
      <c r="E30" s="37">
        <f>C16*E16</f>
        <v>1.2387968249999999</v>
      </c>
      <c r="F30" s="37"/>
      <c r="G30" s="38">
        <f>G16</f>
        <v>0.105</v>
      </c>
      <c r="H30" s="16">
        <f t="shared" si="26"/>
        <v>1.05</v>
      </c>
      <c r="I30" s="5">
        <f t="shared" si="12"/>
        <v>0.84759661859804991</v>
      </c>
      <c r="J30" s="18">
        <f>I30*$G30</f>
        <v>8.8997644952795232E-2</v>
      </c>
      <c r="K30" s="25"/>
      <c r="L30" s="5"/>
      <c r="M30" s="5"/>
      <c r="N30" s="18"/>
      <c r="O30" s="59">
        <v>1.0249999999999999</v>
      </c>
      <c r="P30" s="6">
        <f t="shared" si="1"/>
        <v>0.82741574672666762</v>
      </c>
      <c r="Q30" s="61">
        <f t="shared" si="2"/>
        <v>8.6878653406300091E-2</v>
      </c>
      <c r="R30" s="66"/>
      <c r="S30" s="6"/>
      <c r="T30" s="6"/>
      <c r="U30" s="61"/>
      <c r="V30" s="16">
        <v>1.075</v>
      </c>
      <c r="W30" s="5">
        <f t="shared" si="3"/>
        <v>0.86777749046943198</v>
      </c>
      <c r="X30" s="18">
        <f t="shared" si="4"/>
        <v>9.111663649929036E-2</v>
      </c>
      <c r="Y30" s="25"/>
      <c r="Z30" s="5"/>
      <c r="AA30" s="5"/>
      <c r="AB30" s="18"/>
      <c r="AC30" s="59"/>
      <c r="AD30" s="3"/>
      <c r="AE30" s="60"/>
      <c r="AF30" s="3"/>
      <c r="AG30" s="3"/>
      <c r="AH30" s="3"/>
      <c r="AI30" s="3"/>
      <c r="AJ30" s="16"/>
      <c r="AK30" s="4"/>
      <c r="AL30" s="17"/>
      <c r="AM30" s="4"/>
      <c r="AN30" s="4"/>
      <c r="AO30" s="4"/>
      <c r="AP30" s="4"/>
      <c r="AQ30" s="59"/>
      <c r="AR30" s="3"/>
      <c r="AS30" s="60"/>
      <c r="AT30" s="59"/>
      <c r="AU30" s="3"/>
      <c r="AV30" s="3"/>
      <c r="AW30" s="60"/>
      <c r="AX30" s="2"/>
    </row>
    <row r="31" spans="1:50" x14ac:dyDescent="0.2">
      <c r="A31" s="36">
        <v>4</v>
      </c>
      <c r="B31" s="2" t="s">
        <v>29</v>
      </c>
      <c r="C31" s="37"/>
      <c r="D31" s="37">
        <v>1</v>
      </c>
      <c r="E31" s="37">
        <f>C16*E16</f>
        <v>1.2387968249999999</v>
      </c>
      <c r="F31" s="37"/>
      <c r="G31" s="38"/>
      <c r="H31" s="16">
        <f t="shared" si="26"/>
        <v>1.05</v>
      </c>
      <c r="I31" s="5">
        <f t="shared" si="12"/>
        <v>0.84759661859804991</v>
      </c>
      <c r="J31" s="18">
        <v>0</v>
      </c>
      <c r="K31" s="25"/>
      <c r="L31" s="5"/>
      <c r="M31" s="5"/>
      <c r="N31" s="18"/>
      <c r="O31" s="59">
        <v>1.0249999999999999</v>
      </c>
      <c r="P31" s="6">
        <f t="shared" si="1"/>
        <v>0.82741574672666762</v>
      </c>
      <c r="Q31" s="61">
        <f t="shared" si="2"/>
        <v>0</v>
      </c>
      <c r="R31" s="66"/>
      <c r="S31" s="6"/>
      <c r="T31" s="6"/>
      <c r="U31" s="61"/>
      <c r="V31" s="16">
        <v>1.075</v>
      </c>
      <c r="W31" s="5">
        <f t="shared" si="3"/>
        <v>0.86777749046943198</v>
      </c>
      <c r="X31" s="18">
        <f t="shared" si="4"/>
        <v>0</v>
      </c>
      <c r="Y31" s="25"/>
      <c r="Z31" s="5"/>
      <c r="AA31" s="5"/>
      <c r="AB31" s="18"/>
      <c r="AC31" s="59"/>
      <c r="AD31" s="3"/>
      <c r="AE31" s="60"/>
      <c r="AF31" s="3"/>
      <c r="AG31" s="3"/>
      <c r="AH31" s="3"/>
      <c r="AI31" s="3"/>
      <c r="AJ31" s="16"/>
      <c r="AK31" s="4"/>
      <c r="AL31" s="17"/>
      <c r="AM31" s="4"/>
      <c r="AN31" s="4"/>
      <c r="AO31" s="4"/>
      <c r="AP31" s="4"/>
      <c r="AQ31" s="59"/>
      <c r="AR31" s="3"/>
      <c r="AS31" s="60"/>
      <c r="AT31" s="59"/>
      <c r="AU31" s="3"/>
      <c r="AV31" s="3"/>
      <c r="AW31" s="60"/>
      <c r="AX31" s="2"/>
    </row>
    <row r="32" spans="1:50" x14ac:dyDescent="0.2">
      <c r="A32" s="36">
        <v>4</v>
      </c>
      <c r="B32" s="2" t="s">
        <v>30</v>
      </c>
      <c r="C32" s="37"/>
      <c r="D32" s="37">
        <v>1</v>
      </c>
      <c r="E32" s="37">
        <f>C17*E17</f>
        <v>1.250538975</v>
      </c>
      <c r="F32" s="37"/>
      <c r="G32" s="38">
        <f>G17</f>
        <v>0.24499999999999997</v>
      </c>
      <c r="H32" s="16">
        <f t="shared" si="26"/>
        <v>1.05</v>
      </c>
      <c r="I32" s="5">
        <f t="shared" si="12"/>
        <v>0.83963796490229348</v>
      </c>
      <c r="J32" s="18">
        <f>I32*$G32</f>
        <v>0.20571130140106186</v>
      </c>
      <c r="K32" s="25"/>
      <c r="L32" s="5"/>
      <c r="M32" s="5"/>
      <c r="N32" s="18"/>
      <c r="O32" s="59">
        <v>1.0249999999999999</v>
      </c>
      <c r="P32" s="6">
        <f t="shared" si="1"/>
        <v>0.81964658478557206</v>
      </c>
      <c r="Q32" s="61">
        <f t="shared" si="2"/>
        <v>0.20081341327246513</v>
      </c>
      <c r="R32" s="66"/>
      <c r="S32" s="6"/>
      <c r="T32" s="6"/>
      <c r="U32" s="61"/>
      <c r="V32" s="16">
        <v>1.075</v>
      </c>
      <c r="W32" s="5">
        <f t="shared" si="3"/>
        <v>0.85962934501901467</v>
      </c>
      <c r="X32" s="18">
        <f t="shared" si="4"/>
        <v>0.21060918952965857</v>
      </c>
      <c r="Y32" s="25"/>
      <c r="Z32" s="5"/>
      <c r="AA32" s="5"/>
      <c r="AB32" s="18"/>
      <c r="AC32" s="59"/>
      <c r="AD32" s="3"/>
      <c r="AE32" s="60"/>
      <c r="AF32" s="3"/>
      <c r="AG32" s="3"/>
      <c r="AH32" s="3"/>
      <c r="AI32" s="3"/>
      <c r="AJ32" s="16"/>
      <c r="AK32" s="4"/>
      <c r="AL32" s="17"/>
      <c r="AM32" s="4"/>
      <c r="AN32" s="4"/>
      <c r="AO32" s="4"/>
      <c r="AP32" s="4"/>
      <c r="AQ32" s="59"/>
      <c r="AR32" s="3"/>
      <c r="AS32" s="60"/>
      <c r="AT32" s="59"/>
      <c r="AU32" s="3"/>
      <c r="AV32" s="3"/>
      <c r="AW32" s="60"/>
      <c r="AX32" s="2"/>
    </row>
    <row r="33" spans="1:50" ht="15" thickBot="1" x14ac:dyDescent="0.25">
      <c r="A33" s="39">
        <v>4</v>
      </c>
      <c r="B33" s="40" t="s">
        <v>31</v>
      </c>
      <c r="C33" s="41"/>
      <c r="D33" s="41">
        <v>1</v>
      </c>
      <c r="E33" s="41">
        <f>C17*E17</f>
        <v>1.250538975</v>
      </c>
      <c r="F33" s="41"/>
      <c r="G33" s="42"/>
      <c r="H33" s="16">
        <f t="shared" si="26"/>
        <v>1.05</v>
      </c>
      <c r="I33" s="20">
        <f t="shared" si="12"/>
        <v>0.83963796490229348</v>
      </c>
      <c r="J33" s="21">
        <v>0</v>
      </c>
      <c r="K33" s="26"/>
      <c r="L33" s="20"/>
      <c r="M33" s="20"/>
      <c r="N33" s="21"/>
      <c r="O33" s="59">
        <v>1.0249999999999999</v>
      </c>
      <c r="P33" s="63">
        <f t="shared" si="1"/>
        <v>0.81964658478557206</v>
      </c>
      <c r="Q33" s="64">
        <f t="shared" si="2"/>
        <v>0</v>
      </c>
      <c r="R33" s="67"/>
      <c r="S33" s="63"/>
      <c r="T33" s="63"/>
      <c r="U33" s="64"/>
      <c r="V33" s="16">
        <v>1.075</v>
      </c>
      <c r="W33" s="20">
        <f t="shared" si="3"/>
        <v>0.85962934501901467</v>
      </c>
      <c r="X33" s="21">
        <f t="shared" si="4"/>
        <v>0</v>
      </c>
      <c r="Y33" s="26"/>
      <c r="Z33" s="20"/>
      <c r="AA33" s="20"/>
      <c r="AB33" s="21"/>
      <c r="AC33" s="62"/>
      <c r="AD33" s="81"/>
      <c r="AE33" s="82"/>
      <c r="AF33" s="3"/>
      <c r="AG33" s="3"/>
      <c r="AH33" s="3"/>
      <c r="AI33" s="3"/>
      <c r="AJ33" s="19"/>
      <c r="AK33" s="87"/>
      <c r="AL33" s="88"/>
      <c r="AM33" s="4"/>
      <c r="AN33" s="4"/>
      <c r="AO33" s="4"/>
      <c r="AP33" s="4"/>
      <c r="AQ33" s="62"/>
      <c r="AR33" s="81"/>
      <c r="AS33" s="82"/>
      <c r="AT33" s="62"/>
      <c r="AU33" s="81"/>
      <c r="AV33" s="81"/>
      <c r="AW33" s="82"/>
      <c r="AX33" s="2"/>
    </row>
    <row r="34" spans="1:50" ht="24" customHeight="1" thickTop="1" x14ac:dyDescent="0.2">
      <c r="A34" s="2"/>
      <c r="B34" s="2"/>
      <c r="C34" s="2"/>
      <c r="D34" s="2"/>
      <c r="E34" s="2"/>
      <c r="F34" s="2"/>
      <c r="H34" s="10"/>
      <c r="I34" s="9"/>
      <c r="J34" s="11"/>
      <c r="L34" s="22"/>
      <c r="M34" s="23"/>
      <c r="N34" s="23"/>
      <c r="O34" s="7"/>
      <c r="P34" s="12"/>
      <c r="Q34" s="11"/>
      <c r="R34" s="11"/>
      <c r="S34" s="11"/>
      <c r="T34" s="11"/>
      <c r="U34" s="11"/>
      <c r="V34" s="7"/>
      <c r="W34" s="12"/>
      <c r="X34" s="11"/>
      <c r="Y34" s="11"/>
      <c r="Z34" s="11"/>
      <c r="AA34" s="11"/>
      <c r="AB34" s="11"/>
      <c r="AC34" s="8"/>
      <c r="AD34" s="12"/>
      <c r="AE34" s="11"/>
      <c r="AF34" s="11"/>
      <c r="AG34" s="11"/>
      <c r="AH34" s="11"/>
      <c r="AI34" s="11"/>
      <c r="AJ34" s="8"/>
      <c r="AK34" s="12"/>
      <c r="AL34" s="11"/>
      <c r="AM34" s="11"/>
      <c r="AN34" s="11"/>
      <c r="AO34" s="11"/>
      <c r="AP34" s="11"/>
      <c r="AQ34" s="8"/>
      <c r="AR34" s="12"/>
      <c r="AS34" s="11"/>
      <c r="AT34" s="11"/>
      <c r="AU34" s="11"/>
      <c r="AV34" s="11"/>
      <c r="AW34" s="11"/>
      <c r="AX34" s="2"/>
    </row>
    <row r="35" spans="1:50" x14ac:dyDescent="0.2">
      <c r="A35" s="2"/>
      <c r="B35" s="2"/>
      <c r="C35" s="2"/>
      <c r="D35" s="2"/>
      <c r="E35" s="2"/>
      <c r="F35" s="2"/>
      <c r="G35" s="2"/>
      <c r="H35" s="2"/>
      <c r="I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8" spans="1:50" x14ac:dyDescent="0.2">
      <c r="B38" s="92" t="s">
        <v>65</v>
      </c>
      <c r="C38" s="92" t="s">
        <v>55</v>
      </c>
      <c r="D38" s="92" t="s">
        <v>66</v>
      </c>
      <c r="E38" s="92" t="s">
        <v>48</v>
      </c>
      <c r="F38" s="92" t="s">
        <v>51</v>
      </c>
      <c r="G38" s="92" t="s">
        <v>53</v>
      </c>
      <c r="H38" s="92" t="s">
        <v>67</v>
      </c>
    </row>
    <row r="39" spans="1:50" x14ac:dyDescent="0.2">
      <c r="B39" s="2">
        <v>4</v>
      </c>
      <c r="C39" s="98">
        <v>0.05</v>
      </c>
      <c r="D39" s="97">
        <v>1.0003007987856234</v>
      </c>
      <c r="E39" s="97">
        <v>4.9915187894782331E-2</v>
      </c>
      <c r="F39" s="97">
        <v>3.7232945995119149</v>
      </c>
      <c r="G39" s="97">
        <v>3.5462813019950774</v>
      </c>
      <c r="H39" s="97">
        <v>8.2383823327157</v>
      </c>
    </row>
    <row r="40" spans="1:50" x14ac:dyDescent="0.2">
      <c r="B40" s="2">
        <v>4</v>
      </c>
      <c r="C40" s="99">
        <v>2.5000000000000001E-2</v>
      </c>
      <c r="D40" s="97">
        <v>0.91164195915803337</v>
      </c>
      <c r="E40" s="97">
        <v>4.991297607606926E-2</v>
      </c>
      <c r="F40" s="97">
        <v>3.8481917234080254</v>
      </c>
      <c r="G40" s="97">
        <v>3.6652482739952466</v>
      </c>
      <c r="H40" s="97">
        <v>8.6145821649614422</v>
      </c>
    </row>
    <row r="41" spans="1:50" x14ac:dyDescent="0.2">
      <c r="B41" s="2">
        <v>4</v>
      </c>
      <c r="C41" s="99">
        <v>7.4999999999999997E-2</v>
      </c>
      <c r="D41" s="97">
        <v>1.0889596384132132</v>
      </c>
      <c r="E41" s="97">
        <v>4.9917156956909653E-2</v>
      </c>
      <c r="F41" s="97">
        <v>3.6187354809740264</v>
      </c>
      <c r="G41" s="97">
        <v>3.4466866809402421</v>
      </c>
      <c r="H41" s="97">
        <v>7.9234429270244178</v>
      </c>
    </row>
    <row r="42" spans="1:50" x14ac:dyDescent="0.2">
      <c r="B42" s="2">
        <v>3</v>
      </c>
      <c r="C42" s="98">
        <v>0</v>
      </c>
      <c r="D42" s="97">
        <v>0.86393946670588351</v>
      </c>
      <c r="E42" s="97">
        <v>4.9958729443625671E-2</v>
      </c>
      <c r="F42" s="97">
        <v>3</v>
      </c>
      <c r="G42" s="97">
        <v>2.8572551623907194</v>
      </c>
      <c r="H42" s="97">
        <v>5.4426047086722775</v>
      </c>
    </row>
    <row r="43" spans="1:50" x14ac:dyDescent="0.2">
      <c r="B43" s="2">
        <v>3</v>
      </c>
      <c r="C43" s="99">
        <v>1.4999999999999999E-2</v>
      </c>
      <c r="D43" s="97">
        <v>0.9047900236894808</v>
      </c>
      <c r="E43" s="97">
        <v>4.9959249120315505E-2</v>
      </c>
      <c r="F43" s="97">
        <v>2.9533825145279993</v>
      </c>
      <c r="G43" s="97">
        <v>2.8128544198286014</v>
      </c>
      <c r="H43" s="97">
        <v>5.3300619142029033</v>
      </c>
    </row>
    <row r="44" spans="1:50" x14ac:dyDescent="0.2">
      <c r="B44" s="93">
        <v>3</v>
      </c>
      <c r="C44" s="94">
        <v>5.5E-2</v>
      </c>
      <c r="D44" s="100">
        <v>1.013724842312407</v>
      </c>
      <c r="E44" s="100">
        <v>4.9960493438679546E-2</v>
      </c>
      <c r="F44" s="100">
        <v>2.8474376717649861</v>
      </c>
      <c r="G44" s="100">
        <v>2.7119474395074312</v>
      </c>
      <c r="H44" s="100">
        <v>5.0742926981020116</v>
      </c>
    </row>
  </sheetData>
  <mergeCells count="6">
    <mergeCell ref="AJ1:AP1"/>
    <mergeCell ref="AQ1:AW1"/>
    <mergeCell ref="H1:N1"/>
    <mergeCell ref="O1:U1"/>
    <mergeCell ref="V1:AB1"/>
    <mergeCell ref="AC1:AI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8E97-42D7-4962-B53E-4D9F3A5576AC}">
  <dimension ref="A2:AM255"/>
  <sheetViews>
    <sheetView tabSelected="1" topLeftCell="A18" zoomScale="85" zoomScaleNormal="85" workbookViewId="0">
      <selection activeCell="I45" sqref="I45"/>
    </sheetView>
  </sheetViews>
  <sheetFormatPr defaultRowHeight="14.25" x14ac:dyDescent="0.2"/>
  <cols>
    <col min="1" max="2" width="9" style="2"/>
    <col min="3" max="3" width="10.625" style="2" customWidth="1"/>
    <col min="4" max="5" width="9" style="2"/>
    <col min="6" max="6" width="10" style="2" customWidth="1"/>
    <col min="7" max="7" width="22.625" style="2" bestFit="1" customWidth="1"/>
    <col min="8" max="12" width="14.25" style="2" bestFit="1" customWidth="1"/>
    <col min="13" max="14" width="9" style="2"/>
    <col min="15" max="23" width="9" style="1"/>
    <col min="24" max="24" width="14.75" style="1" customWidth="1"/>
    <col min="25" max="26" width="9" style="1"/>
    <col min="27" max="27" width="14.125" style="1" customWidth="1"/>
    <col min="28" max="29" width="9" style="1"/>
    <col min="30" max="30" width="13.75" style="1" customWidth="1"/>
    <col min="31" max="32" width="9" style="1"/>
    <col min="33" max="33" width="13.125" style="1" customWidth="1"/>
    <col min="34" max="35" width="9" style="1"/>
    <col min="36" max="36" width="15.625" style="1" customWidth="1"/>
    <col min="37" max="38" width="9" style="1"/>
    <col min="39" max="39" width="15.125" style="1" customWidth="1"/>
    <col min="40" max="16384" width="9" style="1"/>
  </cols>
  <sheetData>
    <row r="2" spans="4:39" x14ac:dyDescent="0.2">
      <c r="E2" s="1"/>
      <c r="G2" s="1"/>
      <c r="H2" s="1"/>
      <c r="I2" s="1"/>
      <c r="J2" s="1"/>
      <c r="K2" s="1"/>
      <c r="L2" s="1"/>
      <c r="N2" s="1"/>
    </row>
    <row r="3" spans="4:39" x14ac:dyDescent="0.2">
      <c r="D3" s="1"/>
      <c r="F3" s="1"/>
      <c r="G3" s="1"/>
      <c r="H3" s="1"/>
      <c r="I3" s="1"/>
      <c r="J3" s="1"/>
      <c r="K3" s="1"/>
      <c r="M3" s="1"/>
    </row>
    <row r="5" spans="4:39" ht="15" thickBot="1" x14ac:dyDescent="0.25"/>
    <row r="6" spans="4:39" ht="21.75" thickTop="1" thickBot="1" x14ac:dyDescent="0.35">
      <c r="O6" s="140" t="s">
        <v>68</v>
      </c>
      <c r="P6" s="141"/>
      <c r="Q6" s="141"/>
      <c r="R6" s="141"/>
      <c r="S6" s="141"/>
      <c r="T6" s="141"/>
      <c r="U6" s="142"/>
      <c r="V6" s="135" t="s">
        <v>43</v>
      </c>
      <c r="W6" s="136"/>
      <c r="X6" s="136"/>
      <c r="Y6" s="143" t="s">
        <v>44</v>
      </c>
      <c r="Z6" s="144"/>
      <c r="AA6" s="145"/>
      <c r="AB6" s="138" t="s">
        <v>61</v>
      </c>
      <c r="AC6" s="138"/>
      <c r="AD6" s="138"/>
      <c r="AE6" s="153" t="s">
        <v>62</v>
      </c>
      <c r="AF6" s="153"/>
      <c r="AG6" s="153"/>
      <c r="AH6" s="152" t="s">
        <v>63</v>
      </c>
      <c r="AI6" s="152"/>
      <c r="AJ6" s="152"/>
      <c r="AK6" s="148" t="s">
        <v>64</v>
      </c>
      <c r="AL6" s="153"/>
      <c r="AM6" s="153"/>
    </row>
    <row r="7" spans="4:39" ht="16.5" thickTop="1" x14ac:dyDescent="0.25">
      <c r="O7" s="34" t="s">
        <v>1</v>
      </c>
      <c r="P7" s="27" t="s">
        <v>2</v>
      </c>
      <c r="Q7" s="27" t="s">
        <v>33</v>
      </c>
      <c r="R7" s="27" t="s">
        <v>34</v>
      </c>
      <c r="S7" s="27" t="s">
        <v>35</v>
      </c>
      <c r="T7" s="27"/>
      <c r="U7" s="35" t="s">
        <v>40</v>
      </c>
      <c r="V7" s="28" t="s">
        <v>37</v>
      </c>
      <c r="W7" s="29" t="s">
        <v>39</v>
      </c>
      <c r="X7" s="30" t="s">
        <v>42</v>
      </c>
      <c r="Y7" s="56" t="s">
        <v>36</v>
      </c>
      <c r="Z7" s="57" t="s">
        <v>38</v>
      </c>
      <c r="AA7" s="58" t="s">
        <v>41</v>
      </c>
      <c r="AB7" s="85" t="s">
        <v>36</v>
      </c>
      <c r="AC7" s="32" t="s">
        <v>38</v>
      </c>
      <c r="AD7" s="32" t="s">
        <v>41</v>
      </c>
      <c r="AE7" s="83" t="s">
        <v>36</v>
      </c>
      <c r="AF7" s="31" t="s">
        <v>38</v>
      </c>
      <c r="AG7" s="84" t="s">
        <v>41</v>
      </c>
      <c r="AH7" s="85" t="s">
        <v>36</v>
      </c>
      <c r="AI7" s="32" t="s">
        <v>38</v>
      </c>
      <c r="AJ7" s="86" t="s">
        <v>41</v>
      </c>
      <c r="AK7" s="103" t="s">
        <v>36</v>
      </c>
      <c r="AL7" s="103" t="s">
        <v>38</v>
      </c>
      <c r="AM7" s="104" t="s">
        <v>41</v>
      </c>
    </row>
    <row r="8" spans="4:39" x14ac:dyDescent="0.2">
      <c r="O8" s="36">
        <v>0</v>
      </c>
      <c r="P8" s="2">
        <v>0</v>
      </c>
      <c r="Q8" s="37">
        <v>1.05</v>
      </c>
      <c r="R8" s="37">
        <v>0.82298300000000002</v>
      </c>
      <c r="S8" s="37">
        <v>1</v>
      </c>
      <c r="T8" s="37"/>
      <c r="U8" s="38"/>
      <c r="V8" s="16"/>
      <c r="W8" s="4"/>
      <c r="X8" s="17"/>
      <c r="Y8" s="59"/>
      <c r="Z8" s="3"/>
      <c r="AA8" s="60"/>
      <c r="AB8" s="16"/>
      <c r="AC8" s="105"/>
      <c r="AD8" s="105"/>
      <c r="AE8" s="117"/>
      <c r="AF8" s="106"/>
      <c r="AG8" s="112"/>
      <c r="AH8" s="16"/>
      <c r="AI8" s="4"/>
      <c r="AJ8" s="17"/>
      <c r="AK8" s="107"/>
      <c r="AL8" s="107"/>
      <c r="AM8" s="108"/>
    </row>
    <row r="9" spans="4:39" x14ac:dyDescent="0.2">
      <c r="O9" s="36">
        <v>1</v>
      </c>
      <c r="P9" s="2" t="s">
        <v>3</v>
      </c>
      <c r="Q9" s="37">
        <v>1.0449999999999999</v>
      </c>
      <c r="R9" s="37">
        <v>0.88042600000000004</v>
      </c>
      <c r="S9" s="37">
        <f>S8*Q8</f>
        <v>1.05</v>
      </c>
      <c r="T9" s="37">
        <f>ROUND((Q8-(R10/R8))/(R9/R8-R10/R8),3)</f>
        <v>0.5</v>
      </c>
      <c r="U9" s="38">
        <f>T9</f>
        <v>0.5</v>
      </c>
      <c r="V9" s="16">
        <f>0.05</f>
        <v>0.05</v>
      </c>
      <c r="W9" s="5">
        <f>V9/$S9</f>
        <v>4.7619047619047616E-2</v>
      </c>
      <c r="X9" s="18">
        <f t="shared" ref="X9:X23" si="0">W9*$U9</f>
        <v>2.3809523809523808E-2</v>
      </c>
      <c r="Y9" s="59">
        <v>2.5000000000000001E-2</v>
      </c>
      <c r="Z9" s="6">
        <v>2.3809523809523808E-2</v>
      </c>
      <c r="AA9" s="61">
        <v>1.1904761904761904E-2</v>
      </c>
      <c r="AB9" s="25">
        <v>7.4999999999999997E-2</v>
      </c>
      <c r="AC9" s="109">
        <v>7.1428571428571425E-2</v>
      </c>
      <c r="AD9" s="109">
        <v>3.5714285714285712E-2</v>
      </c>
      <c r="AE9" s="118">
        <v>0</v>
      </c>
      <c r="AF9" s="110">
        <v>0</v>
      </c>
      <c r="AG9" s="111">
        <v>0</v>
      </c>
      <c r="AH9" s="16">
        <v>1.4999999999999999E-2</v>
      </c>
      <c r="AI9" s="5">
        <v>1.4285714285714285E-2</v>
      </c>
      <c r="AJ9" s="18">
        <v>7.1428571428571426E-3</v>
      </c>
      <c r="AK9" s="107">
        <v>5.5E-2</v>
      </c>
      <c r="AL9" s="110">
        <v>5.2380952380952382E-2</v>
      </c>
      <c r="AM9" s="111">
        <v>2.6190476190476191E-2</v>
      </c>
    </row>
    <row r="10" spans="4:39" x14ac:dyDescent="0.2">
      <c r="O10" s="36">
        <v>1</v>
      </c>
      <c r="P10" s="2" t="s">
        <v>4</v>
      </c>
      <c r="Q10" s="37">
        <v>1.0549999999999999</v>
      </c>
      <c r="R10" s="37">
        <v>0.84783799999999998</v>
      </c>
      <c r="S10" s="37">
        <f>S8*Q8</f>
        <v>1.05</v>
      </c>
      <c r="T10" s="37">
        <f>1-T9</f>
        <v>0.5</v>
      </c>
      <c r="U10" s="38">
        <f>T10</f>
        <v>0.5</v>
      </c>
      <c r="V10" s="16">
        <f t="shared" ref="V10:V22" si="1">0.05</f>
        <v>0.05</v>
      </c>
      <c r="W10" s="5">
        <f t="shared" ref="W10:W38" si="2">V10/$S10</f>
        <v>4.7619047619047616E-2</v>
      </c>
      <c r="X10" s="18">
        <f t="shared" si="0"/>
        <v>2.3809523809523808E-2</v>
      </c>
      <c r="Y10" s="59">
        <v>2.5000000000000001E-2</v>
      </c>
      <c r="Z10" s="6">
        <v>2.3809523809523808E-2</v>
      </c>
      <c r="AA10" s="61">
        <v>1.1904761904761904E-2</v>
      </c>
      <c r="AB10" s="25">
        <v>7.4999999999999997E-2</v>
      </c>
      <c r="AC10" s="109">
        <v>7.1428571428571425E-2</v>
      </c>
      <c r="AD10" s="109">
        <v>3.5714285714285712E-2</v>
      </c>
      <c r="AE10" s="118">
        <v>0</v>
      </c>
      <c r="AF10" s="110">
        <v>0</v>
      </c>
      <c r="AG10" s="111">
        <v>0</v>
      </c>
      <c r="AH10" s="16">
        <v>1.4999999999999999E-2</v>
      </c>
      <c r="AI10" s="5">
        <v>1.4285714285714285E-2</v>
      </c>
      <c r="AJ10" s="18">
        <v>7.1428571428571426E-3</v>
      </c>
      <c r="AK10" s="107">
        <v>5.5E-2</v>
      </c>
      <c r="AL10" s="110">
        <v>5.2380952380952382E-2</v>
      </c>
      <c r="AM10" s="111">
        <v>2.6190476190476191E-2</v>
      </c>
    </row>
    <row r="11" spans="4:39" x14ac:dyDescent="0.2">
      <c r="O11" s="36">
        <v>2</v>
      </c>
      <c r="P11" s="2" t="s">
        <v>5</v>
      </c>
      <c r="Q11" s="37">
        <v>1.04</v>
      </c>
      <c r="R11" s="37">
        <v>0.92635599999999996</v>
      </c>
      <c r="S11" s="37">
        <f>S9*Q9</f>
        <v>1.0972500000000001</v>
      </c>
      <c r="T11" s="37">
        <f>ROUND((Q9-R12/R9)/(R11/R9-R12/R9),3)</f>
        <v>0.7</v>
      </c>
      <c r="U11" s="38">
        <f>T11*T9</f>
        <v>0.35</v>
      </c>
      <c r="V11" s="16">
        <f t="shared" si="1"/>
        <v>0.05</v>
      </c>
      <c r="W11" s="5">
        <f t="shared" si="2"/>
        <v>4.5568466621098203E-2</v>
      </c>
      <c r="X11" s="18">
        <f t="shared" si="0"/>
        <v>1.5948963317384369E-2</v>
      </c>
      <c r="Y11" s="59">
        <v>2.5000000000000001E-2</v>
      </c>
      <c r="Z11" s="6">
        <v>2.2784233310549101E-2</v>
      </c>
      <c r="AA11" s="61">
        <v>7.9744816586921844E-3</v>
      </c>
      <c r="AB11" s="25">
        <v>7.4999999999999997E-2</v>
      </c>
      <c r="AC11" s="109">
        <v>6.835269993164729E-2</v>
      </c>
      <c r="AD11" s="109">
        <v>2.3923444976076551E-2</v>
      </c>
      <c r="AE11" s="118">
        <v>0</v>
      </c>
      <c r="AF11" s="110">
        <v>0</v>
      </c>
      <c r="AG11" s="111">
        <v>0</v>
      </c>
      <c r="AH11" s="16">
        <v>1.4999999999999999E-2</v>
      </c>
      <c r="AI11" s="5">
        <v>1.3670539986329458E-2</v>
      </c>
      <c r="AJ11" s="18">
        <v>4.78468899521531E-3</v>
      </c>
      <c r="AK11" s="107">
        <v>5.5E-2</v>
      </c>
      <c r="AL11" s="110">
        <v>5.0125313283208017E-2</v>
      </c>
      <c r="AM11" s="111">
        <v>1.7543859649122806E-2</v>
      </c>
    </row>
    <row r="12" spans="4:39" x14ac:dyDescent="0.2">
      <c r="E12" s="2" t="s">
        <v>86</v>
      </c>
      <c r="F12" s="2" t="s">
        <v>89</v>
      </c>
      <c r="G12" s="2" t="s">
        <v>90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O12" s="36">
        <v>2</v>
      </c>
      <c r="P12" s="2" t="s">
        <v>6</v>
      </c>
      <c r="Q12" s="37">
        <v>1.05</v>
      </c>
      <c r="R12" s="37">
        <v>0.90532199999999996</v>
      </c>
      <c r="S12" s="37">
        <f>Q9*S9</f>
        <v>1.0972500000000001</v>
      </c>
      <c r="T12" s="37">
        <f>1-T11</f>
        <v>0.30000000000000004</v>
      </c>
      <c r="U12" s="38">
        <f>T12*T9</f>
        <v>0.15000000000000002</v>
      </c>
      <c r="V12" s="16">
        <f t="shared" si="1"/>
        <v>0.05</v>
      </c>
      <c r="W12" s="5">
        <f t="shared" si="2"/>
        <v>4.5568466621098203E-2</v>
      </c>
      <c r="X12" s="18">
        <f t="shared" si="0"/>
        <v>6.8352699931647316E-3</v>
      </c>
      <c r="Y12" s="59">
        <v>2.5000000000000001E-2</v>
      </c>
      <c r="Z12" s="6">
        <v>2.2784233310549101E-2</v>
      </c>
      <c r="AA12" s="61">
        <v>3.4176349965823658E-3</v>
      </c>
      <c r="AB12" s="25">
        <v>7.4999999999999997E-2</v>
      </c>
      <c r="AC12" s="109">
        <v>6.835269993164729E-2</v>
      </c>
      <c r="AD12" s="109">
        <v>1.0252904989747095E-2</v>
      </c>
      <c r="AE12" s="118">
        <v>0</v>
      </c>
      <c r="AF12" s="110">
        <v>0</v>
      </c>
      <c r="AG12" s="111">
        <v>0</v>
      </c>
      <c r="AH12" s="16">
        <v>1.4999999999999999E-2</v>
      </c>
      <c r="AI12" s="5">
        <v>1.3670539986329458E-2</v>
      </c>
      <c r="AJ12" s="18">
        <v>2.050580997949419E-3</v>
      </c>
      <c r="AK12" s="107">
        <v>5.5E-2</v>
      </c>
      <c r="AL12" s="110">
        <v>5.0125313283208017E-2</v>
      </c>
      <c r="AM12" s="111">
        <v>7.5187969924812035E-3</v>
      </c>
    </row>
    <row r="13" spans="4:39" x14ac:dyDescent="0.2">
      <c r="E13" s="2" t="s">
        <v>87</v>
      </c>
      <c r="F13" s="2">
        <v>0.5</v>
      </c>
      <c r="G13" s="23">
        <v>1.0181698314514258</v>
      </c>
      <c r="H13" s="23">
        <v>0.94929813669959295</v>
      </c>
      <c r="I13" s="23">
        <v>1.0870415262032589</v>
      </c>
      <c r="J13" s="23">
        <v>0.91750354908249643</v>
      </c>
      <c r="K13" s="97">
        <v>0.94562016930437975</v>
      </c>
      <c r="L13" s="97">
        <v>1.0205978232294022</v>
      </c>
      <c r="O13" s="36">
        <v>2</v>
      </c>
      <c r="P13" s="2" t="s">
        <v>7</v>
      </c>
      <c r="Q13" s="37">
        <v>1.05</v>
      </c>
      <c r="R13" s="37">
        <v>0.90877799999999997</v>
      </c>
      <c r="S13" s="37">
        <f>Q10*S10</f>
        <v>1.10775</v>
      </c>
      <c r="T13" s="37">
        <f>ROUND((Q10-R14/R10)/(R13/R10-R14/R10),3)</f>
        <v>0.3</v>
      </c>
      <c r="U13" s="38">
        <f>T13*T10</f>
        <v>0.15</v>
      </c>
      <c r="V13" s="16">
        <f t="shared" si="1"/>
        <v>0.05</v>
      </c>
      <c r="W13" s="5">
        <f t="shared" si="2"/>
        <v>4.5136538027533292E-2</v>
      </c>
      <c r="X13" s="18">
        <f t="shared" si="0"/>
        <v>6.7704807041299936E-3</v>
      </c>
      <c r="Y13" s="59">
        <v>2.5000000000000001E-2</v>
      </c>
      <c r="Z13" s="6">
        <v>2.2568269013766646E-2</v>
      </c>
      <c r="AA13" s="61">
        <v>3.3852403520649968E-3</v>
      </c>
      <c r="AB13" s="25">
        <v>7.4999999999999997E-2</v>
      </c>
      <c r="AC13" s="109">
        <v>6.7704807041299928E-2</v>
      </c>
      <c r="AD13" s="109">
        <v>1.0155721056194989E-2</v>
      </c>
      <c r="AE13" s="118">
        <v>0</v>
      </c>
      <c r="AF13" s="110">
        <v>0</v>
      </c>
      <c r="AG13" s="111">
        <v>0</v>
      </c>
      <c r="AH13" s="16">
        <v>1.4999999999999999E-2</v>
      </c>
      <c r="AI13" s="5">
        <v>1.3540961408259986E-2</v>
      </c>
      <c r="AJ13" s="18">
        <v>2.0311442112389976E-3</v>
      </c>
      <c r="AK13" s="107">
        <v>5.5E-2</v>
      </c>
      <c r="AL13" s="110">
        <v>4.9650191830286614E-2</v>
      </c>
      <c r="AM13" s="111">
        <v>7.4475287745429915E-3</v>
      </c>
    </row>
    <row r="14" spans="4:39" x14ac:dyDescent="0.2">
      <c r="E14" s="2" t="s">
        <v>88</v>
      </c>
      <c r="F14" s="2">
        <v>0.5</v>
      </c>
      <c r="G14" s="23">
        <v>0.98246184599838293</v>
      </c>
      <c r="H14" s="23">
        <v>0.91514997753227711</v>
      </c>
      <c r="I14" s="23">
        <v>1.0497737144644885</v>
      </c>
      <c r="J14" s="23">
        <v>0.89676933099985945</v>
      </c>
      <c r="K14" s="97">
        <v>0.92443888044353018</v>
      </c>
      <c r="L14" s="97">
        <v>0.99822434562665252</v>
      </c>
      <c r="O14" s="36">
        <v>2</v>
      </c>
      <c r="P14" s="2" t="s">
        <v>8</v>
      </c>
      <c r="Q14" s="37">
        <v>1.06</v>
      </c>
      <c r="R14" s="37">
        <v>0.88833700000000004</v>
      </c>
      <c r="S14" s="37">
        <f>Q10*S10</f>
        <v>1.10775</v>
      </c>
      <c r="T14" s="37">
        <f>1-T13</f>
        <v>0.7</v>
      </c>
      <c r="U14" s="38">
        <f>T14*T10</f>
        <v>0.35</v>
      </c>
      <c r="V14" s="16">
        <f t="shared" si="1"/>
        <v>0.05</v>
      </c>
      <c r="W14" s="5">
        <f t="shared" si="2"/>
        <v>4.5136538027533292E-2</v>
      </c>
      <c r="X14" s="18">
        <f t="shared" si="0"/>
        <v>1.579778830963665E-2</v>
      </c>
      <c r="Y14" s="59">
        <v>2.5000000000000001E-2</v>
      </c>
      <c r="Z14" s="6">
        <v>2.2568269013766646E-2</v>
      </c>
      <c r="AA14" s="61">
        <v>7.8988941548183249E-3</v>
      </c>
      <c r="AB14" s="25">
        <v>7.4999999999999997E-2</v>
      </c>
      <c r="AC14" s="109">
        <v>6.7704807041299928E-2</v>
      </c>
      <c r="AD14" s="109">
        <v>2.3696682464454975E-2</v>
      </c>
      <c r="AE14" s="118">
        <v>0</v>
      </c>
      <c r="AF14" s="110">
        <v>0</v>
      </c>
      <c r="AG14" s="111">
        <v>0</v>
      </c>
      <c r="AH14" s="16">
        <v>1.4999999999999999E-2</v>
      </c>
      <c r="AI14" s="5">
        <v>1.3540961408259986E-2</v>
      </c>
      <c r="AJ14" s="18">
        <v>4.7393364928909948E-3</v>
      </c>
      <c r="AK14" s="107">
        <v>5.5E-2</v>
      </c>
      <c r="AL14" s="110">
        <v>4.9650191830286614E-2</v>
      </c>
      <c r="AM14" s="111">
        <v>1.7377567140600313E-2</v>
      </c>
    </row>
    <row r="15" spans="4:39" x14ac:dyDescent="0.2">
      <c r="G15" s="23">
        <f>SUMPRODUCT($F$13:$F$14,G13:G14)</f>
        <v>1.0003158387249043</v>
      </c>
      <c r="H15" s="23">
        <f t="shared" ref="H15:L15" si="3">SUMPRODUCT($F$13:$F$14,H13:H14)</f>
        <v>0.93222405711593503</v>
      </c>
      <c r="I15" s="23">
        <f t="shared" si="3"/>
        <v>1.0684076203338737</v>
      </c>
      <c r="J15" s="23">
        <f t="shared" si="3"/>
        <v>0.90713644004117788</v>
      </c>
      <c r="K15" s="23">
        <f t="shared" si="3"/>
        <v>0.93502952487395496</v>
      </c>
      <c r="L15" s="23">
        <f t="shared" si="3"/>
        <v>1.0094110844280273</v>
      </c>
      <c r="O15" s="36">
        <v>3</v>
      </c>
      <c r="P15" s="2" t="s">
        <v>9</v>
      </c>
      <c r="Q15" s="37">
        <v>1.0349999999999999</v>
      </c>
      <c r="R15" s="37">
        <v>0.96618400000000004</v>
      </c>
      <c r="S15" s="37">
        <f>Q11*S11</f>
        <v>1.14114</v>
      </c>
      <c r="T15" s="37">
        <f>ROUND((Q11-(R16/R11))/((R15/R11)-(R16/R11)),4)</f>
        <v>0.7</v>
      </c>
      <c r="U15" s="38">
        <f>T15*U11</f>
        <v>0.24499999999999997</v>
      </c>
      <c r="V15" s="16">
        <f t="shared" si="1"/>
        <v>0.05</v>
      </c>
      <c r="W15" s="5">
        <f t="shared" si="2"/>
        <v>4.3815833289517499E-2</v>
      </c>
      <c r="X15" s="18">
        <f t="shared" si="0"/>
        <v>1.0734879155931786E-2</v>
      </c>
      <c r="Y15" s="59">
        <v>2.5000000000000001E-2</v>
      </c>
      <c r="Z15" s="6">
        <v>2.1907916644758749E-2</v>
      </c>
      <c r="AA15" s="61">
        <v>5.3674395779658929E-3</v>
      </c>
      <c r="AB15" s="25">
        <v>7.4999999999999997E-2</v>
      </c>
      <c r="AC15" s="109">
        <v>6.5723749934276252E-2</v>
      </c>
      <c r="AD15" s="109">
        <v>1.610231873389768E-2</v>
      </c>
      <c r="AE15" s="118">
        <v>1</v>
      </c>
      <c r="AF15" s="110">
        <v>0.87631666579034995</v>
      </c>
      <c r="AG15" s="111">
        <v>0.21469758311863571</v>
      </c>
      <c r="AH15" s="16">
        <v>1.0149999999999999</v>
      </c>
      <c r="AI15" s="5">
        <v>0.88946141577720517</v>
      </c>
      <c r="AJ15" s="18">
        <v>0.21791804686541524</v>
      </c>
      <c r="AK15" s="107">
        <v>1.0549999999999999</v>
      </c>
      <c r="AL15" s="110">
        <v>0.92451408240881916</v>
      </c>
      <c r="AM15" s="111">
        <v>0.22650595019016068</v>
      </c>
    </row>
    <row r="16" spans="4:39" x14ac:dyDescent="0.2">
      <c r="F16" s="2" t="s">
        <v>46</v>
      </c>
      <c r="G16" s="23">
        <f>G15/$G$15</f>
        <v>1</v>
      </c>
      <c r="H16" s="23">
        <f t="shared" ref="H16:L16" si="4">H15/$G$15</f>
        <v>0.93192971762222088</v>
      </c>
      <c r="I16" s="23">
        <f t="shared" si="4"/>
        <v>1.0680702823777795</v>
      </c>
      <c r="J16" s="23">
        <f t="shared" si="4"/>
        <v>0.90685002168664897</v>
      </c>
      <c r="K16" s="23">
        <f t="shared" si="4"/>
        <v>0.93473429958464982</v>
      </c>
      <c r="L16" s="23">
        <f t="shared" si="4"/>
        <v>1.0090923739793189</v>
      </c>
      <c r="O16" s="36">
        <v>3</v>
      </c>
      <c r="P16" s="2" t="s">
        <v>10</v>
      </c>
      <c r="Q16" s="37">
        <v>1.0449999999999999</v>
      </c>
      <c r="R16" s="37">
        <v>0.95693799999999996</v>
      </c>
      <c r="S16" s="37">
        <f>Q11*S11</f>
        <v>1.14114</v>
      </c>
      <c r="T16" s="37">
        <f>1-T15</f>
        <v>0.30000000000000004</v>
      </c>
      <c r="U16" s="38">
        <f>T16*U11</f>
        <v>0.10500000000000001</v>
      </c>
      <c r="V16" s="16">
        <f t="shared" si="1"/>
        <v>0.05</v>
      </c>
      <c r="W16" s="5">
        <f t="shared" si="2"/>
        <v>4.3815833289517499E-2</v>
      </c>
      <c r="X16" s="18">
        <f t="shared" si="0"/>
        <v>4.600662495399338E-3</v>
      </c>
      <c r="Y16" s="59">
        <v>2.5000000000000001E-2</v>
      </c>
      <c r="Z16" s="6">
        <v>2.1907916644758749E-2</v>
      </c>
      <c r="AA16" s="61">
        <v>2.300331247699669E-3</v>
      </c>
      <c r="AB16" s="25">
        <v>7.4999999999999997E-2</v>
      </c>
      <c r="AC16" s="109">
        <v>6.5723749934276252E-2</v>
      </c>
      <c r="AD16" s="109">
        <v>6.900993743099007E-3</v>
      </c>
      <c r="AE16" s="118">
        <v>1</v>
      </c>
      <c r="AF16" s="110">
        <v>0.87631666579034995</v>
      </c>
      <c r="AG16" s="111">
        <v>9.2013249907986747E-2</v>
      </c>
      <c r="AH16" s="16">
        <v>1.0149999999999999</v>
      </c>
      <c r="AI16" s="5">
        <v>0.88946141577720517</v>
      </c>
      <c r="AJ16" s="18">
        <v>9.3393448656606551E-2</v>
      </c>
      <c r="AK16" s="107">
        <v>1.0549999999999999</v>
      </c>
      <c r="AL16" s="110">
        <v>0.92451408240881916</v>
      </c>
      <c r="AM16" s="111">
        <v>9.7073978652926024E-2</v>
      </c>
    </row>
    <row r="17" spans="5:39" x14ac:dyDescent="0.2">
      <c r="F17" s="2" t="s">
        <v>97</v>
      </c>
      <c r="G17" s="23">
        <f>1/G16</f>
        <v>1</v>
      </c>
      <c r="H17" s="23">
        <f t="shared" ref="H17:L17" si="5">1/H16</f>
        <v>1.0730422918065727</v>
      </c>
      <c r="I17" s="23">
        <f t="shared" si="5"/>
        <v>0.93626797458848987</v>
      </c>
      <c r="J17" s="23">
        <f t="shared" si="5"/>
        <v>1.102718173993205</v>
      </c>
      <c r="K17" s="23">
        <f t="shared" si="5"/>
        <v>1.0698227297793084</v>
      </c>
      <c r="L17" s="23">
        <f t="shared" si="5"/>
        <v>0.99098955238016173</v>
      </c>
      <c r="O17" s="36">
        <v>3</v>
      </c>
      <c r="P17" s="2" t="s">
        <v>11</v>
      </c>
      <c r="Q17" s="37">
        <v>1.0449999999999999</v>
      </c>
      <c r="R17" s="37">
        <v>0.95693799999999996</v>
      </c>
      <c r="S17" s="37">
        <f>S12*Q12</f>
        <v>1.1521125000000001</v>
      </c>
      <c r="T17" s="37">
        <f>ROUND((Q12-(R18/R12))/((R17/R12)-(R18/R12)),3)</f>
        <v>0.3</v>
      </c>
      <c r="U17" s="38">
        <f>T17*U12</f>
        <v>4.5000000000000005E-2</v>
      </c>
      <c r="V17" s="16">
        <f t="shared" si="1"/>
        <v>0.05</v>
      </c>
      <c r="W17" s="5">
        <f t="shared" si="2"/>
        <v>4.3398539639141143E-2</v>
      </c>
      <c r="X17" s="18">
        <f t="shared" si="0"/>
        <v>1.9529342837613516E-3</v>
      </c>
      <c r="Y17" s="59">
        <v>2.5000000000000001E-2</v>
      </c>
      <c r="Z17" s="6">
        <v>2.1699269819570571E-2</v>
      </c>
      <c r="AA17" s="61">
        <v>9.7646714188067579E-4</v>
      </c>
      <c r="AB17" s="25">
        <v>7.4999999999999997E-2</v>
      </c>
      <c r="AC17" s="109">
        <v>6.50978094587117E-2</v>
      </c>
      <c r="AD17" s="109">
        <v>2.9294014256420267E-3</v>
      </c>
      <c r="AE17" s="118">
        <v>1</v>
      </c>
      <c r="AF17" s="110">
        <v>0.86797079278282274</v>
      </c>
      <c r="AG17" s="111">
        <v>3.905868567522703E-2</v>
      </c>
      <c r="AH17" s="16">
        <v>1.0149999999999999</v>
      </c>
      <c r="AI17" s="5">
        <v>0.88099035467456499</v>
      </c>
      <c r="AJ17" s="18">
        <v>3.9644565960355427E-2</v>
      </c>
      <c r="AK17" s="107">
        <v>1.0549999999999999</v>
      </c>
      <c r="AL17" s="110">
        <v>0.91570918638587795</v>
      </c>
      <c r="AM17" s="111">
        <v>4.1206913387364513E-2</v>
      </c>
    </row>
    <row r="18" spans="5:39" x14ac:dyDescent="0.2">
      <c r="G18" s="23">
        <f>G15*G17</f>
        <v>1.0003158387249043</v>
      </c>
      <c r="H18" s="23">
        <f t="shared" ref="H18:L18" si="6">H15*H17</f>
        <v>1.0003158387249043</v>
      </c>
      <c r="I18" s="23">
        <f t="shared" si="6"/>
        <v>1.0003158387249043</v>
      </c>
      <c r="J18" s="23">
        <f t="shared" si="6"/>
        <v>1.0003158387249043</v>
      </c>
      <c r="K18" s="23">
        <f t="shared" si="6"/>
        <v>1.0003158387249043</v>
      </c>
      <c r="L18" s="23">
        <f t="shared" si="6"/>
        <v>1.0003158387249045</v>
      </c>
      <c r="O18" s="36">
        <v>3</v>
      </c>
      <c r="P18" s="2" t="s">
        <v>13</v>
      </c>
      <c r="Q18" s="37">
        <v>1.0549999999999999</v>
      </c>
      <c r="R18" s="37">
        <v>0.94786700000000002</v>
      </c>
      <c r="S18" s="37">
        <f>Q12*S12</f>
        <v>1.1521125000000001</v>
      </c>
      <c r="T18" s="37">
        <f>1-T17</f>
        <v>0.7</v>
      </c>
      <c r="U18" s="38">
        <f>T18*U12</f>
        <v>0.10500000000000001</v>
      </c>
      <c r="V18" s="16">
        <f t="shared" si="1"/>
        <v>0.05</v>
      </c>
      <c r="W18" s="5">
        <f t="shared" si="2"/>
        <v>4.3398539639141143E-2</v>
      </c>
      <c r="X18" s="18">
        <f t="shared" si="0"/>
        <v>4.5568466621098208E-3</v>
      </c>
      <c r="Y18" s="59">
        <v>2.5000000000000001E-2</v>
      </c>
      <c r="Z18" s="6">
        <v>2.1699269819570571E-2</v>
      </c>
      <c r="AA18" s="101">
        <v>2.2784233310549104E-3</v>
      </c>
      <c r="AB18" s="25">
        <v>7.4999999999999997E-2</v>
      </c>
      <c r="AC18" s="109">
        <v>6.50978094587117E-2</v>
      </c>
      <c r="AD18" s="109">
        <v>6.835269993164729E-3</v>
      </c>
      <c r="AE18" s="118">
        <v>1</v>
      </c>
      <c r="AF18" s="110">
        <v>0.86797079278282274</v>
      </c>
      <c r="AG18" s="111">
        <v>9.1136933242196391E-2</v>
      </c>
      <c r="AH18" s="16">
        <v>1.0149999999999999</v>
      </c>
      <c r="AI18" s="5">
        <v>0.88099035467456499</v>
      </c>
      <c r="AJ18" s="18">
        <v>9.2503987240829338E-2</v>
      </c>
      <c r="AK18" s="107">
        <v>1.0549999999999999</v>
      </c>
      <c r="AL18" s="110">
        <v>0.91570918638587795</v>
      </c>
      <c r="AM18" s="111">
        <v>9.6149464570517193E-2</v>
      </c>
    </row>
    <row r="19" spans="5:39" x14ac:dyDescent="0.2">
      <c r="O19" s="36">
        <v>3</v>
      </c>
      <c r="P19" s="2" t="s">
        <v>12</v>
      </c>
      <c r="Q19" s="37">
        <v>1.0449999999999999</v>
      </c>
      <c r="R19" s="37">
        <v>0.95693799999999996</v>
      </c>
      <c r="S19" s="37">
        <f>Q13*S13</f>
        <v>1.1631375000000002</v>
      </c>
      <c r="T19" s="37">
        <f>ROUND((Q13-(R20/R13))/((R19/R13)-(R20/R13)),3)</f>
        <v>0.7</v>
      </c>
      <c r="U19" s="38">
        <f>T19*U13</f>
        <v>0.105</v>
      </c>
      <c r="V19" s="16">
        <f t="shared" si="1"/>
        <v>0.05</v>
      </c>
      <c r="W19" s="5">
        <f t="shared" si="2"/>
        <v>4.2987179073841225E-2</v>
      </c>
      <c r="X19" s="18">
        <f t="shared" si="0"/>
        <v>4.5136538027533285E-3</v>
      </c>
      <c r="Y19" s="59">
        <v>2.5000000000000001E-2</v>
      </c>
      <c r="Z19" s="6">
        <v>2.1493589536920613E-2</v>
      </c>
      <c r="AA19" s="61">
        <v>2.2568269013766643E-3</v>
      </c>
      <c r="AB19" s="25">
        <v>7.4999999999999997E-2</v>
      </c>
      <c r="AC19" s="109">
        <v>6.4480768610761824E-2</v>
      </c>
      <c r="AD19" s="109">
        <v>6.770480704129991E-3</v>
      </c>
      <c r="AE19" s="118">
        <v>1</v>
      </c>
      <c r="AF19" s="110">
        <v>0.85974358147682439</v>
      </c>
      <c r="AG19" s="111">
        <v>9.0273076055066556E-2</v>
      </c>
      <c r="AH19" s="16">
        <v>1.0149999999999999</v>
      </c>
      <c r="AI19" s="5">
        <v>0.87263973519897675</v>
      </c>
      <c r="AJ19" s="18">
        <v>9.1627172195892559E-2</v>
      </c>
      <c r="AK19" s="107">
        <v>1.0549999999999999</v>
      </c>
      <c r="AL19" s="110">
        <v>0.90702947845804971</v>
      </c>
      <c r="AM19" s="111">
        <v>9.5238095238095219E-2</v>
      </c>
    </row>
    <row r="20" spans="5:39" x14ac:dyDescent="0.2">
      <c r="O20" s="36">
        <v>3</v>
      </c>
      <c r="P20" s="2" t="s">
        <v>14</v>
      </c>
      <c r="Q20" s="37">
        <v>1.0549999999999999</v>
      </c>
      <c r="R20" s="37">
        <v>0.94786700000000002</v>
      </c>
      <c r="S20" s="37">
        <f>Q13*S13</f>
        <v>1.1631375000000002</v>
      </c>
      <c r="T20" s="37">
        <f>1-T19</f>
        <v>0.30000000000000004</v>
      </c>
      <c r="U20" s="38">
        <f>T20*U13</f>
        <v>4.5000000000000005E-2</v>
      </c>
      <c r="V20" s="16">
        <f t="shared" si="1"/>
        <v>0.05</v>
      </c>
      <c r="W20" s="5">
        <f t="shared" si="2"/>
        <v>4.2987179073841225E-2</v>
      </c>
      <c r="X20" s="18">
        <f t="shared" si="0"/>
        <v>1.9344230583228554E-3</v>
      </c>
      <c r="Y20" s="59">
        <v>2.5000000000000001E-2</v>
      </c>
      <c r="Z20" s="6">
        <v>2.1493589536920613E-2</v>
      </c>
      <c r="AA20" s="61">
        <v>9.6721152916142772E-4</v>
      </c>
      <c r="AB20" s="25">
        <v>7.4999999999999997E-2</v>
      </c>
      <c r="AC20" s="109">
        <v>6.4480768610761824E-2</v>
      </c>
      <c r="AD20" s="109">
        <v>2.9016345874842823E-3</v>
      </c>
      <c r="AE20" s="118">
        <v>1</v>
      </c>
      <c r="AF20" s="110">
        <v>0.85974358147682439</v>
      </c>
      <c r="AG20" s="111">
        <v>3.8688461166457105E-2</v>
      </c>
      <c r="AH20" s="16">
        <v>1.0149999999999999</v>
      </c>
      <c r="AI20" s="5">
        <v>0.87263973519897675</v>
      </c>
      <c r="AJ20" s="18">
        <v>3.9268788083953961E-2</v>
      </c>
      <c r="AK20" s="107">
        <v>1.0549999999999999</v>
      </c>
      <c r="AL20" s="110">
        <v>0.90702947845804971</v>
      </c>
      <c r="AM20" s="111">
        <v>4.0816326530612242E-2</v>
      </c>
    </row>
    <row r="21" spans="5:39" x14ac:dyDescent="0.2">
      <c r="O21" s="36">
        <v>3</v>
      </c>
      <c r="P21" s="2" t="s">
        <v>15</v>
      </c>
      <c r="Q21" s="37">
        <v>1.0549999999999999</v>
      </c>
      <c r="R21" s="37">
        <v>0.94786700000000002</v>
      </c>
      <c r="S21" s="37">
        <f>Q14*S14</f>
        <v>1.174215</v>
      </c>
      <c r="T21" s="37">
        <f>ROUND((Q14-(R22/R14))/((R21/R14)-(R22/R14)),3)</f>
        <v>0.3</v>
      </c>
      <c r="U21" s="38">
        <f>T21*U14</f>
        <v>0.105</v>
      </c>
      <c r="V21" s="16">
        <f t="shared" si="1"/>
        <v>0.05</v>
      </c>
      <c r="W21" s="5">
        <f t="shared" si="2"/>
        <v>4.2581639648616311E-2</v>
      </c>
      <c r="X21" s="18">
        <f t="shared" si="0"/>
        <v>4.4710721631047124E-3</v>
      </c>
      <c r="Y21" s="59">
        <v>2.5000000000000001E-2</v>
      </c>
      <c r="Z21" s="6">
        <v>2.1290819824308155E-2</v>
      </c>
      <c r="AA21" s="61">
        <v>2.2355360815523562E-3</v>
      </c>
      <c r="AB21" s="25">
        <v>7.4999999999999997E-2</v>
      </c>
      <c r="AC21" s="109">
        <v>6.3872459472924456E-2</v>
      </c>
      <c r="AD21" s="109">
        <v>6.7066082446570674E-3</v>
      </c>
      <c r="AE21" s="118">
        <v>1</v>
      </c>
      <c r="AF21" s="110">
        <v>0.85163279297232619</v>
      </c>
      <c r="AG21" s="111">
        <v>8.9421443262094252E-2</v>
      </c>
      <c r="AH21" s="16">
        <v>1.0149999999999999</v>
      </c>
      <c r="AI21" s="5">
        <v>0.86440728486691099</v>
      </c>
      <c r="AJ21" s="18">
        <v>9.0762764911025653E-2</v>
      </c>
      <c r="AK21" s="107">
        <v>1.0549999999999999</v>
      </c>
      <c r="AL21" s="110">
        <v>0.89847259658580403</v>
      </c>
      <c r="AM21" s="111">
        <v>9.4339622641509413E-2</v>
      </c>
    </row>
    <row r="22" spans="5:39" x14ac:dyDescent="0.2">
      <c r="O22" s="36">
        <v>3</v>
      </c>
      <c r="P22" s="2" t="s">
        <v>16</v>
      </c>
      <c r="Q22" s="37">
        <v>1.0649999999999999</v>
      </c>
      <c r="R22" s="37">
        <v>0.938967</v>
      </c>
      <c r="S22" s="37">
        <f>Q14*S14</f>
        <v>1.174215</v>
      </c>
      <c r="T22" s="37">
        <f>1-T21</f>
        <v>0.7</v>
      </c>
      <c r="U22" s="38">
        <f>T22*U14</f>
        <v>0.24499999999999997</v>
      </c>
      <c r="V22" s="16">
        <f t="shared" si="1"/>
        <v>0.05</v>
      </c>
      <c r="W22" s="5">
        <f t="shared" si="2"/>
        <v>4.2581639648616311E-2</v>
      </c>
      <c r="X22" s="18">
        <f t="shared" si="0"/>
        <v>1.0432501713910995E-2</v>
      </c>
      <c r="Y22" s="59">
        <v>2.5000000000000001E-2</v>
      </c>
      <c r="Z22" s="6">
        <v>2.1290819824308155E-2</v>
      </c>
      <c r="AA22" s="61">
        <v>5.2162508569554974E-3</v>
      </c>
      <c r="AB22" s="25">
        <v>7.4999999999999997E-2</v>
      </c>
      <c r="AC22" s="109">
        <v>6.3872459472924456E-2</v>
      </c>
      <c r="AD22" s="109">
        <v>1.5648752570866491E-2</v>
      </c>
      <c r="AE22" s="118">
        <v>1</v>
      </c>
      <c r="AF22" s="110">
        <v>0.85163279297232619</v>
      </c>
      <c r="AG22" s="111">
        <v>0.20865003427821988</v>
      </c>
      <c r="AH22" s="16">
        <v>1.0149999999999999</v>
      </c>
      <c r="AI22" s="5">
        <v>0.86440728486691099</v>
      </c>
      <c r="AJ22" s="18">
        <v>0.21177978479239315</v>
      </c>
      <c r="AK22" s="107">
        <v>1.0549999999999999</v>
      </c>
      <c r="AL22" s="110">
        <v>0.89847259658580403</v>
      </c>
      <c r="AM22" s="111">
        <v>0.22012578616352196</v>
      </c>
    </row>
    <row r="23" spans="5:39" x14ac:dyDescent="0.2">
      <c r="E23" s="2" t="s">
        <v>98</v>
      </c>
      <c r="F23" s="2" t="s">
        <v>103</v>
      </c>
      <c r="G23" s="2" t="s">
        <v>90</v>
      </c>
      <c r="H23" s="2" t="s">
        <v>92</v>
      </c>
      <c r="I23" s="2" t="s">
        <v>93</v>
      </c>
      <c r="J23" s="2" t="s">
        <v>94</v>
      </c>
      <c r="K23" s="2" t="s">
        <v>95</v>
      </c>
      <c r="L23" s="2" t="s">
        <v>96</v>
      </c>
      <c r="O23" s="36">
        <v>4</v>
      </c>
      <c r="P23" s="2" t="s">
        <v>17</v>
      </c>
      <c r="Q23" s="37"/>
      <c r="R23" s="37">
        <v>1</v>
      </c>
      <c r="S23" s="37">
        <f>Q15*S15</f>
        <v>1.1810798999999998</v>
      </c>
      <c r="T23" s="37"/>
      <c r="U23" s="38">
        <f>U15</f>
        <v>0.24499999999999997</v>
      </c>
      <c r="V23" s="16">
        <f>1.05</f>
        <v>1.05</v>
      </c>
      <c r="W23" s="5">
        <f t="shared" si="2"/>
        <v>0.88901690732354366</v>
      </c>
      <c r="X23" s="18">
        <f t="shared" si="0"/>
        <v>0.21780914229426818</v>
      </c>
      <c r="Y23" s="59">
        <v>1.0249999999999999</v>
      </c>
      <c r="Z23" s="6">
        <v>0.86784983810155436</v>
      </c>
      <c r="AA23" s="61">
        <v>0.2126232103348808</v>
      </c>
      <c r="AB23" s="25">
        <v>1.075</v>
      </c>
      <c r="AC23" s="109">
        <v>0.91018397654553274</v>
      </c>
      <c r="AD23" s="109">
        <v>0.2229950742536555</v>
      </c>
      <c r="AE23" s="117"/>
      <c r="AF23" s="106"/>
      <c r="AG23" s="112"/>
      <c r="AH23" s="120"/>
      <c r="AI23" s="105"/>
      <c r="AJ23" s="121"/>
      <c r="AK23" s="106"/>
      <c r="AL23" s="106"/>
      <c r="AM23" s="112"/>
    </row>
    <row r="24" spans="5:39" x14ac:dyDescent="0.2">
      <c r="E24" s="2" t="s">
        <v>99</v>
      </c>
      <c r="F24" s="2">
        <v>0.35</v>
      </c>
      <c r="G24" s="97">
        <v>1.0207503213796121</v>
      </c>
      <c r="H24" s="97">
        <v>0.97355296940537217</v>
      </c>
      <c r="I24" s="97">
        <v>1.0679476733538518</v>
      </c>
      <c r="J24" s="97">
        <v>0.96153846153846145</v>
      </c>
      <c r="K24" s="97">
        <v>0.97596153846153832</v>
      </c>
      <c r="L24" s="97">
        <v>1.0144230769230769</v>
      </c>
      <c r="O24" s="36">
        <v>4</v>
      </c>
      <c r="P24" s="2" t="s">
        <v>18</v>
      </c>
      <c r="Q24" s="37"/>
      <c r="R24" s="37">
        <v>1</v>
      </c>
      <c r="S24" s="37">
        <f>Q15*S15</f>
        <v>1.1810798999999998</v>
      </c>
      <c r="T24" s="37"/>
      <c r="U24" s="38"/>
      <c r="V24" s="16">
        <f t="shared" ref="V24:V38" si="7">1.05</f>
        <v>1.05</v>
      </c>
      <c r="W24" s="5">
        <f t="shared" si="2"/>
        <v>0.88901690732354366</v>
      </c>
      <c r="X24" s="18">
        <v>0</v>
      </c>
      <c r="Y24" s="59">
        <v>1.0249999999999999</v>
      </c>
      <c r="Z24" s="6">
        <v>0.86784983810155436</v>
      </c>
      <c r="AA24" s="61">
        <v>0</v>
      </c>
      <c r="AB24" s="25">
        <v>1.075</v>
      </c>
      <c r="AC24" s="109">
        <v>0.91018397654553274</v>
      </c>
      <c r="AD24" s="109">
        <v>0</v>
      </c>
      <c r="AE24" s="117"/>
      <c r="AF24" s="106"/>
      <c r="AG24" s="112"/>
      <c r="AH24" s="120"/>
      <c r="AI24" s="105"/>
      <c r="AJ24" s="121"/>
      <c r="AK24" s="106"/>
      <c r="AL24" s="106"/>
      <c r="AM24" s="112"/>
    </row>
    <row r="25" spans="5:39" x14ac:dyDescent="0.2">
      <c r="E25" s="2" t="s">
        <v>100</v>
      </c>
      <c r="F25" s="2">
        <v>0.15</v>
      </c>
      <c r="G25" s="97">
        <v>0.99820749633670558</v>
      </c>
      <c r="H25" s="97">
        <v>0.95176491422438025</v>
      </c>
      <c r="I25" s="97">
        <v>1.0446500784490307</v>
      </c>
      <c r="J25" s="97">
        <v>0.95238095238095233</v>
      </c>
      <c r="K25" s="97">
        <v>0.96666666666666656</v>
      </c>
      <c r="L25" s="97">
        <v>1.0047619047619047</v>
      </c>
      <c r="O25" s="36">
        <v>4</v>
      </c>
      <c r="P25" s="2" t="s">
        <v>19</v>
      </c>
      <c r="Q25" s="37"/>
      <c r="R25" s="37">
        <v>1</v>
      </c>
      <c r="S25" s="37">
        <f>Q16*S16</f>
        <v>1.1924912999999999</v>
      </c>
      <c r="T25" s="37"/>
      <c r="U25" s="38">
        <f>U16</f>
        <v>0.10500000000000001</v>
      </c>
      <c r="V25" s="16">
        <f t="shared" si="7"/>
        <v>1.05</v>
      </c>
      <c r="W25" s="5">
        <f>V25/$S25</f>
        <v>0.88050956849748097</v>
      </c>
      <c r="X25" s="18">
        <f>W25*$U25</f>
        <v>9.2453504692235511E-2</v>
      </c>
      <c r="Y25" s="59">
        <v>1.0249999999999999</v>
      </c>
      <c r="Z25" s="6">
        <v>0.85954505496182654</v>
      </c>
      <c r="AA25" s="61">
        <v>9.0252230770991801E-2</v>
      </c>
      <c r="AB25" s="25">
        <v>1.075</v>
      </c>
      <c r="AC25" s="109">
        <v>0.90147408203313517</v>
      </c>
      <c r="AD25" s="109">
        <v>9.4654778613479207E-2</v>
      </c>
      <c r="AE25" s="117"/>
      <c r="AF25" s="106"/>
      <c r="AG25" s="112"/>
      <c r="AH25" s="120"/>
      <c r="AI25" s="105"/>
      <c r="AJ25" s="121"/>
      <c r="AK25" s="106"/>
      <c r="AL25" s="106"/>
      <c r="AM25" s="112"/>
    </row>
    <row r="26" spans="5:39" x14ac:dyDescent="0.2">
      <c r="E26" s="2" t="s">
        <v>101</v>
      </c>
      <c r="F26" s="2">
        <v>0.15</v>
      </c>
      <c r="G26" s="97">
        <v>1.0018356965226509</v>
      </c>
      <c r="H26" s="97">
        <v>0.95530672869161259</v>
      </c>
      <c r="I26" s="97">
        <v>1.048364664353689</v>
      </c>
      <c r="J26" s="97">
        <v>0.95238095238095233</v>
      </c>
      <c r="K26" s="97">
        <v>0.96666666666666656</v>
      </c>
      <c r="L26" s="97">
        <v>1.0047619047619047</v>
      </c>
      <c r="O26" s="36">
        <v>4</v>
      </c>
      <c r="P26" s="2" t="s">
        <v>22</v>
      </c>
      <c r="Q26" s="37"/>
      <c r="R26" s="37">
        <v>1</v>
      </c>
      <c r="S26" s="37">
        <f>Q16*S16</f>
        <v>1.1924912999999999</v>
      </c>
      <c r="T26" s="37"/>
      <c r="U26" s="38"/>
      <c r="V26" s="16">
        <f t="shared" si="7"/>
        <v>1.05</v>
      </c>
      <c r="W26" s="5">
        <f>V26/$S26</f>
        <v>0.88050956849748097</v>
      </c>
      <c r="X26" s="18">
        <v>0</v>
      </c>
      <c r="Y26" s="59">
        <v>1.0249999999999999</v>
      </c>
      <c r="Z26" s="6">
        <v>0.85954505496182654</v>
      </c>
      <c r="AA26" s="61">
        <v>0</v>
      </c>
      <c r="AB26" s="25">
        <v>1.075</v>
      </c>
      <c r="AC26" s="109">
        <v>0.90147408203313517</v>
      </c>
      <c r="AD26" s="109">
        <v>0</v>
      </c>
      <c r="AE26" s="117"/>
      <c r="AF26" s="106"/>
      <c r="AG26" s="112"/>
      <c r="AH26" s="120"/>
      <c r="AI26" s="105"/>
      <c r="AJ26" s="121"/>
      <c r="AK26" s="106"/>
      <c r="AL26" s="106"/>
      <c r="AM26" s="112"/>
    </row>
    <row r="27" spans="5:39" x14ac:dyDescent="0.2">
      <c r="E27" s="2" t="s">
        <v>102</v>
      </c>
      <c r="F27" s="2">
        <v>0.35</v>
      </c>
      <c r="G27" s="97">
        <v>0.97992362653071252</v>
      </c>
      <c r="H27" s="97">
        <v>0.93413029669866932</v>
      </c>
      <c r="I27" s="97">
        <v>1.0257169563627553</v>
      </c>
      <c r="J27" s="97">
        <v>0.94339622641509413</v>
      </c>
      <c r="K27" s="97">
        <v>0.9575471698113206</v>
      </c>
      <c r="L27" s="97">
        <v>0.99528301886792436</v>
      </c>
      <c r="O27" s="36">
        <v>4</v>
      </c>
      <c r="P27" s="2" t="s">
        <v>20</v>
      </c>
      <c r="Q27" s="37"/>
      <c r="R27" s="37">
        <v>1</v>
      </c>
      <c r="S27" s="37">
        <f>Q17*S17</f>
        <v>1.2039575625000001</v>
      </c>
      <c r="T27" s="37"/>
      <c r="U27" s="38">
        <f>U17</f>
        <v>4.5000000000000005E-2</v>
      </c>
      <c r="V27" s="16">
        <f t="shared" si="7"/>
        <v>1.05</v>
      </c>
      <c r="W27" s="5">
        <f t="shared" si="2"/>
        <v>0.87212376308321915</v>
      </c>
      <c r="X27" s="18">
        <f>W27*$U27</f>
        <v>3.9245569338744866E-2</v>
      </c>
      <c r="Y27" s="59">
        <v>1.0249999999999999</v>
      </c>
      <c r="Z27" s="6">
        <v>0.85135891158123755</v>
      </c>
      <c r="AA27" s="61">
        <v>3.8311151021155697E-2</v>
      </c>
      <c r="AB27" s="25">
        <v>1.075</v>
      </c>
      <c r="AC27" s="109">
        <v>0.89288861458520041</v>
      </c>
      <c r="AD27" s="109">
        <v>4.0179987656334022E-2</v>
      </c>
      <c r="AE27" s="117"/>
      <c r="AF27" s="106"/>
      <c r="AG27" s="112"/>
      <c r="AH27" s="120"/>
      <c r="AI27" s="105"/>
      <c r="AJ27" s="121"/>
      <c r="AK27" s="106"/>
      <c r="AL27" s="106"/>
      <c r="AM27" s="112"/>
    </row>
    <row r="28" spans="5:39" x14ac:dyDescent="0.2">
      <c r="G28" s="23">
        <f>SUMPRODUCT($F$24:$F$27,G24:G27)</f>
        <v>1.0002423606975168</v>
      </c>
      <c r="H28" s="23">
        <f t="shared" ref="H28:L28" si="8">SUMPRODUCT($F$24:$F$27,H24:H27)</f>
        <v>0.95374988957381346</v>
      </c>
      <c r="I28" s="23">
        <f t="shared" si="8"/>
        <v>1.0467348318212204</v>
      </c>
      <c r="J28" s="23">
        <f t="shared" si="8"/>
        <v>0.95244142649803021</v>
      </c>
      <c r="K28" s="23">
        <f t="shared" si="8"/>
        <v>0.96672804789550071</v>
      </c>
      <c r="L28" s="23">
        <f t="shared" si="8"/>
        <v>1.0048257049554219</v>
      </c>
      <c r="O28" s="36">
        <v>4</v>
      </c>
      <c r="P28" s="2" t="s">
        <v>23</v>
      </c>
      <c r="Q28" s="37"/>
      <c r="R28" s="37">
        <v>1</v>
      </c>
      <c r="S28" s="37">
        <f>Q17*S17</f>
        <v>1.2039575625000001</v>
      </c>
      <c r="T28" s="37"/>
      <c r="U28" s="38"/>
      <c r="V28" s="16">
        <f t="shared" si="7"/>
        <v>1.05</v>
      </c>
      <c r="W28" s="5">
        <f t="shared" si="2"/>
        <v>0.87212376308321915</v>
      </c>
      <c r="X28" s="18">
        <v>0</v>
      </c>
      <c r="Y28" s="59">
        <v>1.0249999999999999</v>
      </c>
      <c r="Z28" s="6">
        <v>0.85135891158123755</v>
      </c>
      <c r="AA28" s="61">
        <v>0</v>
      </c>
      <c r="AB28" s="25">
        <v>1.075</v>
      </c>
      <c r="AC28" s="109">
        <v>0.89288861458520041</v>
      </c>
      <c r="AD28" s="109">
        <v>0</v>
      </c>
      <c r="AE28" s="117"/>
      <c r="AF28" s="106"/>
      <c r="AG28" s="112"/>
      <c r="AH28" s="120"/>
      <c r="AI28" s="105"/>
      <c r="AJ28" s="121"/>
      <c r="AK28" s="106"/>
      <c r="AL28" s="106"/>
      <c r="AM28" s="112"/>
    </row>
    <row r="29" spans="5:39" x14ac:dyDescent="0.2">
      <c r="F29" s="2" t="s">
        <v>46</v>
      </c>
      <c r="G29" s="23">
        <f>G28/$G$28</f>
        <v>1</v>
      </c>
      <c r="H29" s="23">
        <f t="shared" ref="H29:L29" si="9">H28/$G$28</f>
        <v>0.95351879409378149</v>
      </c>
      <c r="I29" s="23">
        <f t="shared" si="9"/>
        <v>1.0464812059062187</v>
      </c>
      <c r="J29" s="23">
        <f t="shared" si="9"/>
        <v>0.95221064806118316</v>
      </c>
      <c r="K29" s="23">
        <f t="shared" si="9"/>
        <v>0.96649380778210092</v>
      </c>
      <c r="L29" s="23">
        <f t="shared" si="9"/>
        <v>1.0045822337045482</v>
      </c>
      <c r="O29" s="36">
        <v>4</v>
      </c>
      <c r="P29" s="2" t="s">
        <v>24</v>
      </c>
      <c r="Q29" s="37"/>
      <c r="R29" s="37">
        <v>1</v>
      </c>
      <c r="S29" s="37">
        <f>Q18*S18</f>
        <v>1.2154786875000001</v>
      </c>
      <c r="T29" s="37"/>
      <c r="U29" s="38">
        <f>U18</f>
        <v>0.10500000000000001</v>
      </c>
      <c r="V29" s="16">
        <f t="shared" si="7"/>
        <v>1.05</v>
      </c>
      <c r="W29" s="5">
        <f t="shared" si="2"/>
        <v>0.86385718712982362</v>
      </c>
      <c r="X29" s="18">
        <f>W29*$U29</f>
        <v>9.0705004648631488E-2</v>
      </c>
      <c r="Y29" s="59">
        <v>1.0249999999999999</v>
      </c>
      <c r="Z29" s="6">
        <v>0.8432891588648278</v>
      </c>
      <c r="AA29" s="61">
        <v>8.8545361680806928E-2</v>
      </c>
      <c r="AB29" s="25">
        <v>1.075</v>
      </c>
      <c r="AC29" s="109">
        <v>0.88442521539481944</v>
      </c>
      <c r="AD29" s="109">
        <v>9.2864647616456047E-2</v>
      </c>
      <c r="AE29" s="117"/>
      <c r="AF29" s="106"/>
      <c r="AG29" s="112"/>
      <c r="AH29" s="120"/>
      <c r="AI29" s="105"/>
      <c r="AJ29" s="121"/>
      <c r="AK29" s="106"/>
      <c r="AL29" s="106"/>
      <c r="AM29" s="112"/>
    </row>
    <row r="30" spans="5:39" x14ac:dyDescent="0.2">
      <c r="F30" s="2" t="s">
        <v>97</v>
      </c>
      <c r="G30" s="23">
        <f>1/G29</f>
        <v>1</v>
      </c>
      <c r="H30" s="127">
        <f t="shared" ref="H30:L30" si="10">1/H29</f>
        <v>1.0487470264814172</v>
      </c>
      <c r="I30" s="127">
        <f t="shared" si="10"/>
        <v>0.95558333427883446</v>
      </c>
      <c r="J30" s="127">
        <f t="shared" si="10"/>
        <v>1.0501877940937983</v>
      </c>
      <c r="K30" s="127">
        <f t="shared" si="10"/>
        <v>1.0346677774323134</v>
      </c>
      <c r="L30" s="127">
        <f t="shared" si="10"/>
        <v>0.99543866738748643</v>
      </c>
      <c r="O30" s="36">
        <v>4</v>
      </c>
      <c r="P30" s="2" t="s">
        <v>27</v>
      </c>
      <c r="Q30" s="37"/>
      <c r="R30" s="37">
        <v>1</v>
      </c>
      <c r="S30" s="37">
        <f>Q18*S18</f>
        <v>1.2154786875000001</v>
      </c>
      <c r="T30" s="37"/>
      <c r="U30" s="38"/>
      <c r="V30" s="16">
        <f t="shared" si="7"/>
        <v>1.05</v>
      </c>
      <c r="W30" s="5">
        <f t="shared" si="2"/>
        <v>0.86385718712982362</v>
      </c>
      <c r="X30" s="18">
        <v>0</v>
      </c>
      <c r="Y30" s="59">
        <v>1.0249999999999999</v>
      </c>
      <c r="Z30" s="6">
        <v>0.8432891588648278</v>
      </c>
      <c r="AA30" s="61">
        <v>0</v>
      </c>
      <c r="AB30" s="25">
        <v>1.075</v>
      </c>
      <c r="AC30" s="109">
        <v>0.88442521539481944</v>
      </c>
      <c r="AD30" s="109">
        <v>0</v>
      </c>
      <c r="AE30" s="117"/>
      <c r="AF30" s="106"/>
      <c r="AG30" s="112"/>
      <c r="AH30" s="120"/>
      <c r="AI30" s="105"/>
      <c r="AJ30" s="121"/>
      <c r="AK30" s="106"/>
      <c r="AL30" s="106"/>
      <c r="AM30" s="112"/>
    </row>
    <row r="31" spans="5:39" x14ac:dyDescent="0.2">
      <c r="G31" s="23">
        <f>$G$28*G30</f>
        <v>1.0002423606975168</v>
      </c>
      <c r="H31" s="23">
        <f t="shared" ref="H31:L31" si="11">$G$28*H30</f>
        <v>1.0490012015422738</v>
      </c>
      <c r="I31" s="23">
        <f t="shared" si="11"/>
        <v>0.9558149301222657</v>
      </c>
      <c r="J31" s="23">
        <f t="shared" si="11"/>
        <v>1.0504423183400984</v>
      </c>
      <c r="K31" s="23">
        <f t="shared" si="11"/>
        <v>1.0349185402365502</v>
      </c>
      <c r="L31" s="23">
        <f t="shared" si="11"/>
        <v>0.99567992259724969</v>
      </c>
      <c r="O31" s="36">
        <v>4</v>
      </c>
      <c r="P31" s="2" t="s">
        <v>21</v>
      </c>
      <c r="Q31" s="37"/>
      <c r="R31" s="37">
        <v>1</v>
      </c>
      <c r="S31" s="37">
        <f>Q19*S19</f>
        <v>1.2154786875000001</v>
      </c>
      <c r="T31" s="37"/>
      <c r="U31" s="38">
        <f>U19</f>
        <v>0.105</v>
      </c>
      <c r="V31" s="16">
        <f t="shared" si="7"/>
        <v>1.05</v>
      </c>
      <c r="W31" s="5">
        <f t="shared" si="2"/>
        <v>0.86385718712982362</v>
      </c>
      <c r="X31" s="18">
        <f>W31*$U31</f>
        <v>9.0705004648631474E-2</v>
      </c>
      <c r="Y31" s="59">
        <v>1.0249999999999999</v>
      </c>
      <c r="Z31" s="6">
        <v>0.8432891588648278</v>
      </c>
      <c r="AA31" s="61">
        <v>8.8545361680806914E-2</v>
      </c>
      <c r="AB31" s="25">
        <v>1.075</v>
      </c>
      <c r="AC31" s="109">
        <v>0.88442521539481944</v>
      </c>
      <c r="AD31" s="109">
        <v>9.2864647616456034E-2</v>
      </c>
      <c r="AE31" s="117"/>
      <c r="AF31" s="106"/>
      <c r="AG31" s="112"/>
      <c r="AH31" s="120"/>
      <c r="AI31" s="105"/>
      <c r="AJ31" s="121"/>
      <c r="AK31" s="106"/>
      <c r="AL31" s="106"/>
      <c r="AM31" s="112"/>
    </row>
    <row r="32" spans="5:39" x14ac:dyDescent="0.2">
      <c r="O32" s="36">
        <v>4</v>
      </c>
      <c r="P32" s="2" t="s">
        <v>25</v>
      </c>
      <c r="Q32" s="37"/>
      <c r="R32" s="37">
        <v>1</v>
      </c>
      <c r="S32" s="37">
        <f>Q19*S19</f>
        <v>1.2154786875000001</v>
      </c>
      <c r="T32" s="37"/>
      <c r="U32" s="38"/>
      <c r="V32" s="16">
        <f t="shared" si="7"/>
        <v>1.05</v>
      </c>
      <c r="W32" s="5">
        <f t="shared" si="2"/>
        <v>0.86385718712982362</v>
      </c>
      <c r="X32" s="18">
        <v>0</v>
      </c>
      <c r="Y32" s="59">
        <v>1.0249999999999999</v>
      </c>
      <c r="Z32" s="6">
        <v>0.8432891588648278</v>
      </c>
      <c r="AA32" s="61">
        <v>0</v>
      </c>
      <c r="AB32" s="25">
        <v>1.075</v>
      </c>
      <c r="AC32" s="109">
        <v>0.88442521539481944</v>
      </c>
      <c r="AD32" s="109">
        <v>0</v>
      </c>
      <c r="AE32" s="117"/>
      <c r="AF32" s="106"/>
      <c r="AG32" s="112"/>
      <c r="AH32" s="120"/>
      <c r="AI32" s="105"/>
      <c r="AJ32" s="121"/>
      <c r="AK32" s="106"/>
      <c r="AL32" s="106"/>
      <c r="AM32" s="112"/>
    </row>
    <row r="33" spans="7:39" x14ac:dyDescent="0.2">
      <c r="O33" s="36">
        <v>4</v>
      </c>
      <c r="P33" s="2" t="s">
        <v>32</v>
      </c>
      <c r="Q33" s="37"/>
      <c r="R33" s="37">
        <v>1</v>
      </c>
      <c r="S33" s="37">
        <f>Q20*S20</f>
        <v>1.2271100625</v>
      </c>
      <c r="T33" s="37"/>
      <c r="U33" s="38">
        <f>U20</f>
        <v>4.5000000000000005E-2</v>
      </c>
      <c r="V33" s="16">
        <f t="shared" si="7"/>
        <v>1.05</v>
      </c>
      <c r="W33" s="5">
        <f t="shared" si="2"/>
        <v>0.85566896734660269</v>
      </c>
      <c r="X33" s="18">
        <f>W33*$U33</f>
        <v>3.8505103530597128E-2</v>
      </c>
      <c r="Y33" s="59">
        <v>1.0249999999999999</v>
      </c>
      <c r="Z33" s="6">
        <v>0.83529589669549298</v>
      </c>
      <c r="AA33" s="61">
        <v>3.758831535129719E-2</v>
      </c>
      <c r="AB33" s="25">
        <v>1.075</v>
      </c>
      <c r="AC33" s="109">
        <v>0.87604203799771219</v>
      </c>
      <c r="AD33" s="109">
        <v>3.9421891709897051E-2</v>
      </c>
      <c r="AE33" s="117"/>
      <c r="AF33" s="106"/>
      <c r="AG33" s="112"/>
      <c r="AH33" s="120"/>
      <c r="AI33" s="105"/>
      <c r="AJ33" s="121"/>
      <c r="AK33" s="106"/>
      <c r="AL33" s="106"/>
      <c r="AM33" s="112"/>
    </row>
    <row r="34" spans="7:39" x14ac:dyDescent="0.2">
      <c r="O34" s="36">
        <v>4</v>
      </c>
      <c r="P34" s="2" t="s">
        <v>28</v>
      </c>
      <c r="Q34" s="37"/>
      <c r="R34" s="37">
        <v>1</v>
      </c>
      <c r="S34" s="37">
        <f>Q20*S20</f>
        <v>1.2271100625</v>
      </c>
      <c r="T34" s="37"/>
      <c r="U34" s="38"/>
      <c r="V34" s="16">
        <f t="shared" si="7"/>
        <v>1.05</v>
      </c>
      <c r="W34" s="5">
        <f t="shared" si="2"/>
        <v>0.85566896734660269</v>
      </c>
      <c r="X34" s="18">
        <v>0</v>
      </c>
      <c r="Y34" s="59">
        <v>1.0249999999999999</v>
      </c>
      <c r="Z34" s="6">
        <v>0.83529589669549298</v>
      </c>
      <c r="AA34" s="61">
        <v>0</v>
      </c>
      <c r="AB34" s="25">
        <v>1.075</v>
      </c>
      <c r="AC34" s="109">
        <v>0.87604203799771219</v>
      </c>
      <c r="AD34" s="109">
        <v>0</v>
      </c>
      <c r="AE34" s="117"/>
      <c r="AF34" s="106"/>
      <c r="AG34" s="112"/>
      <c r="AH34" s="120"/>
      <c r="AI34" s="105"/>
      <c r="AJ34" s="121"/>
      <c r="AK34" s="106"/>
      <c r="AL34" s="106"/>
      <c r="AM34" s="112"/>
    </row>
    <row r="35" spans="7:39" x14ac:dyDescent="0.2">
      <c r="G35" s="139" t="s">
        <v>104</v>
      </c>
      <c r="H35" s="139"/>
      <c r="I35" s="139"/>
      <c r="J35" s="139"/>
      <c r="K35" s="139"/>
      <c r="L35" s="139"/>
      <c r="O35" s="36">
        <v>4</v>
      </c>
      <c r="P35" s="2" t="s">
        <v>26</v>
      </c>
      <c r="Q35" s="37"/>
      <c r="R35" s="37">
        <v>1</v>
      </c>
      <c r="S35" s="37">
        <f>Q21*S21</f>
        <v>1.2387968249999999</v>
      </c>
      <c r="T35" s="37"/>
      <c r="U35" s="38">
        <f>U21</f>
        <v>0.105</v>
      </c>
      <c r="V35" s="16">
        <f t="shared" si="7"/>
        <v>1.05</v>
      </c>
      <c r="W35" s="5">
        <f t="shared" si="2"/>
        <v>0.84759661859804991</v>
      </c>
      <c r="X35" s="18">
        <f>W35*$U35</f>
        <v>8.8997644952795232E-2</v>
      </c>
      <c r="Y35" s="59">
        <v>1.0249999999999999</v>
      </c>
      <c r="Z35" s="6">
        <v>0.82741574672666762</v>
      </c>
      <c r="AA35" s="61">
        <v>8.6878653406300091E-2</v>
      </c>
      <c r="AB35" s="25">
        <v>1.075</v>
      </c>
      <c r="AC35" s="109">
        <v>0.86777749046943198</v>
      </c>
      <c r="AD35" s="109">
        <v>9.111663649929036E-2</v>
      </c>
      <c r="AE35" s="117"/>
      <c r="AF35" s="106"/>
      <c r="AG35" s="112"/>
      <c r="AH35" s="120"/>
      <c r="AI35" s="105"/>
      <c r="AJ35" s="121"/>
      <c r="AK35" s="106"/>
      <c r="AL35" s="106"/>
      <c r="AM35" s="112"/>
    </row>
    <row r="36" spans="7:39" x14ac:dyDescent="0.2">
      <c r="G36" s="23">
        <f>G24*G$30</f>
        <v>1.0207503213796121</v>
      </c>
      <c r="H36" s="23">
        <f t="shared" ref="H36:L36" si="12">H24*H$30</f>
        <v>1.0210107817860381</v>
      </c>
      <c r="I36" s="23">
        <f t="shared" si="12"/>
        <v>1.0205129985387973</v>
      </c>
      <c r="J36" s="127">
        <f t="shared" si="12"/>
        <v>1.0097959558594214</v>
      </c>
      <c r="K36" s="127">
        <f t="shared" si="12"/>
        <v>1.0097959558594212</v>
      </c>
      <c r="L36" s="127">
        <f t="shared" si="12"/>
        <v>1.0097959558594214</v>
      </c>
      <c r="O36" s="36">
        <v>4</v>
      </c>
      <c r="P36" s="2" t="s">
        <v>29</v>
      </c>
      <c r="Q36" s="37"/>
      <c r="R36" s="37">
        <v>1</v>
      </c>
      <c r="S36" s="37">
        <f>Q21*S21</f>
        <v>1.2387968249999999</v>
      </c>
      <c r="T36" s="37"/>
      <c r="U36" s="38"/>
      <c r="V36" s="16">
        <f t="shared" si="7"/>
        <v>1.05</v>
      </c>
      <c r="W36" s="5">
        <f t="shared" si="2"/>
        <v>0.84759661859804991</v>
      </c>
      <c r="X36" s="18">
        <v>0</v>
      </c>
      <c r="Y36" s="59">
        <v>1.0249999999999999</v>
      </c>
      <c r="Z36" s="6">
        <v>0.82741574672666762</v>
      </c>
      <c r="AA36" s="61">
        <v>0</v>
      </c>
      <c r="AB36" s="25">
        <v>1.075</v>
      </c>
      <c r="AC36" s="109">
        <v>0.86777749046943198</v>
      </c>
      <c r="AD36" s="109">
        <v>0</v>
      </c>
      <c r="AE36" s="117"/>
      <c r="AF36" s="106"/>
      <c r="AG36" s="112"/>
      <c r="AH36" s="120"/>
      <c r="AI36" s="105"/>
      <c r="AJ36" s="121"/>
      <c r="AK36" s="106"/>
      <c r="AL36" s="106"/>
      <c r="AM36" s="112"/>
    </row>
    <row r="37" spans="7:39" x14ac:dyDescent="0.2">
      <c r="G37" s="23">
        <f t="shared" ref="G37:L38" si="13">G25*G$30</f>
        <v>0.99820749633670558</v>
      </c>
      <c r="H37" s="127">
        <f t="shared" si="13"/>
        <v>0.99816062370215985</v>
      </c>
      <c r="I37" s="23">
        <f t="shared" si="13"/>
        <v>0.99825020511897078</v>
      </c>
      <c r="J37" s="23">
        <f t="shared" si="13"/>
        <v>1.0001788515179031</v>
      </c>
      <c r="K37" s="23">
        <f t="shared" si="13"/>
        <v>1.0001788515179029</v>
      </c>
      <c r="L37" s="23">
        <f t="shared" si="13"/>
        <v>1.0001788515179031</v>
      </c>
      <c r="O37" s="36">
        <v>4</v>
      </c>
      <c r="P37" s="2" t="s">
        <v>30</v>
      </c>
      <c r="Q37" s="37"/>
      <c r="R37" s="37">
        <v>1</v>
      </c>
      <c r="S37" s="37">
        <f>Q22*S22</f>
        <v>1.250538975</v>
      </c>
      <c r="T37" s="37"/>
      <c r="U37" s="38">
        <f>U22</f>
        <v>0.24499999999999997</v>
      </c>
      <c r="V37" s="16">
        <f t="shared" si="7"/>
        <v>1.05</v>
      </c>
      <c r="W37" s="5">
        <f t="shared" si="2"/>
        <v>0.83963796490229348</v>
      </c>
      <c r="X37" s="18">
        <f>W37*$U37</f>
        <v>0.20571130140106186</v>
      </c>
      <c r="Y37" s="59">
        <v>1.0249999999999999</v>
      </c>
      <c r="Z37" s="6">
        <v>0.81964658478557206</v>
      </c>
      <c r="AA37" s="61">
        <v>0.20081341327246513</v>
      </c>
      <c r="AB37" s="25">
        <v>1.075</v>
      </c>
      <c r="AC37" s="109">
        <v>0.85962934501901467</v>
      </c>
      <c r="AD37" s="109">
        <v>0.21060918952965857</v>
      </c>
      <c r="AE37" s="117"/>
      <c r="AF37" s="106"/>
      <c r="AG37" s="112"/>
      <c r="AH37" s="120"/>
      <c r="AI37" s="105"/>
      <c r="AJ37" s="121"/>
      <c r="AK37" s="106"/>
      <c r="AL37" s="106"/>
      <c r="AM37" s="112"/>
    </row>
    <row r="38" spans="7:39" ht="15" thickBot="1" x14ac:dyDescent="0.25">
      <c r="G38" s="23">
        <f t="shared" si="13"/>
        <v>1.0018356965226509</v>
      </c>
      <c r="H38" s="23">
        <f t="shared" si="13"/>
        <v>1.0018750910930185</v>
      </c>
      <c r="I38" s="23">
        <f t="shared" si="13"/>
        <v>1.0017998015032092</v>
      </c>
      <c r="J38" s="127">
        <f t="shared" si="13"/>
        <v>1.0001788515179031</v>
      </c>
      <c r="K38" s="127">
        <f t="shared" si="13"/>
        <v>1.0001788515179029</v>
      </c>
      <c r="L38" s="127">
        <f t="shared" si="13"/>
        <v>1.0001788515179031</v>
      </c>
      <c r="O38" s="39">
        <v>4</v>
      </c>
      <c r="P38" s="40" t="s">
        <v>31</v>
      </c>
      <c r="Q38" s="41"/>
      <c r="R38" s="41">
        <v>1</v>
      </c>
      <c r="S38" s="41">
        <f>Q22*S22</f>
        <v>1.250538975</v>
      </c>
      <c r="T38" s="41"/>
      <c r="U38" s="42"/>
      <c r="V38" s="19">
        <f t="shared" si="7"/>
        <v>1.05</v>
      </c>
      <c r="W38" s="20">
        <f t="shared" si="2"/>
        <v>0.83963796490229348</v>
      </c>
      <c r="X38" s="21">
        <v>0</v>
      </c>
      <c r="Y38" s="62">
        <v>1.0249999999999999</v>
      </c>
      <c r="Z38" s="63">
        <v>0.81964658478557206</v>
      </c>
      <c r="AA38" s="64">
        <v>0</v>
      </c>
      <c r="AB38" s="26">
        <v>1.075</v>
      </c>
      <c r="AC38" s="113">
        <v>0.85962934501901467</v>
      </c>
      <c r="AD38" s="113">
        <v>0</v>
      </c>
      <c r="AE38" s="119"/>
      <c r="AF38" s="114"/>
      <c r="AG38" s="116"/>
      <c r="AH38" s="122"/>
      <c r="AI38" s="115"/>
      <c r="AJ38" s="123"/>
      <c r="AK38" s="114"/>
      <c r="AL38" s="114"/>
      <c r="AM38" s="116"/>
    </row>
    <row r="39" spans="7:39" ht="16.5" thickTop="1" x14ac:dyDescent="0.25">
      <c r="G39" s="23">
        <f>G27*G$30</f>
        <v>0.97992362653071252</v>
      </c>
      <c r="H39" s="127">
        <f t="shared" ref="H39:L39" si="14">H27*H$30</f>
        <v>0.97966637100893339</v>
      </c>
      <c r="I39" s="23">
        <f t="shared" si="14"/>
        <v>0.98015802918745942</v>
      </c>
      <c r="J39" s="23">
        <f t="shared" si="14"/>
        <v>0.99074320197528121</v>
      </c>
      <c r="K39" s="23">
        <f t="shared" si="14"/>
        <v>0.9907432019752811</v>
      </c>
      <c r="L39" s="23">
        <f t="shared" si="14"/>
        <v>0.9907432019752811</v>
      </c>
      <c r="O39" s="102"/>
      <c r="P39" s="102"/>
      <c r="Q39" s="102"/>
      <c r="R39" s="102"/>
      <c r="S39" s="102"/>
      <c r="T39" s="102"/>
      <c r="U39" s="102"/>
      <c r="V39" s="102"/>
      <c r="W39" s="102"/>
      <c r="X39" s="124">
        <f>SUM(X9:X38)</f>
        <v>1.0003007987856234</v>
      </c>
      <c r="Y39" s="102"/>
      <c r="Z39" s="102"/>
      <c r="AA39" s="124">
        <f>SUM(AA9:AA38)</f>
        <v>0.91164195915803337</v>
      </c>
      <c r="AB39" s="102"/>
      <c r="AC39" s="102"/>
      <c r="AD39" s="124">
        <f>SUM(AD9:AD38)</f>
        <v>1.0889596384132132</v>
      </c>
      <c r="AE39" s="102"/>
      <c r="AF39" s="102"/>
      <c r="AG39" s="124">
        <f>SUM(AG9:AG22)</f>
        <v>0.86393946670588351</v>
      </c>
      <c r="AH39" s="102"/>
      <c r="AI39" s="102"/>
      <c r="AJ39" s="124">
        <f>SUM(AJ9:AJ22)</f>
        <v>0.9047900236894808</v>
      </c>
      <c r="AK39" s="102"/>
      <c r="AL39" s="102"/>
      <c r="AM39" s="124">
        <f>SUM(AM9:AM22)</f>
        <v>1.013724842312407</v>
      </c>
    </row>
    <row r="41" spans="7:39" ht="15" thickBot="1" x14ac:dyDescent="0.25"/>
    <row r="42" spans="7:39" ht="21.75" thickTop="1" thickBot="1" x14ac:dyDescent="0.35">
      <c r="O42" s="140" t="s">
        <v>80</v>
      </c>
      <c r="P42" s="141"/>
      <c r="Q42" s="141"/>
      <c r="R42" s="141"/>
      <c r="S42" s="141"/>
      <c r="T42" s="141"/>
      <c r="U42" s="142"/>
      <c r="V42" s="135" t="s">
        <v>74</v>
      </c>
      <c r="W42" s="136"/>
      <c r="X42" s="137"/>
      <c r="Y42" s="143" t="s">
        <v>69</v>
      </c>
      <c r="Z42" s="144"/>
      <c r="AA42" s="145"/>
      <c r="AB42" s="135" t="s">
        <v>70</v>
      </c>
      <c r="AC42" s="136"/>
      <c r="AD42" s="137"/>
      <c r="AE42" s="146" t="s">
        <v>71</v>
      </c>
      <c r="AF42" s="147"/>
      <c r="AG42" s="148"/>
      <c r="AH42" s="149" t="s">
        <v>72</v>
      </c>
      <c r="AI42" s="150"/>
      <c r="AJ42" s="151"/>
      <c r="AK42" s="146" t="s">
        <v>73</v>
      </c>
      <c r="AL42" s="147"/>
      <c r="AM42" s="148"/>
    </row>
    <row r="43" spans="7:39" ht="16.5" thickTop="1" x14ac:dyDescent="0.25">
      <c r="G43" s="2" t="s">
        <v>105</v>
      </c>
      <c r="I43" s="2" t="s">
        <v>106</v>
      </c>
      <c r="O43" s="34" t="s">
        <v>0</v>
      </c>
      <c r="P43" s="27" t="s">
        <v>75</v>
      </c>
      <c r="Q43" s="27" t="s">
        <v>76</v>
      </c>
      <c r="R43" s="27" t="s">
        <v>77</v>
      </c>
      <c r="S43" s="27" t="s">
        <v>78</v>
      </c>
      <c r="T43" s="27"/>
      <c r="U43" s="35" t="s">
        <v>79</v>
      </c>
      <c r="V43" s="28" t="s">
        <v>36</v>
      </c>
      <c r="W43" s="29" t="s">
        <v>38</v>
      </c>
      <c r="X43" s="30" t="s">
        <v>41</v>
      </c>
      <c r="Y43" s="56" t="s">
        <v>36</v>
      </c>
      <c r="Z43" s="57" t="s">
        <v>38</v>
      </c>
      <c r="AA43" s="58" t="s">
        <v>41</v>
      </c>
      <c r="AB43" s="85" t="s">
        <v>36</v>
      </c>
      <c r="AC43" s="32" t="s">
        <v>38</v>
      </c>
      <c r="AD43" s="32" t="s">
        <v>41</v>
      </c>
      <c r="AE43" s="83" t="s">
        <v>36</v>
      </c>
      <c r="AF43" s="31" t="s">
        <v>38</v>
      </c>
      <c r="AG43" s="84" t="s">
        <v>41</v>
      </c>
      <c r="AH43" s="85" t="s">
        <v>36</v>
      </c>
      <c r="AI43" s="32" t="s">
        <v>38</v>
      </c>
      <c r="AJ43" s="86" t="s">
        <v>41</v>
      </c>
      <c r="AK43" s="103" t="s">
        <v>36</v>
      </c>
      <c r="AL43" s="103" t="s">
        <v>38</v>
      </c>
      <c r="AM43" s="104" t="s">
        <v>41</v>
      </c>
    </row>
    <row r="44" spans="7:39" x14ac:dyDescent="0.2">
      <c r="G44" s="23">
        <f>MIN(G36:L36)</f>
        <v>1.0097959558594212</v>
      </c>
      <c r="I44" s="23">
        <f>SUMPRODUCT(G44:G47,F24:F27)</f>
        <v>0.99606273568693349</v>
      </c>
      <c r="O44" s="36">
        <v>0</v>
      </c>
      <c r="P44" s="2">
        <v>0</v>
      </c>
      <c r="Q44" s="37">
        <v>1.05</v>
      </c>
      <c r="R44" s="37">
        <v>0.82298300000000002</v>
      </c>
      <c r="S44" s="37">
        <v>1</v>
      </c>
      <c r="T44" s="37"/>
      <c r="U44" s="38"/>
      <c r="V44" s="16"/>
      <c r="W44" s="4"/>
      <c r="X44" s="17"/>
      <c r="Y44" s="59"/>
      <c r="Z44" s="3"/>
      <c r="AA44" s="60"/>
      <c r="AB44" s="16"/>
      <c r="AC44" s="105"/>
      <c r="AD44" s="105"/>
      <c r="AE44" s="117"/>
      <c r="AF44" s="106"/>
      <c r="AG44" s="112"/>
      <c r="AH44" s="16"/>
      <c r="AI44" s="4"/>
      <c r="AJ44" s="17"/>
      <c r="AK44" s="107"/>
      <c r="AL44" s="107"/>
      <c r="AM44" s="108"/>
    </row>
    <row r="45" spans="7:39" x14ac:dyDescent="0.2">
      <c r="G45" s="23">
        <f t="shared" ref="G45:G47" si="15">MIN(G37:L37)</f>
        <v>0.99816062370215985</v>
      </c>
      <c r="O45" s="36">
        <v>1</v>
      </c>
      <c r="P45" s="2" t="s">
        <v>3</v>
      </c>
      <c r="Q45" s="37">
        <v>1.0449999999999999</v>
      </c>
      <c r="R45" s="37">
        <v>0.88042600000000004</v>
      </c>
      <c r="S45" s="37">
        <v>1</v>
      </c>
      <c r="T45" s="37">
        <v>1</v>
      </c>
      <c r="U45" s="38">
        <f>T45</f>
        <v>1</v>
      </c>
      <c r="V45" s="16">
        <v>0</v>
      </c>
      <c r="W45" s="5">
        <f>V45/$S45</f>
        <v>0</v>
      </c>
      <c r="X45" s="18">
        <f t="shared" ref="X45:X59" si="16">W45*$U45</f>
        <v>0</v>
      </c>
      <c r="Y45" s="59">
        <v>0</v>
      </c>
      <c r="Z45" s="6">
        <v>0</v>
      </c>
      <c r="AA45" s="61">
        <v>0</v>
      </c>
      <c r="AB45" s="25">
        <v>0</v>
      </c>
      <c r="AC45" s="109">
        <v>0</v>
      </c>
      <c r="AD45" s="109">
        <v>0</v>
      </c>
      <c r="AE45" s="118">
        <v>0</v>
      </c>
      <c r="AF45" s="110">
        <v>0</v>
      </c>
      <c r="AG45" s="111">
        <v>0</v>
      </c>
      <c r="AH45" s="16">
        <v>0</v>
      </c>
      <c r="AI45" s="5">
        <v>0</v>
      </c>
      <c r="AJ45" s="18">
        <v>0</v>
      </c>
      <c r="AK45" s="107">
        <v>0</v>
      </c>
      <c r="AL45" s="110">
        <v>0</v>
      </c>
      <c r="AM45" s="111">
        <v>0</v>
      </c>
    </row>
    <row r="46" spans="7:39" x14ac:dyDescent="0.2">
      <c r="G46" s="23">
        <f t="shared" si="15"/>
        <v>1.0001788515179029</v>
      </c>
      <c r="O46" s="36">
        <v>1</v>
      </c>
      <c r="P46" s="2" t="s">
        <v>4</v>
      </c>
      <c r="Q46" s="37">
        <v>1.0549999999999999</v>
      </c>
      <c r="R46" s="37">
        <v>0.84783799999999998</v>
      </c>
      <c r="S46" s="37">
        <v>1</v>
      </c>
      <c r="T46" s="37">
        <f>1-T45</f>
        <v>0</v>
      </c>
      <c r="U46" s="38">
        <f>T46</f>
        <v>0</v>
      </c>
      <c r="V46" s="16">
        <v>0</v>
      </c>
      <c r="W46" s="5">
        <f t="shared" ref="W46:W60" si="17">V46/$S46</f>
        <v>0</v>
      </c>
      <c r="X46" s="18">
        <f t="shared" si="16"/>
        <v>0</v>
      </c>
      <c r="Y46" s="59">
        <v>0</v>
      </c>
      <c r="Z46" s="6">
        <v>0</v>
      </c>
      <c r="AA46" s="61">
        <v>0</v>
      </c>
      <c r="AB46" s="25">
        <v>0</v>
      </c>
      <c r="AC46" s="109">
        <v>0</v>
      </c>
      <c r="AD46" s="109">
        <v>0</v>
      </c>
      <c r="AE46" s="118">
        <v>0</v>
      </c>
      <c r="AF46" s="110">
        <v>0</v>
      </c>
      <c r="AG46" s="111">
        <v>0</v>
      </c>
      <c r="AH46" s="16">
        <v>0</v>
      </c>
      <c r="AI46" s="5">
        <v>0</v>
      </c>
      <c r="AJ46" s="18">
        <v>0</v>
      </c>
      <c r="AK46" s="107">
        <v>0</v>
      </c>
      <c r="AL46" s="110">
        <v>0</v>
      </c>
      <c r="AM46" s="111">
        <v>0</v>
      </c>
    </row>
    <row r="47" spans="7:39" x14ac:dyDescent="0.2">
      <c r="G47" s="23">
        <f t="shared" si="15"/>
        <v>0.97966637100893339</v>
      </c>
      <c r="O47" s="36">
        <v>2</v>
      </c>
      <c r="P47" s="2" t="s">
        <v>5</v>
      </c>
      <c r="Q47" s="37">
        <v>1.04</v>
      </c>
      <c r="R47" s="37">
        <v>0.92635599999999996</v>
      </c>
      <c r="S47" s="37">
        <f>S45*Q45</f>
        <v>1.0449999999999999</v>
      </c>
      <c r="T47" s="37">
        <f>ROUND((Q45-R48/R45)/(R47/R45-R48/R45),3)</f>
        <v>0.7</v>
      </c>
      <c r="U47" s="38">
        <f>T47*T45</f>
        <v>0.7</v>
      </c>
      <c r="V47" s="16">
        <f t="shared" ref="V47:V58" si="18">0.05</f>
        <v>0.05</v>
      </c>
      <c r="W47" s="5">
        <f t="shared" si="17"/>
        <v>4.7846889952153117E-2</v>
      </c>
      <c r="X47" s="18">
        <f t="shared" si="16"/>
        <v>3.3492822966507178E-2</v>
      </c>
      <c r="Y47" s="59">
        <v>2.5000000000000001E-2</v>
      </c>
      <c r="Z47" s="6">
        <v>2.3923444976076558E-2</v>
      </c>
      <c r="AA47" s="61">
        <v>1.6746411483253589E-2</v>
      </c>
      <c r="AB47" s="25">
        <v>7.4999999999999997E-2</v>
      </c>
      <c r="AC47" s="109">
        <v>7.1770334928229665E-2</v>
      </c>
      <c r="AD47" s="109">
        <v>5.0239234449760764E-2</v>
      </c>
      <c r="AE47" s="118">
        <v>0</v>
      </c>
      <c r="AF47" s="110">
        <v>0</v>
      </c>
      <c r="AG47" s="111">
        <v>0</v>
      </c>
      <c r="AH47" s="16">
        <v>1.4999999999999999E-2</v>
      </c>
      <c r="AI47" s="5">
        <v>1.4354066985645933E-2</v>
      </c>
      <c r="AJ47" s="18">
        <v>1.0047846889952153E-2</v>
      </c>
      <c r="AK47" s="107">
        <v>5.5E-2</v>
      </c>
      <c r="AL47" s="110">
        <v>5.2631578947368425E-2</v>
      </c>
      <c r="AM47" s="111">
        <v>3.6842105263157898E-2</v>
      </c>
    </row>
    <row r="48" spans="7:39" x14ac:dyDescent="0.2">
      <c r="O48" s="36">
        <v>2</v>
      </c>
      <c r="P48" s="2" t="s">
        <v>6</v>
      </c>
      <c r="Q48" s="37">
        <v>1.05</v>
      </c>
      <c r="R48" s="37">
        <v>0.90532199999999996</v>
      </c>
      <c r="S48" s="37">
        <f>Q45*S45</f>
        <v>1.0449999999999999</v>
      </c>
      <c r="T48" s="37">
        <f>1-T47</f>
        <v>0.30000000000000004</v>
      </c>
      <c r="U48" s="38">
        <f>T48*T45</f>
        <v>0.30000000000000004</v>
      </c>
      <c r="V48" s="16">
        <f t="shared" si="18"/>
        <v>0.05</v>
      </c>
      <c r="W48" s="5">
        <f t="shared" si="17"/>
        <v>4.7846889952153117E-2</v>
      </c>
      <c r="X48" s="18">
        <f t="shared" si="16"/>
        <v>1.4354066985645937E-2</v>
      </c>
      <c r="Y48" s="59">
        <v>2.5000000000000001E-2</v>
      </c>
      <c r="Z48" s="6">
        <v>2.3923444976076558E-2</v>
      </c>
      <c r="AA48" s="61">
        <v>7.1770334928229684E-3</v>
      </c>
      <c r="AB48" s="25">
        <v>7.4999999999999997E-2</v>
      </c>
      <c r="AC48" s="109">
        <v>7.1770334928229665E-2</v>
      </c>
      <c r="AD48" s="109">
        <v>2.1531100478468904E-2</v>
      </c>
      <c r="AE48" s="118">
        <v>0</v>
      </c>
      <c r="AF48" s="110">
        <v>0</v>
      </c>
      <c r="AG48" s="111">
        <v>0</v>
      </c>
      <c r="AH48" s="16">
        <v>1.4999999999999999E-2</v>
      </c>
      <c r="AI48" s="5">
        <v>1.4354066985645933E-2</v>
      </c>
      <c r="AJ48" s="18">
        <v>4.3062200956937805E-3</v>
      </c>
      <c r="AK48" s="107">
        <v>5.5E-2</v>
      </c>
      <c r="AL48" s="110">
        <v>5.2631578947368425E-2</v>
      </c>
      <c r="AM48" s="111">
        <v>1.578947368421053E-2</v>
      </c>
    </row>
    <row r="49" spans="2:39" x14ac:dyDescent="0.2">
      <c r="O49" s="36">
        <v>2</v>
      </c>
      <c r="P49" s="2" t="s">
        <v>7</v>
      </c>
      <c r="Q49" s="37">
        <v>1.05</v>
      </c>
      <c r="R49" s="37">
        <v>0.90877799999999997</v>
      </c>
      <c r="S49" s="37">
        <f>Q46*S46</f>
        <v>1.0549999999999999</v>
      </c>
      <c r="T49" s="37">
        <f>ROUND((Q46-R50/R46)/(R49/R46-R50/R46),3)</f>
        <v>0.3</v>
      </c>
      <c r="U49" s="38">
        <f>T49*T46</f>
        <v>0</v>
      </c>
      <c r="V49" s="16">
        <f t="shared" si="18"/>
        <v>0.05</v>
      </c>
      <c r="W49" s="5">
        <f t="shared" si="17"/>
        <v>4.7393364928909956E-2</v>
      </c>
      <c r="X49" s="18">
        <f t="shared" si="16"/>
        <v>0</v>
      </c>
      <c r="Y49" s="59">
        <v>2.5000000000000001E-2</v>
      </c>
      <c r="Z49" s="6">
        <v>2.3696682464454978E-2</v>
      </c>
      <c r="AA49" s="61">
        <v>0</v>
      </c>
      <c r="AB49" s="25">
        <v>7.4999999999999997E-2</v>
      </c>
      <c r="AC49" s="109">
        <v>7.1090047393364927E-2</v>
      </c>
      <c r="AD49" s="109">
        <v>0</v>
      </c>
      <c r="AE49" s="118">
        <v>0</v>
      </c>
      <c r="AF49" s="110">
        <v>0</v>
      </c>
      <c r="AG49" s="111">
        <v>0</v>
      </c>
      <c r="AH49" s="16">
        <v>1.4999999999999999E-2</v>
      </c>
      <c r="AI49" s="5">
        <v>1.4218009478672987E-2</v>
      </c>
      <c r="AJ49" s="18">
        <v>0</v>
      </c>
      <c r="AK49" s="107">
        <v>5.5E-2</v>
      </c>
      <c r="AL49" s="110">
        <v>5.2132701421800952E-2</v>
      </c>
      <c r="AM49" s="111">
        <v>0</v>
      </c>
    </row>
    <row r="50" spans="2:39" x14ac:dyDescent="0.2">
      <c r="E50" s="129"/>
      <c r="F50" s="129"/>
      <c r="G50" s="129"/>
      <c r="O50" s="36">
        <v>2</v>
      </c>
      <c r="P50" s="2" t="s">
        <v>8</v>
      </c>
      <c r="Q50" s="37">
        <v>1.06</v>
      </c>
      <c r="R50" s="37">
        <v>0.88833700000000004</v>
      </c>
      <c r="S50" s="37">
        <f>Q46*S46</f>
        <v>1.0549999999999999</v>
      </c>
      <c r="T50" s="37">
        <f>1-T49</f>
        <v>0.7</v>
      </c>
      <c r="U50" s="38">
        <f>T50*T46</f>
        <v>0</v>
      </c>
      <c r="V50" s="16">
        <f t="shared" si="18"/>
        <v>0.05</v>
      </c>
      <c r="W50" s="5">
        <f t="shared" si="17"/>
        <v>4.7393364928909956E-2</v>
      </c>
      <c r="X50" s="18">
        <f t="shared" si="16"/>
        <v>0</v>
      </c>
      <c r="Y50" s="59">
        <v>2.5000000000000001E-2</v>
      </c>
      <c r="Z50" s="6">
        <v>2.3696682464454978E-2</v>
      </c>
      <c r="AA50" s="61">
        <v>0</v>
      </c>
      <c r="AB50" s="25">
        <v>7.4999999999999997E-2</v>
      </c>
      <c r="AC50" s="109">
        <v>7.1090047393364927E-2</v>
      </c>
      <c r="AD50" s="109">
        <v>0</v>
      </c>
      <c r="AE50" s="118">
        <v>0</v>
      </c>
      <c r="AF50" s="110">
        <v>0</v>
      </c>
      <c r="AG50" s="111">
        <v>0</v>
      </c>
      <c r="AH50" s="16">
        <v>1.4999999999999999E-2</v>
      </c>
      <c r="AI50" s="5">
        <v>1.4218009478672987E-2</v>
      </c>
      <c r="AJ50" s="18">
        <v>0</v>
      </c>
      <c r="AK50" s="107">
        <v>5.5E-2</v>
      </c>
      <c r="AL50" s="110">
        <v>5.2132701421800952E-2</v>
      </c>
      <c r="AM50" s="111">
        <v>0</v>
      </c>
    </row>
    <row r="51" spans="2:39" x14ac:dyDescent="0.2">
      <c r="E51" s="130" t="s">
        <v>108</v>
      </c>
      <c r="F51" s="130" t="s">
        <v>110</v>
      </c>
      <c r="G51" s="130" t="s">
        <v>46</v>
      </c>
      <c r="H51" s="2" t="s">
        <v>117</v>
      </c>
      <c r="I51" s="2" t="s">
        <v>112</v>
      </c>
      <c r="J51" s="2" t="s">
        <v>35</v>
      </c>
      <c r="K51" s="2" t="s">
        <v>114</v>
      </c>
      <c r="O51" s="36">
        <v>3</v>
      </c>
      <c r="P51" s="2" t="s">
        <v>9</v>
      </c>
      <c r="Q51" s="37">
        <v>1.0349999999999999</v>
      </c>
      <c r="R51" s="37">
        <v>0.96618400000000004</v>
      </c>
      <c r="S51" s="37">
        <f>Q47*S47</f>
        <v>1.0868</v>
      </c>
      <c r="T51" s="37">
        <f>ROUND((Q47-(R52/R47))/((R51/R47)-(R52/R47)),4)</f>
        <v>0.7</v>
      </c>
      <c r="U51" s="38">
        <f>T51*U47</f>
        <v>0.48999999999999994</v>
      </c>
      <c r="V51" s="16">
        <f t="shared" si="18"/>
        <v>0.05</v>
      </c>
      <c r="W51" s="5">
        <f t="shared" si="17"/>
        <v>4.600662495399338E-2</v>
      </c>
      <c r="X51" s="18">
        <f t="shared" si="16"/>
        <v>2.2543246227456754E-2</v>
      </c>
      <c r="Y51" s="59">
        <v>2.5000000000000001E-2</v>
      </c>
      <c r="Z51" s="6">
        <v>2.300331247699669E-2</v>
      </c>
      <c r="AA51" s="61">
        <v>1.1271623113728377E-2</v>
      </c>
      <c r="AB51" s="25">
        <v>7.4999999999999997E-2</v>
      </c>
      <c r="AC51" s="109">
        <v>6.9009937430990057E-2</v>
      </c>
      <c r="AD51" s="109">
        <v>3.3814869341185126E-2</v>
      </c>
      <c r="AE51" s="118">
        <v>1</v>
      </c>
      <c r="AF51" s="110">
        <v>0.92013249907986749</v>
      </c>
      <c r="AG51" s="111">
        <v>0.45086492454913502</v>
      </c>
      <c r="AH51" s="16">
        <v>1.0149999999999999</v>
      </c>
      <c r="AI51" s="5">
        <v>0.93393448656606548</v>
      </c>
      <c r="AJ51" s="18">
        <v>0.457627898417372</v>
      </c>
      <c r="AK51" s="107">
        <v>1.0549999999999999</v>
      </c>
      <c r="AL51" s="110">
        <v>0.97073978652926018</v>
      </c>
      <c r="AM51" s="111">
        <v>0.47566249539933741</v>
      </c>
    </row>
    <row r="52" spans="2:39" x14ac:dyDescent="0.2">
      <c r="B52" s="1"/>
      <c r="C52" s="1"/>
      <c r="E52" s="130">
        <v>0</v>
      </c>
      <c r="F52" s="131">
        <f>G28</f>
        <v>1.0002423606975168</v>
      </c>
      <c r="G52" s="130">
        <v>0</v>
      </c>
      <c r="J52" s="23">
        <v>1</v>
      </c>
      <c r="K52" s="23">
        <f t="shared" ref="K52:K58" si="19">G52/J52</f>
        <v>0</v>
      </c>
      <c r="O52" s="36">
        <v>3</v>
      </c>
      <c r="P52" s="2" t="s">
        <v>10</v>
      </c>
      <c r="Q52" s="37">
        <v>1.0449999999999999</v>
      </c>
      <c r="R52" s="37">
        <v>0.95693799999999996</v>
      </c>
      <c r="S52" s="37">
        <f>Q47*S47</f>
        <v>1.0868</v>
      </c>
      <c r="T52" s="37">
        <f>1-T51</f>
        <v>0.30000000000000004</v>
      </c>
      <c r="U52" s="38">
        <f>T52*U47</f>
        <v>0.21000000000000002</v>
      </c>
      <c r="V52" s="16">
        <f t="shared" si="18"/>
        <v>0.05</v>
      </c>
      <c r="W52" s="5">
        <f t="shared" si="17"/>
        <v>4.600662495399338E-2</v>
      </c>
      <c r="X52" s="18">
        <f t="shared" si="16"/>
        <v>9.6613912403386102E-3</v>
      </c>
      <c r="Y52" s="59">
        <v>2.5000000000000001E-2</v>
      </c>
      <c r="Z52" s="6">
        <v>2.300331247699669E-2</v>
      </c>
      <c r="AA52" s="61">
        <v>4.8306956201693051E-3</v>
      </c>
      <c r="AB52" s="25">
        <v>7.4999999999999997E-2</v>
      </c>
      <c r="AC52" s="109">
        <v>6.9009937430990057E-2</v>
      </c>
      <c r="AD52" s="109">
        <v>1.4492086860507913E-2</v>
      </c>
      <c r="AE52" s="118">
        <v>1</v>
      </c>
      <c r="AF52" s="110">
        <v>0.92013249907986749</v>
      </c>
      <c r="AG52" s="111">
        <v>0.1932278248067722</v>
      </c>
      <c r="AH52" s="16">
        <v>1.0149999999999999</v>
      </c>
      <c r="AI52" s="5">
        <v>0.93393448656606548</v>
      </c>
      <c r="AJ52" s="18">
        <v>0.19612624217887378</v>
      </c>
      <c r="AK52" s="107">
        <v>1.0549999999999999</v>
      </c>
      <c r="AL52" s="110">
        <v>0.97073978652926018</v>
      </c>
      <c r="AM52" s="111">
        <v>0.20385535517114467</v>
      </c>
    </row>
    <row r="53" spans="2:39" x14ac:dyDescent="0.2">
      <c r="B53" s="1"/>
      <c r="C53" s="1"/>
      <c r="E53" s="130" t="s">
        <v>87</v>
      </c>
      <c r="F53" s="131">
        <f>0.7*F55+0.3*F56</f>
        <v>1.01398747386674</v>
      </c>
      <c r="G53" s="132">
        <f>F53-F52</f>
        <v>1.3745113169223222E-2</v>
      </c>
      <c r="H53" s="2">
        <v>0.5</v>
      </c>
      <c r="I53" s="2">
        <v>0.5</v>
      </c>
      <c r="J53" s="23">
        <v>1.05</v>
      </c>
      <c r="K53" s="23">
        <f t="shared" si="19"/>
        <v>1.3090583970688782E-2</v>
      </c>
      <c r="O53" s="36">
        <v>3</v>
      </c>
      <c r="P53" s="2" t="s">
        <v>11</v>
      </c>
      <c r="Q53" s="37">
        <v>1.0449999999999999</v>
      </c>
      <c r="R53" s="37">
        <v>0.95693799999999996</v>
      </c>
      <c r="S53" s="37">
        <f>S48*Q48</f>
        <v>1.0972500000000001</v>
      </c>
      <c r="T53" s="37">
        <f>ROUND((Q48-(R54/R48))/((R53/R48)-(R54/R48)),3)</f>
        <v>0.3</v>
      </c>
      <c r="U53" s="38">
        <f>T53*U48</f>
        <v>9.0000000000000011E-2</v>
      </c>
      <c r="V53" s="16">
        <f t="shared" si="18"/>
        <v>0.05</v>
      </c>
      <c r="W53" s="5">
        <f t="shared" si="17"/>
        <v>4.5568466621098203E-2</v>
      </c>
      <c r="X53" s="18">
        <f t="shared" si="16"/>
        <v>4.101161995898839E-3</v>
      </c>
      <c r="Y53" s="59">
        <v>2.5000000000000001E-2</v>
      </c>
      <c r="Z53" s="6">
        <v>2.2784233310549101E-2</v>
      </c>
      <c r="AA53" s="61">
        <v>2.0505809979494195E-3</v>
      </c>
      <c r="AB53" s="25">
        <v>7.4999999999999997E-2</v>
      </c>
      <c r="AC53" s="109">
        <v>6.835269993164729E-2</v>
      </c>
      <c r="AD53" s="109">
        <v>6.1517429938482571E-3</v>
      </c>
      <c r="AE53" s="118">
        <v>1</v>
      </c>
      <c r="AF53" s="110">
        <v>0.91136933242196394</v>
      </c>
      <c r="AG53" s="111">
        <v>8.2023239917976762E-2</v>
      </c>
      <c r="AH53" s="16">
        <v>1.0149999999999999</v>
      </c>
      <c r="AI53" s="5">
        <v>0.92503987240829333</v>
      </c>
      <c r="AJ53" s="18">
        <v>8.3253588516746413E-2</v>
      </c>
      <c r="AK53" s="107">
        <v>1.0549999999999999</v>
      </c>
      <c r="AL53" s="110">
        <v>0.96149464570517196</v>
      </c>
      <c r="AM53" s="111">
        <v>8.6534518113465492E-2</v>
      </c>
    </row>
    <row r="54" spans="2:39" x14ac:dyDescent="0.2">
      <c r="B54" s="125" t="s">
        <v>118</v>
      </c>
      <c r="C54" s="126">
        <f>SUMPRODUCT(I53:I58,K53:K58)</f>
        <v>-7.6413980119436134E-5</v>
      </c>
      <c r="E54" s="130" t="s">
        <v>88</v>
      </c>
      <c r="F54" s="131">
        <f>0.3*F57+0.7*F58</f>
        <v>0.98649724752829393</v>
      </c>
      <c r="G54" s="132">
        <f>F54-F52</f>
        <v>-1.3745113169222889E-2</v>
      </c>
      <c r="H54" s="2">
        <v>0.5</v>
      </c>
      <c r="I54" s="2">
        <v>0.5</v>
      </c>
      <c r="J54" s="23">
        <v>1.05</v>
      </c>
      <c r="K54" s="23">
        <f t="shared" si="19"/>
        <v>-1.3090583970688465E-2</v>
      </c>
      <c r="O54" s="36">
        <v>3</v>
      </c>
      <c r="P54" s="2" t="s">
        <v>13</v>
      </c>
      <c r="Q54" s="37">
        <v>1.0549999999999999</v>
      </c>
      <c r="R54" s="37">
        <v>0.94786700000000002</v>
      </c>
      <c r="S54" s="37">
        <f>Q48*S48</f>
        <v>1.0972500000000001</v>
      </c>
      <c r="T54" s="37">
        <f>1-T53</f>
        <v>0.7</v>
      </c>
      <c r="U54" s="38">
        <f>T54*U48</f>
        <v>0.21000000000000002</v>
      </c>
      <c r="V54" s="16">
        <f t="shared" si="18"/>
        <v>0.05</v>
      </c>
      <c r="W54" s="5">
        <f t="shared" si="17"/>
        <v>4.5568466621098203E-2</v>
      </c>
      <c r="X54" s="18">
        <f t="shared" si="16"/>
        <v>9.5693779904306234E-3</v>
      </c>
      <c r="Y54" s="59">
        <v>2.5000000000000001E-2</v>
      </c>
      <c r="Z54" s="6">
        <v>2.2784233310549101E-2</v>
      </c>
      <c r="AA54" s="101">
        <v>4.7846889952153117E-3</v>
      </c>
      <c r="AB54" s="25">
        <v>7.4999999999999997E-2</v>
      </c>
      <c r="AC54" s="109">
        <v>6.835269993164729E-2</v>
      </c>
      <c r="AD54" s="109">
        <v>1.4354066985645932E-2</v>
      </c>
      <c r="AE54" s="118">
        <v>1</v>
      </c>
      <c r="AF54" s="110">
        <v>0.91136933242196394</v>
      </c>
      <c r="AG54" s="111">
        <v>0.19138755980861244</v>
      </c>
      <c r="AH54" s="16">
        <v>1.0149999999999999</v>
      </c>
      <c r="AI54" s="5">
        <v>0.92503987240829333</v>
      </c>
      <c r="AJ54" s="18">
        <v>0.19425837320574163</v>
      </c>
      <c r="AK54" s="107">
        <v>1.0549999999999999</v>
      </c>
      <c r="AL54" s="110">
        <v>0.96149464570517196</v>
      </c>
      <c r="AM54" s="111">
        <v>0.20191387559808613</v>
      </c>
    </row>
    <row r="55" spans="2:39" x14ac:dyDescent="0.2">
      <c r="B55" s="125" t="s">
        <v>119</v>
      </c>
      <c r="C55" s="125">
        <f>SUMPRODUCT(K53:K58,H53:H58)</f>
        <v>2.4936649967166602E-16</v>
      </c>
      <c r="E55" s="130" t="s">
        <v>99</v>
      </c>
      <c r="F55" s="131">
        <f>G24</f>
        <v>1.0207503213796121</v>
      </c>
      <c r="G55" s="132">
        <f>F55-F53</f>
        <v>6.7628475128720389E-3</v>
      </c>
      <c r="H55" s="2">
        <v>0.35</v>
      </c>
      <c r="I55" s="2">
        <v>0.25</v>
      </c>
      <c r="J55" s="23">
        <v>1.0972500000000001</v>
      </c>
      <c r="K55" s="23">
        <f t="shared" si="19"/>
        <v>6.1634518230777296E-3</v>
      </c>
      <c r="O55" s="36">
        <v>3</v>
      </c>
      <c r="P55" s="2" t="s">
        <v>12</v>
      </c>
      <c r="Q55" s="37">
        <v>1.0449999999999999</v>
      </c>
      <c r="R55" s="37">
        <v>0.95693799999999996</v>
      </c>
      <c r="S55" s="37">
        <f>Q49*S49</f>
        <v>1.10775</v>
      </c>
      <c r="T55" s="37">
        <f>ROUND((Q49-(R56/R49))/((R55/R49)-(R56/R49)),3)</f>
        <v>0.7</v>
      </c>
      <c r="U55" s="38">
        <f>T55*U49</f>
        <v>0</v>
      </c>
      <c r="V55" s="16">
        <f t="shared" si="18"/>
        <v>0.05</v>
      </c>
      <c r="W55" s="5">
        <f t="shared" si="17"/>
        <v>4.5136538027533292E-2</v>
      </c>
      <c r="X55" s="18">
        <f t="shared" si="16"/>
        <v>0</v>
      </c>
      <c r="Y55" s="59">
        <v>2.5000000000000001E-2</v>
      </c>
      <c r="Z55" s="6">
        <v>2.2568269013766646E-2</v>
      </c>
      <c r="AA55" s="61">
        <v>0</v>
      </c>
      <c r="AB55" s="25">
        <v>7.4999999999999997E-2</v>
      </c>
      <c r="AC55" s="109">
        <v>6.7704807041299928E-2</v>
      </c>
      <c r="AD55" s="109">
        <v>0</v>
      </c>
      <c r="AE55" s="118">
        <v>1</v>
      </c>
      <c r="AF55" s="110">
        <v>0.9027307605506657</v>
      </c>
      <c r="AG55" s="111">
        <v>0</v>
      </c>
      <c r="AH55" s="16">
        <v>1.0149999999999999</v>
      </c>
      <c r="AI55" s="5">
        <v>0.9162717219589257</v>
      </c>
      <c r="AJ55" s="18">
        <v>0</v>
      </c>
      <c r="AK55" s="107">
        <v>1.0549999999999999</v>
      </c>
      <c r="AL55" s="110">
        <v>0.95238095238095233</v>
      </c>
      <c r="AM55" s="111">
        <v>0</v>
      </c>
    </row>
    <row r="56" spans="2:39" x14ac:dyDescent="0.2">
      <c r="E56" s="130" t="s">
        <v>100</v>
      </c>
      <c r="F56" s="131">
        <f t="shared" ref="F56:F58" si="20">G25</f>
        <v>0.99820749633670558</v>
      </c>
      <c r="G56" s="132">
        <f>F56-F53</f>
        <v>-1.5779977530034461E-2</v>
      </c>
      <c r="H56" s="2">
        <v>0.15000000000000002</v>
      </c>
      <c r="I56" s="2">
        <v>0.25</v>
      </c>
      <c r="J56" s="23">
        <v>1.0972500000000001</v>
      </c>
      <c r="K56" s="23">
        <f t="shared" si="19"/>
        <v>-1.4381387587181098E-2</v>
      </c>
      <c r="O56" s="36">
        <v>3</v>
      </c>
      <c r="P56" s="2" t="s">
        <v>14</v>
      </c>
      <c r="Q56" s="37">
        <v>1.0549999999999999</v>
      </c>
      <c r="R56" s="37">
        <v>0.94786700000000002</v>
      </c>
      <c r="S56" s="37">
        <f>Q49*S49</f>
        <v>1.10775</v>
      </c>
      <c r="T56" s="37">
        <f>1-T55</f>
        <v>0.30000000000000004</v>
      </c>
      <c r="U56" s="38">
        <f>T56*U49</f>
        <v>0</v>
      </c>
      <c r="V56" s="16">
        <f t="shared" si="18"/>
        <v>0.05</v>
      </c>
      <c r="W56" s="5">
        <f t="shared" si="17"/>
        <v>4.5136538027533292E-2</v>
      </c>
      <c r="X56" s="18">
        <f t="shared" si="16"/>
        <v>0</v>
      </c>
      <c r="Y56" s="59">
        <v>2.5000000000000001E-2</v>
      </c>
      <c r="Z56" s="6">
        <v>2.2568269013766646E-2</v>
      </c>
      <c r="AA56" s="61">
        <v>0</v>
      </c>
      <c r="AB56" s="25">
        <v>7.4999999999999997E-2</v>
      </c>
      <c r="AC56" s="109">
        <v>6.7704807041299928E-2</v>
      </c>
      <c r="AD56" s="109">
        <v>0</v>
      </c>
      <c r="AE56" s="118">
        <v>1</v>
      </c>
      <c r="AF56" s="110">
        <v>0.9027307605506657</v>
      </c>
      <c r="AG56" s="111">
        <v>0</v>
      </c>
      <c r="AH56" s="16">
        <v>1.0149999999999999</v>
      </c>
      <c r="AI56" s="5">
        <v>0.9162717219589257</v>
      </c>
      <c r="AJ56" s="18">
        <v>0</v>
      </c>
      <c r="AK56" s="107">
        <v>1.0549999999999999</v>
      </c>
      <c r="AL56" s="110">
        <v>0.95238095238095233</v>
      </c>
      <c r="AM56" s="111">
        <v>0</v>
      </c>
    </row>
    <row r="57" spans="2:39" x14ac:dyDescent="0.2">
      <c r="E57" s="130" t="s">
        <v>101</v>
      </c>
      <c r="F57" s="131">
        <f t="shared" si="20"/>
        <v>1.0018356965226509</v>
      </c>
      <c r="G57" s="132">
        <f>F57-F54</f>
        <v>1.533844899435699E-2</v>
      </c>
      <c r="H57" s="2">
        <v>0.15</v>
      </c>
      <c r="I57" s="2">
        <v>0.25</v>
      </c>
      <c r="J57" s="23">
        <v>1.10775</v>
      </c>
      <c r="K57" s="23">
        <f t="shared" si="19"/>
        <v>1.384648972634348E-2</v>
      </c>
      <c r="O57" s="36">
        <v>3</v>
      </c>
      <c r="P57" s="2" t="s">
        <v>15</v>
      </c>
      <c r="Q57" s="37">
        <v>1.0549999999999999</v>
      </c>
      <c r="R57" s="37">
        <v>0.94786700000000002</v>
      </c>
      <c r="S57" s="37">
        <f>Q50*S50</f>
        <v>1.1183000000000001</v>
      </c>
      <c r="T57" s="37">
        <f>ROUND((Q50-(R58/R50))/((R57/R50)-(R58/R50)),3)</f>
        <v>0.3</v>
      </c>
      <c r="U57" s="38">
        <f>T57*U50</f>
        <v>0</v>
      </c>
      <c r="V57" s="16">
        <f t="shared" si="18"/>
        <v>0.05</v>
      </c>
      <c r="W57" s="5">
        <f t="shared" si="17"/>
        <v>4.4710721631047126E-2</v>
      </c>
      <c r="X57" s="18">
        <f t="shared" si="16"/>
        <v>0</v>
      </c>
      <c r="Y57" s="59">
        <v>2.5000000000000001E-2</v>
      </c>
      <c r="Z57" s="6">
        <v>2.2355360815523563E-2</v>
      </c>
      <c r="AA57" s="61">
        <v>0</v>
      </c>
      <c r="AB57" s="25">
        <v>7.4999999999999997E-2</v>
      </c>
      <c r="AC57" s="109">
        <v>6.7066082446570682E-2</v>
      </c>
      <c r="AD57" s="109">
        <v>0</v>
      </c>
      <c r="AE57" s="118">
        <v>1</v>
      </c>
      <c r="AF57" s="110">
        <v>0.89421443262094247</v>
      </c>
      <c r="AG57" s="111">
        <v>0</v>
      </c>
      <c r="AH57" s="16">
        <v>1.0149999999999999</v>
      </c>
      <c r="AI57" s="5">
        <v>0.90762764911025651</v>
      </c>
      <c r="AJ57" s="18">
        <v>0</v>
      </c>
      <c r="AK57" s="107">
        <v>1.0549999999999999</v>
      </c>
      <c r="AL57" s="110">
        <v>0.94339622641509424</v>
      </c>
      <c r="AM57" s="111">
        <v>0</v>
      </c>
    </row>
    <row r="58" spans="2:39" x14ac:dyDescent="0.2">
      <c r="E58" s="130" t="s">
        <v>102</v>
      </c>
      <c r="F58" s="131">
        <f t="shared" si="20"/>
        <v>0.97992362653071252</v>
      </c>
      <c r="G58" s="132">
        <f>F58-F54</f>
        <v>-6.5736209975814086E-3</v>
      </c>
      <c r="H58" s="2">
        <v>0.35</v>
      </c>
      <c r="I58" s="2">
        <v>0.25</v>
      </c>
      <c r="J58" s="23">
        <v>1.10775</v>
      </c>
      <c r="K58" s="23">
        <f t="shared" si="19"/>
        <v>-5.9342098827184914E-3</v>
      </c>
      <c r="O58" s="36">
        <v>3</v>
      </c>
      <c r="P58" s="2" t="s">
        <v>16</v>
      </c>
      <c r="Q58" s="37">
        <v>1.0649999999999999</v>
      </c>
      <c r="R58" s="37">
        <v>0.938967</v>
      </c>
      <c r="S58" s="37">
        <f>Q50*S50</f>
        <v>1.1183000000000001</v>
      </c>
      <c r="T58" s="37">
        <f>1-T57</f>
        <v>0.7</v>
      </c>
      <c r="U58" s="38">
        <f>T58*U50</f>
        <v>0</v>
      </c>
      <c r="V58" s="16">
        <f t="shared" si="18"/>
        <v>0.05</v>
      </c>
      <c r="W58" s="5">
        <f t="shared" si="17"/>
        <v>4.4710721631047126E-2</v>
      </c>
      <c r="X58" s="18">
        <f t="shared" si="16"/>
        <v>0</v>
      </c>
      <c r="Y58" s="59">
        <v>2.5000000000000001E-2</v>
      </c>
      <c r="Z58" s="6">
        <v>2.2355360815523563E-2</v>
      </c>
      <c r="AA58" s="61">
        <v>0</v>
      </c>
      <c r="AB58" s="25">
        <v>7.4999999999999997E-2</v>
      </c>
      <c r="AC58" s="109">
        <v>6.7066082446570682E-2</v>
      </c>
      <c r="AD58" s="109">
        <v>0</v>
      </c>
      <c r="AE58" s="118">
        <v>1</v>
      </c>
      <c r="AF58" s="110">
        <v>0.89421443262094247</v>
      </c>
      <c r="AG58" s="111">
        <v>0</v>
      </c>
      <c r="AH58" s="16">
        <v>1.0149999999999999</v>
      </c>
      <c r="AI58" s="5">
        <v>0.90762764911025651</v>
      </c>
      <c r="AJ58" s="18">
        <v>0</v>
      </c>
      <c r="AK58" s="107">
        <v>1.0549999999999999</v>
      </c>
      <c r="AL58" s="110">
        <v>0.94339622641509424</v>
      </c>
      <c r="AM58" s="111">
        <v>0</v>
      </c>
    </row>
    <row r="59" spans="2:39" x14ac:dyDescent="0.2">
      <c r="O59" s="36">
        <v>4</v>
      </c>
      <c r="P59" s="2" t="s">
        <v>17</v>
      </c>
      <c r="Q59" s="37"/>
      <c r="R59" s="37">
        <v>1</v>
      </c>
      <c r="S59" s="37">
        <f>Q51*S51</f>
        <v>1.124838</v>
      </c>
      <c r="T59" s="37"/>
      <c r="U59" s="38">
        <f>U51</f>
        <v>0.48999999999999994</v>
      </c>
      <c r="V59" s="16">
        <f>1.05</f>
        <v>1.05</v>
      </c>
      <c r="W59" s="5">
        <f t="shared" si="17"/>
        <v>0.93346775268972071</v>
      </c>
      <c r="X59" s="18">
        <f t="shared" si="16"/>
        <v>0.45739919881796309</v>
      </c>
      <c r="Y59" s="59">
        <v>1.0249999999999999</v>
      </c>
      <c r="Z59" s="6">
        <v>0.91124233000663202</v>
      </c>
      <c r="AA59" s="61">
        <v>0.44650874170324961</v>
      </c>
      <c r="AB59" s="25">
        <v>1.075</v>
      </c>
      <c r="AC59" s="109">
        <v>0.95569317537280918</v>
      </c>
      <c r="AD59" s="109">
        <v>0.46828965593267646</v>
      </c>
      <c r="AE59" s="117"/>
      <c r="AF59" s="106"/>
      <c r="AG59" s="112"/>
      <c r="AH59" s="120"/>
      <c r="AI59" s="105"/>
      <c r="AJ59" s="121"/>
      <c r="AK59" s="106"/>
      <c r="AL59" s="106"/>
      <c r="AM59" s="112"/>
    </row>
    <row r="60" spans="2:39" x14ac:dyDescent="0.2">
      <c r="O60" s="36">
        <v>4</v>
      </c>
      <c r="P60" s="2" t="s">
        <v>18</v>
      </c>
      <c r="Q60" s="37"/>
      <c r="R60" s="37">
        <v>1</v>
      </c>
      <c r="S60" s="37">
        <f>Q51*S51</f>
        <v>1.124838</v>
      </c>
      <c r="T60" s="37"/>
      <c r="U60" s="38"/>
      <c r="V60" s="16">
        <f t="shared" ref="V60:V74" si="21">1.05</f>
        <v>1.05</v>
      </c>
      <c r="W60" s="5">
        <f t="shared" si="17"/>
        <v>0.93346775268972071</v>
      </c>
      <c r="X60" s="18">
        <v>0</v>
      </c>
      <c r="Y60" s="59">
        <v>1.0249999999999999</v>
      </c>
      <c r="Z60" s="6">
        <v>0.91124233000663202</v>
      </c>
      <c r="AA60" s="61"/>
      <c r="AB60" s="25">
        <v>1.075</v>
      </c>
      <c r="AC60" s="109">
        <v>0.95569317537280918</v>
      </c>
      <c r="AD60" s="109"/>
      <c r="AE60" s="117"/>
      <c r="AF60" s="106"/>
      <c r="AG60" s="112"/>
      <c r="AH60" s="120"/>
      <c r="AI60" s="105"/>
      <c r="AJ60" s="121"/>
      <c r="AK60" s="106"/>
      <c r="AL60" s="106"/>
      <c r="AM60" s="112"/>
    </row>
    <row r="61" spans="2:39" x14ac:dyDescent="0.2">
      <c r="O61" s="36">
        <v>4</v>
      </c>
      <c r="P61" s="2" t="s">
        <v>19</v>
      </c>
      <c r="Q61" s="37"/>
      <c r="R61" s="37">
        <v>1</v>
      </c>
      <c r="S61" s="37">
        <f>Q52*S52</f>
        <v>1.1357059999999999</v>
      </c>
      <c r="T61" s="37"/>
      <c r="U61" s="38">
        <f>U52</f>
        <v>0.21000000000000002</v>
      </c>
      <c r="V61" s="16">
        <f t="shared" si="21"/>
        <v>1.05</v>
      </c>
      <c r="W61" s="5">
        <f>V61/$S61</f>
        <v>0.924535046922355</v>
      </c>
      <c r="X61" s="18">
        <f>W61*$U61</f>
        <v>0.19415235985369456</v>
      </c>
      <c r="Y61" s="59">
        <v>1.0249999999999999</v>
      </c>
      <c r="Z61" s="6">
        <v>0.90252230770991793</v>
      </c>
      <c r="AA61" s="61">
        <v>0.18952968461908279</v>
      </c>
      <c r="AB61" s="25">
        <v>1.075</v>
      </c>
      <c r="AC61" s="109">
        <v>0.94654778613479196</v>
      </c>
      <c r="AD61" s="109">
        <v>0.19877503508830632</v>
      </c>
      <c r="AE61" s="117"/>
      <c r="AF61" s="106"/>
      <c r="AG61" s="112"/>
      <c r="AH61" s="120"/>
      <c r="AI61" s="105"/>
      <c r="AJ61" s="121"/>
      <c r="AK61" s="106"/>
      <c r="AL61" s="106"/>
      <c r="AM61" s="112"/>
    </row>
    <row r="62" spans="2:39" x14ac:dyDescent="0.2">
      <c r="E62" s="1"/>
      <c r="F62" s="1"/>
      <c r="G62" s="1"/>
      <c r="H62" s="1"/>
      <c r="I62" s="1"/>
      <c r="J62" s="1"/>
      <c r="K62" s="1"/>
      <c r="L62" s="1"/>
      <c r="O62" s="36">
        <v>4</v>
      </c>
      <c r="P62" s="2" t="s">
        <v>22</v>
      </c>
      <c r="Q62" s="37"/>
      <c r="R62" s="37">
        <v>1</v>
      </c>
      <c r="S62" s="37">
        <f>Q52*S52</f>
        <v>1.1357059999999999</v>
      </c>
      <c r="T62" s="37"/>
      <c r="U62" s="38"/>
      <c r="V62" s="16">
        <f t="shared" si="21"/>
        <v>1.05</v>
      </c>
      <c r="W62" s="5">
        <f>V62/$S62</f>
        <v>0.924535046922355</v>
      </c>
      <c r="X62" s="18">
        <v>0</v>
      </c>
      <c r="Y62" s="59">
        <v>1.0249999999999999</v>
      </c>
      <c r="Z62" s="6">
        <v>0.90252230770991793</v>
      </c>
      <c r="AA62" s="61"/>
      <c r="AB62" s="25">
        <v>1.075</v>
      </c>
      <c r="AC62" s="109">
        <v>0.94654778613479196</v>
      </c>
      <c r="AD62" s="109"/>
      <c r="AE62" s="117"/>
      <c r="AF62" s="106"/>
      <c r="AG62" s="112"/>
      <c r="AH62" s="120"/>
      <c r="AI62" s="105"/>
      <c r="AJ62" s="121"/>
      <c r="AK62" s="106"/>
      <c r="AL62" s="106"/>
      <c r="AM62" s="112"/>
    </row>
    <row r="63" spans="2:39" x14ac:dyDescent="0.2">
      <c r="E63" s="1"/>
      <c r="F63" s="1"/>
      <c r="G63" s="1"/>
      <c r="H63" s="1"/>
      <c r="I63" s="1"/>
      <c r="J63" s="1"/>
      <c r="K63" s="1"/>
      <c r="L63" s="1"/>
      <c r="O63" s="36">
        <v>4</v>
      </c>
      <c r="P63" s="2" t="s">
        <v>20</v>
      </c>
      <c r="Q63" s="37"/>
      <c r="R63" s="37">
        <v>1</v>
      </c>
      <c r="S63" s="37">
        <f>Q53*S53</f>
        <v>1.14662625</v>
      </c>
      <c r="T63" s="37"/>
      <c r="U63" s="38">
        <f>U53</f>
        <v>9.0000000000000011E-2</v>
      </c>
      <c r="V63" s="16">
        <f t="shared" si="21"/>
        <v>1.05</v>
      </c>
      <c r="W63" s="5">
        <f t="shared" ref="W63:W74" si="22">V63/$S63</f>
        <v>0.91572995123738021</v>
      </c>
      <c r="X63" s="18">
        <f>W63*$U63</f>
        <v>8.2415695611364234E-2</v>
      </c>
      <c r="Y63" s="59">
        <v>1.0249999999999999</v>
      </c>
      <c r="Z63" s="6">
        <v>0.89392685716029963</v>
      </c>
      <c r="AA63" s="61">
        <v>8.045341714442697E-2</v>
      </c>
      <c r="AB63" s="25">
        <v>1.075</v>
      </c>
      <c r="AC63" s="109">
        <v>0.93753304531446058</v>
      </c>
      <c r="AD63" s="109">
        <v>8.4377974078301457E-2</v>
      </c>
      <c r="AE63" s="117"/>
      <c r="AF63" s="106"/>
      <c r="AG63" s="112"/>
      <c r="AH63" s="120"/>
      <c r="AI63" s="105"/>
      <c r="AJ63" s="121"/>
      <c r="AK63" s="106"/>
      <c r="AL63" s="106"/>
      <c r="AM63" s="112"/>
    </row>
    <row r="64" spans="2:39" x14ac:dyDescent="0.2">
      <c r="E64" s="1"/>
      <c r="F64" s="1"/>
      <c r="G64" s="1"/>
      <c r="H64" s="1"/>
      <c r="I64" s="1"/>
      <c r="J64" s="1"/>
      <c r="K64" s="1"/>
      <c r="L64" s="1"/>
      <c r="O64" s="36">
        <v>4</v>
      </c>
      <c r="P64" s="2" t="s">
        <v>23</v>
      </c>
      <c r="Q64" s="37"/>
      <c r="R64" s="37">
        <v>1</v>
      </c>
      <c r="S64" s="37">
        <f>Q53*S53</f>
        <v>1.14662625</v>
      </c>
      <c r="T64" s="37"/>
      <c r="U64" s="38"/>
      <c r="V64" s="16">
        <f t="shared" si="21"/>
        <v>1.05</v>
      </c>
      <c r="W64" s="5">
        <f t="shared" si="22"/>
        <v>0.91572995123738021</v>
      </c>
      <c r="X64" s="18">
        <v>0</v>
      </c>
      <c r="Y64" s="59">
        <v>1.0249999999999999</v>
      </c>
      <c r="Z64" s="6">
        <v>0.89392685716029963</v>
      </c>
      <c r="AA64" s="61"/>
      <c r="AB64" s="25">
        <v>1.075</v>
      </c>
      <c r="AC64" s="109">
        <v>0.93753304531446058</v>
      </c>
      <c r="AD64" s="109"/>
      <c r="AE64" s="117"/>
      <c r="AF64" s="106"/>
      <c r="AG64" s="112"/>
      <c r="AH64" s="120"/>
      <c r="AI64" s="105"/>
      <c r="AJ64" s="121"/>
      <c r="AK64" s="106"/>
      <c r="AL64" s="106"/>
      <c r="AM64" s="112"/>
    </row>
    <row r="65" spans="2:39" x14ac:dyDescent="0.2">
      <c r="E65" s="2" t="s">
        <v>107</v>
      </c>
      <c r="F65" s="2" t="s">
        <v>115</v>
      </c>
      <c r="G65" s="2" t="s">
        <v>116</v>
      </c>
      <c r="H65" s="2" t="s">
        <v>123</v>
      </c>
      <c r="I65" s="2" t="s">
        <v>117</v>
      </c>
      <c r="J65" s="2" t="s">
        <v>111</v>
      </c>
      <c r="K65" s="2" t="s">
        <v>35</v>
      </c>
      <c r="L65" s="2" t="s">
        <v>113</v>
      </c>
      <c r="O65" s="36">
        <v>4</v>
      </c>
      <c r="P65" s="2" t="s">
        <v>24</v>
      </c>
      <c r="Q65" s="37"/>
      <c r="R65" s="37">
        <v>1</v>
      </c>
      <c r="S65" s="37">
        <f>Q54*S54</f>
        <v>1.15759875</v>
      </c>
      <c r="T65" s="37"/>
      <c r="U65" s="38">
        <f>U54</f>
        <v>0.21000000000000002</v>
      </c>
      <c r="V65" s="16">
        <f t="shared" si="21"/>
        <v>1.05</v>
      </c>
      <c r="W65" s="5">
        <f t="shared" si="22"/>
        <v>0.90705004648631493</v>
      </c>
      <c r="X65" s="18">
        <f>W65*$U65</f>
        <v>0.19048050976212616</v>
      </c>
      <c r="Y65" s="59">
        <v>1.0249999999999999</v>
      </c>
      <c r="Z65" s="6">
        <v>0.88545361680806922</v>
      </c>
      <c r="AA65" s="61">
        <v>0.18594525952969457</v>
      </c>
      <c r="AB65" s="25">
        <v>1.075</v>
      </c>
      <c r="AC65" s="109">
        <v>0.92864647616456042</v>
      </c>
      <c r="AD65" s="109">
        <v>0.1950157599945577</v>
      </c>
      <c r="AE65" s="117"/>
      <c r="AF65" s="106"/>
      <c r="AG65" s="112"/>
      <c r="AH65" s="120"/>
      <c r="AI65" s="105"/>
      <c r="AJ65" s="121"/>
      <c r="AK65" s="106"/>
      <c r="AL65" s="106"/>
      <c r="AM65" s="112"/>
    </row>
    <row r="66" spans="2:39" x14ac:dyDescent="0.2">
      <c r="E66" s="2">
        <v>0</v>
      </c>
      <c r="F66" s="23">
        <v>0.99606273568693404</v>
      </c>
      <c r="G66" s="23">
        <v>0</v>
      </c>
      <c r="K66" s="2">
        <v>1</v>
      </c>
      <c r="L66" s="2">
        <v>0</v>
      </c>
      <c r="O66" s="36">
        <v>4</v>
      </c>
      <c r="P66" s="2" t="s">
        <v>27</v>
      </c>
      <c r="Q66" s="37"/>
      <c r="R66" s="37">
        <v>1</v>
      </c>
      <c r="S66" s="37">
        <f>Q54*S54</f>
        <v>1.15759875</v>
      </c>
      <c r="T66" s="37"/>
      <c r="U66" s="38"/>
      <c r="V66" s="16">
        <f t="shared" si="21"/>
        <v>1.05</v>
      </c>
      <c r="W66" s="5">
        <f t="shared" si="22"/>
        <v>0.90705004648631493</v>
      </c>
      <c r="X66" s="18">
        <v>0</v>
      </c>
      <c r="Y66" s="59">
        <v>1.0249999999999999</v>
      </c>
      <c r="Z66" s="6">
        <v>0.88545361680806922</v>
      </c>
      <c r="AA66" s="61"/>
      <c r="AB66" s="25">
        <v>1.075</v>
      </c>
      <c r="AC66" s="109">
        <v>0.92864647616456042</v>
      </c>
      <c r="AD66" s="109"/>
      <c r="AE66" s="117"/>
      <c r="AF66" s="106"/>
      <c r="AG66" s="112"/>
      <c r="AH66" s="120"/>
      <c r="AI66" s="105"/>
      <c r="AJ66" s="121"/>
      <c r="AK66" s="106"/>
      <c r="AL66" s="106"/>
      <c r="AM66" s="112"/>
    </row>
    <row r="67" spans="2:39" x14ac:dyDescent="0.2">
      <c r="E67" s="2" t="s">
        <v>3</v>
      </c>
      <c r="F67" s="23">
        <v>1.0063053562122433</v>
      </c>
      <c r="G67" s="23">
        <v>1.0242620525309221E-2</v>
      </c>
      <c r="I67" s="2">
        <v>0.5</v>
      </c>
      <c r="J67" s="2">
        <v>0.5</v>
      </c>
      <c r="K67" s="23">
        <v>1.05</v>
      </c>
      <c r="L67" s="23">
        <v>9.7548766907706863E-3</v>
      </c>
      <c r="O67" s="36">
        <v>4</v>
      </c>
      <c r="P67" s="2" t="s">
        <v>21</v>
      </c>
      <c r="Q67" s="37"/>
      <c r="R67" s="37">
        <v>1</v>
      </c>
      <c r="S67" s="37">
        <f>Q55*S55</f>
        <v>1.15759875</v>
      </c>
      <c r="T67" s="37"/>
      <c r="U67" s="38">
        <f>U55</f>
        <v>0</v>
      </c>
      <c r="V67" s="16">
        <f t="shared" si="21"/>
        <v>1.05</v>
      </c>
      <c r="W67" s="5">
        <f t="shared" si="22"/>
        <v>0.90705004648631493</v>
      </c>
      <c r="X67" s="18">
        <f>W67*$U67</f>
        <v>0</v>
      </c>
      <c r="Y67" s="59">
        <v>1.0249999999999999</v>
      </c>
      <c r="Z67" s="6">
        <v>0.88545361680806922</v>
      </c>
      <c r="AA67" s="61">
        <v>0</v>
      </c>
      <c r="AB67" s="25">
        <v>1.075</v>
      </c>
      <c r="AC67" s="109">
        <v>0.92864647616456042</v>
      </c>
      <c r="AD67" s="109">
        <v>0</v>
      </c>
      <c r="AE67" s="117"/>
      <c r="AF67" s="106"/>
      <c r="AG67" s="112"/>
      <c r="AH67" s="120"/>
      <c r="AI67" s="105"/>
      <c r="AJ67" s="121"/>
      <c r="AK67" s="106"/>
      <c r="AL67" s="106"/>
      <c r="AM67" s="112"/>
    </row>
    <row r="68" spans="2:39" x14ac:dyDescent="0.2">
      <c r="B68" s="125" t="s">
        <v>118</v>
      </c>
      <c r="C68" s="125">
        <f>SUMPRODUCT(L67:L72,J67:J72)</f>
        <v>7.9131622299717652E-4</v>
      </c>
      <c r="E68" s="2" t="s">
        <v>4</v>
      </c>
      <c r="F68" s="23">
        <v>0.9858201151616246</v>
      </c>
      <c r="G68" s="23">
        <v>-1.0242620525309443E-2</v>
      </c>
      <c r="I68" s="2">
        <v>0.5</v>
      </c>
      <c r="J68" s="2">
        <v>0.5</v>
      </c>
      <c r="K68" s="23">
        <v>1.05</v>
      </c>
      <c r="L68" s="23">
        <v>-9.7548766907708979E-3</v>
      </c>
      <c r="O68" s="36">
        <v>4</v>
      </c>
      <c r="P68" s="2" t="s">
        <v>25</v>
      </c>
      <c r="Q68" s="37"/>
      <c r="R68" s="37">
        <v>1</v>
      </c>
      <c r="S68" s="37">
        <f>Q55*S55</f>
        <v>1.15759875</v>
      </c>
      <c r="T68" s="37"/>
      <c r="U68" s="38"/>
      <c r="V68" s="16">
        <f t="shared" si="21"/>
        <v>1.05</v>
      </c>
      <c r="W68" s="5">
        <f t="shared" si="22"/>
        <v>0.90705004648631493</v>
      </c>
      <c r="X68" s="18">
        <v>0</v>
      </c>
      <c r="Y68" s="59">
        <v>1.0249999999999999</v>
      </c>
      <c r="Z68" s="6">
        <v>0.88545361680806922</v>
      </c>
      <c r="AA68" s="61"/>
      <c r="AB68" s="25">
        <v>1.075</v>
      </c>
      <c r="AC68" s="109">
        <v>0.92864647616456042</v>
      </c>
      <c r="AD68" s="109"/>
      <c r="AE68" s="117"/>
      <c r="AF68" s="106"/>
      <c r="AG68" s="112"/>
      <c r="AH68" s="120"/>
      <c r="AI68" s="105"/>
      <c r="AJ68" s="121"/>
      <c r="AK68" s="106"/>
      <c r="AL68" s="106"/>
      <c r="AM68" s="112"/>
    </row>
    <row r="69" spans="2:39" x14ac:dyDescent="0.2">
      <c r="B69" s="125" t="s">
        <v>119</v>
      </c>
      <c r="C69" s="125">
        <f>SUMPRODUCT(L67:L72,I67:I72)</f>
        <v>9.540979117872439E-18</v>
      </c>
      <c r="E69" s="2" t="s">
        <v>5</v>
      </c>
      <c r="F69" s="23">
        <v>1.0097959558594218</v>
      </c>
      <c r="G69" s="23">
        <v>3.4905996471785716E-3</v>
      </c>
      <c r="H69" s="2" t="s">
        <v>121</v>
      </c>
      <c r="I69" s="2">
        <v>0.35</v>
      </c>
      <c r="J69" s="2">
        <v>0.25</v>
      </c>
      <c r="K69" s="23">
        <v>1.0972500000000001</v>
      </c>
      <c r="L69" s="23">
        <v>3.1812254702014778E-3</v>
      </c>
      <c r="O69" s="36">
        <v>4</v>
      </c>
      <c r="P69" s="2" t="s">
        <v>32</v>
      </c>
      <c r="Q69" s="37"/>
      <c r="R69" s="37">
        <v>1</v>
      </c>
      <c r="S69" s="37">
        <f>Q56*S56</f>
        <v>1.1686762499999999</v>
      </c>
      <c r="T69" s="37"/>
      <c r="U69" s="38">
        <f>U56</f>
        <v>0</v>
      </c>
      <c r="V69" s="16">
        <f t="shared" si="21"/>
        <v>1.05</v>
      </c>
      <c r="W69" s="5">
        <f t="shared" si="22"/>
        <v>0.89845241571393286</v>
      </c>
      <c r="X69" s="18">
        <f>W69*$U69</f>
        <v>0</v>
      </c>
      <c r="Y69" s="59">
        <v>1.0249999999999999</v>
      </c>
      <c r="Z69" s="6">
        <v>0.87706069153026767</v>
      </c>
      <c r="AA69" s="61">
        <v>0</v>
      </c>
      <c r="AB69" s="25">
        <v>1.075</v>
      </c>
      <c r="AC69" s="109">
        <v>0.91984413989759783</v>
      </c>
      <c r="AD69" s="109">
        <v>0</v>
      </c>
      <c r="AE69" s="117"/>
      <c r="AF69" s="106"/>
      <c r="AG69" s="112"/>
      <c r="AH69" s="120"/>
      <c r="AI69" s="105"/>
      <c r="AJ69" s="121"/>
      <c r="AK69" s="106"/>
      <c r="AL69" s="106"/>
      <c r="AM69" s="112"/>
    </row>
    <row r="70" spans="2:39" x14ac:dyDescent="0.2">
      <c r="E70" s="2" t="s">
        <v>6</v>
      </c>
      <c r="F70" s="23">
        <v>0.9981606237021603</v>
      </c>
      <c r="G70" s="23">
        <v>-8.1447325100829637E-3</v>
      </c>
      <c r="H70" s="2" t="s">
        <v>92</v>
      </c>
      <c r="I70" s="2">
        <v>0.15000000000000002</v>
      </c>
      <c r="J70" s="2">
        <v>0.25</v>
      </c>
      <c r="K70" s="23">
        <v>1.0972500000000001</v>
      </c>
      <c r="L70" s="23">
        <v>-7.4228594304697774E-3</v>
      </c>
      <c r="O70" s="36">
        <v>4</v>
      </c>
      <c r="P70" s="2" t="s">
        <v>28</v>
      </c>
      <c r="Q70" s="37"/>
      <c r="R70" s="37">
        <v>1</v>
      </c>
      <c r="S70" s="37">
        <f>Q56*S56</f>
        <v>1.1686762499999999</v>
      </c>
      <c r="T70" s="37"/>
      <c r="U70" s="38"/>
      <c r="V70" s="16">
        <f t="shared" si="21"/>
        <v>1.05</v>
      </c>
      <c r="W70" s="5">
        <f t="shared" si="22"/>
        <v>0.89845241571393286</v>
      </c>
      <c r="X70" s="18">
        <v>0</v>
      </c>
      <c r="Y70" s="59">
        <v>1.0249999999999999</v>
      </c>
      <c r="Z70" s="6">
        <v>0.87706069153026767</v>
      </c>
      <c r="AA70" s="61"/>
      <c r="AB70" s="25">
        <v>1.075</v>
      </c>
      <c r="AC70" s="109">
        <v>0.91984413989759783</v>
      </c>
      <c r="AD70" s="109"/>
      <c r="AE70" s="117"/>
      <c r="AF70" s="106"/>
      <c r="AG70" s="112"/>
      <c r="AH70" s="120"/>
      <c r="AI70" s="105"/>
      <c r="AJ70" s="121"/>
      <c r="AK70" s="106"/>
      <c r="AL70" s="106"/>
      <c r="AM70" s="112"/>
    </row>
    <row r="71" spans="2:39" x14ac:dyDescent="0.2">
      <c r="E71" s="2" t="s">
        <v>7</v>
      </c>
      <c r="F71" s="23">
        <v>1.0001788515179035</v>
      </c>
      <c r="G71" s="23">
        <v>1.4358736356278934E-2</v>
      </c>
      <c r="H71" s="2" t="s">
        <v>121</v>
      </c>
      <c r="I71" s="2">
        <v>0.15</v>
      </c>
      <c r="J71" s="2">
        <v>0.25</v>
      </c>
      <c r="K71" s="23">
        <v>1.10775</v>
      </c>
      <c r="L71" s="23">
        <v>1.2962072991450177E-2</v>
      </c>
      <c r="O71" s="36">
        <v>4</v>
      </c>
      <c r="P71" s="2" t="s">
        <v>26</v>
      </c>
      <c r="Q71" s="37"/>
      <c r="R71" s="37">
        <v>1</v>
      </c>
      <c r="S71" s="37">
        <f>Q57*S57</f>
        <v>1.1798065</v>
      </c>
      <c r="T71" s="37"/>
      <c r="U71" s="38">
        <f>U57</f>
        <v>0</v>
      </c>
      <c r="V71" s="16">
        <f t="shared" si="21"/>
        <v>1.05</v>
      </c>
      <c r="W71" s="5">
        <f t="shared" si="22"/>
        <v>0.8899764495279523</v>
      </c>
      <c r="X71" s="18">
        <f>W71*$U71</f>
        <v>0</v>
      </c>
      <c r="Y71" s="59">
        <v>1.0249999999999999</v>
      </c>
      <c r="Z71" s="6">
        <v>0.86878653406300099</v>
      </c>
      <c r="AA71" s="61">
        <v>0</v>
      </c>
      <c r="AB71" s="25">
        <v>1.075</v>
      </c>
      <c r="AC71" s="109">
        <v>0.91116636499290349</v>
      </c>
      <c r="AD71" s="109">
        <v>0</v>
      </c>
      <c r="AE71" s="117"/>
      <c r="AF71" s="106"/>
      <c r="AG71" s="112"/>
      <c r="AH71" s="120"/>
      <c r="AI71" s="105"/>
      <c r="AJ71" s="121"/>
      <c r="AK71" s="106"/>
      <c r="AL71" s="106"/>
      <c r="AM71" s="112"/>
    </row>
    <row r="72" spans="2:39" x14ac:dyDescent="0.2">
      <c r="E72" s="2" t="s">
        <v>8</v>
      </c>
      <c r="F72" s="23">
        <v>0.97966637100893383</v>
      </c>
      <c r="G72" s="23">
        <v>-6.1537441526907655E-3</v>
      </c>
      <c r="H72" s="2" t="s">
        <v>92</v>
      </c>
      <c r="I72" s="2">
        <v>0.35</v>
      </c>
      <c r="J72" s="2">
        <v>0.25</v>
      </c>
      <c r="K72" s="23">
        <v>1.10775</v>
      </c>
      <c r="L72" s="23">
        <v>-5.5551741391927471E-3</v>
      </c>
      <c r="O72" s="36">
        <v>4</v>
      </c>
      <c r="P72" s="2" t="s">
        <v>29</v>
      </c>
      <c r="Q72" s="37"/>
      <c r="R72" s="37">
        <v>1</v>
      </c>
      <c r="S72" s="37">
        <f>Q57*S57</f>
        <v>1.1798065</v>
      </c>
      <c r="T72" s="37"/>
      <c r="U72" s="38"/>
      <c r="V72" s="16">
        <f t="shared" si="21"/>
        <v>1.05</v>
      </c>
      <c r="W72" s="5">
        <f t="shared" si="22"/>
        <v>0.8899764495279523</v>
      </c>
      <c r="X72" s="18">
        <v>0</v>
      </c>
      <c r="Y72" s="59">
        <v>1.0249999999999999</v>
      </c>
      <c r="Z72" s="6">
        <v>0.86878653406300099</v>
      </c>
      <c r="AA72" s="61"/>
      <c r="AB72" s="25">
        <v>1.075</v>
      </c>
      <c r="AC72" s="109">
        <v>0.91116636499290349</v>
      </c>
      <c r="AD72" s="109"/>
      <c r="AE72" s="117"/>
      <c r="AF72" s="106"/>
      <c r="AG72" s="112"/>
      <c r="AH72" s="120"/>
      <c r="AI72" s="105"/>
      <c r="AJ72" s="121"/>
      <c r="AK72" s="106"/>
      <c r="AL72" s="106"/>
      <c r="AM72" s="112"/>
    </row>
    <row r="73" spans="2:39" x14ac:dyDescent="0.2">
      <c r="O73" s="36">
        <v>4</v>
      </c>
      <c r="P73" s="2" t="s">
        <v>30</v>
      </c>
      <c r="Q73" s="37"/>
      <c r="R73" s="37">
        <v>1</v>
      </c>
      <c r="S73" s="37">
        <f>Q58*S58</f>
        <v>1.1909894999999999</v>
      </c>
      <c r="T73" s="37"/>
      <c r="U73" s="38">
        <f>U58</f>
        <v>0</v>
      </c>
      <c r="V73" s="16">
        <f t="shared" si="21"/>
        <v>1.05</v>
      </c>
      <c r="W73" s="5">
        <f t="shared" si="22"/>
        <v>0.88161986314740814</v>
      </c>
      <c r="X73" s="18">
        <f>W73*$U73</f>
        <v>0</v>
      </c>
      <c r="Y73" s="59">
        <v>1.0249999999999999</v>
      </c>
      <c r="Z73" s="6">
        <v>0.86062891402485076</v>
      </c>
      <c r="AA73" s="61">
        <v>0</v>
      </c>
      <c r="AB73" s="25">
        <v>1.075</v>
      </c>
      <c r="AC73" s="109">
        <v>0.90261081226996542</v>
      </c>
      <c r="AD73" s="109">
        <v>0</v>
      </c>
      <c r="AE73" s="117"/>
      <c r="AF73" s="106"/>
      <c r="AG73" s="112"/>
      <c r="AH73" s="120"/>
      <c r="AI73" s="105"/>
      <c r="AJ73" s="121"/>
      <c r="AK73" s="106"/>
      <c r="AL73" s="106"/>
      <c r="AM73" s="112"/>
    </row>
    <row r="74" spans="2:39" ht="15" thickBot="1" x14ac:dyDescent="0.25">
      <c r="O74" s="39">
        <v>4</v>
      </c>
      <c r="P74" s="40" t="s">
        <v>31</v>
      </c>
      <c r="Q74" s="41"/>
      <c r="R74" s="41">
        <v>1</v>
      </c>
      <c r="S74" s="41">
        <f>Q58*S58</f>
        <v>1.1909894999999999</v>
      </c>
      <c r="T74" s="41"/>
      <c r="U74" s="42"/>
      <c r="V74" s="19">
        <f t="shared" si="21"/>
        <v>1.05</v>
      </c>
      <c r="W74" s="20">
        <f t="shared" si="22"/>
        <v>0.88161986314740814</v>
      </c>
      <c r="X74" s="21">
        <v>0</v>
      </c>
      <c r="Y74" s="62">
        <v>1.0249999999999999</v>
      </c>
      <c r="Z74" s="63">
        <v>0.86062891402485076</v>
      </c>
      <c r="AA74" s="64"/>
      <c r="AB74" s="26">
        <v>1.075</v>
      </c>
      <c r="AC74" s="113">
        <v>0.90261081226996542</v>
      </c>
      <c r="AD74" s="113"/>
      <c r="AE74" s="119"/>
      <c r="AF74" s="114"/>
      <c r="AG74" s="116"/>
      <c r="AH74" s="122"/>
      <c r="AI74" s="115"/>
      <c r="AJ74" s="123"/>
      <c r="AK74" s="114"/>
      <c r="AL74" s="114"/>
      <c r="AM74" s="116"/>
    </row>
    <row r="75" spans="2:39" ht="16.5" thickTop="1" x14ac:dyDescent="0.25">
      <c r="O75" s="102"/>
      <c r="P75" s="102"/>
      <c r="Q75" s="102"/>
      <c r="R75" s="102"/>
      <c r="S75" s="102"/>
      <c r="T75" s="102"/>
      <c r="U75" s="102"/>
      <c r="V75" s="102"/>
      <c r="W75" s="102"/>
      <c r="X75" s="124">
        <f>SUM(X45:X74)</f>
        <v>1.0181698314514258</v>
      </c>
      <c r="Y75" s="102"/>
      <c r="Z75" s="102"/>
      <c r="AA75" s="124">
        <f>SUM(AA45:AA74)</f>
        <v>0.94929813669959295</v>
      </c>
      <c r="AB75" s="102"/>
      <c r="AC75" s="102"/>
      <c r="AD75" s="124">
        <f>SUM(AD45:AD74)</f>
        <v>1.0870415262032589</v>
      </c>
      <c r="AE75" s="102"/>
      <c r="AF75" s="102"/>
      <c r="AG75" s="124">
        <f>SUM(AG45:AG58)</f>
        <v>0.91750354908249643</v>
      </c>
      <c r="AH75" s="102"/>
      <c r="AI75" s="102"/>
      <c r="AJ75" s="124">
        <f>SUM(AJ45:AJ58)</f>
        <v>0.94562016930437975</v>
      </c>
      <c r="AK75" s="102"/>
      <c r="AL75" s="102"/>
      <c r="AM75" s="124">
        <f>SUM(AM45:AM58)</f>
        <v>1.0205978232294022</v>
      </c>
    </row>
    <row r="77" spans="2:39" ht="15" thickBot="1" x14ac:dyDescent="0.25">
      <c r="E77" s="1"/>
      <c r="F77" s="1"/>
      <c r="G77" s="1"/>
      <c r="H77" s="1"/>
      <c r="I77" s="1"/>
    </row>
    <row r="78" spans="2:39" ht="21.75" thickTop="1" thickBot="1" x14ac:dyDescent="0.35">
      <c r="O78" s="140" t="s">
        <v>81</v>
      </c>
      <c r="P78" s="141"/>
      <c r="Q78" s="141"/>
      <c r="R78" s="141"/>
      <c r="S78" s="141"/>
      <c r="T78" s="141"/>
      <c r="U78" s="142"/>
      <c r="V78" s="135" t="s">
        <v>74</v>
      </c>
      <c r="W78" s="136"/>
      <c r="X78" s="137"/>
      <c r="Y78" s="143" t="s">
        <v>69</v>
      </c>
      <c r="Z78" s="144"/>
      <c r="AA78" s="145"/>
      <c r="AB78" s="135" t="s">
        <v>70</v>
      </c>
      <c r="AC78" s="136"/>
      <c r="AD78" s="137"/>
      <c r="AE78" s="146" t="s">
        <v>71</v>
      </c>
      <c r="AF78" s="147"/>
      <c r="AG78" s="148"/>
      <c r="AH78" s="149" t="s">
        <v>72</v>
      </c>
      <c r="AI78" s="150"/>
      <c r="AJ78" s="151"/>
      <c r="AK78" s="146" t="s">
        <v>73</v>
      </c>
      <c r="AL78" s="147"/>
      <c r="AM78" s="148"/>
    </row>
    <row r="79" spans="2:39" ht="16.5" thickTop="1" x14ac:dyDescent="0.25">
      <c r="B79" s="125" t="s">
        <v>107</v>
      </c>
      <c r="C79" s="125" t="s">
        <v>109</v>
      </c>
      <c r="D79" s="125" t="s">
        <v>115</v>
      </c>
      <c r="E79" s="125" t="s">
        <v>45</v>
      </c>
      <c r="F79" s="127" t="s">
        <v>116</v>
      </c>
      <c r="G79" s="125" t="s">
        <v>122</v>
      </c>
      <c r="H79" s="23"/>
      <c r="O79" s="34" t="s">
        <v>0</v>
      </c>
      <c r="P79" s="27" t="s">
        <v>75</v>
      </c>
      <c r="Q79" s="27" t="s">
        <v>76</v>
      </c>
      <c r="R79" s="27" t="s">
        <v>77</v>
      </c>
      <c r="S79" s="27" t="s">
        <v>78</v>
      </c>
      <c r="T79" s="27"/>
      <c r="U79" s="35" t="s">
        <v>79</v>
      </c>
      <c r="V79" s="28" t="s">
        <v>36</v>
      </c>
      <c r="W79" s="29" t="s">
        <v>38</v>
      </c>
      <c r="X79" s="30" t="s">
        <v>41</v>
      </c>
      <c r="Y79" s="56" t="s">
        <v>36</v>
      </c>
      <c r="Z79" s="57" t="s">
        <v>38</v>
      </c>
      <c r="AA79" s="58" t="s">
        <v>41</v>
      </c>
      <c r="AB79" s="85" t="s">
        <v>36</v>
      </c>
      <c r="AC79" s="32" t="s">
        <v>38</v>
      </c>
      <c r="AD79" s="32" t="s">
        <v>41</v>
      </c>
      <c r="AE79" s="83" t="s">
        <v>36</v>
      </c>
      <c r="AF79" s="31" t="s">
        <v>38</v>
      </c>
      <c r="AG79" s="84" t="s">
        <v>41</v>
      </c>
      <c r="AH79" s="85" t="s">
        <v>36</v>
      </c>
      <c r="AI79" s="32" t="s">
        <v>38</v>
      </c>
      <c r="AJ79" s="86" t="s">
        <v>41</v>
      </c>
      <c r="AK79" s="103" t="s">
        <v>36</v>
      </c>
      <c r="AL79" s="103" t="s">
        <v>38</v>
      </c>
      <c r="AM79" s="104" t="s">
        <v>41</v>
      </c>
    </row>
    <row r="80" spans="2:39" x14ac:dyDescent="0.2">
      <c r="B80" s="125">
        <v>0</v>
      </c>
      <c r="C80" s="127">
        <v>1.0002423606975168</v>
      </c>
      <c r="D80" s="127">
        <v>0.99606273568693404</v>
      </c>
      <c r="E80" s="127">
        <v>0</v>
      </c>
      <c r="F80" s="127">
        <v>0</v>
      </c>
      <c r="G80" s="128"/>
      <c r="H80" s="23"/>
      <c r="I80" s="23"/>
      <c r="O80" s="36">
        <v>0</v>
      </c>
      <c r="P80" s="2">
        <v>0</v>
      </c>
      <c r="Q80" s="37">
        <v>1.05</v>
      </c>
      <c r="R80" s="37">
        <v>0.82298300000000002</v>
      </c>
      <c r="S80" s="37">
        <v>1</v>
      </c>
      <c r="T80" s="37"/>
      <c r="U80" s="38"/>
      <c r="V80" s="16"/>
      <c r="W80" s="4"/>
      <c r="X80" s="17"/>
      <c r="Y80" s="59"/>
      <c r="Z80" s="3"/>
      <c r="AA80" s="60"/>
      <c r="AB80" s="16"/>
      <c r="AC80" s="105"/>
      <c r="AD80" s="105"/>
      <c r="AE80" s="117"/>
      <c r="AF80" s="106"/>
      <c r="AG80" s="112"/>
      <c r="AH80" s="16"/>
      <c r="AI80" s="4"/>
      <c r="AJ80" s="17"/>
      <c r="AK80" s="107"/>
      <c r="AL80" s="107"/>
      <c r="AM80" s="108"/>
    </row>
    <row r="81" spans="2:39" x14ac:dyDescent="0.2">
      <c r="B81" s="125" t="s">
        <v>3</v>
      </c>
      <c r="C81" s="127">
        <v>1.01398747386674</v>
      </c>
      <c r="D81" s="127">
        <v>1.0063053562122433</v>
      </c>
      <c r="E81" s="127">
        <v>1.3745113169223222E-2</v>
      </c>
      <c r="F81" s="127">
        <v>1.0242620525309221E-2</v>
      </c>
      <c r="G81" s="128"/>
      <c r="H81" s="23"/>
      <c r="I81" s="23"/>
      <c r="O81" s="36">
        <v>1</v>
      </c>
      <c r="P81" s="2" t="s">
        <v>3</v>
      </c>
      <c r="Q81" s="37">
        <v>1.0449999999999999</v>
      </c>
      <c r="R81" s="37">
        <v>0.88042600000000004</v>
      </c>
      <c r="S81" s="37">
        <v>1</v>
      </c>
      <c r="T81" s="37">
        <v>0</v>
      </c>
      <c r="U81" s="38">
        <v>0</v>
      </c>
      <c r="V81" s="16">
        <v>0</v>
      </c>
      <c r="W81" s="5">
        <v>0</v>
      </c>
      <c r="X81" s="18">
        <v>0</v>
      </c>
      <c r="Y81" s="59">
        <v>0</v>
      </c>
      <c r="Z81" s="6">
        <v>0</v>
      </c>
      <c r="AA81" s="61">
        <v>0</v>
      </c>
      <c r="AB81" s="25">
        <v>0</v>
      </c>
      <c r="AC81" s="109">
        <v>0</v>
      </c>
      <c r="AD81" s="109">
        <v>0</v>
      </c>
      <c r="AE81" s="118">
        <v>0</v>
      </c>
      <c r="AF81" s="110">
        <v>0</v>
      </c>
      <c r="AG81" s="111">
        <v>0</v>
      </c>
      <c r="AH81" s="16">
        <v>0</v>
      </c>
      <c r="AI81" s="5">
        <v>0</v>
      </c>
      <c r="AJ81" s="18">
        <v>0</v>
      </c>
      <c r="AK81" s="107">
        <v>0</v>
      </c>
      <c r="AL81" s="110">
        <v>0</v>
      </c>
      <c r="AM81" s="111">
        <v>0</v>
      </c>
    </row>
    <row r="82" spans="2:39" x14ac:dyDescent="0.2">
      <c r="B82" s="125" t="s">
        <v>4</v>
      </c>
      <c r="C82" s="127">
        <v>0.98649724752829393</v>
      </c>
      <c r="D82" s="127">
        <v>0.9858201151616246</v>
      </c>
      <c r="E82" s="127">
        <v>-1.3745113169222889E-2</v>
      </c>
      <c r="F82" s="127">
        <v>-1.0242620525309443E-2</v>
      </c>
      <c r="G82" s="128"/>
      <c r="H82" s="23"/>
      <c r="I82" s="23"/>
      <c r="O82" s="36">
        <v>1</v>
      </c>
      <c r="P82" s="2" t="s">
        <v>4</v>
      </c>
      <c r="Q82" s="37">
        <v>1.0549999999999999</v>
      </c>
      <c r="R82" s="37">
        <v>0.84783799999999998</v>
      </c>
      <c r="S82" s="37">
        <v>1</v>
      </c>
      <c r="T82" s="37">
        <v>1</v>
      </c>
      <c r="U82" s="38">
        <v>1</v>
      </c>
      <c r="V82" s="16">
        <v>0</v>
      </c>
      <c r="W82" s="5">
        <v>0</v>
      </c>
      <c r="X82" s="18">
        <v>0</v>
      </c>
      <c r="Y82" s="59">
        <v>0</v>
      </c>
      <c r="Z82" s="6">
        <v>0</v>
      </c>
      <c r="AA82" s="61">
        <v>0</v>
      </c>
      <c r="AB82" s="25">
        <v>0</v>
      </c>
      <c r="AC82" s="109">
        <v>0</v>
      </c>
      <c r="AD82" s="109">
        <v>0</v>
      </c>
      <c r="AE82" s="118">
        <v>0</v>
      </c>
      <c r="AF82" s="110">
        <v>0</v>
      </c>
      <c r="AG82" s="111">
        <v>0</v>
      </c>
      <c r="AH82" s="16">
        <v>0</v>
      </c>
      <c r="AI82" s="5">
        <v>0</v>
      </c>
      <c r="AJ82" s="18">
        <v>0</v>
      </c>
      <c r="AK82" s="107">
        <v>0</v>
      </c>
      <c r="AL82" s="110">
        <v>0</v>
      </c>
      <c r="AM82" s="111">
        <v>0</v>
      </c>
    </row>
    <row r="83" spans="2:39" x14ac:dyDescent="0.2">
      <c r="B83" s="125" t="s">
        <v>5</v>
      </c>
      <c r="C83" s="127">
        <v>1.0207503213796121</v>
      </c>
      <c r="D83" s="127">
        <v>1.0097959558594218</v>
      </c>
      <c r="E83" s="127">
        <v>6.7628475128720389E-3</v>
      </c>
      <c r="F83" s="127">
        <v>3.4905996471785716E-3</v>
      </c>
      <c r="G83" s="128" t="s">
        <v>120</v>
      </c>
      <c r="H83" s="23"/>
      <c r="I83" s="23"/>
      <c r="O83" s="36">
        <v>2</v>
      </c>
      <c r="P83" s="2" t="s">
        <v>5</v>
      </c>
      <c r="Q83" s="37">
        <v>1.04</v>
      </c>
      <c r="R83" s="37">
        <v>0.92635599999999996</v>
      </c>
      <c r="S83" s="37">
        <v>1.0449999999999999</v>
      </c>
      <c r="T83" s="37">
        <v>0.7</v>
      </c>
      <c r="U83" s="38">
        <v>0</v>
      </c>
      <c r="V83" s="16">
        <v>0.05</v>
      </c>
      <c r="W83" s="5">
        <v>4.7846889952153117E-2</v>
      </c>
      <c r="X83" s="18">
        <v>0</v>
      </c>
      <c r="Y83" s="59">
        <v>2.5000000000000001E-2</v>
      </c>
      <c r="Z83" s="6">
        <v>2.3923444976076558E-2</v>
      </c>
      <c r="AA83" s="61">
        <v>0</v>
      </c>
      <c r="AB83" s="25">
        <v>7.4999999999999997E-2</v>
      </c>
      <c r="AC83" s="109">
        <v>7.1770334928229665E-2</v>
      </c>
      <c r="AD83" s="109">
        <v>0</v>
      </c>
      <c r="AE83" s="118">
        <v>0</v>
      </c>
      <c r="AF83" s="110">
        <v>0</v>
      </c>
      <c r="AG83" s="111">
        <v>0</v>
      </c>
      <c r="AH83" s="16">
        <v>1.4999999999999999E-2</v>
      </c>
      <c r="AI83" s="5">
        <v>1.4354066985645933E-2</v>
      </c>
      <c r="AJ83" s="18">
        <v>0</v>
      </c>
      <c r="AK83" s="107">
        <v>5.5E-2</v>
      </c>
      <c r="AL83" s="110">
        <v>5.2631578947368425E-2</v>
      </c>
      <c r="AM83" s="111">
        <v>0</v>
      </c>
    </row>
    <row r="84" spans="2:39" x14ac:dyDescent="0.2">
      <c r="B84" s="125" t="s">
        <v>6</v>
      </c>
      <c r="C84" s="127">
        <v>0.99820749633670558</v>
      </c>
      <c r="D84" s="127">
        <v>0.9981606237021603</v>
      </c>
      <c r="E84" s="127">
        <v>-1.5779977530034461E-2</v>
      </c>
      <c r="F84" s="127">
        <v>-8.1447325100829637E-3</v>
      </c>
      <c r="G84" s="128" t="s">
        <v>91</v>
      </c>
      <c r="H84" s="23"/>
      <c r="I84" s="23"/>
      <c r="O84" s="36">
        <v>2</v>
      </c>
      <c r="P84" s="2" t="s">
        <v>6</v>
      </c>
      <c r="Q84" s="37">
        <v>1.05</v>
      </c>
      <c r="R84" s="37">
        <v>0.90532199999999996</v>
      </c>
      <c r="S84" s="37">
        <v>1.0449999999999999</v>
      </c>
      <c r="T84" s="37">
        <v>0.30000000000000004</v>
      </c>
      <c r="U84" s="38">
        <v>0</v>
      </c>
      <c r="V84" s="16">
        <v>0.05</v>
      </c>
      <c r="W84" s="5">
        <v>4.7846889952153117E-2</v>
      </c>
      <c r="X84" s="18">
        <v>0</v>
      </c>
      <c r="Y84" s="59">
        <v>2.5000000000000001E-2</v>
      </c>
      <c r="Z84" s="6">
        <v>2.3923444976076558E-2</v>
      </c>
      <c r="AA84" s="61">
        <v>0</v>
      </c>
      <c r="AB84" s="25">
        <v>7.4999999999999997E-2</v>
      </c>
      <c r="AC84" s="109">
        <v>7.1770334928229665E-2</v>
      </c>
      <c r="AD84" s="109">
        <v>0</v>
      </c>
      <c r="AE84" s="118">
        <v>0</v>
      </c>
      <c r="AF84" s="110">
        <v>0</v>
      </c>
      <c r="AG84" s="111">
        <v>0</v>
      </c>
      <c r="AH84" s="16">
        <v>1.4999999999999999E-2</v>
      </c>
      <c r="AI84" s="5">
        <v>1.4354066985645933E-2</v>
      </c>
      <c r="AJ84" s="18">
        <v>0</v>
      </c>
      <c r="AK84" s="107">
        <v>5.5E-2</v>
      </c>
      <c r="AL84" s="110">
        <v>5.2631578947368425E-2</v>
      </c>
      <c r="AM84" s="111">
        <v>0</v>
      </c>
    </row>
    <row r="85" spans="2:39" x14ac:dyDescent="0.2">
      <c r="B85" s="125" t="s">
        <v>7</v>
      </c>
      <c r="C85" s="127">
        <v>1.0018356965226509</v>
      </c>
      <c r="D85" s="127">
        <v>1.0001788515179035</v>
      </c>
      <c r="E85" s="127">
        <v>1.533844899435699E-2</v>
      </c>
      <c r="F85" s="127">
        <v>1.4358736356278934E-2</v>
      </c>
      <c r="G85" s="128" t="s">
        <v>120</v>
      </c>
      <c r="H85" s="23"/>
      <c r="I85" s="23"/>
      <c r="O85" s="36">
        <v>2</v>
      </c>
      <c r="P85" s="2" t="s">
        <v>7</v>
      </c>
      <c r="Q85" s="37">
        <v>1.05</v>
      </c>
      <c r="R85" s="37">
        <v>0.90877799999999997</v>
      </c>
      <c r="S85" s="37">
        <v>1.0549999999999999</v>
      </c>
      <c r="T85" s="37">
        <v>0.3</v>
      </c>
      <c r="U85" s="38">
        <v>0.3</v>
      </c>
      <c r="V85" s="16">
        <v>0.05</v>
      </c>
      <c r="W85" s="5">
        <v>4.7393364928909956E-2</v>
      </c>
      <c r="X85" s="18">
        <v>1.4218009478672987E-2</v>
      </c>
      <c r="Y85" s="59">
        <v>2.5000000000000001E-2</v>
      </c>
      <c r="Z85" s="6">
        <v>2.3696682464454978E-2</v>
      </c>
      <c r="AA85" s="61">
        <v>7.1090047393364934E-3</v>
      </c>
      <c r="AB85" s="25">
        <v>7.4999999999999997E-2</v>
      </c>
      <c r="AC85" s="109">
        <v>7.1090047393364927E-2</v>
      </c>
      <c r="AD85" s="109">
        <v>2.1327014218009477E-2</v>
      </c>
      <c r="AE85" s="118">
        <v>0</v>
      </c>
      <c r="AF85" s="110">
        <v>0</v>
      </c>
      <c r="AG85" s="111">
        <v>0</v>
      </c>
      <c r="AH85" s="16">
        <v>1.4999999999999999E-2</v>
      </c>
      <c r="AI85" s="5">
        <v>1.4218009478672987E-2</v>
      </c>
      <c r="AJ85" s="18">
        <v>4.2654028436018955E-3</v>
      </c>
      <c r="AK85" s="107">
        <v>5.5E-2</v>
      </c>
      <c r="AL85" s="110">
        <v>5.2132701421800952E-2</v>
      </c>
      <c r="AM85" s="111">
        <v>1.5639810426540286E-2</v>
      </c>
    </row>
    <row r="86" spans="2:39" x14ac:dyDescent="0.2">
      <c r="B86" s="125" t="s">
        <v>8</v>
      </c>
      <c r="C86" s="127">
        <v>0.97992362653071252</v>
      </c>
      <c r="D86" s="127">
        <v>0.97966637100893383</v>
      </c>
      <c r="E86" s="127">
        <v>-6.5736209975814086E-3</v>
      </c>
      <c r="F86" s="127">
        <v>-6.1537441526907655E-3</v>
      </c>
      <c r="G86" s="125" t="s">
        <v>91</v>
      </c>
      <c r="O86" s="36">
        <v>2</v>
      </c>
      <c r="P86" s="2" t="s">
        <v>8</v>
      </c>
      <c r="Q86" s="37">
        <v>1.06</v>
      </c>
      <c r="R86" s="37">
        <v>0.88833700000000004</v>
      </c>
      <c r="S86" s="37">
        <v>1.0549999999999999</v>
      </c>
      <c r="T86" s="37">
        <v>0.7</v>
      </c>
      <c r="U86" s="38">
        <v>0.7</v>
      </c>
      <c r="V86" s="16">
        <v>0.05</v>
      </c>
      <c r="W86" s="5">
        <v>4.7393364928909956E-2</v>
      </c>
      <c r="X86" s="18">
        <v>3.3175355450236969E-2</v>
      </c>
      <c r="Y86" s="59">
        <v>2.5000000000000001E-2</v>
      </c>
      <c r="Z86" s="6">
        <v>2.3696682464454978E-2</v>
      </c>
      <c r="AA86" s="61">
        <v>1.6587677725118485E-2</v>
      </c>
      <c r="AB86" s="25">
        <v>7.4999999999999997E-2</v>
      </c>
      <c r="AC86" s="109">
        <v>7.1090047393364927E-2</v>
      </c>
      <c r="AD86" s="109">
        <v>4.9763033175355444E-2</v>
      </c>
      <c r="AE86" s="118">
        <v>0</v>
      </c>
      <c r="AF86" s="110">
        <v>0</v>
      </c>
      <c r="AG86" s="111">
        <v>0</v>
      </c>
      <c r="AH86" s="16">
        <v>1.4999999999999999E-2</v>
      </c>
      <c r="AI86" s="5">
        <v>1.4218009478672987E-2</v>
      </c>
      <c r="AJ86" s="18">
        <v>9.9526066350710905E-3</v>
      </c>
      <c r="AK86" s="107">
        <v>5.5E-2</v>
      </c>
      <c r="AL86" s="110">
        <v>5.2132701421800952E-2</v>
      </c>
      <c r="AM86" s="111">
        <v>3.6492890995260666E-2</v>
      </c>
    </row>
    <row r="87" spans="2:39" x14ac:dyDescent="0.2">
      <c r="O87" s="36">
        <v>3</v>
      </c>
      <c r="P87" s="2" t="s">
        <v>9</v>
      </c>
      <c r="Q87" s="37">
        <v>1.0349999999999999</v>
      </c>
      <c r="R87" s="37">
        <v>0.96618400000000004</v>
      </c>
      <c r="S87" s="37">
        <v>1.0868</v>
      </c>
      <c r="T87" s="37">
        <v>0.7</v>
      </c>
      <c r="U87" s="38">
        <v>0</v>
      </c>
      <c r="V87" s="16">
        <v>0.05</v>
      </c>
      <c r="W87" s="5">
        <v>4.600662495399338E-2</v>
      </c>
      <c r="X87" s="18">
        <v>0</v>
      </c>
      <c r="Y87" s="59">
        <v>2.5000000000000001E-2</v>
      </c>
      <c r="Z87" s="6">
        <v>2.300331247699669E-2</v>
      </c>
      <c r="AA87" s="61">
        <v>0</v>
      </c>
      <c r="AB87" s="25">
        <v>7.4999999999999997E-2</v>
      </c>
      <c r="AC87" s="109">
        <v>6.9009937430990057E-2</v>
      </c>
      <c r="AD87" s="109">
        <v>0</v>
      </c>
      <c r="AE87" s="118">
        <v>1</v>
      </c>
      <c r="AF87" s="110">
        <v>0.92013249907986749</v>
      </c>
      <c r="AG87" s="111">
        <v>0</v>
      </c>
      <c r="AH87" s="16">
        <v>1.0149999999999999</v>
      </c>
      <c r="AI87" s="5">
        <v>0.93393448656606548</v>
      </c>
      <c r="AJ87" s="18">
        <v>0</v>
      </c>
      <c r="AK87" s="107">
        <v>1.0549999999999999</v>
      </c>
      <c r="AL87" s="110">
        <v>0.97073978652926018</v>
      </c>
      <c r="AM87" s="111">
        <v>0</v>
      </c>
    </row>
    <row r="88" spans="2:39" x14ac:dyDescent="0.2">
      <c r="O88" s="36">
        <v>3</v>
      </c>
      <c r="P88" s="2" t="s">
        <v>10</v>
      </c>
      <c r="Q88" s="37">
        <v>1.0449999999999999</v>
      </c>
      <c r="R88" s="37">
        <v>0.95693799999999996</v>
      </c>
      <c r="S88" s="37">
        <v>1.0868</v>
      </c>
      <c r="T88" s="37">
        <v>0.30000000000000004</v>
      </c>
      <c r="U88" s="38">
        <v>0</v>
      </c>
      <c r="V88" s="16">
        <v>0.05</v>
      </c>
      <c r="W88" s="5">
        <v>4.600662495399338E-2</v>
      </c>
      <c r="X88" s="18">
        <v>0</v>
      </c>
      <c r="Y88" s="59">
        <v>2.5000000000000001E-2</v>
      </c>
      <c r="Z88" s="6">
        <v>2.300331247699669E-2</v>
      </c>
      <c r="AA88" s="61">
        <v>0</v>
      </c>
      <c r="AB88" s="25">
        <v>7.4999999999999997E-2</v>
      </c>
      <c r="AC88" s="109">
        <v>6.9009937430990057E-2</v>
      </c>
      <c r="AD88" s="109">
        <v>0</v>
      </c>
      <c r="AE88" s="118">
        <v>1</v>
      </c>
      <c r="AF88" s="110">
        <v>0.92013249907986749</v>
      </c>
      <c r="AG88" s="111">
        <v>0</v>
      </c>
      <c r="AH88" s="16">
        <v>1.0149999999999999</v>
      </c>
      <c r="AI88" s="5">
        <v>0.93393448656606548</v>
      </c>
      <c r="AJ88" s="18">
        <v>0</v>
      </c>
      <c r="AK88" s="107">
        <v>1.0549999999999999</v>
      </c>
      <c r="AL88" s="110">
        <v>0.97073978652926018</v>
      </c>
      <c r="AM88" s="111">
        <v>0</v>
      </c>
    </row>
    <row r="89" spans="2:39" x14ac:dyDescent="0.2">
      <c r="O89" s="36">
        <v>3</v>
      </c>
      <c r="P89" s="2" t="s">
        <v>11</v>
      </c>
      <c r="Q89" s="37">
        <v>1.0449999999999999</v>
      </c>
      <c r="R89" s="37">
        <v>0.95693799999999996</v>
      </c>
      <c r="S89" s="37">
        <v>1.0972500000000001</v>
      </c>
      <c r="T89" s="37">
        <v>0.3</v>
      </c>
      <c r="U89" s="38">
        <v>0</v>
      </c>
      <c r="V89" s="16">
        <v>0.05</v>
      </c>
      <c r="W89" s="5">
        <v>4.5568466621098203E-2</v>
      </c>
      <c r="X89" s="18">
        <v>0</v>
      </c>
      <c r="Y89" s="59">
        <v>2.5000000000000001E-2</v>
      </c>
      <c r="Z89" s="6">
        <v>2.2784233310549101E-2</v>
      </c>
      <c r="AA89" s="61">
        <v>0</v>
      </c>
      <c r="AB89" s="25">
        <v>7.4999999999999997E-2</v>
      </c>
      <c r="AC89" s="109">
        <v>6.835269993164729E-2</v>
      </c>
      <c r="AD89" s="109">
        <v>0</v>
      </c>
      <c r="AE89" s="118">
        <v>1</v>
      </c>
      <c r="AF89" s="110">
        <v>0.91136933242196394</v>
      </c>
      <c r="AG89" s="111">
        <v>0</v>
      </c>
      <c r="AH89" s="16">
        <v>1.0149999999999999</v>
      </c>
      <c r="AI89" s="5">
        <v>0.92503987240829333</v>
      </c>
      <c r="AJ89" s="18">
        <v>0</v>
      </c>
      <c r="AK89" s="107">
        <v>1.0549999999999999</v>
      </c>
      <c r="AL89" s="110">
        <v>0.96149464570517196</v>
      </c>
      <c r="AM89" s="111">
        <v>0</v>
      </c>
    </row>
    <row r="90" spans="2:39" x14ac:dyDescent="0.2">
      <c r="O90" s="36">
        <v>3</v>
      </c>
      <c r="P90" s="2" t="s">
        <v>13</v>
      </c>
      <c r="Q90" s="37">
        <v>1.0549999999999999</v>
      </c>
      <c r="R90" s="37">
        <v>0.94786700000000002</v>
      </c>
      <c r="S90" s="37">
        <v>1.0972500000000001</v>
      </c>
      <c r="T90" s="37">
        <v>0.7</v>
      </c>
      <c r="U90" s="38">
        <v>0</v>
      </c>
      <c r="V90" s="16">
        <v>0.05</v>
      </c>
      <c r="W90" s="5">
        <v>4.5568466621098203E-2</v>
      </c>
      <c r="X90" s="18">
        <v>0</v>
      </c>
      <c r="Y90" s="59">
        <v>2.5000000000000001E-2</v>
      </c>
      <c r="Z90" s="6">
        <v>2.2784233310549101E-2</v>
      </c>
      <c r="AA90" s="101">
        <v>0</v>
      </c>
      <c r="AB90" s="25">
        <v>7.4999999999999997E-2</v>
      </c>
      <c r="AC90" s="109">
        <v>6.835269993164729E-2</v>
      </c>
      <c r="AD90" s="109">
        <v>0</v>
      </c>
      <c r="AE90" s="118">
        <v>1</v>
      </c>
      <c r="AF90" s="110">
        <v>0.91136933242196394</v>
      </c>
      <c r="AG90" s="111">
        <v>0</v>
      </c>
      <c r="AH90" s="16">
        <v>1.0149999999999999</v>
      </c>
      <c r="AI90" s="5">
        <v>0.92503987240829333</v>
      </c>
      <c r="AJ90" s="18">
        <v>0</v>
      </c>
      <c r="AK90" s="107">
        <v>1.0549999999999999</v>
      </c>
      <c r="AL90" s="110">
        <v>0.96149464570517196</v>
      </c>
      <c r="AM90" s="111">
        <v>0</v>
      </c>
    </row>
    <row r="91" spans="2:39" x14ac:dyDescent="0.2">
      <c r="O91" s="36">
        <v>3</v>
      </c>
      <c r="P91" s="2" t="s">
        <v>12</v>
      </c>
      <c r="Q91" s="37">
        <v>1.0449999999999999</v>
      </c>
      <c r="R91" s="37">
        <v>0.95693799999999996</v>
      </c>
      <c r="S91" s="37">
        <v>1.10775</v>
      </c>
      <c r="T91" s="37">
        <v>0.7</v>
      </c>
      <c r="U91" s="38">
        <v>0.21</v>
      </c>
      <c r="V91" s="16">
        <v>0.05</v>
      </c>
      <c r="W91" s="5">
        <v>4.5136538027533292E-2</v>
      </c>
      <c r="X91" s="18">
        <v>9.4786729857819912E-3</v>
      </c>
      <c r="Y91" s="59">
        <v>2.5000000000000001E-2</v>
      </c>
      <c r="Z91" s="6">
        <v>2.2568269013766646E-2</v>
      </c>
      <c r="AA91" s="61">
        <v>4.7393364928909956E-3</v>
      </c>
      <c r="AB91" s="25">
        <v>7.4999999999999997E-2</v>
      </c>
      <c r="AC91" s="109">
        <v>6.7704807041299928E-2</v>
      </c>
      <c r="AD91" s="109">
        <v>1.4218009478672983E-2</v>
      </c>
      <c r="AE91" s="118">
        <v>1</v>
      </c>
      <c r="AF91" s="110">
        <v>0.9027307605506657</v>
      </c>
      <c r="AG91" s="111">
        <v>0.1895734597156398</v>
      </c>
      <c r="AH91" s="16">
        <v>1.0149999999999999</v>
      </c>
      <c r="AI91" s="5">
        <v>0.9162717219589257</v>
      </c>
      <c r="AJ91" s="18">
        <v>0.1924170616113744</v>
      </c>
      <c r="AK91" s="107">
        <v>1.0549999999999999</v>
      </c>
      <c r="AL91" s="110">
        <v>0.95238095238095233</v>
      </c>
      <c r="AM91" s="111">
        <v>0.19999999999999998</v>
      </c>
    </row>
    <row r="92" spans="2:39" x14ac:dyDescent="0.2">
      <c r="O92" s="36">
        <v>3</v>
      </c>
      <c r="P92" s="2" t="s">
        <v>14</v>
      </c>
      <c r="Q92" s="37">
        <v>1.0549999999999999</v>
      </c>
      <c r="R92" s="37">
        <v>0.94786700000000002</v>
      </c>
      <c r="S92" s="37">
        <v>1.10775</v>
      </c>
      <c r="T92" s="37">
        <v>0.30000000000000004</v>
      </c>
      <c r="U92" s="38">
        <v>9.0000000000000011E-2</v>
      </c>
      <c r="V92" s="16">
        <v>0.05</v>
      </c>
      <c r="W92" s="5">
        <v>4.5136538027533292E-2</v>
      </c>
      <c r="X92" s="18">
        <v>4.0622884224779969E-3</v>
      </c>
      <c r="Y92" s="59">
        <v>2.5000000000000001E-2</v>
      </c>
      <c r="Z92" s="6">
        <v>2.2568269013766646E-2</v>
      </c>
      <c r="AA92" s="61">
        <v>2.0311442112389984E-3</v>
      </c>
      <c r="AB92" s="25">
        <v>7.4999999999999997E-2</v>
      </c>
      <c r="AC92" s="109">
        <v>6.7704807041299928E-2</v>
      </c>
      <c r="AD92" s="109">
        <v>6.093432633716994E-3</v>
      </c>
      <c r="AE92" s="118">
        <v>1</v>
      </c>
      <c r="AF92" s="110">
        <v>0.9027307605506657</v>
      </c>
      <c r="AG92" s="111">
        <v>8.1245768449559927E-2</v>
      </c>
      <c r="AH92" s="16">
        <v>1.0149999999999999</v>
      </c>
      <c r="AI92" s="5">
        <v>0.9162717219589257</v>
      </c>
      <c r="AJ92" s="18">
        <v>8.2464454976303322E-2</v>
      </c>
      <c r="AK92" s="107">
        <v>1.0549999999999999</v>
      </c>
      <c r="AL92" s="110">
        <v>0.95238095238095233</v>
      </c>
      <c r="AM92" s="111">
        <v>8.5714285714285715E-2</v>
      </c>
    </row>
    <row r="93" spans="2:39" x14ac:dyDescent="0.2">
      <c r="O93" s="36">
        <v>3</v>
      </c>
      <c r="P93" s="2" t="s">
        <v>15</v>
      </c>
      <c r="Q93" s="37">
        <v>1.0549999999999999</v>
      </c>
      <c r="R93" s="37">
        <v>0.94786700000000002</v>
      </c>
      <c r="S93" s="37">
        <v>1.1183000000000001</v>
      </c>
      <c r="T93" s="37">
        <v>0.3</v>
      </c>
      <c r="U93" s="38">
        <v>0.21</v>
      </c>
      <c r="V93" s="16">
        <v>0.05</v>
      </c>
      <c r="W93" s="5">
        <v>4.4710721631047126E-2</v>
      </c>
      <c r="X93" s="18">
        <v>9.3892515425198966E-3</v>
      </c>
      <c r="Y93" s="59">
        <v>2.5000000000000001E-2</v>
      </c>
      <c r="Z93" s="6">
        <v>2.2355360815523563E-2</v>
      </c>
      <c r="AA93" s="61">
        <v>4.6946257712599483E-3</v>
      </c>
      <c r="AB93" s="25">
        <v>7.4999999999999997E-2</v>
      </c>
      <c r="AC93" s="109">
        <v>6.7066082446570682E-2</v>
      </c>
      <c r="AD93" s="109">
        <v>1.4083877313779842E-2</v>
      </c>
      <c r="AE93" s="118">
        <v>1</v>
      </c>
      <c r="AF93" s="110">
        <v>0.89421443262094247</v>
      </c>
      <c r="AG93" s="111">
        <v>0.18778503085039791</v>
      </c>
      <c r="AH93" s="16">
        <v>1.0149999999999999</v>
      </c>
      <c r="AI93" s="5">
        <v>0.90762764911025651</v>
      </c>
      <c r="AJ93" s="18">
        <v>0.19060180631315385</v>
      </c>
      <c r="AK93" s="107">
        <v>1.0549999999999999</v>
      </c>
      <c r="AL93" s="110">
        <v>0.94339622641509424</v>
      </c>
      <c r="AM93" s="111">
        <v>0.1981132075471698</v>
      </c>
    </row>
    <row r="94" spans="2:39" x14ac:dyDescent="0.2">
      <c r="O94" s="36">
        <v>3</v>
      </c>
      <c r="P94" s="2" t="s">
        <v>16</v>
      </c>
      <c r="Q94" s="37">
        <v>1.0649999999999999</v>
      </c>
      <c r="R94" s="37">
        <v>0.938967</v>
      </c>
      <c r="S94" s="37">
        <v>1.1183000000000001</v>
      </c>
      <c r="T94" s="37">
        <v>0.7</v>
      </c>
      <c r="U94" s="38">
        <v>0.48999999999999994</v>
      </c>
      <c r="V94" s="16">
        <v>0.05</v>
      </c>
      <c r="W94" s="5">
        <v>4.4710721631047126E-2</v>
      </c>
      <c r="X94" s="18">
        <v>2.1908253599213088E-2</v>
      </c>
      <c r="Y94" s="59">
        <v>2.5000000000000001E-2</v>
      </c>
      <c r="Z94" s="6">
        <v>2.2355360815523563E-2</v>
      </c>
      <c r="AA94" s="61">
        <v>1.0954126799606544E-2</v>
      </c>
      <c r="AB94" s="25">
        <v>7.4999999999999997E-2</v>
      </c>
      <c r="AC94" s="109">
        <v>6.7066082446570682E-2</v>
      </c>
      <c r="AD94" s="109">
        <v>3.2862380398819627E-2</v>
      </c>
      <c r="AE94" s="118">
        <v>1</v>
      </c>
      <c r="AF94" s="110">
        <v>0.89421443262094247</v>
      </c>
      <c r="AG94" s="111">
        <v>0.43816507198426174</v>
      </c>
      <c r="AH94" s="16">
        <v>1.0149999999999999</v>
      </c>
      <c r="AI94" s="5">
        <v>0.90762764911025651</v>
      </c>
      <c r="AJ94" s="18">
        <v>0.44473754806402566</v>
      </c>
      <c r="AK94" s="107">
        <v>1.0549999999999999</v>
      </c>
      <c r="AL94" s="110">
        <v>0.94339622641509424</v>
      </c>
      <c r="AM94" s="111">
        <v>0.46226415094339612</v>
      </c>
    </row>
    <row r="95" spans="2:39" x14ac:dyDescent="0.2">
      <c r="O95" s="36">
        <v>4</v>
      </c>
      <c r="P95" s="2" t="s">
        <v>17</v>
      </c>
      <c r="Q95" s="37"/>
      <c r="R95" s="37">
        <v>1</v>
      </c>
      <c r="S95" s="37">
        <v>1.124838</v>
      </c>
      <c r="T95" s="37"/>
      <c r="U95" s="38">
        <v>0</v>
      </c>
      <c r="V95" s="16">
        <v>1.05</v>
      </c>
      <c r="W95" s="5">
        <v>0.93346775268972071</v>
      </c>
      <c r="X95" s="18">
        <v>0</v>
      </c>
      <c r="Y95" s="59">
        <v>1.0249999999999999</v>
      </c>
      <c r="Z95" s="6">
        <v>0.91124233000663202</v>
      </c>
      <c r="AA95" s="61">
        <v>0</v>
      </c>
      <c r="AB95" s="25">
        <v>1.075</v>
      </c>
      <c r="AC95" s="109">
        <v>0.95569317537280918</v>
      </c>
      <c r="AD95" s="109">
        <v>0</v>
      </c>
      <c r="AE95" s="117"/>
      <c r="AF95" s="106"/>
      <c r="AG95" s="112"/>
      <c r="AH95" s="120"/>
      <c r="AI95" s="105"/>
      <c r="AJ95" s="121"/>
      <c r="AK95" s="106"/>
      <c r="AL95" s="106"/>
      <c r="AM95" s="112"/>
    </row>
    <row r="96" spans="2:39" x14ac:dyDescent="0.2">
      <c r="O96" s="36">
        <v>4</v>
      </c>
      <c r="P96" s="2" t="s">
        <v>18</v>
      </c>
      <c r="Q96" s="37"/>
      <c r="R96" s="37">
        <v>1</v>
      </c>
      <c r="S96" s="37">
        <v>1.124838</v>
      </c>
      <c r="T96" s="37"/>
      <c r="U96" s="38"/>
      <c r="V96" s="16">
        <v>1.05</v>
      </c>
      <c r="W96" s="5">
        <v>0.93346775268972071</v>
      </c>
      <c r="X96" s="18"/>
      <c r="Y96" s="59">
        <v>1.0249999999999999</v>
      </c>
      <c r="Z96" s="6">
        <v>0.91124233000663202</v>
      </c>
      <c r="AA96" s="61"/>
      <c r="AB96" s="25">
        <v>1.075</v>
      </c>
      <c r="AC96" s="109">
        <v>0.95569317537280918</v>
      </c>
      <c r="AD96" s="109"/>
      <c r="AE96" s="117"/>
      <c r="AF96" s="106"/>
      <c r="AG96" s="112"/>
      <c r="AH96" s="120"/>
      <c r="AI96" s="105"/>
      <c r="AJ96" s="121"/>
      <c r="AK96" s="106"/>
      <c r="AL96" s="106"/>
      <c r="AM96" s="112"/>
    </row>
    <row r="97" spans="15:39" x14ac:dyDescent="0.2">
      <c r="O97" s="36">
        <v>4</v>
      </c>
      <c r="P97" s="2" t="s">
        <v>19</v>
      </c>
      <c r="Q97" s="37"/>
      <c r="R97" s="37">
        <v>1</v>
      </c>
      <c r="S97" s="37">
        <v>1.1357059999999999</v>
      </c>
      <c r="T97" s="37"/>
      <c r="U97" s="38">
        <v>0</v>
      </c>
      <c r="V97" s="16">
        <v>1.05</v>
      </c>
      <c r="W97" s="5">
        <v>0.924535046922355</v>
      </c>
      <c r="X97" s="18">
        <v>0</v>
      </c>
      <c r="Y97" s="59">
        <v>1.0249999999999999</v>
      </c>
      <c r="Z97" s="6">
        <v>0.90252230770991793</v>
      </c>
      <c r="AA97" s="61">
        <v>0</v>
      </c>
      <c r="AB97" s="25">
        <v>1.075</v>
      </c>
      <c r="AC97" s="109">
        <v>0.94654778613479196</v>
      </c>
      <c r="AD97" s="109">
        <v>0</v>
      </c>
      <c r="AE97" s="117"/>
      <c r="AF97" s="106"/>
      <c r="AG97" s="112"/>
      <c r="AH97" s="120"/>
      <c r="AI97" s="105"/>
      <c r="AJ97" s="121"/>
      <c r="AK97" s="106"/>
      <c r="AL97" s="106"/>
      <c r="AM97" s="112"/>
    </row>
    <row r="98" spans="15:39" x14ac:dyDescent="0.2">
      <c r="O98" s="36">
        <v>4</v>
      </c>
      <c r="P98" s="2" t="s">
        <v>22</v>
      </c>
      <c r="Q98" s="37"/>
      <c r="R98" s="37">
        <v>1</v>
      </c>
      <c r="S98" s="37">
        <v>1.1357059999999999</v>
      </c>
      <c r="T98" s="37"/>
      <c r="U98" s="38"/>
      <c r="V98" s="16">
        <v>1.05</v>
      </c>
      <c r="W98" s="5">
        <v>0.924535046922355</v>
      </c>
      <c r="X98" s="18"/>
      <c r="Y98" s="59">
        <v>1.0249999999999999</v>
      </c>
      <c r="Z98" s="6">
        <v>0.90252230770991793</v>
      </c>
      <c r="AA98" s="61"/>
      <c r="AB98" s="25">
        <v>1.075</v>
      </c>
      <c r="AC98" s="109">
        <v>0.94654778613479196</v>
      </c>
      <c r="AD98" s="109"/>
      <c r="AE98" s="117"/>
      <c r="AF98" s="106"/>
      <c r="AG98" s="112"/>
      <c r="AH98" s="120"/>
      <c r="AI98" s="105"/>
      <c r="AJ98" s="121"/>
      <c r="AK98" s="106"/>
      <c r="AL98" s="106"/>
      <c r="AM98" s="112"/>
    </row>
    <row r="99" spans="15:39" x14ac:dyDescent="0.2">
      <c r="O99" s="36">
        <v>4</v>
      </c>
      <c r="P99" s="2" t="s">
        <v>20</v>
      </c>
      <c r="Q99" s="37"/>
      <c r="R99" s="37">
        <v>1</v>
      </c>
      <c r="S99" s="37">
        <v>1.14662625</v>
      </c>
      <c r="T99" s="37"/>
      <c r="U99" s="38">
        <v>0</v>
      </c>
      <c r="V99" s="16">
        <v>1.05</v>
      </c>
      <c r="W99" s="5">
        <v>0.91572995123738021</v>
      </c>
      <c r="X99" s="18">
        <v>0</v>
      </c>
      <c r="Y99" s="59">
        <v>1.0249999999999999</v>
      </c>
      <c r="Z99" s="6">
        <v>0.89392685716029963</v>
      </c>
      <c r="AA99" s="61">
        <v>0</v>
      </c>
      <c r="AB99" s="25">
        <v>1.075</v>
      </c>
      <c r="AC99" s="109">
        <v>0.93753304531446058</v>
      </c>
      <c r="AD99" s="109">
        <v>0</v>
      </c>
      <c r="AE99" s="117"/>
      <c r="AF99" s="106"/>
      <c r="AG99" s="112"/>
      <c r="AH99" s="120"/>
      <c r="AI99" s="105"/>
      <c r="AJ99" s="121"/>
      <c r="AK99" s="106"/>
      <c r="AL99" s="106"/>
      <c r="AM99" s="112"/>
    </row>
    <row r="100" spans="15:39" x14ac:dyDescent="0.2">
      <c r="O100" s="36">
        <v>4</v>
      </c>
      <c r="P100" s="2" t="s">
        <v>23</v>
      </c>
      <c r="Q100" s="37"/>
      <c r="R100" s="37">
        <v>1</v>
      </c>
      <c r="S100" s="37">
        <v>1.14662625</v>
      </c>
      <c r="T100" s="37"/>
      <c r="U100" s="38"/>
      <c r="V100" s="16">
        <v>1.05</v>
      </c>
      <c r="W100" s="5">
        <v>0.91572995123738021</v>
      </c>
      <c r="X100" s="18"/>
      <c r="Y100" s="59">
        <v>1.0249999999999999</v>
      </c>
      <c r="Z100" s="6">
        <v>0.89392685716029963</v>
      </c>
      <c r="AA100" s="61"/>
      <c r="AB100" s="25">
        <v>1.075</v>
      </c>
      <c r="AC100" s="109">
        <v>0.93753304531446058</v>
      </c>
      <c r="AD100" s="109"/>
      <c r="AE100" s="117"/>
      <c r="AF100" s="106"/>
      <c r="AG100" s="112"/>
      <c r="AH100" s="120"/>
      <c r="AI100" s="105"/>
      <c r="AJ100" s="121"/>
      <c r="AK100" s="106"/>
      <c r="AL100" s="106"/>
      <c r="AM100" s="112"/>
    </row>
    <row r="101" spans="15:39" x14ac:dyDescent="0.2">
      <c r="O101" s="36">
        <v>4</v>
      </c>
      <c r="P101" s="2" t="s">
        <v>24</v>
      </c>
      <c r="Q101" s="37"/>
      <c r="R101" s="37">
        <v>1</v>
      </c>
      <c r="S101" s="37">
        <v>1.15759875</v>
      </c>
      <c r="T101" s="37"/>
      <c r="U101" s="38">
        <v>0</v>
      </c>
      <c r="V101" s="16">
        <v>1.05</v>
      </c>
      <c r="W101" s="5">
        <v>0.90705004648631493</v>
      </c>
      <c r="X101" s="18">
        <v>0</v>
      </c>
      <c r="Y101" s="59">
        <v>1.0249999999999999</v>
      </c>
      <c r="Z101" s="6">
        <v>0.88545361680806922</v>
      </c>
      <c r="AA101" s="61">
        <v>0</v>
      </c>
      <c r="AB101" s="25">
        <v>1.075</v>
      </c>
      <c r="AC101" s="109">
        <v>0.92864647616456042</v>
      </c>
      <c r="AD101" s="109">
        <v>0</v>
      </c>
      <c r="AE101" s="117"/>
      <c r="AF101" s="106"/>
      <c r="AG101" s="112"/>
      <c r="AH101" s="120"/>
      <c r="AI101" s="105"/>
      <c r="AJ101" s="121"/>
      <c r="AK101" s="106"/>
      <c r="AL101" s="106"/>
      <c r="AM101" s="112"/>
    </row>
    <row r="102" spans="15:39" x14ac:dyDescent="0.2">
      <c r="O102" s="36">
        <v>4</v>
      </c>
      <c r="P102" s="2" t="s">
        <v>27</v>
      </c>
      <c r="Q102" s="37"/>
      <c r="R102" s="37">
        <v>1</v>
      </c>
      <c r="S102" s="37">
        <v>1.15759875</v>
      </c>
      <c r="T102" s="37"/>
      <c r="U102" s="38"/>
      <c r="V102" s="16">
        <v>1.05</v>
      </c>
      <c r="W102" s="5">
        <v>0.90705004648631493</v>
      </c>
      <c r="X102" s="18"/>
      <c r="Y102" s="59">
        <v>1.0249999999999999</v>
      </c>
      <c r="Z102" s="6">
        <v>0.88545361680806922</v>
      </c>
      <c r="AA102" s="61"/>
      <c r="AB102" s="25">
        <v>1.075</v>
      </c>
      <c r="AC102" s="109">
        <v>0.92864647616456042</v>
      </c>
      <c r="AD102" s="109"/>
      <c r="AE102" s="117"/>
      <c r="AF102" s="106"/>
      <c r="AG102" s="112"/>
      <c r="AH102" s="120"/>
      <c r="AI102" s="105"/>
      <c r="AJ102" s="121"/>
      <c r="AK102" s="106"/>
      <c r="AL102" s="106"/>
      <c r="AM102" s="112"/>
    </row>
    <row r="103" spans="15:39" x14ac:dyDescent="0.2">
      <c r="O103" s="36">
        <v>4</v>
      </c>
      <c r="P103" s="2" t="s">
        <v>21</v>
      </c>
      <c r="Q103" s="37"/>
      <c r="R103" s="37">
        <v>1</v>
      </c>
      <c r="S103" s="37">
        <v>1.15759875</v>
      </c>
      <c r="T103" s="37"/>
      <c r="U103" s="38">
        <v>0.21</v>
      </c>
      <c r="V103" s="16">
        <v>1.05</v>
      </c>
      <c r="W103" s="5">
        <v>0.90705004648631493</v>
      </c>
      <c r="X103" s="18">
        <v>0.19048050976212613</v>
      </c>
      <c r="Y103" s="59">
        <v>1.0249999999999999</v>
      </c>
      <c r="Z103" s="6">
        <v>0.88545361680806922</v>
      </c>
      <c r="AA103" s="61">
        <v>0.18594525952969454</v>
      </c>
      <c r="AB103" s="25">
        <v>1.075</v>
      </c>
      <c r="AC103" s="109">
        <v>0.92864647616456042</v>
      </c>
      <c r="AD103" s="109">
        <v>0.19501575999455767</v>
      </c>
      <c r="AE103" s="117"/>
      <c r="AF103" s="106"/>
      <c r="AG103" s="112"/>
      <c r="AH103" s="120"/>
      <c r="AI103" s="105"/>
      <c r="AJ103" s="121"/>
      <c r="AK103" s="106"/>
      <c r="AL103" s="106"/>
      <c r="AM103" s="112"/>
    </row>
    <row r="104" spans="15:39" x14ac:dyDescent="0.2">
      <c r="O104" s="36">
        <v>4</v>
      </c>
      <c r="P104" s="2" t="s">
        <v>25</v>
      </c>
      <c r="Q104" s="37"/>
      <c r="R104" s="37">
        <v>1</v>
      </c>
      <c r="S104" s="37">
        <v>1.15759875</v>
      </c>
      <c r="T104" s="37"/>
      <c r="U104" s="38"/>
      <c r="V104" s="16">
        <v>1.05</v>
      </c>
      <c r="W104" s="5">
        <v>0.90705004648631493</v>
      </c>
      <c r="X104" s="18"/>
      <c r="Y104" s="59">
        <v>1.0249999999999999</v>
      </c>
      <c r="Z104" s="6">
        <v>0.88545361680806922</v>
      </c>
      <c r="AA104" s="61"/>
      <c r="AB104" s="25">
        <v>1.075</v>
      </c>
      <c r="AC104" s="109">
        <v>0.92864647616456042</v>
      </c>
      <c r="AD104" s="109"/>
      <c r="AE104" s="117"/>
      <c r="AF104" s="106"/>
      <c r="AG104" s="112"/>
      <c r="AH104" s="120"/>
      <c r="AI104" s="105"/>
      <c r="AJ104" s="121"/>
      <c r="AK104" s="106"/>
      <c r="AL104" s="106"/>
      <c r="AM104" s="112"/>
    </row>
    <row r="105" spans="15:39" x14ac:dyDescent="0.2">
      <c r="O105" s="36">
        <v>4</v>
      </c>
      <c r="P105" s="2" t="s">
        <v>32</v>
      </c>
      <c r="Q105" s="37"/>
      <c r="R105" s="37">
        <v>1</v>
      </c>
      <c r="S105" s="37">
        <v>1.1686762499999999</v>
      </c>
      <c r="T105" s="37"/>
      <c r="U105" s="38">
        <v>9.0000000000000011E-2</v>
      </c>
      <c r="V105" s="16">
        <v>1.05</v>
      </c>
      <c r="W105" s="5">
        <v>0.89845241571393286</v>
      </c>
      <c r="X105" s="18">
        <v>8.0860717414253963E-2</v>
      </c>
      <c r="Y105" s="59">
        <v>1.0249999999999999</v>
      </c>
      <c r="Z105" s="6">
        <v>0.87706069153026767</v>
      </c>
      <c r="AA105" s="61">
        <v>7.8935462237724102E-2</v>
      </c>
      <c r="AB105" s="25">
        <v>1.075</v>
      </c>
      <c r="AC105" s="109">
        <v>0.91984413989759783</v>
      </c>
      <c r="AD105" s="109">
        <v>8.278597259078381E-2</v>
      </c>
      <c r="AE105" s="117"/>
      <c r="AF105" s="106"/>
      <c r="AG105" s="112"/>
      <c r="AH105" s="120"/>
      <c r="AI105" s="105"/>
      <c r="AJ105" s="121"/>
      <c r="AK105" s="106"/>
      <c r="AL105" s="106"/>
      <c r="AM105" s="112"/>
    </row>
    <row r="106" spans="15:39" x14ac:dyDescent="0.2">
      <c r="O106" s="36">
        <v>4</v>
      </c>
      <c r="P106" s="2" t="s">
        <v>28</v>
      </c>
      <c r="Q106" s="37"/>
      <c r="R106" s="37">
        <v>1</v>
      </c>
      <c r="S106" s="37">
        <v>1.1686762499999999</v>
      </c>
      <c r="T106" s="37"/>
      <c r="U106" s="38"/>
      <c r="V106" s="16">
        <v>1.05</v>
      </c>
      <c r="W106" s="5">
        <v>0.89845241571393286</v>
      </c>
      <c r="X106" s="18"/>
      <c r="Y106" s="59">
        <v>1.0249999999999999</v>
      </c>
      <c r="Z106" s="6">
        <v>0.87706069153026767</v>
      </c>
      <c r="AA106" s="61"/>
      <c r="AB106" s="25">
        <v>1.075</v>
      </c>
      <c r="AC106" s="109">
        <v>0.91984413989759783</v>
      </c>
      <c r="AD106" s="109"/>
      <c r="AE106" s="117"/>
      <c r="AF106" s="106"/>
      <c r="AG106" s="112"/>
      <c r="AH106" s="120"/>
      <c r="AI106" s="105"/>
      <c r="AJ106" s="121"/>
      <c r="AK106" s="106"/>
      <c r="AL106" s="106"/>
      <c r="AM106" s="112"/>
    </row>
    <row r="107" spans="15:39" x14ac:dyDescent="0.2">
      <c r="O107" s="36">
        <v>4</v>
      </c>
      <c r="P107" s="2" t="s">
        <v>26</v>
      </c>
      <c r="Q107" s="37"/>
      <c r="R107" s="37">
        <v>1</v>
      </c>
      <c r="S107" s="37">
        <v>1.1798065</v>
      </c>
      <c r="T107" s="37"/>
      <c r="U107" s="38">
        <v>0.21</v>
      </c>
      <c r="V107" s="16">
        <v>1.05</v>
      </c>
      <c r="W107" s="5">
        <v>0.8899764495279523</v>
      </c>
      <c r="X107" s="18">
        <v>0.18689505440086998</v>
      </c>
      <c r="Y107" s="59">
        <v>1.0249999999999999</v>
      </c>
      <c r="Z107" s="6">
        <v>0.86878653406300099</v>
      </c>
      <c r="AA107" s="61">
        <v>0.1824451721532302</v>
      </c>
      <c r="AB107" s="25">
        <v>1.075</v>
      </c>
      <c r="AC107" s="109">
        <v>0.91116636499290349</v>
      </c>
      <c r="AD107" s="109">
        <v>0.19134493664850974</v>
      </c>
      <c r="AE107" s="117"/>
      <c r="AF107" s="106"/>
      <c r="AG107" s="112"/>
      <c r="AH107" s="120"/>
      <c r="AI107" s="105"/>
      <c r="AJ107" s="121"/>
      <c r="AK107" s="106"/>
      <c r="AL107" s="106"/>
      <c r="AM107" s="112"/>
    </row>
    <row r="108" spans="15:39" x14ac:dyDescent="0.2">
      <c r="O108" s="36">
        <v>4</v>
      </c>
      <c r="P108" s="2" t="s">
        <v>29</v>
      </c>
      <c r="Q108" s="37"/>
      <c r="R108" s="37">
        <v>1</v>
      </c>
      <c r="S108" s="37">
        <v>1.1798065</v>
      </c>
      <c r="T108" s="37"/>
      <c r="U108" s="38"/>
      <c r="V108" s="16">
        <v>1.05</v>
      </c>
      <c r="W108" s="5">
        <v>0.8899764495279523</v>
      </c>
      <c r="X108" s="18"/>
      <c r="Y108" s="59">
        <v>1.0249999999999999</v>
      </c>
      <c r="Z108" s="6">
        <v>0.86878653406300099</v>
      </c>
      <c r="AA108" s="61"/>
      <c r="AB108" s="25">
        <v>1.075</v>
      </c>
      <c r="AC108" s="109">
        <v>0.91116636499290349</v>
      </c>
      <c r="AD108" s="109"/>
      <c r="AE108" s="117"/>
      <c r="AF108" s="106"/>
      <c r="AG108" s="112"/>
      <c r="AH108" s="120"/>
      <c r="AI108" s="105"/>
      <c r="AJ108" s="121"/>
      <c r="AK108" s="106"/>
      <c r="AL108" s="106"/>
      <c r="AM108" s="112"/>
    </row>
    <row r="109" spans="15:39" x14ac:dyDescent="0.2">
      <c r="O109" s="36">
        <v>4</v>
      </c>
      <c r="P109" s="2" t="s">
        <v>30</v>
      </c>
      <c r="Q109" s="37"/>
      <c r="R109" s="37">
        <v>1</v>
      </c>
      <c r="S109" s="37">
        <v>1.1909894999999999</v>
      </c>
      <c r="T109" s="37"/>
      <c r="U109" s="38">
        <v>0.48999999999999994</v>
      </c>
      <c r="V109" s="16">
        <v>1.05</v>
      </c>
      <c r="W109" s="5">
        <v>0.88161986314740814</v>
      </c>
      <c r="X109" s="18">
        <v>0.43199373294222992</v>
      </c>
      <c r="Y109" s="59">
        <v>1.0249999999999999</v>
      </c>
      <c r="Z109" s="6">
        <v>0.86062891402485076</v>
      </c>
      <c r="AA109" s="61">
        <v>0.4217081678721768</v>
      </c>
      <c r="AB109" s="25">
        <v>1.075</v>
      </c>
      <c r="AC109" s="109">
        <v>0.90261081226996542</v>
      </c>
      <c r="AD109" s="109">
        <v>0.442279298012283</v>
      </c>
      <c r="AE109" s="117"/>
      <c r="AF109" s="106"/>
      <c r="AG109" s="112"/>
      <c r="AH109" s="120"/>
      <c r="AI109" s="105"/>
      <c r="AJ109" s="121"/>
      <c r="AK109" s="106"/>
      <c r="AL109" s="106"/>
      <c r="AM109" s="112"/>
    </row>
    <row r="110" spans="15:39" ht="15" thickBot="1" x14ac:dyDescent="0.25">
      <c r="O110" s="39">
        <v>4</v>
      </c>
      <c r="P110" s="40" t="s">
        <v>31</v>
      </c>
      <c r="Q110" s="41"/>
      <c r="R110" s="41">
        <v>1</v>
      </c>
      <c r="S110" s="41">
        <v>1.1909894999999999</v>
      </c>
      <c r="T110" s="41"/>
      <c r="U110" s="42"/>
      <c r="V110" s="19">
        <v>1.05</v>
      </c>
      <c r="W110" s="20">
        <v>0.88161986314740814</v>
      </c>
      <c r="X110" s="21"/>
      <c r="Y110" s="62">
        <v>1.0249999999999999</v>
      </c>
      <c r="Z110" s="63">
        <v>0.86062891402485076</v>
      </c>
      <c r="AA110" s="64"/>
      <c r="AB110" s="26">
        <v>1.075</v>
      </c>
      <c r="AC110" s="113">
        <v>0.90261081226996542</v>
      </c>
      <c r="AD110" s="113"/>
      <c r="AE110" s="119"/>
      <c r="AF110" s="114"/>
      <c r="AG110" s="116"/>
      <c r="AH110" s="122"/>
      <c r="AI110" s="115"/>
      <c r="AJ110" s="123"/>
      <c r="AK110" s="114"/>
      <c r="AL110" s="114"/>
      <c r="AM110" s="116"/>
    </row>
    <row r="111" spans="15:39" ht="16.5" thickTop="1" x14ac:dyDescent="0.25">
      <c r="O111" s="102"/>
      <c r="P111" s="102"/>
      <c r="Q111" s="102"/>
      <c r="R111" s="102"/>
      <c r="S111" s="102"/>
      <c r="T111" s="102"/>
      <c r="U111" s="102"/>
      <c r="V111" s="102"/>
      <c r="W111" s="102"/>
      <c r="X111" s="124">
        <f>SUM(X81:X110)</f>
        <v>0.98246184599838293</v>
      </c>
      <c r="Y111" s="102"/>
      <c r="Z111" s="102"/>
      <c r="AA111" s="124">
        <f>SUM(AA81:AA110)</f>
        <v>0.91514997753227711</v>
      </c>
      <c r="AB111" s="102"/>
      <c r="AC111" s="102"/>
      <c r="AD111" s="124">
        <f>SUM(AD81:AD110)</f>
        <v>1.0497737144644885</v>
      </c>
      <c r="AE111" s="102"/>
      <c r="AF111" s="102"/>
      <c r="AG111" s="124">
        <f>SUM(AG81:AG110)</f>
        <v>0.89676933099985945</v>
      </c>
      <c r="AH111" s="102"/>
      <c r="AI111" s="102"/>
      <c r="AJ111" s="124">
        <f>SUM(AJ81:AJ110)</f>
        <v>0.92443888044353018</v>
      </c>
      <c r="AK111" s="102"/>
      <c r="AL111" s="102"/>
      <c r="AM111" s="124">
        <f>SUM(AM81:AM110)</f>
        <v>0.99822434562665252</v>
      </c>
    </row>
    <row r="113" spans="15:39" ht="15" thickBot="1" x14ac:dyDescent="0.25"/>
    <row r="114" spans="15:39" ht="21.75" thickTop="1" thickBot="1" x14ac:dyDescent="0.35">
      <c r="O114" s="140" t="s">
        <v>82</v>
      </c>
      <c r="P114" s="141"/>
      <c r="Q114" s="141"/>
      <c r="R114" s="141"/>
      <c r="S114" s="141"/>
      <c r="T114" s="141"/>
      <c r="U114" s="142"/>
      <c r="V114" s="135" t="s">
        <v>74</v>
      </c>
      <c r="W114" s="136"/>
      <c r="X114" s="137"/>
      <c r="Y114" s="143" t="s">
        <v>69</v>
      </c>
      <c r="Z114" s="144"/>
      <c r="AA114" s="145"/>
      <c r="AB114" s="135" t="s">
        <v>70</v>
      </c>
      <c r="AC114" s="136"/>
      <c r="AD114" s="137"/>
      <c r="AE114" s="146" t="s">
        <v>71</v>
      </c>
      <c r="AF114" s="147"/>
      <c r="AG114" s="148"/>
      <c r="AH114" s="149" t="s">
        <v>72</v>
      </c>
      <c r="AI114" s="150"/>
      <c r="AJ114" s="151"/>
      <c r="AK114" s="146" t="s">
        <v>73</v>
      </c>
      <c r="AL114" s="147"/>
      <c r="AM114" s="148"/>
    </row>
    <row r="115" spans="15:39" ht="16.5" thickTop="1" x14ac:dyDescent="0.25">
      <c r="O115" s="34" t="s">
        <v>0</v>
      </c>
      <c r="P115" s="27" t="s">
        <v>75</v>
      </c>
      <c r="Q115" s="27" t="s">
        <v>76</v>
      </c>
      <c r="R115" s="27" t="s">
        <v>77</v>
      </c>
      <c r="S115" s="27" t="s">
        <v>78</v>
      </c>
      <c r="T115" s="27"/>
      <c r="U115" s="35" t="s">
        <v>79</v>
      </c>
      <c r="V115" s="28" t="s">
        <v>36</v>
      </c>
      <c r="W115" s="29" t="s">
        <v>38</v>
      </c>
      <c r="X115" s="30" t="s">
        <v>41</v>
      </c>
      <c r="Y115" s="56" t="s">
        <v>36</v>
      </c>
      <c r="Z115" s="57" t="s">
        <v>38</v>
      </c>
      <c r="AA115" s="58" t="s">
        <v>41</v>
      </c>
      <c r="AB115" s="85" t="s">
        <v>36</v>
      </c>
      <c r="AC115" s="32" t="s">
        <v>38</v>
      </c>
      <c r="AD115" s="32" t="s">
        <v>41</v>
      </c>
      <c r="AE115" s="83" t="s">
        <v>36</v>
      </c>
      <c r="AF115" s="31" t="s">
        <v>38</v>
      </c>
      <c r="AG115" s="84" t="s">
        <v>41</v>
      </c>
      <c r="AH115" s="85" t="s">
        <v>36</v>
      </c>
      <c r="AI115" s="32" t="s">
        <v>38</v>
      </c>
      <c r="AJ115" s="86" t="s">
        <v>41</v>
      </c>
      <c r="AK115" s="103" t="s">
        <v>36</v>
      </c>
      <c r="AL115" s="103" t="s">
        <v>38</v>
      </c>
      <c r="AM115" s="104" t="s">
        <v>41</v>
      </c>
    </row>
    <row r="116" spans="15:39" x14ac:dyDescent="0.2">
      <c r="O116" s="36">
        <v>0</v>
      </c>
      <c r="P116" s="2">
        <v>0</v>
      </c>
      <c r="Q116" s="37">
        <v>1.05</v>
      </c>
      <c r="R116" s="37">
        <v>0.82298300000000002</v>
      </c>
      <c r="S116" s="37">
        <v>1</v>
      </c>
      <c r="T116" s="37"/>
      <c r="U116" s="38"/>
      <c r="V116" s="16"/>
      <c r="W116" s="4"/>
      <c r="X116" s="17"/>
      <c r="Y116" s="59"/>
      <c r="Z116" s="3"/>
      <c r="AA116" s="60"/>
      <c r="AB116" s="16"/>
      <c r="AC116" s="105"/>
      <c r="AD116" s="105"/>
      <c r="AE116" s="117"/>
      <c r="AF116" s="106"/>
      <c r="AG116" s="112"/>
      <c r="AH116" s="16"/>
      <c r="AI116" s="4"/>
      <c r="AJ116" s="17"/>
      <c r="AK116" s="107"/>
      <c r="AL116" s="107"/>
      <c r="AM116" s="108"/>
    </row>
    <row r="117" spans="15:39" x14ac:dyDescent="0.2">
      <c r="O117" s="36">
        <v>1</v>
      </c>
      <c r="P117" s="2" t="s">
        <v>3</v>
      </c>
      <c r="Q117" s="37">
        <v>1.0449999999999999</v>
      </c>
      <c r="R117" s="37">
        <v>0.88042600000000004</v>
      </c>
      <c r="S117" s="37">
        <v>1</v>
      </c>
      <c r="T117" s="37">
        <v>1</v>
      </c>
      <c r="U117" s="38">
        <v>1</v>
      </c>
      <c r="V117" s="16">
        <v>0</v>
      </c>
      <c r="W117" s="5">
        <v>0</v>
      </c>
      <c r="X117" s="18">
        <v>0</v>
      </c>
      <c r="Y117" s="59">
        <v>0</v>
      </c>
      <c r="Z117" s="6">
        <v>0</v>
      </c>
      <c r="AA117" s="61">
        <v>0</v>
      </c>
      <c r="AB117" s="25">
        <v>0</v>
      </c>
      <c r="AC117" s="109">
        <v>0</v>
      </c>
      <c r="AD117" s="109">
        <v>0</v>
      </c>
      <c r="AE117" s="118">
        <v>0</v>
      </c>
      <c r="AF117" s="110">
        <v>0</v>
      </c>
      <c r="AG117" s="111">
        <v>0</v>
      </c>
      <c r="AH117" s="16">
        <v>0</v>
      </c>
      <c r="AI117" s="5">
        <v>0</v>
      </c>
      <c r="AJ117" s="18">
        <v>0</v>
      </c>
      <c r="AK117" s="107">
        <v>0</v>
      </c>
      <c r="AL117" s="110">
        <v>0</v>
      </c>
      <c r="AM117" s="111">
        <v>0</v>
      </c>
    </row>
    <row r="118" spans="15:39" x14ac:dyDescent="0.2">
      <c r="O118" s="36">
        <v>1</v>
      </c>
      <c r="P118" s="2" t="s">
        <v>4</v>
      </c>
      <c r="Q118" s="37">
        <v>1.0549999999999999</v>
      </c>
      <c r="R118" s="37">
        <v>0.84783799999999998</v>
      </c>
      <c r="S118" s="37">
        <v>1</v>
      </c>
      <c r="T118" s="37">
        <v>0</v>
      </c>
      <c r="U118" s="38">
        <v>0</v>
      </c>
      <c r="V118" s="16">
        <v>0</v>
      </c>
      <c r="W118" s="5">
        <v>0</v>
      </c>
      <c r="X118" s="18">
        <v>0</v>
      </c>
      <c r="Y118" s="59">
        <v>0</v>
      </c>
      <c r="Z118" s="6">
        <v>0</v>
      </c>
      <c r="AA118" s="61">
        <v>0</v>
      </c>
      <c r="AB118" s="25">
        <v>0</v>
      </c>
      <c r="AC118" s="109">
        <v>0</v>
      </c>
      <c r="AD118" s="109">
        <v>0</v>
      </c>
      <c r="AE118" s="118">
        <v>0</v>
      </c>
      <c r="AF118" s="110">
        <v>0</v>
      </c>
      <c r="AG118" s="111">
        <v>0</v>
      </c>
      <c r="AH118" s="16">
        <v>0</v>
      </c>
      <c r="AI118" s="5">
        <v>0</v>
      </c>
      <c r="AJ118" s="18">
        <v>0</v>
      </c>
      <c r="AK118" s="107">
        <v>0</v>
      </c>
      <c r="AL118" s="110">
        <v>0</v>
      </c>
      <c r="AM118" s="111">
        <v>0</v>
      </c>
    </row>
    <row r="119" spans="15:39" x14ac:dyDescent="0.2">
      <c r="O119" s="36">
        <v>2</v>
      </c>
      <c r="P119" s="2" t="s">
        <v>5</v>
      </c>
      <c r="Q119" s="37">
        <v>1.04</v>
      </c>
      <c r="R119" s="37">
        <v>0.92635599999999996</v>
      </c>
      <c r="S119" s="37">
        <v>1</v>
      </c>
      <c r="T119" s="37">
        <v>1</v>
      </c>
      <c r="U119" s="38">
        <v>1</v>
      </c>
      <c r="V119" s="16">
        <v>0</v>
      </c>
      <c r="W119" s="5">
        <v>0</v>
      </c>
      <c r="X119" s="18">
        <v>0</v>
      </c>
      <c r="Y119" s="59">
        <v>0</v>
      </c>
      <c r="Z119" s="6">
        <v>0</v>
      </c>
      <c r="AA119" s="61">
        <v>0</v>
      </c>
      <c r="AB119" s="25">
        <v>0</v>
      </c>
      <c r="AC119" s="109">
        <v>0</v>
      </c>
      <c r="AD119" s="109">
        <v>0</v>
      </c>
      <c r="AE119" s="118">
        <v>0</v>
      </c>
      <c r="AF119" s="110">
        <v>0</v>
      </c>
      <c r="AG119" s="111">
        <v>0</v>
      </c>
      <c r="AH119" s="16">
        <v>0</v>
      </c>
      <c r="AI119" s="5">
        <v>0</v>
      </c>
      <c r="AJ119" s="18">
        <v>0</v>
      </c>
      <c r="AK119" s="107">
        <v>0</v>
      </c>
      <c r="AL119" s="110">
        <v>0</v>
      </c>
      <c r="AM119" s="111">
        <v>0</v>
      </c>
    </row>
    <row r="120" spans="15:39" x14ac:dyDescent="0.2">
      <c r="O120" s="36">
        <v>2</v>
      </c>
      <c r="P120" s="2" t="s">
        <v>6</v>
      </c>
      <c r="Q120" s="37">
        <v>1.05</v>
      </c>
      <c r="R120" s="37">
        <v>0.90532199999999996</v>
      </c>
      <c r="S120" s="37">
        <v>1</v>
      </c>
      <c r="T120" s="37">
        <v>0</v>
      </c>
      <c r="U120" s="38">
        <v>0</v>
      </c>
      <c r="V120" s="16">
        <v>0</v>
      </c>
      <c r="W120" s="5">
        <v>0</v>
      </c>
      <c r="X120" s="18">
        <v>0</v>
      </c>
      <c r="Y120" s="59">
        <v>0</v>
      </c>
      <c r="Z120" s="6">
        <v>0</v>
      </c>
      <c r="AA120" s="61">
        <v>0</v>
      </c>
      <c r="AB120" s="25">
        <v>0</v>
      </c>
      <c r="AC120" s="109">
        <v>0</v>
      </c>
      <c r="AD120" s="109">
        <v>0</v>
      </c>
      <c r="AE120" s="118">
        <v>0</v>
      </c>
      <c r="AF120" s="110">
        <v>0</v>
      </c>
      <c r="AG120" s="111">
        <v>0</v>
      </c>
      <c r="AH120" s="16">
        <v>0</v>
      </c>
      <c r="AI120" s="5">
        <v>0</v>
      </c>
      <c r="AJ120" s="18">
        <v>0</v>
      </c>
      <c r="AK120" s="107">
        <v>0</v>
      </c>
      <c r="AL120" s="110">
        <v>0</v>
      </c>
      <c r="AM120" s="111">
        <v>0</v>
      </c>
    </row>
    <row r="121" spans="15:39" x14ac:dyDescent="0.2">
      <c r="O121" s="36">
        <v>2</v>
      </c>
      <c r="P121" s="2" t="s">
        <v>7</v>
      </c>
      <c r="Q121" s="37">
        <v>1.05</v>
      </c>
      <c r="R121" s="37">
        <v>0.90877799999999997</v>
      </c>
      <c r="S121" s="37">
        <v>1</v>
      </c>
      <c r="T121" s="37">
        <v>0.3</v>
      </c>
      <c r="U121" s="38">
        <v>0</v>
      </c>
      <c r="V121" s="16">
        <v>0</v>
      </c>
      <c r="W121" s="5">
        <v>0</v>
      </c>
      <c r="X121" s="18">
        <v>0</v>
      </c>
      <c r="Y121" s="59">
        <v>0</v>
      </c>
      <c r="Z121" s="6">
        <v>0</v>
      </c>
      <c r="AA121" s="61">
        <v>0</v>
      </c>
      <c r="AB121" s="25">
        <v>0</v>
      </c>
      <c r="AC121" s="109">
        <v>0</v>
      </c>
      <c r="AD121" s="109">
        <v>0</v>
      </c>
      <c r="AE121" s="118">
        <v>0</v>
      </c>
      <c r="AF121" s="110">
        <v>0</v>
      </c>
      <c r="AG121" s="111">
        <v>0</v>
      </c>
      <c r="AH121" s="16">
        <v>0</v>
      </c>
      <c r="AI121" s="5">
        <v>0</v>
      </c>
      <c r="AJ121" s="18">
        <v>0</v>
      </c>
      <c r="AK121" s="107">
        <v>0</v>
      </c>
      <c r="AL121" s="110">
        <v>0</v>
      </c>
      <c r="AM121" s="111">
        <v>0</v>
      </c>
    </row>
    <row r="122" spans="15:39" x14ac:dyDescent="0.2">
      <c r="O122" s="36">
        <v>2</v>
      </c>
      <c r="P122" s="2" t="s">
        <v>8</v>
      </c>
      <c r="Q122" s="37">
        <v>1.06</v>
      </c>
      <c r="R122" s="37">
        <v>0.88833700000000004</v>
      </c>
      <c r="S122" s="37">
        <v>1</v>
      </c>
      <c r="T122" s="37">
        <v>0.7</v>
      </c>
      <c r="U122" s="38">
        <v>0</v>
      </c>
      <c r="V122" s="16">
        <v>0</v>
      </c>
      <c r="W122" s="5">
        <v>0</v>
      </c>
      <c r="X122" s="18">
        <v>0</v>
      </c>
      <c r="Y122" s="59">
        <v>0</v>
      </c>
      <c r="Z122" s="6">
        <v>0</v>
      </c>
      <c r="AA122" s="61">
        <v>0</v>
      </c>
      <c r="AB122" s="25">
        <v>0</v>
      </c>
      <c r="AC122" s="109">
        <v>0</v>
      </c>
      <c r="AD122" s="109">
        <v>0</v>
      </c>
      <c r="AE122" s="118">
        <v>0</v>
      </c>
      <c r="AF122" s="110">
        <v>0</v>
      </c>
      <c r="AG122" s="111">
        <v>0</v>
      </c>
      <c r="AH122" s="16">
        <v>0</v>
      </c>
      <c r="AI122" s="5">
        <v>0</v>
      </c>
      <c r="AJ122" s="18">
        <v>0</v>
      </c>
      <c r="AK122" s="107">
        <v>0</v>
      </c>
      <c r="AL122" s="110">
        <v>0</v>
      </c>
      <c r="AM122" s="111">
        <v>0</v>
      </c>
    </row>
    <row r="123" spans="15:39" x14ac:dyDescent="0.2">
      <c r="O123" s="36">
        <v>3</v>
      </c>
      <c r="P123" s="2" t="s">
        <v>9</v>
      </c>
      <c r="Q123" s="37">
        <v>1.0349999999999999</v>
      </c>
      <c r="R123" s="37">
        <v>0.96618400000000004</v>
      </c>
      <c r="S123" s="37">
        <v>1.04</v>
      </c>
      <c r="T123" s="37">
        <v>0.7</v>
      </c>
      <c r="U123" s="38">
        <v>0.7</v>
      </c>
      <c r="V123" s="16">
        <v>0.05</v>
      </c>
      <c r="W123" s="5">
        <v>4.807692307692308E-2</v>
      </c>
      <c r="X123" s="18">
        <v>3.3653846153846152E-2</v>
      </c>
      <c r="Y123" s="59">
        <v>2.5000000000000001E-2</v>
      </c>
      <c r="Z123" s="6">
        <v>2.403846153846154E-2</v>
      </c>
      <c r="AA123" s="61">
        <v>1.6826923076923076E-2</v>
      </c>
      <c r="AB123" s="25">
        <v>7.4999999999999997E-2</v>
      </c>
      <c r="AC123" s="109">
        <v>7.2115384615384609E-2</v>
      </c>
      <c r="AD123" s="109">
        <v>5.0480769230769225E-2</v>
      </c>
      <c r="AE123" s="118">
        <v>1</v>
      </c>
      <c r="AF123" s="110">
        <v>0.96153846153846145</v>
      </c>
      <c r="AG123" s="111">
        <v>0.67307692307692302</v>
      </c>
      <c r="AH123" s="16">
        <v>1.0149999999999999</v>
      </c>
      <c r="AI123" s="5">
        <v>0.97596153846153832</v>
      </c>
      <c r="AJ123" s="18">
        <v>0.68317307692307683</v>
      </c>
      <c r="AK123" s="107">
        <v>1.0549999999999999</v>
      </c>
      <c r="AL123" s="110">
        <v>1.0144230769230769</v>
      </c>
      <c r="AM123" s="111">
        <v>0.71009615384615377</v>
      </c>
    </row>
    <row r="124" spans="15:39" x14ac:dyDescent="0.2">
      <c r="O124" s="36">
        <v>3</v>
      </c>
      <c r="P124" s="2" t="s">
        <v>10</v>
      </c>
      <c r="Q124" s="37">
        <v>1.0449999999999999</v>
      </c>
      <c r="R124" s="37">
        <v>0.95693799999999996</v>
      </c>
      <c r="S124" s="37">
        <v>1.04</v>
      </c>
      <c r="T124" s="37">
        <v>0.30000000000000004</v>
      </c>
      <c r="U124" s="38">
        <v>0.30000000000000004</v>
      </c>
      <c r="V124" s="16">
        <v>0.05</v>
      </c>
      <c r="W124" s="5">
        <v>4.807692307692308E-2</v>
      </c>
      <c r="X124" s="18">
        <v>1.4423076923076926E-2</v>
      </c>
      <c r="Y124" s="59">
        <v>2.5000000000000001E-2</v>
      </c>
      <c r="Z124" s="6">
        <v>2.403846153846154E-2</v>
      </c>
      <c r="AA124" s="61">
        <v>7.2115384615384628E-3</v>
      </c>
      <c r="AB124" s="25">
        <v>7.4999999999999997E-2</v>
      </c>
      <c r="AC124" s="109">
        <v>7.2115384615384609E-2</v>
      </c>
      <c r="AD124" s="109">
        <v>2.1634615384615388E-2</v>
      </c>
      <c r="AE124" s="118">
        <v>1</v>
      </c>
      <c r="AF124" s="110">
        <v>0.96153846153846145</v>
      </c>
      <c r="AG124" s="111">
        <v>0.28846153846153849</v>
      </c>
      <c r="AH124" s="16">
        <v>1.0149999999999999</v>
      </c>
      <c r="AI124" s="5">
        <v>0.97596153846153832</v>
      </c>
      <c r="AJ124" s="18">
        <v>0.29278846153846155</v>
      </c>
      <c r="AK124" s="107">
        <v>1.0549999999999999</v>
      </c>
      <c r="AL124" s="110">
        <v>1.0144230769230769</v>
      </c>
      <c r="AM124" s="111">
        <v>0.30432692307692311</v>
      </c>
    </row>
    <row r="125" spans="15:39" x14ac:dyDescent="0.2">
      <c r="O125" s="36">
        <v>3</v>
      </c>
      <c r="P125" s="2" t="s">
        <v>11</v>
      </c>
      <c r="Q125" s="37">
        <v>1.0449999999999999</v>
      </c>
      <c r="R125" s="37">
        <v>0.95693799999999996</v>
      </c>
      <c r="S125" s="37">
        <v>1.05</v>
      </c>
      <c r="T125" s="37">
        <v>0.3</v>
      </c>
      <c r="U125" s="38">
        <v>0</v>
      </c>
      <c r="V125" s="16">
        <v>0.05</v>
      </c>
      <c r="W125" s="5">
        <v>4.7619047619047616E-2</v>
      </c>
      <c r="X125" s="18">
        <v>0</v>
      </c>
      <c r="Y125" s="59">
        <v>2.5000000000000001E-2</v>
      </c>
      <c r="Z125" s="6">
        <v>2.3809523809523808E-2</v>
      </c>
      <c r="AA125" s="61">
        <v>0</v>
      </c>
      <c r="AB125" s="25">
        <v>7.4999999999999997E-2</v>
      </c>
      <c r="AC125" s="109">
        <v>7.1428571428571425E-2</v>
      </c>
      <c r="AD125" s="109">
        <v>0</v>
      </c>
      <c r="AE125" s="118">
        <v>1</v>
      </c>
      <c r="AF125" s="110">
        <v>0.95238095238095233</v>
      </c>
      <c r="AG125" s="111">
        <v>0</v>
      </c>
      <c r="AH125" s="16">
        <v>1.0149999999999999</v>
      </c>
      <c r="AI125" s="5">
        <v>0.96666666666666656</v>
      </c>
      <c r="AJ125" s="18">
        <v>0</v>
      </c>
      <c r="AK125" s="107">
        <v>1.0549999999999999</v>
      </c>
      <c r="AL125" s="110">
        <v>1.0047619047619047</v>
      </c>
      <c r="AM125" s="111">
        <v>0</v>
      </c>
    </row>
    <row r="126" spans="15:39" x14ac:dyDescent="0.2">
      <c r="O126" s="36">
        <v>3</v>
      </c>
      <c r="P126" s="2" t="s">
        <v>13</v>
      </c>
      <c r="Q126" s="37">
        <v>1.0549999999999999</v>
      </c>
      <c r="R126" s="37">
        <v>0.94786700000000002</v>
      </c>
      <c r="S126" s="37">
        <v>1.05</v>
      </c>
      <c r="T126" s="37">
        <v>0.7</v>
      </c>
      <c r="U126" s="38">
        <v>0</v>
      </c>
      <c r="V126" s="16">
        <v>0.05</v>
      </c>
      <c r="W126" s="5">
        <v>4.7619047619047616E-2</v>
      </c>
      <c r="X126" s="18">
        <v>0</v>
      </c>
      <c r="Y126" s="59">
        <v>2.5000000000000001E-2</v>
      </c>
      <c r="Z126" s="6">
        <v>2.3809523809523808E-2</v>
      </c>
      <c r="AA126" s="101">
        <v>0</v>
      </c>
      <c r="AB126" s="25">
        <v>7.4999999999999997E-2</v>
      </c>
      <c r="AC126" s="109">
        <v>7.1428571428571425E-2</v>
      </c>
      <c r="AD126" s="109">
        <v>0</v>
      </c>
      <c r="AE126" s="118">
        <v>1</v>
      </c>
      <c r="AF126" s="110">
        <v>0.95238095238095233</v>
      </c>
      <c r="AG126" s="111">
        <v>0</v>
      </c>
      <c r="AH126" s="16">
        <v>1.0149999999999999</v>
      </c>
      <c r="AI126" s="5">
        <v>0.96666666666666656</v>
      </c>
      <c r="AJ126" s="18">
        <v>0</v>
      </c>
      <c r="AK126" s="107">
        <v>1.0549999999999999</v>
      </c>
      <c r="AL126" s="110">
        <v>1.0047619047619047</v>
      </c>
      <c r="AM126" s="111">
        <v>0</v>
      </c>
    </row>
    <row r="127" spans="15:39" x14ac:dyDescent="0.2">
      <c r="O127" s="36">
        <v>3</v>
      </c>
      <c r="P127" s="2" t="s">
        <v>12</v>
      </c>
      <c r="Q127" s="37">
        <v>1.0449999999999999</v>
      </c>
      <c r="R127" s="37">
        <v>0.95693799999999996</v>
      </c>
      <c r="S127" s="37">
        <v>1.05</v>
      </c>
      <c r="T127" s="37">
        <v>0.7</v>
      </c>
      <c r="U127" s="38">
        <v>0</v>
      </c>
      <c r="V127" s="16">
        <v>0.05</v>
      </c>
      <c r="W127" s="5">
        <v>4.7619047619047616E-2</v>
      </c>
      <c r="X127" s="18">
        <v>0</v>
      </c>
      <c r="Y127" s="59">
        <v>2.5000000000000001E-2</v>
      </c>
      <c r="Z127" s="6">
        <v>2.3809523809523808E-2</v>
      </c>
      <c r="AA127" s="61">
        <v>0</v>
      </c>
      <c r="AB127" s="25">
        <v>7.4999999999999997E-2</v>
      </c>
      <c r="AC127" s="109">
        <v>7.1428571428571425E-2</v>
      </c>
      <c r="AD127" s="109">
        <v>0</v>
      </c>
      <c r="AE127" s="118">
        <v>1</v>
      </c>
      <c r="AF127" s="110">
        <v>0.95238095238095233</v>
      </c>
      <c r="AG127" s="111">
        <v>0</v>
      </c>
      <c r="AH127" s="16">
        <v>1.0149999999999999</v>
      </c>
      <c r="AI127" s="5">
        <v>0.96666666666666656</v>
      </c>
      <c r="AJ127" s="18">
        <v>0</v>
      </c>
      <c r="AK127" s="107">
        <v>1.0549999999999999</v>
      </c>
      <c r="AL127" s="110">
        <v>1.0047619047619047</v>
      </c>
      <c r="AM127" s="111">
        <v>0</v>
      </c>
    </row>
    <row r="128" spans="15:39" x14ac:dyDescent="0.2">
      <c r="O128" s="36">
        <v>3</v>
      </c>
      <c r="P128" s="2" t="s">
        <v>14</v>
      </c>
      <c r="Q128" s="37">
        <v>1.0549999999999999</v>
      </c>
      <c r="R128" s="37">
        <v>0.94786700000000002</v>
      </c>
      <c r="S128" s="37">
        <v>1.05</v>
      </c>
      <c r="T128" s="37">
        <v>0.30000000000000004</v>
      </c>
      <c r="U128" s="38">
        <v>0</v>
      </c>
      <c r="V128" s="16">
        <v>0.05</v>
      </c>
      <c r="W128" s="5">
        <v>4.7619047619047616E-2</v>
      </c>
      <c r="X128" s="18">
        <v>0</v>
      </c>
      <c r="Y128" s="59">
        <v>2.5000000000000001E-2</v>
      </c>
      <c r="Z128" s="6">
        <v>2.3809523809523808E-2</v>
      </c>
      <c r="AA128" s="61">
        <v>0</v>
      </c>
      <c r="AB128" s="25">
        <v>7.4999999999999997E-2</v>
      </c>
      <c r="AC128" s="109">
        <v>7.1428571428571425E-2</v>
      </c>
      <c r="AD128" s="109">
        <v>0</v>
      </c>
      <c r="AE128" s="118">
        <v>1</v>
      </c>
      <c r="AF128" s="110">
        <v>0.95238095238095233</v>
      </c>
      <c r="AG128" s="111">
        <v>0</v>
      </c>
      <c r="AH128" s="16">
        <v>1.0149999999999999</v>
      </c>
      <c r="AI128" s="5">
        <v>0.96666666666666656</v>
      </c>
      <c r="AJ128" s="18">
        <v>0</v>
      </c>
      <c r="AK128" s="107">
        <v>1.0549999999999999</v>
      </c>
      <c r="AL128" s="110">
        <v>1.0047619047619047</v>
      </c>
      <c r="AM128" s="111">
        <v>0</v>
      </c>
    </row>
    <row r="129" spans="15:39" x14ac:dyDescent="0.2">
      <c r="O129" s="36">
        <v>3</v>
      </c>
      <c r="P129" s="2" t="s">
        <v>15</v>
      </c>
      <c r="Q129" s="37">
        <v>1.0549999999999999</v>
      </c>
      <c r="R129" s="37">
        <v>0.94786700000000002</v>
      </c>
      <c r="S129" s="37">
        <v>1.06</v>
      </c>
      <c r="T129" s="37">
        <v>0.3</v>
      </c>
      <c r="U129" s="38">
        <v>0</v>
      </c>
      <c r="V129" s="16">
        <v>0.05</v>
      </c>
      <c r="W129" s="5">
        <v>4.716981132075472E-2</v>
      </c>
      <c r="X129" s="18">
        <v>0</v>
      </c>
      <c r="Y129" s="59">
        <v>2.5000000000000001E-2</v>
      </c>
      <c r="Z129" s="6">
        <v>2.358490566037736E-2</v>
      </c>
      <c r="AA129" s="61">
        <v>0</v>
      </c>
      <c r="AB129" s="25">
        <v>7.4999999999999997E-2</v>
      </c>
      <c r="AC129" s="109">
        <v>7.0754716981132074E-2</v>
      </c>
      <c r="AD129" s="109">
        <v>0</v>
      </c>
      <c r="AE129" s="118">
        <v>1</v>
      </c>
      <c r="AF129" s="110">
        <v>0.94339622641509424</v>
      </c>
      <c r="AG129" s="111">
        <v>0</v>
      </c>
      <c r="AH129" s="16">
        <v>1.0149999999999999</v>
      </c>
      <c r="AI129" s="5">
        <v>0.9575471698113206</v>
      </c>
      <c r="AJ129" s="18">
        <v>0</v>
      </c>
      <c r="AK129" s="107">
        <v>1.0549999999999999</v>
      </c>
      <c r="AL129" s="110">
        <v>0.99528301886792447</v>
      </c>
      <c r="AM129" s="111">
        <v>0</v>
      </c>
    </row>
    <row r="130" spans="15:39" x14ac:dyDescent="0.2">
      <c r="O130" s="36">
        <v>3</v>
      </c>
      <c r="P130" s="2" t="s">
        <v>16</v>
      </c>
      <c r="Q130" s="37">
        <v>1.0649999999999999</v>
      </c>
      <c r="R130" s="37">
        <v>0.938967</v>
      </c>
      <c r="S130" s="37">
        <v>1.06</v>
      </c>
      <c r="T130" s="37">
        <v>0.7</v>
      </c>
      <c r="U130" s="38">
        <v>0</v>
      </c>
      <c r="V130" s="16">
        <v>0.05</v>
      </c>
      <c r="W130" s="5">
        <v>4.716981132075472E-2</v>
      </c>
      <c r="X130" s="18">
        <v>0</v>
      </c>
      <c r="Y130" s="59">
        <v>2.5000000000000001E-2</v>
      </c>
      <c r="Z130" s="6">
        <v>2.358490566037736E-2</v>
      </c>
      <c r="AA130" s="61">
        <v>0</v>
      </c>
      <c r="AB130" s="25">
        <v>7.4999999999999997E-2</v>
      </c>
      <c r="AC130" s="109">
        <v>7.0754716981132074E-2</v>
      </c>
      <c r="AD130" s="109">
        <v>0</v>
      </c>
      <c r="AE130" s="118">
        <v>1</v>
      </c>
      <c r="AF130" s="110">
        <v>0.94339622641509424</v>
      </c>
      <c r="AG130" s="111">
        <v>0</v>
      </c>
      <c r="AH130" s="16">
        <v>1.0149999999999999</v>
      </c>
      <c r="AI130" s="5">
        <v>0.9575471698113206</v>
      </c>
      <c r="AJ130" s="18">
        <v>0</v>
      </c>
      <c r="AK130" s="107">
        <v>1.0549999999999999</v>
      </c>
      <c r="AL130" s="110">
        <v>0.99528301886792447</v>
      </c>
      <c r="AM130" s="111">
        <v>0</v>
      </c>
    </row>
    <row r="131" spans="15:39" x14ac:dyDescent="0.2">
      <c r="O131" s="36">
        <v>4</v>
      </c>
      <c r="P131" s="2" t="s">
        <v>17</v>
      </c>
      <c r="Q131" s="37"/>
      <c r="R131" s="37">
        <v>1</v>
      </c>
      <c r="S131" s="37">
        <v>1.0764</v>
      </c>
      <c r="T131" s="37"/>
      <c r="U131" s="38">
        <v>0.7</v>
      </c>
      <c r="V131" s="16">
        <v>1.05</v>
      </c>
      <c r="W131" s="5">
        <v>0.97547380156075814</v>
      </c>
      <c r="X131" s="18">
        <v>0.68283166109253068</v>
      </c>
      <c r="Y131" s="59">
        <v>1.0249999999999999</v>
      </c>
      <c r="Z131" s="6">
        <v>0.95224823485693044</v>
      </c>
      <c r="AA131" s="61">
        <v>0.66657376439985128</v>
      </c>
      <c r="AB131" s="25">
        <v>1.075</v>
      </c>
      <c r="AC131" s="109">
        <v>0.99869936826458561</v>
      </c>
      <c r="AD131" s="109">
        <v>0.69908955778520987</v>
      </c>
      <c r="AE131" s="117"/>
      <c r="AF131" s="106"/>
      <c r="AG131" s="112"/>
      <c r="AH131" s="120"/>
      <c r="AI131" s="105"/>
      <c r="AJ131" s="121"/>
      <c r="AK131" s="106"/>
      <c r="AL131" s="106"/>
      <c r="AM131" s="112"/>
    </row>
    <row r="132" spans="15:39" x14ac:dyDescent="0.2">
      <c r="O132" s="36">
        <v>4</v>
      </c>
      <c r="P132" s="2" t="s">
        <v>18</v>
      </c>
      <c r="Q132" s="37"/>
      <c r="R132" s="37">
        <v>1</v>
      </c>
      <c r="S132" s="37">
        <v>1.0764</v>
      </c>
      <c r="T132" s="37"/>
      <c r="U132" s="38"/>
      <c r="V132" s="16">
        <v>1.05</v>
      </c>
      <c r="W132" s="5">
        <v>0.97547380156075814</v>
      </c>
      <c r="X132" s="18"/>
      <c r="Y132" s="59">
        <v>1.0249999999999999</v>
      </c>
      <c r="Z132" s="6">
        <v>0.95224823485693044</v>
      </c>
      <c r="AA132" s="61"/>
      <c r="AB132" s="25">
        <v>1.075</v>
      </c>
      <c r="AC132" s="109">
        <v>0.99869936826458561</v>
      </c>
      <c r="AD132" s="109"/>
      <c r="AE132" s="117"/>
      <c r="AF132" s="106"/>
      <c r="AG132" s="112"/>
      <c r="AH132" s="120"/>
      <c r="AI132" s="105"/>
      <c r="AJ132" s="121"/>
      <c r="AK132" s="106"/>
      <c r="AL132" s="106"/>
      <c r="AM132" s="112"/>
    </row>
    <row r="133" spans="15:39" x14ac:dyDescent="0.2">
      <c r="O133" s="36">
        <v>4</v>
      </c>
      <c r="P133" s="2" t="s">
        <v>19</v>
      </c>
      <c r="Q133" s="37"/>
      <c r="R133" s="37">
        <v>1</v>
      </c>
      <c r="S133" s="37">
        <v>1.0868</v>
      </c>
      <c r="T133" s="37"/>
      <c r="U133" s="38">
        <v>0.30000000000000004</v>
      </c>
      <c r="V133" s="16">
        <v>1.05</v>
      </c>
      <c r="W133" s="5">
        <v>0.96613912403386093</v>
      </c>
      <c r="X133" s="18">
        <v>0.28984173721015832</v>
      </c>
      <c r="Y133" s="59">
        <v>1.0249999999999999</v>
      </c>
      <c r="Z133" s="6">
        <v>0.9431358115568641</v>
      </c>
      <c r="AA133" s="61">
        <v>0.28294074346705927</v>
      </c>
      <c r="AB133" s="25">
        <v>1.075</v>
      </c>
      <c r="AC133" s="109">
        <v>0.98914243651085754</v>
      </c>
      <c r="AD133" s="109">
        <v>0.29674273095325732</v>
      </c>
      <c r="AE133" s="117"/>
      <c r="AF133" s="106"/>
      <c r="AG133" s="112"/>
      <c r="AH133" s="120"/>
      <c r="AI133" s="105"/>
      <c r="AJ133" s="121"/>
      <c r="AK133" s="106"/>
      <c r="AL133" s="106"/>
      <c r="AM133" s="112"/>
    </row>
    <row r="134" spans="15:39" x14ac:dyDescent="0.2">
      <c r="O134" s="36">
        <v>4</v>
      </c>
      <c r="P134" s="2" t="s">
        <v>22</v>
      </c>
      <c r="Q134" s="37"/>
      <c r="R134" s="37">
        <v>1</v>
      </c>
      <c r="S134" s="37">
        <v>1.0868</v>
      </c>
      <c r="T134" s="37"/>
      <c r="U134" s="38"/>
      <c r="V134" s="16">
        <v>1.05</v>
      </c>
      <c r="W134" s="5">
        <v>0.96613912403386093</v>
      </c>
      <c r="X134" s="18"/>
      <c r="Y134" s="59">
        <v>1.0249999999999999</v>
      </c>
      <c r="Z134" s="6">
        <v>0.9431358115568641</v>
      </c>
      <c r="AA134" s="61"/>
      <c r="AB134" s="25">
        <v>1.075</v>
      </c>
      <c r="AC134" s="109">
        <v>0.98914243651085754</v>
      </c>
      <c r="AD134" s="109"/>
      <c r="AE134" s="117"/>
      <c r="AF134" s="106"/>
      <c r="AG134" s="112"/>
      <c r="AH134" s="120"/>
      <c r="AI134" s="105"/>
      <c r="AJ134" s="121"/>
      <c r="AK134" s="106"/>
      <c r="AL134" s="106"/>
      <c r="AM134" s="112"/>
    </row>
    <row r="135" spans="15:39" x14ac:dyDescent="0.2">
      <c r="O135" s="36">
        <v>4</v>
      </c>
      <c r="P135" s="2" t="s">
        <v>20</v>
      </c>
      <c r="Q135" s="37"/>
      <c r="R135" s="37">
        <v>1</v>
      </c>
      <c r="S135" s="37">
        <v>1.0972500000000001</v>
      </c>
      <c r="T135" s="37"/>
      <c r="U135" s="38">
        <v>0</v>
      </c>
      <c r="V135" s="16">
        <v>1.05</v>
      </c>
      <c r="W135" s="5">
        <v>0.9569377990430622</v>
      </c>
      <c r="X135" s="18">
        <v>0</v>
      </c>
      <c r="Y135" s="59">
        <v>1.0249999999999999</v>
      </c>
      <c r="Z135" s="6">
        <v>0.93415356573251296</v>
      </c>
      <c r="AA135" s="61">
        <v>0</v>
      </c>
      <c r="AB135" s="25">
        <v>1.075</v>
      </c>
      <c r="AC135" s="109">
        <v>0.97972203235361122</v>
      </c>
      <c r="AD135" s="109">
        <v>0</v>
      </c>
      <c r="AE135" s="117"/>
      <c r="AF135" s="106"/>
      <c r="AG135" s="112"/>
      <c r="AH135" s="120"/>
      <c r="AI135" s="105"/>
      <c r="AJ135" s="121"/>
      <c r="AK135" s="106"/>
      <c r="AL135" s="106"/>
      <c r="AM135" s="112"/>
    </row>
    <row r="136" spans="15:39" x14ac:dyDescent="0.2">
      <c r="O136" s="36">
        <v>4</v>
      </c>
      <c r="P136" s="2" t="s">
        <v>23</v>
      </c>
      <c r="Q136" s="37"/>
      <c r="R136" s="37">
        <v>1</v>
      </c>
      <c r="S136" s="37">
        <v>1.0972500000000001</v>
      </c>
      <c r="T136" s="37"/>
      <c r="U136" s="38"/>
      <c r="V136" s="16">
        <v>1.05</v>
      </c>
      <c r="W136" s="5">
        <v>0.9569377990430622</v>
      </c>
      <c r="X136" s="18"/>
      <c r="Y136" s="59">
        <v>1.0249999999999999</v>
      </c>
      <c r="Z136" s="6">
        <v>0.93415356573251296</v>
      </c>
      <c r="AA136" s="61"/>
      <c r="AB136" s="25">
        <v>1.075</v>
      </c>
      <c r="AC136" s="109">
        <v>0.97972203235361122</v>
      </c>
      <c r="AD136" s="109"/>
      <c r="AE136" s="117"/>
      <c r="AF136" s="106"/>
      <c r="AG136" s="112"/>
      <c r="AH136" s="120"/>
      <c r="AI136" s="105"/>
      <c r="AJ136" s="121"/>
      <c r="AK136" s="106"/>
      <c r="AL136" s="106"/>
      <c r="AM136" s="112"/>
    </row>
    <row r="137" spans="15:39" x14ac:dyDescent="0.2">
      <c r="O137" s="36">
        <v>4</v>
      </c>
      <c r="P137" s="2" t="s">
        <v>24</v>
      </c>
      <c r="Q137" s="37"/>
      <c r="R137" s="37">
        <v>1</v>
      </c>
      <c r="S137" s="37">
        <v>1.10775</v>
      </c>
      <c r="T137" s="37"/>
      <c r="U137" s="38">
        <v>0</v>
      </c>
      <c r="V137" s="16">
        <v>1.05</v>
      </c>
      <c r="W137" s="5">
        <v>0.94786729857819907</v>
      </c>
      <c r="X137" s="18">
        <v>0</v>
      </c>
      <c r="Y137" s="59">
        <v>1.0249999999999999</v>
      </c>
      <c r="Z137" s="6">
        <v>0.92529902956443233</v>
      </c>
      <c r="AA137" s="61">
        <v>0</v>
      </c>
      <c r="AB137" s="25">
        <v>1.075</v>
      </c>
      <c r="AC137" s="109">
        <v>0.9704355675919657</v>
      </c>
      <c r="AD137" s="109">
        <v>0</v>
      </c>
      <c r="AE137" s="117"/>
      <c r="AF137" s="106"/>
      <c r="AG137" s="112"/>
      <c r="AH137" s="120"/>
      <c r="AI137" s="105"/>
      <c r="AJ137" s="121"/>
      <c r="AK137" s="106"/>
      <c r="AL137" s="106"/>
      <c r="AM137" s="112"/>
    </row>
    <row r="138" spans="15:39" x14ac:dyDescent="0.2">
      <c r="O138" s="36">
        <v>4</v>
      </c>
      <c r="P138" s="2" t="s">
        <v>27</v>
      </c>
      <c r="Q138" s="37"/>
      <c r="R138" s="37">
        <v>1</v>
      </c>
      <c r="S138" s="37">
        <v>1.10775</v>
      </c>
      <c r="T138" s="37"/>
      <c r="U138" s="38"/>
      <c r="V138" s="16">
        <v>1.05</v>
      </c>
      <c r="W138" s="5">
        <v>0.94786729857819907</v>
      </c>
      <c r="X138" s="18"/>
      <c r="Y138" s="59">
        <v>1.0249999999999999</v>
      </c>
      <c r="Z138" s="6">
        <v>0.92529902956443233</v>
      </c>
      <c r="AA138" s="61"/>
      <c r="AB138" s="25">
        <v>1.075</v>
      </c>
      <c r="AC138" s="109">
        <v>0.9704355675919657</v>
      </c>
      <c r="AD138" s="109"/>
      <c r="AE138" s="117"/>
      <c r="AF138" s="106"/>
      <c r="AG138" s="112"/>
      <c r="AH138" s="120"/>
      <c r="AI138" s="105"/>
      <c r="AJ138" s="121"/>
      <c r="AK138" s="106"/>
      <c r="AL138" s="106"/>
      <c r="AM138" s="112"/>
    </row>
    <row r="139" spans="15:39" x14ac:dyDescent="0.2">
      <c r="O139" s="36">
        <v>4</v>
      </c>
      <c r="P139" s="2" t="s">
        <v>21</v>
      </c>
      <c r="Q139" s="37"/>
      <c r="R139" s="37">
        <v>1</v>
      </c>
      <c r="S139" s="37">
        <v>1.0972500000000001</v>
      </c>
      <c r="T139" s="37"/>
      <c r="U139" s="38">
        <v>0</v>
      </c>
      <c r="V139" s="16">
        <v>1.05</v>
      </c>
      <c r="W139" s="5">
        <v>0.9569377990430622</v>
      </c>
      <c r="X139" s="18">
        <v>0</v>
      </c>
      <c r="Y139" s="59">
        <v>1.0249999999999999</v>
      </c>
      <c r="Z139" s="6">
        <v>0.93415356573251296</v>
      </c>
      <c r="AA139" s="61">
        <v>0</v>
      </c>
      <c r="AB139" s="25">
        <v>1.075</v>
      </c>
      <c r="AC139" s="109">
        <v>0.97972203235361122</v>
      </c>
      <c r="AD139" s="109">
        <v>0</v>
      </c>
      <c r="AE139" s="117"/>
      <c r="AF139" s="106"/>
      <c r="AG139" s="112"/>
      <c r="AH139" s="120"/>
      <c r="AI139" s="105"/>
      <c r="AJ139" s="121"/>
      <c r="AK139" s="106"/>
      <c r="AL139" s="106"/>
      <c r="AM139" s="112"/>
    </row>
    <row r="140" spans="15:39" x14ac:dyDescent="0.2">
      <c r="O140" s="36">
        <v>4</v>
      </c>
      <c r="P140" s="2" t="s">
        <v>25</v>
      </c>
      <c r="Q140" s="37"/>
      <c r="R140" s="37">
        <v>1</v>
      </c>
      <c r="S140" s="37">
        <v>1.0972500000000001</v>
      </c>
      <c r="T140" s="37"/>
      <c r="U140" s="38"/>
      <c r="V140" s="16">
        <v>1.05</v>
      </c>
      <c r="W140" s="5">
        <v>0.9569377990430622</v>
      </c>
      <c r="X140" s="18"/>
      <c r="Y140" s="59">
        <v>1.0249999999999999</v>
      </c>
      <c r="Z140" s="6">
        <v>0.93415356573251296</v>
      </c>
      <c r="AA140" s="61"/>
      <c r="AB140" s="25">
        <v>1.075</v>
      </c>
      <c r="AC140" s="109">
        <v>0.97972203235361122</v>
      </c>
      <c r="AD140" s="109"/>
      <c r="AE140" s="117"/>
      <c r="AF140" s="106"/>
      <c r="AG140" s="112"/>
      <c r="AH140" s="120"/>
      <c r="AI140" s="105"/>
      <c r="AJ140" s="121"/>
      <c r="AK140" s="106"/>
      <c r="AL140" s="106"/>
      <c r="AM140" s="112"/>
    </row>
    <row r="141" spans="15:39" x14ac:dyDescent="0.2">
      <c r="O141" s="36">
        <v>4</v>
      </c>
      <c r="P141" s="2" t="s">
        <v>32</v>
      </c>
      <c r="Q141" s="37"/>
      <c r="R141" s="37">
        <v>1</v>
      </c>
      <c r="S141" s="37">
        <v>1.10775</v>
      </c>
      <c r="T141" s="37"/>
      <c r="U141" s="38">
        <v>0</v>
      </c>
      <c r="V141" s="16">
        <v>1.05</v>
      </c>
      <c r="W141" s="5">
        <v>0.94786729857819907</v>
      </c>
      <c r="X141" s="18">
        <v>0</v>
      </c>
      <c r="Y141" s="59">
        <v>1.0249999999999999</v>
      </c>
      <c r="Z141" s="6">
        <v>0.92529902956443233</v>
      </c>
      <c r="AA141" s="61">
        <v>0</v>
      </c>
      <c r="AB141" s="25">
        <v>1.075</v>
      </c>
      <c r="AC141" s="109">
        <v>0.9704355675919657</v>
      </c>
      <c r="AD141" s="109">
        <v>0</v>
      </c>
      <c r="AE141" s="117"/>
      <c r="AF141" s="106"/>
      <c r="AG141" s="112"/>
      <c r="AH141" s="120"/>
      <c r="AI141" s="105"/>
      <c r="AJ141" s="121"/>
      <c r="AK141" s="106"/>
      <c r="AL141" s="106"/>
      <c r="AM141" s="112"/>
    </row>
    <row r="142" spans="15:39" x14ac:dyDescent="0.2">
      <c r="O142" s="36">
        <v>4</v>
      </c>
      <c r="P142" s="2" t="s">
        <v>28</v>
      </c>
      <c r="Q142" s="37"/>
      <c r="R142" s="37">
        <v>1</v>
      </c>
      <c r="S142" s="37">
        <v>1.10775</v>
      </c>
      <c r="T142" s="37"/>
      <c r="U142" s="38"/>
      <c r="V142" s="16">
        <v>1.05</v>
      </c>
      <c r="W142" s="5">
        <v>0.94786729857819907</v>
      </c>
      <c r="X142" s="18"/>
      <c r="Y142" s="59">
        <v>1.0249999999999999</v>
      </c>
      <c r="Z142" s="6">
        <v>0.92529902956443233</v>
      </c>
      <c r="AA142" s="61"/>
      <c r="AB142" s="25">
        <v>1.075</v>
      </c>
      <c r="AC142" s="109">
        <v>0.9704355675919657</v>
      </c>
      <c r="AD142" s="109"/>
      <c r="AE142" s="117"/>
      <c r="AF142" s="106"/>
      <c r="AG142" s="112"/>
      <c r="AH142" s="120"/>
      <c r="AI142" s="105"/>
      <c r="AJ142" s="121"/>
      <c r="AK142" s="106"/>
      <c r="AL142" s="106"/>
      <c r="AM142" s="112"/>
    </row>
    <row r="143" spans="15:39" x14ac:dyDescent="0.2">
      <c r="O143" s="36">
        <v>4</v>
      </c>
      <c r="P143" s="2" t="s">
        <v>26</v>
      </c>
      <c r="Q143" s="37"/>
      <c r="R143" s="37">
        <v>1</v>
      </c>
      <c r="S143" s="37">
        <v>1.1183000000000001</v>
      </c>
      <c r="T143" s="37"/>
      <c r="U143" s="38">
        <v>0</v>
      </c>
      <c r="V143" s="16">
        <v>1.05</v>
      </c>
      <c r="W143" s="5">
        <v>0.93892515425198964</v>
      </c>
      <c r="X143" s="18">
        <v>0</v>
      </c>
      <c r="Y143" s="59">
        <v>1.0249999999999999</v>
      </c>
      <c r="Z143" s="6">
        <v>0.91656979343646594</v>
      </c>
      <c r="AA143" s="61">
        <v>0</v>
      </c>
      <c r="AB143" s="25">
        <v>1.075</v>
      </c>
      <c r="AC143" s="109">
        <v>0.96128051506751311</v>
      </c>
      <c r="AD143" s="109">
        <v>0</v>
      </c>
      <c r="AE143" s="117"/>
      <c r="AF143" s="106"/>
      <c r="AG143" s="112"/>
      <c r="AH143" s="120"/>
      <c r="AI143" s="105"/>
      <c r="AJ143" s="121"/>
      <c r="AK143" s="106"/>
      <c r="AL143" s="106"/>
      <c r="AM143" s="112"/>
    </row>
    <row r="144" spans="15:39" x14ac:dyDescent="0.2">
      <c r="O144" s="36">
        <v>4</v>
      </c>
      <c r="P144" s="2" t="s">
        <v>29</v>
      </c>
      <c r="Q144" s="37"/>
      <c r="R144" s="37">
        <v>1</v>
      </c>
      <c r="S144" s="37">
        <v>1.1183000000000001</v>
      </c>
      <c r="T144" s="37"/>
      <c r="U144" s="38"/>
      <c r="V144" s="16">
        <v>1.05</v>
      </c>
      <c r="W144" s="5">
        <v>0.93892515425198964</v>
      </c>
      <c r="X144" s="18"/>
      <c r="Y144" s="59">
        <v>1.0249999999999999</v>
      </c>
      <c r="Z144" s="6">
        <v>0.91656979343646594</v>
      </c>
      <c r="AA144" s="61"/>
      <c r="AB144" s="25">
        <v>1.075</v>
      </c>
      <c r="AC144" s="109">
        <v>0.96128051506751311</v>
      </c>
      <c r="AD144" s="109"/>
      <c r="AE144" s="117"/>
      <c r="AF144" s="106"/>
      <c r="AG144" s="112"/>
      <c r="AH144" s="120"/>
      <c r="AI144" s="105"/>
      <c r="AJ144" s="121"/>
      <c r="AK144" s="106"/>
      <c r="AL144" s="106"/>
      <c r="AM144" s="112"/>
    </row>
    <row r="145" spans="15:39" x14ac:dyDescent="0.2">
      <c r="O145" s="36">
        <v>4</v>
      </c>
      <c r="P145" s="2" t="s">
        <v>30</v>
      </c>
      <c r="Q145" s="37"/>
      <c r="R145" s="37">
        <v>1</v>
      </c>
      <c r="S145" s="37">
        <v>1.1289</v>
      </c>
      <c r="T145" s="37"/>
      <c r="U145" s="38">
        <v>0</v>
      </c>
      <c r="V145" s="16">
        <v>1.05</v>
      </c>
      <c r="W145" s="5">
        <v>0.93010895562051554</v>
      </c>
      <c r="X145" s="18">
        <v>0</v>
      </c>
      <c r="Y145" s="59">
        <v>1.0249999999999999</v>
      </c>
      <c r="Z145" s="6">
        <v>0.90796350429621742</v>
      </c>
      <c r="AA145" s="61">
        <v>0</v>
      </c>
      <c r="AB145" s="25">
        <v>1.075</v>
      </c>
      <c r="AC145" s="109">
        <v>0.95225440694481345</v>
      </c>
      <c r="AD145" s="109">
        <v>0</v>
      </c>
      <c r="AE145" s="117"/>
      <c r="AF145" s="106"/>
      <c r="AG145" s="112"/>
      <c r="AH145" s="120"/>
      <c r="AI145" s="105"/>
      <c r="AJ145" s="121"/>
      <c r="AK145" s="106"/>
      <c r="AL145" s="106"/>
      <c r="AM145" s="112"/>
    </row>
    <row r="146" spans="15:39" ht="15" thickBot="1" x14ac:dyDescent="0.25">
      <c r="O146" s="39">
        <v>4</v>
      </c>
      <c r="P146" s="40" t="s">
        <v>31</v>
      </c>
      <c r="Q146" s="41"/>
      <c r="R146" s="41">
        <v>1</v>
      </c>
      <c r="S146" s="41">
        <v>1.1289</v>
      </c>
      <c r="T146" s="41"/>
      <c r="U146" s="42"/>
      <c r="V146" s="19">
        <v>1.05</v>
      </c>
      <c r="W146" s="20">
        <v>0.93010895562051554</v>
      </c>
      <c r="X146" s="21"/>
      <c r="Y146" s="62">
        <v>1.0249999999999999</v>
      </c>
      <c r="Z146" s="63">
        <v>0.90796350429621742</v>
      </c>
      <c r="AA146" s="64"/>
      <c r="AB146" s="26">
        <v>1.075</v>
      </c>
      <c r="AC146" s="113">
        <v>0.95225440694481345</v>
      </c>
      <c r="AD146" s="113"/>
      <c r="AE146" s="119"/>
      <c r="AF146" s="114"/>
      <c r="AG146" s="116"/>
      <c r="AH146" s="122"/>
      <c r="AI146" s="115"/>
      <c r="AJ146" s="123"/>
      <c r="AK146" s="114"/>
      <c r="AL146" s="114"/>
      <c r="AM146" s="116"/>
    </row>
    <row r="147" spans="15:39" ht="16.5" thickTop="1" x14ac:dyDescent="0.25">
      <c r="O147" s="102"/>
      <c r="P147" s="102"/>
      <c r="Q147" s="102"/>
      <c r="R147" s="102"/>
      <c r="S147" s="102"/>
      <c r="T147" s="102"/>
      <c r="U147" s="102"/>
      <c r="V147" s="102"/>
      <c r="W147" s="102"/>
      <c r="X147" s="124">
        <f>SUM(X117:X146)</f>
        <v>1.0207503213796121</v>
      </c>
      <c r="Y147" s="102"/>
      <c r="Z147" s="102"/>
      <c r="AA147" s="124">
        <f>SUM(AA117:AA146)</f>
        <v>0.97355296940537217</v>
      </c>
      <c r="AB147" s="102"/>
      <c r="AC147" s="102"/>
      <c r="AD147" s="124">
        <f>SUM(AD117:AD146)</f>
        <v>1.0679476733538518</v>
      </c>
      <c r="AE147" s="102"/>
      <c r="AF147" s="102"/>
      <c r="AG147" s="124">
        <f>SUM(AG117:AG146)</f>
        <v>0.96153846153846145</v>
      </c>
      <c r="AH147" s="102"/>
      <c r="AI147" s="102"/>
      <c r="AJ147" s="124">
        <f>SUM(AJ117:AJ146)</f>
        <v>0.97596153846153832</v>
      </c>
      <c r="AK147" s="102"/>
      <c r="AL147" s="102"/>
      <c r="AM147" s="124">
        <f>SUM(AM117:AM146)</f>
        <v>1.0144230769230769</v>
      </c>
    </row>
    <row r="149" spans="15:39" ht="15" thickBot="1" x14ac:dyDescent="0.25"/>
    <row r="150" spans="15:39" ht="21.75" thickTop="1" thickBot="1" x14ac:dyDescent="0.35">
      <c r="O150" s="140" t="s">
        <v>83</v>
      </c>
      <c r="P150" s="141"/>
      <c r="Q150" s="141"/>
      <c r="R150" s="141"/>
      <c r="S150" s="141"/>
      <c r="T150" s="141"/>
      <c r="U150" s="142"/>
      <c r="V150" s="135" t="s">
        <v>74</v>
      </c>
      <c r="W150" s="136"/>
      <c r="X150" s="137"/>
      <c r="Y150" s="143" t="s">
        <v>69</v>
      </c>
      <c r="Z150" s="144"/>
      <c r="AA150" s="145"/>
      <c r="AB150" s="135" t="s">
        <v>70</v>
      </c>
      <c r="AC150" s="136"/>
      <c r="AD150" s="137"/>
      <c r="AE150" s="146" t="s">
        <v>71</v>
      </c>
      <c r="AF150" s="147"/>
      <c r="AG150" s="148"/>
      <c r="AH150" s="149" t="s">
        <v>72</v>
      </c>
      <c r="AI150" s="150"/>
      <c r="AJ150" s="151"/>
      <c r="AK150" s="146" t="s">
        <v>73</v>
      </c>
      <c r="AL150" s="147"/>
      <c r="AM150" s="148"/>
    </row>
    <row r="151" spans="15:39" ht="16.5" thickTop="1" x14ac:dyDescent="0.25">
      <c r="O151" s="34" t="s">
        <v>0</v>
      </c>
      <c r="P151" s="27" t="s">
        <v>75</v>
      </c>
      <c r="Q151" s="27" t="s">
        <v>76</v>
      </c>
      <c r="R151" s="27" t="s">
        <v>77</v>
      </c>
      <c r="S151" s="27" t="s">
        <v>78</v>
      </c>
      <c r="T151" s="27"/>
      <c r="U151" s="35" t="s">
        <v>79</v>
      </c>
      <c r="V151" s="28" t="s">
        <v>36</v>
      </c>
      <c r="W151" s="29" t="s">
        <v>38</v>
      </c>
      <c r="X151" s="30" t="s">
        <v>41</v>
      </c>
      <c r="Y151" s="56" t="s">
        <v>36</v>
      </c>
      <c r="Z151" s="57" t="s">
        <v>38</v>
      </c>
      <c r="AA151" s="58" t="s">
        <v>41</v>
      </c>
      <c r="AB151" s="85" t="s">
        <v>36</v>
      </c>
      <c r="AC151" s="32" t="s">
        <v>38</v>
      </c>
      <c r="AD151" s="32" t="s">
        <v>41</v>
      </c>
      <c r="AE151" s="83" t="s">
        <v>36</v>
      </c>
      <c r="AF151" s="31" t="s">
        <v>38</v>
      </c>
      <c r="AG151" s="84" t="s">
        <v>41</v>
      </c>
      <c r="AH151" s="85" t="s">
        <v>36</v>
      </c>
      <c r="AI151" s="32" t="s">
        <v>38</v>
      </c>
      <c r="AJ151" s="86" t="s">
        <v>41</v>
      </c>
      <c r="AK151" s="103" t="s">
        <v>36</v>
      </c>
      <c r="AL151" s="103" t="s">
        <v>38</v>
      </c>
      <c r="AM151" s="104" t="s">
        <v>41</v>
      </c>
    </row>
    <row r="152" spans="15:39" x14ac:dyDescent="0.2">
      <c r="O152" s="36">
        <v>0</v>
      </c>
      <c r="P152" s="2">
        <v>0</v>
      </c>
      <c r="Q152" s="37">
        <v>1.05</v>
      </c>
      <c r="R152" s="37">
        <v>0.82298300000000002</v>
      </c>
      <c r="S152" s="37">
        <v>1</v>
      </c>
      <c r="T152" s="37"/>
      <c r="U152" s="38"/>
      <c r="V152" s="16"/>
      <c r="W152" s="4"/>
      <c r="X152" s="17"/>
      <c r="Y152" s="59"/>
      <c r="Z152" s="3"/>
      <c r="AA152" s="60"/>
      <c r="AB152" s="16"/>
      <c r="AC152" s="105"/>
      <c r="AD152" s="105"/>
      <c r="AE152" s="117"/>
      <c r="AF152" s="106"/>
      <c r="AG152" s="112"/>
      <c r="AH152" s="16"/>
      <c r="AI152" s="4"/>
      <c r="AJ152" s="17"/>
      <c r="AK152" s="107"/>
      <c r="AL152" s="107"/>
      <c r="AM152" s="108"/>
    </row>
    <row r="153" spans="15:39" x14ac:dyDescent="0.2">
      <c r="O153" s="36">
        <v>1</v>
      </c>
      <c r="P153" s="2" t="s">
        <v>3</v>
      </c>
      <c r="Q153" s="37">
        <v>1.0449999999999999</v>
      </c>
      <c r="R153" s="37">
        <v>0.88042600000000004</v>
      </c>
      <c r="S153" s="37">
        <v>1</v>
      </c>
      <c r="T153" s="37">
        <v>1</v>
      </c>
      <c r="U153" s="38">
        <v>1</v>
      </c>
      <c r="V153" s="16">
        <v>0</v>
      </c>
      <c r="W153" s="5">
        <v>0</v>
      </c>
      <c r="X153" s="18">
        <v>0</v>
      </c>
      <c r="Y153" s="59">
        <v>0</v>
      </c>
      <c r="Z153" s="6">
        <v>0</v>
      </c>
      <c r="AA153" s="61">
        <v>0</v>
      </c>
      <c r="AB153" s="25">
        <v>0</v>
      </c>
      <c r="AC153" s="109">
        <v>0</v>
      </c>
      <c r="AD153" s="109">
        <v>0</v>
      </c>
      <c r="AE153" s="118">
        <v>0</v>
      </c>
      <c r="AF153" s="110">
        <v>0</v>
      </c>
      <c r="AG153" s="111">
        <v>0</v>
      </c>
      <c r="AH153" s="16">
        <v>0</v>
      </c>
      <c r="AI153" s="5">
        <v>0</v>
      </c>
      <c r="AJ153" s="18">
        <v>0</v>
      </c>
      <c r="AK153" s="107">
        <v>0</v>
      </c>
      <c r="AL153" s="110">
        <v>0</v>
      </c>
      <c r="AM153" s="111">
        <v>0</v>
      </c>
    </row>
    <row r="154" spans="15:39" x14ac:dyDescent="0.2">
      <c r="O154" s="36">
        <v>1</v>
      </c>
      <c r="P154" s="2" t="s">
        <v>4</v>
      </c>
      <c r="Q154" s="37">
        <v>1.0549999999999999</v>
      </c>
      <c r="R154" s="37">
        <v>0.84783799999999998</v>
      </c>
      <c r="S154" s="37">
        <v>1</v>
      </c>
      <c r="T154" s="37">
        <v>0</v>
      </c>
      <c r="U154" s="38">
        <v>0</v>
      </c>
      <c r="V154" s="16">
        <v>0</v>
      </c>
      <c r="W154" s="5">
        <v>0</v>
      </c>
      <c r="X154" s="18">
        <v>0</v>
      </c>
      <c r="Y154" s="59">
        <v>0</v>
      </c>
      <c r="Z154" s="6">
        <v>0</v>
      </c>
      <c r="AA154" s="61">
        <v>0</v>
      </c>
      <c r="AB154" s="25">
        <v>0</v>
      </c>
      <c r="AC154" s="109">
        <v>0</v>
      </c>
      <c r="AD154" s="109">
        <v>0</v>
      </c>
      <c r="AE154" s="118">
        <v>0</v>
      </c>
      <c r="AF154" s="110">
        <v>0</v>
      </c>
      <c r="AG154" s="111">
        <v>0</v>
      </c>
      <c r="AH154" s="16">
        <v>0</v>
      </c>
      <c r="AI154" s="5">
        <v>0</v>
      </c>
      <c r="AJ154" s="18">
        <v>0</v>
      </c>
      <c r="AK154" s="107">
        <v>0</v>
      </c>
      <c r="AL154" s="110">
        <v>0</v>
      </c>
      <c r="AM154" s="111">
        <v>0</v>
      </c>
    </row>
    <row r="155" spans="15:39" x14ac:dyDescent="0.2">
      <c r="O155" s="36">
        <v>2</v>
      </c>
      <c r="P155" s="2" t="s">
        <v>5</v>
      </c>
      <c r="Q155" s="37">
        <v>1.04</v>
      </c>
      <c r="R155" s="37">
        <v>0.92635599999999996</v>
      </c>
      <c r="S155" s="37">
        <v>1</v>
      </c>
      <c r="T155" s="37">
        <v>0</v>
      </c>
      <c r="U155" s="38">
        <v>0</v>
      </c>
      <c r="V155" s="16">
        <v>0</v>
      </c>
      <c r="W155" s="5">
        <v>0</v>
      </c>
      <c r="X155" s="18">
        <v>0</v>
      </c>
      <c r="Y155" s="59">
        <v>0</v>
      </c>
      <c r="Z155" s="6">
        <v>0</v>
      </c>
      <c r="AA155" s="61">
        <v>0</v>
      </c>
      <c r="AB155" s="25">
        <v>0</v>
      </c>
      <c r="AC155" s="109">
        <v>0</v>
      </c>
      <c r="AD155" s="109">
        <v>0</v>
      </c>
      <c r="AE155" s="118">
        <v>0</v>
      </c>
      <c r="AF155" s="110">
        <v>0</v>
      </c>
      <c r="AG155" s="111">
        <v>0</v>
      </c>
      <c r="AH155" s="16">
        <v>0</v>
      </c>
      <c r="AI155" s="5">
        <v>0</v>
      </c>
      <c r="AJ155" s="18">
        <v>0</v>
      </c>
      <c r="AK155" s="107">
        <v>0</v>
      </c>
      <c r="AL155" s="110">
        <v>0</v>
      </c>
      <c r="AM155" s="111">
        <v>0</v>
      </c>
    </row>
    <row r="156" spans="15:39" x14ac:dyDescent="0.2">
      <c r="O156" s="36">
        <v>2</v>
      </c>
      <c r="P156" s="2" t="s">
        <v>6</v>
      </c>
      <c r="Q156" s="37">
        <v>1.05</v>
      </c>
      <c r="R156" s="37">
        <v>0.90532199999999996</v>
      </c>
      <c r="S156" s="37">
        <v>1</v>
      </c>
      <c r="T156" s="37">
        <v>1</v>
      </c>
      <c r="U156" s="38">
        <v>1</v>
      </c>
      <c r="V156" s="16">
        <v>0</v>
      </c>
      <c r="W156" s="5">
        <v>0</v>
      </c>
      <c r="X156" s="18">
        <v>0</v>
      </c>
      <c r="Y156" s="59">
        <v>0</v>
      </c>
      <c r="Z156" s="6">
        <v>0</v>
      </c>
      <c r="AA156" s="61">
        <v>0</v>
      </c>
      <c r="AB156" s="25">
        <v>0</v>
      </c>
      <c r="AC156" s="109">
        <v>0</v>
      </c>
      <c r="AD156" s="109">
        <v>0</v>
      </c>
      <c r="AE156" s="118">
        <v>0</v>
      </c>
      <c r="AF156" s="110">
        <v>0</v>
      </c>
      <c r="AG156" s="111">
        <v>0</v>
      </c>
      <c r="AH156" s="16">
        <v>0</v>
      </c>
      <c r="AI156" s="5">
        <v>0</v>
      </c>
      <c r="AJ156" s="18">
        <v>0</v>
      </c>
      <c r="AK156" s="107">
        <v>0</v>
      </c>
      <c r="AL156" s="110">
        <v>0</v>
      </c>
      <c r="AM156" s="111">
        <v>0</v>
      </c>
    </row>
    <row r="157" spans="15:39" x14ac:dyDescent="0.2">
      <c r="O157" s="36">
        <v>2</v>
      </c>
      <c r="P157" s="2" t="s">
        <v>7</v>
      </c>
      <c r="Q157" s="37">
        <v>1.05</v>
      </c>
      <c r="R157" s="37">
        <v>0.90877799999999997</v>
      </c>
      <c r="S157" s="37">
        <v>1</v>
      </c>
      <c r="T157" s="37">
        <v>0.3</v>
      </c>
      <c r="U157" s="38">
        <v>0</v>
      </c>
      <c r="V157" s="16">
        <v>0</v>
      </c>
      <c r="W157" s="5">
        <v>0</v>
      </c>
      <c r="X157" s="18">
        <v>0</v>
      </c>
      <c r="Y157" s="59">
        <v>0</v>
      </c>
      <c r="Z157" s="6">
        <v>0</v>
      </c>
      <c r="AA157" s="61">
        <v>0</v>
      </c>
      <c r="AB157" s="25">
        <v>0</v>
      </c>
      <c r="AC157" s="109">
        <v>0</v>
      </c>
      <c r="AD157" s="109">
        <v>0</v>
      </c>
      <c r="AE157" s="118">
        <v>0</v>
      </c>
      <c r="AF157" s="110">
        <v>0</v>
      </c>
      <c r="AG157" s="111">
        <v>0</v>
      </c>
      <c r="AH157" s="16">
        <v>0</v>
      </c>
      <c r="AI157" s="5">
        <v>0</v>
      </c>
      <c r="AJ157" s="18">
        <v>0</v>
      </c>
      <c r="AK157" s="107">
        <v>0</v>
      </c>
      <c r="AL157" s="110">
        <v>0</v>
      </c>
      <c r="AM157" s="111">
        <v>0</v>
      </c>
    </row>
    <row r="158" spans="15:39" x14ac:dyDescent="0.2">
      <c r="O158" s="36">
        <v>2</v>
      </c>
      <c r="P158" s="2" t="s">
        <v>8</v>
      </c>
      <c r="Q158" s="37">
        <v>1.06</v>
      </c>
      <c r="R158" s="37">
        <v>0.88833700000000004</v>
      </c>
      <c r="S158" s="37">
        <v>1</v>
      </c>
      <c r="T158" s="37">
        <v>0.7</v>
      </c>
      <c r="U158" s="38">
        <v>0</v>
      </c>
      <c r="V158" s="16">
        <v>0</v>
      </c>
      <c r="W158" s="5">
        <v>0</v>
      </c>
      <c r="X158" s="18">
        <v>0</v>
      </c>
      <c r="Y158" s="59">
        <v>0</v>
      </c>
      <c r="Z158" s="6">
        <v>0</v>
      </c>
      <c r="AA158" s="61">
        <v>0</v>
      </c>
      <c r="AB158" s="25">
        <v>0</v>
      </c>
      <c r="AC158" s="109">
        <v>0</v>
      </c>
      <c r="AD158" s="109">
        <v>0</v>
      </c>
      <c r="AE158" s="118">
        <v>0</v>
      </c>
      <c r="AF158" s="110">
        <v>0</v>
      </c>
      <c r="AG158" s="111">
        <v>0</v>
      </c>
      <c r="AH158" s="16">
        <v>0</v>
      </c>
      <c r="AI158" s="5">
        <v>0</v>
      </c>
      <c r="AJ158" s="18">
        <v>0</v>
      </c>
      <c r="AK158" s="107">
        <v>0</v>
      </c>
      <c r="AL158" s="110">
        <v>0</v>
      </c>
      <c r="AM158" s="111">
        <v>0</v>
      </c>
    </row>
    <row r="159" spans="15:39" x14ac:dyDescent="0.2">
      <c r="O159" s="36">
        <v>3</v>
      </c>
      <c r="P159" s="2" t="s">
        <v>9</v>
      </c>
      <c r="Q159" s="37">
        <v>1.0349999999999999</v>
      </c>
      <c r="R159" s="37">
        <v>0.96618400000000004</v>
      </c>
      <c r="S159" s="37">
        <v>1.04</v>
      </c>
      <c r="T159" s="37">
        <v>0.7</v>
      </c>
      <c r="U159" s="38">
        <v>0</v>
      </c>
      <c r="V159" s="16">
        <v>0.05</v>
      </c>
      <c r="W159" s="5">
        <v>4.807692307692308E-2</v>
      </c>
      <c r="X159" s="18">
        <v>0</v>
      </c>
      <c r="Y159" s="59">
        <v>2.5000000000000001E-2</v>
      </c>
      <c r="Z159" s="6">
        <v>2.403846153846154E-2</v>
      </c>
      <c r="AA159" s="61">
        <v>0</v>
      </c>
      <c r="AB159" s="25">
        <v>7.4999999999999997E-2</v>
      </c>
      <c r="AC159" s="109">
        <v>7.2115384615384609E-2</v>
      </c>
      <c r="AD159" s="109">
        <v>0</v>
      </c>
      <c r="AE159" s="118">
        <v>1</v>
      </c>
      <c r="AF159" s="110">
        <v>0.96153846153846145</v>
      </c>
      <c r="AG159" s="111">
        <v>0</v>
      </c>
      <c r="AH159" s="16">
        <v>1.0149999999999999</v>
      </c>
      <c r="AI159" s="5">
        <v>0.97596153846153832</v>
      </c>
      <c r="AJ159" s="18">
        <v>0</v>
      </c>
      <c r="AK159" s="107">
        <v>1.0549999999999999</v>
      </c>
      <c r="AL159" s="110">
        <v>1.0144230769230769</v>
      </c>
      <c r="AM159" s="111">
        <v>0</v>
      </c>
    </row>
    <row r="160" spans="15:39" x14ac:dyDescent="0.2">
      <c r="O160" s="36">
        <v>3</v>
      </c>
      <c r="P160" s="2" t="s">
        <v>10</v>
      </c>
      <c r="Q160" s="37">
        <v>1.0449999999999999</v>
      </c>
      <c r="R160" s="37">
        <v>0.95693799999999996</v>
      </c>
      <c r="S160" s="37">
        <v>1.04</v>
      </c>
      <c r="T160" s="37">
        <v>0.30000000000000004</v>
      </c>
      <c r="U160" s="38">
        <v>0</v>
      </c>
      <c r="V160" s="16">
        <v>0.05</v>
      </c>
      <c r="W160" s="5">
        <v>4.807692307692308E-2</v>
      </c>
      <c r="X160" s="18">
        <v>0</v>
      </c>
      <c r="Y160" s="59">
        <v>2.5000000000000001E-2</v>
      </c>
      <c r="Z160" s="6">
        <v>2.403846153846154E-2</v>
      </c>
      <c r="AA160" s="61">
        <v>0</v>
      </c>
      <c r="AB160" s="25">
        <v>7.4999999999999997E-2</v>
      </c>
      <c r="AC160" s="109">
        <v>7.2115384615384609E-2</v>
      </c>
      <c r="AD160" s="109">
        <v>0</v>
      </c>
      <c r="AE160" s="118">
        <v>1</v>
      </c>
      <c r="AF160" s="110">
        <v>0.96153846153846145</v>
      </c>
      <c r="AG160" s="111">
        <v>0</v>
      </c>
      <c r="AH160" s="16">
        <v>1.0149999999999999</v>
      </c>
      <c r="AI160" s="5">
        <v>0.97596153846153832</v>
      </c>
      <c r="AJ160" s="18">
        <v>0</v>
      </c>
      <c r="AK160" s="107">
        <v>1.0549999999999999</v>
      </c>
      <c r="AL160" s="110">
        <v>1.0144230769230769</v>
      </c>
      <c r="AM160" s="111">
        <v>0</v>
      </c>
    </row>
    <row r="161" spans="15:39" x14ac:dyDescent="0.2">
      <c r="O161" s="36">
        <v>3</v>
      </c>
      <c r="P161" s="2" t="s">
        <v>11</v>
      </c>
      <c r="Q161" s="37">
        <v>1.0449999999999999</v>
      </c>
      <c r="R161" s="37">
        <v>0.95693799999999996</v>
      </c>
      <c r="S161" s="37">
        <v>1.05</v>
      </c>
      <c r="T161" s="37">
        <v>0.3</v>
      </c>
      <c r="U161" s="38">
        <v>0.3</v>
      </c>
      <c r="V161" s="16">
        <v>0.05</v>
      </c>
      <c r="W161" s="5">
        <v>4.7619047619047616E-2</v>
      </c>
      <c r="X161" s="18">
        <v>1.4285714285714284E-2</v>
      </c>
      <c r="Y161" s="59">
        <v>2.5000000000000001E-2</v>
      </c>
      <c r="Z161" s="6">
        <v>2.3809523809523808E-2</v>
      </c>
      <c r="AA161" s="61">
        <v>7.1428571428571418E-3</v>
      </c>
      <c r="AB161" s="25">
        <v>7.4999999999999997E-2</v>
      </c>
      <c r="AC161" s="109">
        <v>7.1428571428571425E-2</v>
      </c>
      <c r="AD161" s="109">
        <v>2.1428571428571425E-2</v>
      </c>
      <c r="AE161" s="118">
        <v>1</v>
      </c>
      <c r="AF161" s="110">
        <v>0.95238095238095233</v>
      </c>
      <c r="AG161" s="111">
        <v>0.2857142857142857</v>
      </c>
      <c r="AH161" s="16">
        <v>1.0149999999999999</v>
      </c>
      <c r="AI161" s="5">
        <v>0.96666666666666656</v>
      </c>
      <c r="AJ161" s="18">
        <v>0.28999999999999998</v>
      </c>
      <c r="AK161" s="107">
        <v>1.0549999999999999</v>
      </c>
      <c r="AL161" s="110">
        <v>1.0047619047619047</v>
      </c>
      <c r="AM161" s="111">
        <v>0.30142857142857143</v>
      </c>
    </row>
    <row r="162" spans="15:39" x14ac:dyDescent="0.2">
      <c r="O162" s="36">
        <v>3</v>
      </c>
      <c r="P162" s="2" t="s">
        <v>13</v>
      </c>
      <c r="Q162" s="37">
        <v>1.0549999999999999</v>
      </c>
      <c r="R162" s="37">
        <v>0.94786700000000002</v>
      </c>
      <c r="S162" s="37">
        <v>1.05</v>
      </c>
      <c r="T162" s="37">
        <v>0.7</v>
      </c>
      <c r="U162" s="38">
        <v>0.7</v>
      </c>
      <c r="V162" s="16">
        <v>0.05</v>
      </c>
      <c r="W162" s="5">
        <v>4.7619047619047616E-2</v>
      </c>
      <c r="X162" s="18">
        <v>3.3333333333333326E-2</v>
      </c>
      <c r="Y162" s="59">
        <v>2.5000000000000001E-2</v>
      </c>
      <c r="Z162" s="6">
        <v>2.3809523809523808E-2</v>
      </c>
      <c r="AA162" s="101">
        <v>1.6666666666666663E-2</v>
      </c>
      <c r="AB162" s="25">
        <v>7.4999999999999997E-2</v>
      </c>
      <c r="AC162" s="109">
        <v>7.1428571428571425E-2</v>
      </c>
      <c r="AD162" s="109">
        <v>4.9999999999999996E-2</v>
      </c>
      <c r="AE162" s="118">
        <v>1</v>
      </c>
      <c r="AF162" s="110">
        <v>0.95238095238095233</v>
      </c>
      <c r="AG162" s="111">
        <v>0.66666666666666663</v>
      </c>
      <c r="AH162" s="16">
        <v>1.0149999999999999</v>
      </c>
      <c r="AI162" s="5">
        <v>0.96666666666666656</v>
      </c>
      <c r="AJ162" s="18">
        <v>0.67666666666666653</v>
      </c>
      <c r="AK162" s="107">
        <v>1.0549999999999999</v>
      </c>
      <c r="AL162" s="110">
        <v>1.0047619047619047</v>
      </c>
      <c r="AM162" s="111">
        <v>0.70333333333333325</v>
      </c>
    </row>
    <row r="163" spans="15:39" x14ac:dyDescent="0.2">
      <c r="O163" s="36">
        <v>3</v>
      </c>
      <c r="P163" s="2" t="s">
        <v>12</v>
      </c>
      <c r="Q163" s="37">
        <v>1.0449999999999999</v>
      </c>
      <c r="R163" s="37">
        <v>0.95693799999999996</v>
      </c>
      <c r="S163" s="37">
        <v>1.05</v>
      </c>
      <c r="T163" s="37">
        <v>0.7</v>
      </c>
      <c r="U163" s="38">
        <v>0</v>
      </c>
      <c r="V163" s="16">
        <v>0.05</v>
      </c>
      <c r="W163" s="5">
        <v>4.7619047619047616E-2</v>
      </c>
      <c r="X163" s="18">
        <v>0</v>
      </c>
      <c r="Y163" s="59">
        <v>2.5000000000000001E-2</v>
      </c>
      <c r="Z163" s="6">
        <v>2.3809523809523808E-2</v>
      </c>
      <c r="AA163" s="61">
        <v>0</v>
      </c>
      <c r="AB163" s="25">
        <v>7.4999999999999997E-2</v>
      </c>
      <c r="AC163" s="109">
        <v>7.1428571428571425E-2</v>
      </c>
      <c r="AD163" s="109">
        <v>0</v>
      </c>
      <c r="AE163" s="118">
        <v>1</v>
      </c>
      <c r="AF163" s="110">
        <v>0.95238095238095233</v>
      </c>
      <c r="AG163" s="111">
        <v>0</v>
      </c>
      <c r="AH163" s="16">
        <v>1.0149999999999999</v>
      </c>
      <c r="AI163" s="5">
        <v>0.96666666666666656</v>
      </c>
      <c r="AJ163" s="18">
        <v>0</v>
      </c>
      <c r="AK163" s="107">
        <v>1.0549999999999999</v>
      </c>
      <c r="AL163" s="110">
        <v>1.0047619047619047</v>
      </c>
      <c r="AM163" s="111">
        <v>0</v>
      </c>
    </row>
    <row r="164" spans="15:39" x14ac:dyDescent="0.2">
      <c r="O164" s="36">
        <v>3</v>
      </c>
      <c r="P164" s="2" t="s">
        <v>14</v>
      </c>
      <c r="Q164" s="37">
        <v>1.0549999999999999</v>
      </c>
      <c r="R164" s="37">
        <v>0.94786700000000002</v>
      </c>
      <c r="S164" s="37">
        <v>1.05</v>
      </c>
      <c r="T164" s="37">
        <v>0.30000000000000004</v>
      </c>
      <c r="U164" s="38">
        <v>0</v>
      </c>
      <c r="V164" s="16">
        <v>0.05</v>
      </c>
      <c r="W164" s="5">
        <v>4.7619047619047616E-2</v>
      </c>
      <c r="X164" s="18">
        <v>0</v>
      </c>
      <c r="Y164" s="59">
        <v>2.5000000000000001E-2</v>
      </c>
      <c r="Z164" s="6">
        <v>2.3809523809523808E-2</v>
      </c>
      <c r="AA164" s="61">
        <v>0</v>
      </c>
      <c r="AB164" s="25">
        <v>7.4999999999999997E-2</v>
      </c>
      <c r="AC164" s="109">
        <v>7.1428571428571425E-2</v>
      </c>
      <c r="AD164" s="109">
        <v>0</v>
      </c>
      <c r="AE164" s="118">
        <v>1</v>
      </c>
      <c r="AF164" s="110">
        <v>0.95238095238095233</v>
      </c>
      <c r="AG164" s="111">
        <v>0</v>
      </c>
      <c r="AH164" s="16">
        <v>1.0149999999999999</v>
      </c>
      <c r="AI164" s="5">
        <v>0.96666666666666656</v>
      </c>
      <c r="AJ164" s="18">
        <v>0</v>
      </c>
      <c r="AK164" s="107">
        <v>1.0549999999999999</v>
      </c>
      <c r="AL164" s="110">
        <v>1.0047619047619047</v>
      </c>
      <c r="AM164" s="111">
        <v>0</v>
      </c>
    </row>
    <row r="165" spans="15:39" x14ac:dyDescent="0.2">
      <c r="O165" s="36">
        <v>3</v>
      </c>
      <c r="P165" s="2" t="s">
        <v>15</v>
      </c>
      <c r="Q165" s="37">
        <v>1.0549999999999999</v>
      </c>
      <c r="R165" s="37">
        <v>0.94786700000000002</v>
      </c>
      <c r="S165" s="37">
        <v>1.06</v>
      </c>
      <c r="T165" s="37">
        <v>0.3</v>
      </c>
      <c r="U165" s="38">
        <v>0</v>
      </c>
      <c r="V165" s="16">
        <v>0.05</v>
      </c>
      <c r="W165" s="5">
        <v>4.716981132075472E-2</v>
      </c>
      <c r="X165" s="18">
        <v>0</v>
      </c>
      <c r="Y165" s="59">
        <v>2.5000000000000001E-2</v>
      </c>
      <c r="Z165" s="6">
        <v>2.358490566037736E-2</v>
      </c>
      <c r="AA165" s="61">
        <v>0</v>
      </c>
      <c r="AB165" s="25">
        <v>7.4999999999999997E-2</v>
      </c>
      <c r="AC165" s="109">
        <v>7.0754716981132074E-2</v>
      </c>
      <c r="AD165" s="109">
        <v>0</v>
      </c>
      <c r="AE165" s="118">
        <v>1</v>
      </c>
      <c r="AF165" s="110">
        <v>0.94339622641509424</v>
      </c>
      <c r="AG165" s="111">
        <v>0</v>
      </c>
      <c r="AH165" s="16">
        <v>1.0149999999999999</v>
      </c>
      <c r="AI165" s="5">
        <v>0.9575471698113206</v>
      </c>
      <c r="AJ165" s="18">
        <v>0</v>
      </c>
      <c r="AK165" s="107">
        <v>1.0549999999999999</v>
      </c>
      <c r="AL165" s="110">
        <v>0.99528301886792447</v>
      </c>
      <c r="AM165" s="111">
        <v>0</v>
      </c>
    </row>
    <row r="166" spans="15:39" x14ac:dyDescent="0.2">
      <c r="O166" s="36">
        <v>3</v>
      </c>
      <c r="P166" s="2" t="s">
        <v>16</v>
      </c>
      <c r="Q166" s="37">
        <v>1.0649999999999999</v>
      </c>
      <c r="R166" s="37">
        <v>0.938967</v>
      </c>
      <c r="S166" s="37">
        <v>1.06</v>
      </c>
      <c r="T166" s="37">
        <v>0.7</v>
      </c>
      <c r="U166" s="38">
        <v>0</v>
      </c>
      <c r="V166" s="16">
        <v>0.05</v>
      </c>
      <c r="W166" s="5">
        <v>4.716981132075472E-2</v>
      </c>
      <c r="X166" s="18">
        <v>0</v>
      </c>
      <c r="Y166" s="59">
        <v>2.5000000000000001E-2</v>
      </c>
      <c r="Z166" s="6">
        <v>2.358490566037736E-2</v>
      </c>
      <c r="AA166" s="61">
        <v>0</v>
      </c>
      <c r="AB166" s="25">
        <v>7.4999999999999997E-2</v>
      </c>
      <c r="AC166" s="109">
        <v>7.0754716981132074E-2</v>
      </c>
      <c r="AD166" s="109">
        <v>0</v>
      </c>
      <c r="AE166" s="118">
        <v>1</v>
      </c>
      <c r="AF166" s="110">
        <v>0.94339622641509424</v>
      </c>
      <c r="AG166" s="111">
        <v>0</v>
      </c>
      <c r="AH166" s="16">
        <v>1.0149999999999999</v>
      </c>
      <c r="AI166" s="5">
        <v>0.9575471698113206</v>
      </c>
      <c r="AJ166" s="18">
        <v>0</v>
      </c>
      <c r="AK166" s="107">
        <v>1.0549999999999999</v>
      </c>
      <c r="AL166" s="110">
        <v>0.99528301886792447</v>
      </c>
      <c r="AM166" s="111">
        <v>0</v>
      </c>
    </row>
    <row r="167" spans="15:39" x14ac:dyDescent="0.2">
      <c r="O167" s="36">
        <v>4</v>
      </c>
      <c r="P167" s="2" t="s">
        <v>17</v>
      </c>
      <c r="Q167" s="37"/>
      <c r="R167" s="37">
        <v>1</v>
      </c>
      <c r="S167" s="37">
        <v>1.0764</v>
      </c>
      <c r="T167" s="37"/>
      <c r="U167" s="38">
        <v>0</v>
      </c>
      <c r="V167" s="16">
        <v>1.05</v>
      </c>
      <c r="W167" s="5">
        <v>0.97547380156075814</v>
      </c>
      <c r="X167" s="18">
        <v>0</v>
      </c>
      <c r="Y167" s="59">
        <v>1.0249999999999999</v>
      </c>
      <c r="Z167" s="6">
        <v>0.95224823485693044</v>
      </c>
      <c r="AA167" s="61">
        <v>0</v>
      </c>
      <c r="AB167" s="25">
        <v>1.075</v>
      </c>
      <c r="AC167" s="109">
        <v>0.99869936826458561</v>
      </c>
      <c r="AD167" s="109">
        <v>0</v>
      </c>
      <c r="AE167" s="117"/>
      <c r="AF167" s="106"/>
      <c r="AG167" s="112"/>
      <c r="AH167" s="120"/>
      <c r="AI167" s="105"/>
      <c r="AJ167" s="121"/>
      <c r="AK167" s="106"/>
      <c r="AL167" s="106"/>
      <c r="AM167" s="112"/>
    </row>
    <row r="168" spans="15:39" x14ac:dyDescent="0.2">
      <c r="O168" s="36">
        <v>4</v>
      </c>
      <c r="P168" s="2" t="s">
        <v>18</v>
      </c>
      <c r="Q168" s="37"/>
      <c r="R168" s="37">
        <v>1</v>
      </c>
      <c r="S168" s="37">
        <v>1.0764</v>
      </c>
      <c r="T168" s="37"/>
      <c r="U168" s="38"/>
      <c r="V168" s="16">
        <v>1.05</v>
      </c>
      <c r="W168" s="5">
        <v>0.97547380156075814</v>
      </c>
      <c r="X168" s="18"/>
      <c r="Y168" s="59">
        <v>1.0249999999999999</v>
      </c>
      <c r="Z168" s="6">
        <v>0.95224823485693044</v>
      </c>
      <c r="AA168" s="61"/>
      <c r="AB168" s="25">
        <v>1.075</v>
      </c>
      <c r="AC168" s="109">
        <v>0.99869936826458561</v>
      </c>
      <c r="AD168" s="109"/>
      <c r="AE168" s="117"/>
      <c r="AF168" s="106"/>
      <c r="AG168" s="112"/>
      <c r="AH168" s="120"/>
      <c r="AI168" s="105"/>
      <c r="AJ168" s="121"/>
      <c r="AK168" s="106"/>
      <c r="AL168" s="106"/>
      <c r="AM168" s="112"/>
    </row>
    <row r="169" spans="15:39" x14ac:dyDescent="0.2">
      <c r="O169" s="36">
        <v>4</v>
      </c>
      <c r="P169" s="2" t="s">
        <v>19</v>
      </c>
      <c r="Q169" s="37"/>
      <c r="R169" s="37">
        <v>1</v>
      </c>
      <c r="S169" s="37">
        <v>1.0868</v>
      </c>
      <c r="T169" s="37"/>
      <c r="U169" s="38">
        <v>0</v>
      </c>
      <c r="V169" s="16">
        <v>1.05</v>
      </c>
      <c r="W169" s="5">
        <v>0.96613912403386093</v>
      </c>
      <c r="X169" s="18">
        <v>0</v>
      </c>
      <c r="Y169" s="59">
        <v>1.0249999999999999</v>
      </c>
      <c r="Z169" s="6">
        <v>0.9431358115568641</v>
      </c>
      <c r="AA169" s="61">
        <v>0</v>
      </c>
      <c r="AB169" s="25">
        <v>1.075</v>
      </c>
      <c r="AC169" s="109">
        <v>0.98914243651085754</v>
      </c>
      <c r="AD169" s="109">
        <v>0</v>
      </c>
      <c r="AE169" s="117"/>
      <c r="AF169" s="106"/>
      <c r="AG169" s="112"/>
      <c r="AH169" s="120"/>
      <c r="AI169" s="105"/>
      <c r="AJ169" s="121"/>
      <c r="AK169" s="106"/>
      <c r="AL169" s="106"/>
      <c r="AM169" s="112"/>
    </row>
    <row r="170" spans="15:39" x14ac:dyDescent="0.2">
      <c r="O170" s="36">
        <v>4</v>
      </c>
      <c r="P170" s="2" t="s">
        <v>22</v>
      </c>
      <c r="Q170" s="37"/>
      <c r="R170" s="37">
        <v>1</v>
      </c>
      <c r="S170" s="37">
        <v>1.0868</v>
      </c>
      <c r="T170" s="37"/>
      <c r="U170" s="38"/>
      <c r="V170" s="16">
        <v>1.05</v>
      </c>
      <c r="W170" s="5">
        <v>0.96613912403386093</v>
      </c>
      <c r="X170" s="18"/>
      <c r="Y170" s="59">
        <v>1.0249999999999999</v>
      </c>
      <c r="Z170" s="6">
        <v>0.9431358115568641</v>
      </c>
      <c r="AA170" s="61"/>
      <c r="AB170" s="25">
        <v>1.075</v>
      </c>
      <c r="AC170" s="109">
        <v>0.98914243651085754</v>
      </c>
      <c r="AD170" s="109"/>
      <c r="AE170" s="117"/>
      <c r="AF170" s="106"/>
      <c r="AG170" s="112"/>
      <c r="AH170" s="120"/>
      <c r="AI170" s="105"/>
      <c r="AJ170" s="121"/>
      <c r="AK170" s="106"/>
      <c r="AL170" s="106"/>
      <c r="AM170" s="112"/>
    </row>
    <row r="171" spans="15:39" x14ac:dyDescent="0.2">
      <c r="O171" s="36">
        <v>4</v>
      </c>
      <c r="P171" s="2" t="s">
        <v>20</v>
      </c>
      <c r="Q171" s="37"/>
      <c r="R171" s="37">
        <v>1</v>
      </c>
      <c r="S171" s="37">
        <v>1.0972500000000001</v>
      </c>
      <c r="T171" s="37"/>
      <c r="U171" s="38">
        <v>0.3</v>
      </c>
      <c r="V171" s="16">
        <v>1.05</v>
      </c>
      <c r="W171" s="5">
        <v>0.9569377990430622</v>
      </c>
      <c r="X171" s="18">
        <v>0.28708133971291866</v>
      </c>
      <c r="Y171" s="59">
        <v>1.0249999999999999</v>
      </c>
      <c r="Z171" s="6">
        <v>0.93415356573251296</v>
      </c>
      <c r="AA171" s="61">
        <v>0.28024606971975385</v>
      </c>
      <c r="AB171" s="25">
        <v>1.075</v>
      </c>
      <c r="AC171" s="109">
        <v>0.97972203235361122</v>
      </c>
      <c r="AD171" s="109">
        <v>0.29391660970608335</v>
      </c>
      <c r="AE171" s="117"/>
      <c r="AF171" s="106"/>
      <c r="AG171" s="112"/>
      <c r="AH171" s="120"/>
      <c r="AI171" s="105"/>
      <c r="AJ171" s="121"/>
      <c r="AK171" s="106"/>
      <c r="AL171" s="106"/>
      <c r="AM171" s="112"/>
    </row>
    <row r="172" spans="15:39" x14ac:dyDescent="0.2">
      <c r="O172" s="36">
        <v>4</v>
      </c>
      <c r="P172" s="2" t="s">
        <v>23</v>
      </c>
      <c r="Q172" s="37"/>
      <c r="R172" s="37">
        <v>1</v>
      </c>
      <c r="S172" s="37">
        <v>1.0972500000000001</v>
      </c>
      <c r="T172" s="37"/>
      <c r="U172" s="38"/>
      <c r="V172" s="16">
        <v>1.05</v>
      </c>
      <c r="W172" s="5">
        <v>0.9569377990430622</v>
      </c>
      <c r="X172" s="18"/>
      <c r="Y172" s="59">
        <v>1.0249999999999999</v>
      </c>
      <c r="Z172" s="6">
        <v>0.93415356573251296</v>
      </c>
      <c r="AA172" s="61"/>
      <c r="AB172" s="25">
        <v>1.075</v>
      </c>
      <c r="AC172" s="109">
        <v>0.97972203235361122</v>
      </c>
      <c r="AD172" s="109"/>
      <c r="AE172" s="117"/>
      <c r="AF172" s="106"/>
      <c r="AG172" s="112"/>
      <c r="AH172" s="120"/>
      <c r="AI172" s="105"/>
      <c r="AJ172" s="121"/>
      <c r="AK172" s="106"/>
      <c r="AL172" s="106"/>
      <c r="AM172" s="112"/>
    </row>
    <row r="173" spans="15:39" x14ac:dyDescent="0.2">
      <c r="O173" s="36">
        <v>4</v>
      </c>
      <c r="P173" s="2" t="s">
        <v>24</v>
      </c>
      <c r="Q173" s="37"/>
      <c r="R173" s="37">
        <v>1</v>
      </c>
      <c r="S173" s="37">
        <v>1.10775</v>
      </c>
      <c r="T173" s="37"/>
      <c r="U173" s="38">
        <v>0.7</v>
      </c>
      <c r="V173" s="16">
        <v>1.05</v>
      </c>
      <c r="W173" s="5">
        <v>0.94786729857819907</v>
      </c>
      <c r="X173" s="18">
        <v>0.6635071090047393</v>
      </c>
      <c r="Y173" s="59">
        <v>1.0249999999999999</v>
      </c>
      <c r="Z173" s="6">
        <v>0.92529902956443233</v>
      </c>
      <c r="AA173" s="61">
        <v>0.64770932069510256</v>
      </c>
      <c r="AB173" s="25">
        <v>1.075</v>
      </c>
      <c r="AC173" s="109">
        <v>0.9704355675919657</v>
      </c>
      <c r="AD173" s="109">
        <v>0.67930489731437593</v>
      </c>
      <c r="AE173" s="117"/>
      <c r="AF173" s="106"/>
      <c r="AG173" s="112"/>
      <c r="AH173" s="120"/>
      <c r="AI173" s="105"/>
      <c r="AJ173" s="121"/>
      <c r="AK173" s="106"/>
      <c r="AL173" s="106"/>
      <c r="AM173" s="112"/>
    </row>
    <row r="174" spans="15:39" x14ac:dyDescent="0.2">
      <c r="O174" s="36">
        <v>4</v>
      </c>
      <c r="P174" s="2" t="s">
        <v>27</v>
      </c>
      <c r="Q174" s="37"/>
      <c r="R174" s="37">
        <v>1</v>
      </c>
      <c r="S174" s="37">
        <v>1.10775</v>
      </c>
      <c r="T174" s="37"/>
      <c r="U174" s="38"/>
      <c r="V174" s="16">
        <v>1.05</v>
      </c>
      <c r="W174" s="5">
        <v>0.94786729857819907</v>
      </c>
      <c r="X174" s="18"/>
      <c r="Y174" s="59">
        <v>1.0249999999999999</v>
      </c>
      <c r="Z174" s="6">
        <v>0.92529902956443233</v>
      </c>
      <c r="AA174" s="61"/>
      <c r="AB174" s="25">
        <v>1.075</v>
      </c>
      <c r="AC174" s="109">
        <v>0.9704355675919657</v>
      </c>
      <c r="AD174" s="109"/>
      <c r="AE174" s="117"/>
      <c r="AF174" s="106"/>
      <c r="AG174" s="112"/>
      <c r="AH174" s="120"/>
      <c r="AI174" s="105"/>
      <c r="AJ174" s="121"/>
      <c r="AK174" s="106"/>
      <c r="AL174" s="106"/>
      <c r="AM174" s="112"/>
    </row>
    <row r="175" spans="15:39" x14ac:dyDescent="0.2">
      <c r="O175" s="36">
        <v>4</v>
      </c>
      <c r="P175" s="2" t="s">
        <v>21</v>
      </c>
      <c r="Q175" s="37"/>
      <c r="R175" s="37">
        <v>1</v>
      </c>
      <c r="S175" s="37">
        <v>1.0972500000000001</v>
      </c>
      <c r="T175" s="37"/>
      <c r="U175" s="38">
        <v>0</v>
      </c>
      <c r="V175" s="16">
        <v>1.05</v>
      </c>
      <c r="W175" s="5">
        <v>0.9569377990430622</v>
      </c>
      <c r="X175" s="18">
        <v>0</v>
      </c>
      <c r="Y175" s="59">
        <v>1.0249999999999999</v>
      </c>
      <c r="Z175" s="6">
        <v>0.93415356573251296</v>
      </c>
      <c r="AA175" s="61">
        <v>0</v>
      </c>
      <c r="AB175" s="25">
        <v>1.075</v>
      </c>
      <c r="AC175" s="109">
        <v>0.97972203235361122</v>
      </c>
      <c r="AD175" s="109">
        <v>0</v>
      </c>
      <c r="AE175" s="117"/>
      <c r="AF175" s="106"/>
      <c r="AG175" s="112"/>
      <c r="AH175" s="120"/>
      <c r="AI175" s="105"/>
      <c r="AJ175" s="121"/>
      <c r="AK175" s="106"/>
      <c r="AL175" s="106"/>
      <c r="AM175" s="112"/>
    </row>
    <row r="176" spans="15:39" x14ac:dyDescent="0.2">
      <c r="O176" s="36">
        <v>4</v>
      </c>
      <c r="P176" s="2" t="s">
        <v>25</v>
      </c>
      <c r="Q176" s="37"/>
      <c r="R176" s="37">
        <v>1</v>
      </c>
      <c r="S176" s="37">
        <v>1.0972500000000001</v>
      </c>
      <c r="T176" s="37"/>
      <c r="U176" s="38"/>
      <c r="V176" s="16">
        <v>1.05</v>
      </c>
      <c r="W176" s="5">
        <v>0.9569377990430622</v>
      </c>
      <c r="X176" s="18"/>
      <c r="Y176" s="59">
        <v>1.0249999999999999</v>
      </c>
      <c r="Z176" s="6">
        <v>0.93415356573251296</v>
      </c>
      <c r="AA176" s="61"/>
      <c r="AB176" s="25">
        <v>1.075</v>
      </c>
      <c r="AC176" s="109">
        <v>0.97972203235361122</v>
      </c>
      <c r="AD176" s="109"/>
      <c r="AE176" s="117"/>
      <c r="AF176" s="106"/>
      <c r="AG176" s="112"/>
      <c r="AH176" s="120"/>
      <c r="AI176" s="105"/>
      <c r="AJ176" s="121"/>
      <c r="AK176" s="106"/>
      <c r="AL176" s="106"/>
      <c r="AM176" s="112"/>
    </row>
    <row r="177" spans="15:39" x14ac:dyDescent="0.2">
      <c r="O177" s="36">
        <v>4</v>
      </c>
      <c r="P177" s="2" t="s">
        <v>32</v>
      </c>
      <c r="Q177" s="37"/>
      <c r="R177" s="37">
        <v>1</v>
      </c>
      <c r="S177" s="37">
        <v>1.10775</v>
      </c>
      <c r="T177" s="37"/>
      <c r="U177" s="38">
        <v>0</v>
      </c>
      <c r="V177" s="16">
        <v>1.05</v>
      </c>
      <c r="W177" s="5">
        <v>0.94786729857819907</v>
      </c>
      <c r="X177" s="18">
        <v>0</v>
      </c>
      <c r="Y177" s="59">
        <v>1.0249999999999999</v>
      </c>
      <c r="Z177" s="6">
        <v>0.92529902956443233</v>
      </c>
      <c r="AA177" s="61">
        <v>0</v>
      </c>
      <c r="AB177" s="25">
        <v>1.075</v>
      </c>
      <c r="AC177" s="109">
        <v>0.9704355675919657</v>
      </c>
      <c r="AD177" s="109">
        <v>0</v>
      </c>
      <c r="AE177" s="117"/>
      <c r="AF177" s="106"/>
      <c r="AG177" s="112"/>
      <c r="AH177" s="120"/>
      <c r="AI177" s="105"/>
      <c r="AJ177" s="121"/>
      <c r="AK177" s="106"/>
      <c r="AL177" s="106"/>
      <c r="AM177" s="112"/>
    </row>
    <row r="178" spans="15:39" x14ac:dyDescent="0.2">
      <c r="O178" s="36">
        <v>4</v>
      </c>
      <c r="P178" s="2" t="s">
        <v>28</v>
      </c>
      <c r="Q178" s="37"/>
      <c r="R178" s="37">
        <v>1</v>
      </c>
      <c r="S178" s="37">
        <v>1.10775</v>
      </c>
      <c r="T178" s="37"/>
      <c r="U178" s="38"/>
      <c r="V178" s="16">
        <v>1.05</v>
      </c>
      <c r="W178" s="5">
        <v>0.94786729857819907</v>
      </c>
      <c r="X178" s="18"/>
      <c r="Y178" s="59">
        <v>1.0249999999999999</v>
      </c>
      <c r="Z178" s="6">
        <v>0.92529902956443233</v>
      </c>
      <c r="AA178" s="61"/>
      <c r="AB178" s="25">
        <v>1.075</v>
      </c>
      <c r="AC178" s="109">
        <v>0.9704355675919657</v>
      </c>
      <c r="AD178" s="109"/>
      <c r="AE178" s="117"/>
      <c r="AF178" s="106"/>
      <c r="AG178" s="112"/>
      <c r="AH178" s="120"/>
      <c r="AI178" s="105"/>
      <c r="AJ178" s="121"/>
      <c r="AK178" s="106"/>
      <c r="AL178" s="106"/>
      <c r="AM178" s="112"/>
    </row>
    <row r="179" spans="15:39" x14ac:dyDescent="0.2">
      <c r="O179" s="36">
        <v>4</v>
      </c>
      <c r="P179" s="2" t="s">
        <v>26</v>
      </c>
      <c r="Q179" s="37"/>
      <c r="R179" s="37">
        <v>1</v>
      </c>
      <c r="S179" s="37">
        <v>1.1183000000000001</v>
      </c>
      <c r="T179" s="37"/>
      <c r="U179" s="38">
        <v>0</v>
      </c>
      <c r="V179" s="16">
        <v>1.05</v>
      </c>
      <c r="W179" s="5">
        <v>0.93892515425198964</v>
      </c>
      <c r="X179" s="18">
        <v>0</v>
      </c>
      <c r="Y179" s="59">
        <v>1.0249999999999999</v>
      </c>
      <c r="Z179" s="6">
        <v>0.91656979343646594</v>
      </c>
      <c r="AA179" s="61">
        <v>0</v>
      </c>
      <c r="AB179" s="25">
        <v>1.075</v>
      </c>
      <c r="AC179" s="109">
        <v>0.96128051506751311</v>
      </c>
      <c r="AD179" s="109">
        <v>0</v>
      </c>
      <c r="AE179" s="117"/>
      <c r="AF179" s="106"/>
      <c r="AG179" s="112"/>
      <c r="AH179" s="120"/>
      <c r="AI179" s="105"/>
      <c r="AJ179" s="121"/>
      <c r="AK179" s="106"/>
      <c r="AL179" s="106"/>
      <c r="AM179" s="112"/>
    </row>
    <row r="180" spans="15:39" x14ac:dyDescent="0.2">
      <c r="O180" s="36">
        <v>4</v>
      </c>
      <c r="P180" s="2" t="s">
        <v>29</v>
      </c>
      <c r="Q180" s="37"/>
      <c r="R180" s="37">
        <v>1</v>
      </c>
      <c r="S180" s="37">
        <v>1.1183000000000001</v>
      </c>
      <c r="T180" s="37"/>
      <c r="U180" s="38"/>
      <c r="V180" s="16">
        <v>1.05</v>
      </c>
      <c r="W180" s="5">
        <v>0.93892515425198964</v>
      </c>
      <c r="X180" s="18"/>
      <c r="Y180" s="59">
        <v>1.0249999999999999</v>
      </c>
      <c r="Z180" s="6">
        <v>0.91656979343646594</v>
      </c>
      <c r="AA180" s="61"/>
      <c r="AB180" s="25">
        <v>1.075</v>
      </c>
      <c r="AC180" s="109">
        <v>0.96128051506751311</v>
      </c>
      <c r="AD180" s="109"/>
      <c r="AE180" s="117"/>
      <c r="AF180" s="106"/>
      <c r="AG180" s="112"/>
      <c r="AH180" s="120"/>
      <c r="AI180" s="105"/>
      <c r="AJ180" s="121"/>
      <c r="AK180" s="106"/>
      <c r="AL180" s="106"/>
      <c r="AM180" s="112"/>
    </row>
    <row r="181" spans="15:39" x14ac:dyDescent="0.2">
      <c r="O181" s="36">
        <v>4</v>
      </c>
      <c r="P181" s="2" t="s">
        <v>30</v>
      </c>
      <c r="Q181" s="37"/>
      <c r="R181" s="37">
        <v>1</v>
      </c>
      <c r="S181" s="37">
        <v>1.1289</v>
      </c>
      <c r="T181" s="37"/>
      <c r="U181" s="38">
        <v>0</v>
      </c>
      <c r="V181" s="16">
        <v>1.05</v>
      </c>
      <c r="W181" s="5">
        <v>0.93010895562051554</v>
      </c>
      <c r="X181" s="18">
        <v>0</v>
      </c>
      <c r="Y181" s="59">
        <v>1.0249999999999999</v>
      </c>
      <c r="Z181" s="6">
        <v>0.90796350429621742</v>
      </c>
      <c r="AA181" s="61">
        <v>0</v>
      </c>
      <c r="AB181" s="25">
        <v>1.075</v>
      </c>
      <c r="AC181" s="109">
        <v>0.95225440694481345</v>
      </c>
      <c r="AD181" s="109">
        <v>0</v>
      </c>
      <c r="AE181" s="117"/>
      <c r="AF181" s="106"/>
      <c r="AG181" s="112"/>
      <c r="AH181" s="120"/>
      <c r="AI181" s="105"/>
      <c r="AJ181" s="121"/>
      <c r="AK181" s="106"/>
      <c r="AL181" s="106"/>
      <c r="AM181" s="112"/>
    </row>
    <row r="182" spans="15:39" ht="15" thickBot="1" x14ac:dyDescent="0.25">
      <c r="O182" s="39">
        <v>4</v>
      </c>
      <c r="P182" s="40" t="s">
        <v>31</v>
      </c>
      <c r="Q182" s="41"/>
      <c r="R182" s="41">
        <v>1</v>
      </c>
      <c r="S182" s="41">
        <v>1.1289</v>
      </c>
      <c r="T182" s="41"/>
      <c r="U182" s="42"/>
      <c r="V182" s="19">
        <v>1.05</v>
      </c>
      <c r="W182" s="20">
        <v>0.93010895562051554</v>
      </c>
      <c r="X182" s="21"/>
      <c r="Y182" s="62">
        <v>1.0249999999999999</v>
      </c>
      <c r="Z182" s="63">
        <v>0.90796350429621742</v>
      </c>
      <c r="AA182" s="64"/>
      <c r="AB182" s="26">
        <v>1.075</v>
      </c>
      <c r="AC182" s="113">
        <v>0.95225440694481345</v>
      </c>
      <c r="AD182" s="113"/>
      <c r="AE182" s="119"/>
      <c r="AF182" s="114"/>
      <c r="AG182" s="116"/>
      <c r="AH182" s="122"/>
      <c r="AI182" s="115"/>
      <c r="AJ182" s="123"/>
      <c r="AK182" s="114"/>
      <c r="AL182" s="114"/>
      <c r="AM182" s="116"/>
    </row>
    <row r="183" spans="15:39" ht="16.5" thickTop="1" x14ac:dyDescent="0.25">
      <c r="O183" s="102"/>
      <c r="P183" s="102"/>
      <c r="Q183" s="102"/>
      <c r="R183" s="102"/>
      <c r="S183" s="102"/>
      <c r="T183" s="102"/>
      <c r="U183" s="102"/>
      <c r="V183" s="102"/>
      <c r="W183" s="102"/>
      <c r="X183" s="124">
        <f>SUM(X153:X182)</f>
        <v>0.99820749633670558</v>
      </c>
      <c r="Y183" s="102"/>
      <c r="Z183" s="102"/>
      <c r="AA183" s="124">
        <f>SUM(AA153:AA182)</f>
        <v>0.95176491422438025</v>
      </c>
      <c r="AB183" s="102"/>
      <c r="AC183" s="102"/>
      <c r="AD183" s="124">
        <f>SUM(AD153:AD182)</f>
        <v>1.0446500784490307</v>
      </c>
      <c r="AE183" s="102"/>
      <c r="AF183" s="102"/>
      <c r="AG183" s="124">
        <f>SUM(AG153:AG182)</f>
        <v>0.95238095238095233</v>
      </c>
      <c r="AH183" s="102"/>
      <c r="AI183" s="102"/>
      <c r="AJ183" s="124">
        <f>SUM(AJ153:AJ182)</f>
        <v>0.96666666666666656</v>
      </c>
      <c r="AK183" s="102"/>
      <c r="AL183" s="102"/>
      <c r="AM183" s="124">
        <f>SUM(AM153:AM182)</f>
        <v>1.0047619047619047</v>
      </c>
    </row>
    <row r="185" spans="15:39" ht="15" thickBot="1" x14ac:dyDescent="0.25"/>
    <row r="186" spans="15:39" ht="21.75" thickTop="1" thickBot="1" x14ac:dyDescent="0.35">
      <c r="O186" s="140" t="s">
        <v>84</v>
      </c>
      <c r="P186" s="141"/>
      <c r="Q186" s="141"/>
      <c r="R186" s="141"/>
      <c r="S186" s="141"/>
      <c r="T186" s="141"/>
      <c r="U186" s="142"/>
      <c r="V186" s="135" t="s">
        <v>74</v>
      </c>
      <c r="W186" s="136"/>
      <c r="X186" s="137"/>
      <c r="Y186" s="143" t="s">
        <v>69</v>
      </c>
      <c r="Z186" s="144"/>
      <c r="AA186" s="145"/>
      <c r="AB186" s="135" t="s">
        <v>70</v>
      </c>
      <c r="AC186" s="136"/>
      <c r="AD186" s="137"/>
      <c r="AE186" s="146" t="s">
        <v>71</v>
      </c>
      <c r="AF186" s="147"/>
      <c r="AG186" s="148"/>
      <c r="AH186" s="149" t="s">
        <v>72</v>
      </c>
      <c r="AI186" s="150"/>
      <c r="AJ186" s="151"/>
      <c r="AK186" s="146" t="s">
        <v>73</v>
      </c>
      <c r="AL186" s="147"/>
      <c r="AM186" s="148"/>
    </row>
    <row r="187" spans="15:39" ht="16.5" thickTop="1" x14ac:dyDescent="0.25">
      <c r="O187" s="34" t="s">
        <v>0</v>
      </c>
      <c r="P187" s="27" t="s">
        <v>75</v>
      </c>
      <c r="Q187" s="27" t="s">
        <v>76</v>
      </c>
      <c r="R187" s="27" t="s">
        <v>77</v>
      </c>
      <c r="S187" s="27" t="s">
        <v>78</v>
      </c>
      <c r="T187" s="27"/>
      <c r="U187" s="35" t="s">
        <v>79</v>
      </c>
      <c r="V187" s="28" t="s">
        <v>36</v>
      </c>
      <c r="W187" s="29" t="s">
        <v>38</v>
      </c>
      <c r="X187" s="30" t="s">
        <v>41</v>
      </c>
      <c r="Y187" s="56" t="s">
        <v>36</v>
      </c>
      <c r="Z187" s="57" t="s">
        <v>38</v>
      </c>
      <c r="AA187" s="58" t="s">
        <v>41</v>
      </c>
      <c r="AB187" s="85" t="s">
        <v>36</v>
      </c>
      <c r="AC187" s="32" t="s">
        <v>38</v>
      </c>
      <c r="AD187" s="32" t="s">
        <v>41</v>
      </c>
      <c r="AE187" s="83" t="s">
        <v>36</v>
      </c>
      <c r="AF187" s="31" t="s">
        <v>38</v>
      </c>
      <c r="AG187" s="84" t="s">
        <v>41</v>
      </c>
      <c r="AH187" s="85" t="s">
        <v>36</v>
      </c>
      <c r="AI187" s="32" t="s">
        <v>38</v>
      </c>
      <c r="AJ187" s="86" t="s">
        <v>41</v>
      </c>
      <c r="AK187" s="103" t="s">
        <v>36</v>
      </c>
      <c r="AL187" s="103" t="s">
        <v>38</v>
      </c>
      <c r="AM187" s="104" t="s">
        <v>41</v>
      </c>
    </row>
    <row r="188" spans="15:39" x14ac:dyDescent="0.2">
      <c r="O188" s="36">
        <v>0</v>
      </c>
      <c r="P188" s="2">
        <v>0</v>
      </c>
      <c r="Q188" s="37">
        <v>1.05</v>
      </c>
      <c r="R188" s="37">
        <v>0.82298300000000002</v>
      </c>
      <c r="S188" s="37">
        <v>1</v>
      </c>
      <c r="T188" s="37"/>
      <c r="U188" s="38"/>
      <c r="V188" s="16"/>
      <c r="W188" s="4"/>
      <c r="X188" s="17"/>
      <c r="Y188" s="59"/>
      <c r="Z188" s="3"/>
      <c r="AA188" s="60"/>
      <c r="AB188" s="16"/>
      <c r="AC188" s="105"/>
      <c r="AD188" s="105"/>
      <c r="AE188" s="117"/>
      <c r="AF188" s="106"/>
      <c r="AG188" s="112"/>
      <c r="AH188" s="16"/>
      <c r="AI188" s="4"/>
      <c r="AJ188" s="17"/>
      <c r="AK188" s="107"/>
      <c r="AL188" s="107"/>
      <c r="AM188" s="108"/>
    </row>
    <row r="189" spans="15:39" x14ac:dyDescent="0.2">
      <c r="O189" s="36">
        <v>1</v>
      </c>
      <c r="P189" s="2" t="s">
        <v>3</v>
      </c>
      <c r="Q189" s="37">
        <v>1.0449999999999999</v>
      </c>
      <c r="R189" s="37">
        <v>0.88042600000000004</v>
      </c>
      <c r="S189" s="37">
        <v>1</v>
      </c>
      <c r="T189" s="37">
        <v>0</v>
      </c>
      <c r="U189" s="38">
        <v>0</v>
      </c>
      <c r="V189" s="16">
        <v>0</v>
      </c>
      <c r="W189" s="5">
        <v>0</v>
      </c>
      <c r="X189" s="18">
        <v>0</v>
      </c>
      <c r="Y189" s="59">
        <v>0</v>
      </c>
      <c r="Z189" s="6">
        <v>0</v>
      </c>
      <c r="AA189" s="61">
        <v>0</v>
      </c>
      <c r="AB189" s="25">
        <v>0</v>
      </c>
      <c r="AC189" s="109">
        <v>0</v>
      </c>
      <c r="AD189" s="109">
        <v>0</v>
      </c>
      <c r="AE189" s="118">
        <v>0</v>
      </c>
      <c r="AF189" s="110">
        <v>0</v>
      </c>
      <c r="AG189" s="111">
        <v>0</v>
      </c>
      <c r="AH189" s="16">
        <v>0</v>
      </c>
      <c r="AI189" s="5">
        <v>0</v>
      </c>
      <c r="AJ189" s="18">
        <v>0</v>
      </c>
      <c r="AK189" s="107">
        <v>0</v>
      </c>
      <c r="AL189" s="110">
        <v>0</v>
      </c>
      <c r="AM189" s="111">
        <v>0</v>
      </c>
    </row>
    <row r="190" spans="15:39" x14ac:dyDescent="0.2">
      <c r="O190" s="36">
        <v>1</v>
      </c>
      <c r="P190" s="2" t="s">
        <v>4</v>
      </c>
      <c r="Q190" s="37">
        <v>1.0549999999999999</v>
      </c>
      <c r="R190" s="37">
        <v>0.84783799999999998</v>
      </c>
      <c r="S190" s="37">
        <v>1</v>
      </c>
      <c r="T190" s="37">
        <v>1</v>
      </c>
      <c r="U190" s="38">
        <v>1</v>
      </c>
      <c r="V190" s="16">
        <v>0</v>
      </c>
      <c r="W190" s="5">
        <v>0</v>
      </c>
      <c r="X190" s="18">
        <v>0</v>
      </c>
      <c r="Y190" s="59">
        <v>0</v>
      </c>
      <c r="Z190" s="6">
        <v>0</v>
      </c>
      <c r="AA190" s="61">
        <v>0</v>
      </c>
      <c r="AB190" s="25">
        <v>0</v>
      </c>
      <c r="AC190" s="109">
        <v>0</v>
      </c>
      <c r="AD190" s="109">
        <v>0</v>
      </c>
      <c r="AE190" s="118">
        <v>0</v>
      </c>
      <c r="AF190" s="110">
        <v>0</v>
      </c>
      <c r="AG190" s="111">
        <v>0</v>
      </c>
      <c r="AH190" s="16">
        <v>0</v>
      </c>
      <c r="AI190" s="5">
        <v>0</v>
      </c>
      <c r="AJ190" s="18">
        <v>0</v>
      </c>
      <c r="AK190" s="107">
        <v>0</v>
      </c>
      <c r="AL190" s="110">
        <v>0</v>
      </c>
      <c r="AM190" s="111">
        <v>0</v>
      </c>
    </row>
    <row r="191" spans="15:39" x14ac:dyDescent="0.2">
      <c r="O191" s="36">
        <v>2</v>
      </c>
      <c r="P191" s="2" t="s">
        <v>5</v>
      </c>
      <c r="Q191" s="37">
        <v>1.04</v>
      </c>
      <c r="R191" s="37">
        <v>0.92635599999999996</v>
      </c>
      <c r="S191" s="37">
        <v>1</v>
      </c>
      <c r="T191" s="37">
        <v>0.7</v>
      </c>
      <c r="U191" s="38">
        <v>0</v>
      </c>
      <c r="V191" s="16">
        <v>0</v>
      </c>
      <c r="W191" s="5">
        <v>0</v>
      </c>
      <c r="X191" s="18">
        <v>0</v>
      </c>
      <c r="Y191" s="59">
        <v>0</v>
      </c>
      <c r="Z191" s="6">
        <v>0</v>
      </c>
      <c r="AA191" s="61">
        <v>0</v>
      </c>
      <c r="AB191" s="25">
        <v>0</v>
      </c>
      <c r="AC191" s="109">
        <v>0</v>
      </c>
      <c r="AD191" s="109">
        <v>0</v>
      </c>
      <c r="AE191" s="118">
        <v>0</v>
      </c>
      <c r="AF191" s="110">
        <v>0</v>
      </c>
      <c r="AG191" s="111">
        <v>0</v>
      </c>
      <c r="AH191" s="16">
        <v>0</v>
      </c>
      <c r="AI191" s="5">
        <v>0</v>
      </c>
      <c r="AJ191" s="18">
        <v>0</v>
      </c>
      <c r="AK191" s="107">
        <v>0</v>
      </c>
      <c r="AL191" s="110">
        <v>0</v>
      </c>
      <c r="AM191" s="111">
        <v>0</v>
      </c>
    </row>
    <row r="192" spans="15:39" x14ac:dyDescent="0.2">
      <c r="O192" s="36">
        <v>2</v>
      </c>
      <c r="P192" s="2" t="s">
        <v>6</v>
      </c>
      <c r="Q192" s="37">
        <v>1.05</v>
      </c>
      <c r="R192" s="37">
        <v>0.90532199999999996</v>
      </c>
      <c r="S192" s="37">
        <v>1</v>
      </c>
      <c r="T192" s="37">
        <v>0.30000000000000004</v>
      </c>
      <c r="U192" s="38">
        <v>0</v>
      </c>
      <c r="V192" s="16">
        <v>0</v>
      </c>
      <c r="W192" s="5">
        <v>0</v>
      </c>
      <c r="X192" s="18">
        <v>0</v>
      </c>
      <c r="Y192" s="59">
        <v>0</v>
      </c>
      <c r="Z192" s="6">
        <v>0</v>
      </c>
      <c r="AA192" s="61">
        <v>0</v>
      </c>
      <c r="AB192" s="25">
        <v>0</v>
      </c>
      <c r="AC192" s="109">
        <v>0</v>
      </c>
      <c r="AD192" s="109">
        <v>0</v>
      </c>
      <c r="AE192" s="118">
        <v>0</v>
      </c>
      <c r="AF192" s="110">
        <v>0</v>
      </c>
      <c r="AG192" s="111">
        <v>0</v>
      </c>
      <c r="AH192" s="16">
        <v>0</v>
      </c>
      <c r="AI192" s="5">
        <v>0</v>
      </c>
      <c r="AJ192" s="18">
        <v>0</v>
      </c>
      <c r="AK192" s="107">
        <v>0</v>
      </c>
      <c r="AL192" s="110">
        <v>0</v>
      </c>
      <c r="AM192" s="111">
        <v>0</v>
      </c>
    </row>
    <row r="193" spans="15:39" x14ac:dyDescent="0.2">
      <c r="O193" s="36">
        <v>2</v>
      </c>
      <c r="P193" s="2" t="s">
        <v>7</v>
      </c>
      <c r="Q193" s="37">
        <v>1.05</v>
      </c>
      <c r="R193" s="37">
        <v>0.90877799999999997</v>
      </c>
      <c r="S193" s="37">
        <v>1</v>
      </c>
      <c r="T193" s="37">
        <v>1</v>
      </c>
      <c r="U193" s="38">
        <v>1</v>
      </c>
      <c r="V193" s="16">
        <v>0</v>
      </c>
      <c r="W193" s="5">
        <v>0</v>
      </c>
      <c r="X193" s="18">
        <v>0</v>
      </c>
      <c r="Y193" s="59">
        <v>0</v>
      </c>
      <c r="Z193" s="6">
        <v>0</v>
      </c>
      <c r="AA193" s="61">
        <v>0</v>
      </c>
      <c r="AB193" s="25">
        <v>0</v>
      </c>
      <c r="AC193" s="109">
        <v>0</v>
      </c>
      <c r="AD193" s="109">
        <v>0</v>
      </c>
      <c r="AE193" s="118">
        <v>0</v>
      </c>
      <c r="AF193" s="110">
        <v>0</v>
      </c>
      <c r="AG193" s="111">
        <v>0</v>
      </c>
      <c r="AH193" s="16">
        <v>0</v>
      </c>
      <c r="AI193" s="5">
        <v>0</v>
      </c>
      <c r="AJ193" s="18">
        <v>0</v>
      </c>
      <c r="AK193" s="107">
        <v>0</v>
      </c>
      <c r="AL193" s="110">
        <v>0</v>
      </c>
      <c r="AM193" s="111">
        <v>0</v>
      </c>
    </row>
    <row r="194" spans="15:39" x14ac:dyDescent="0.2">
      <c r="O194" s="36">
        <v>2</v>
      </c>
      <c r="P194" s="2" t="s">
        <v>8</v>
      </c>
      <c r="Q194" s="37">
        <v>1.06</v>
      </c>
      <c r="R194" s="37">
        <v>0.88833700000000004</v>
      </c>
      <c r="S194" s="37">
        <v>1</v>
      </c>
      <c r="T194" s="37">
        <v>0</v>
      </c>
      <c r="U194" s="38">
        <v>0</v>
      </c>
      <c r="V194" s="16">
        <v>0</v>
      </c>
      <c r="W194" s="5">
        <v>0</v>
      </c>
      <c r="X194" s="18">
        <v>0</v>
      </c>
      <c r="Y194" s="59">
        <v>0</v>
      </c>
      <c r="Z194" s="6">
        <v>0</v>
      </c>
      <c r="AA194" s="61">
        <v>0</v>
      </c>
      <c r="AB194" s="25">
        <v>0</v>
      </c>
      <c r="AC194" s="109">
        <v>0</v>
      </c>
      <c r="AD194" s="109">
        <v>0</v>
      </c>
      <c r="AE194" s="118">
        <v>0</v>
      </c>
      <c r="AF194" s="110">
        <v>0</v>
      </c>
      <c r="AG194" s="111">
        <v>0</v>
      </c>
      <c r="AH194" s="16">
        <v>0</v>
      </c>
      <c r="AI194" s="5">
        <v>0</v>
      </c>
      <c r="AJ194" s="18">
        <v>0</v>
      </c>
      <c r="AK194" s="107">
        <v>0</v>
      </c>
      <c r="AL194" s="110">
        <v>0</v>
      </c>
      <c r="AM194" s="111">
        <v>0</v>
      </c>
    </row>
    <row r="195" spans="15:39" x14ac:dyDescent="0.2">
      <c r="O195" s="36">
        <v>3</v>
      </c>
      <c r="P195" s="2" t="s">
        <v>9</v>
      </c>
      <c r="Q195" s="37">
        <v>1.0349999999999999</v>
      </c>
      <c r="R195" s="37">
        <v>0.96618400000000004</v>
      </c>
      <c r="S195" s="37">
        <v>1.04</v>
      </c>
      <c r="T195" s="37">
        <v>0.7</v>
      </c>
      <c r="U195" s="38">
        <v>0</v>
      </c>
      <c r="V195" s="16">
        <v>0.05</v>
      </c>
      <c r="W195" s="5">
        <v>4.807692307692308E-2</v>
      </c>
      <c r="X195" s="18">
        <v>0</v>
      </c>
      <c r="Y195" s="59">
        <v>2.5000000000000001E-2</v>
      </c>
      <c r="Z195" s="6">
        <v>2.403846153846154E-2</v>
      </c>
      <c r="AA195" s="61">
        <v>0</v>
      </c>
      <c r="AB195" s="25">
        <v>7.4999999999999997E-2</v>
      </c>
      <c r="AC195" s="109">
        <v>7.2115384615384609E-2</v>
      </c>
      <c r="AD195" s="109">
        <v>0</v>
      </c>
      <c r="AE195" s="118">
        <v>1</v>
      </c>
      <c r="AF195" s="110">
        <v>0.96153846153846145</v>
      </c>
      <c r="AG195" s="111">
        <v>0</v>
      </c>
      <c r="AH195" s="16">
        <v>1.0149999999999999</v>
      </c>
      <c r="AI195" s="5">
        <v>0.97596153846153832</v>
      </c>
      <c r="AJ195" s="18">
        <v>0</v>
      </c>
      <c r="AK195" s="107">
        <v>1.0549999999999999</v>
      </c>
      <c r="AL195" s="110">
        <v>1.0144230769230769</v>
      </c>
      <c r="AM195" s="111">
        <v>0</v>
      </c>
    </row>
    <row r="196" spans="15:39" x14ac:dyDescent="0.2">
      <c r="O196" s="36">
        <v>3</v>
      </c>
      <c r="P196" s="2" t="s">
        <v>10</v>
      </c>
      <c r="Q196" s="37">
        <v>1.0449999999999999</v>
      </c>
      <c r="R196" s="37">
        <v>0.95693799999999996</v>
      </c>
      <c r="S196" s="37">
        <v>1.04</v>
      </c>
      <c r="T196" s="37">
        <v>0.30000000000000004</v>
      </c>
      <c r="U196" s="38">
        <v>0</v>
      </c>
      <c r="V196" s="16">
        <v>0.05</v>
      </c>
      <c r="W196" s="5">
        <v>4.807692307692308E-2</v>
      </c>
      <c r="X196" s="18">
        <v>0</v>
      </c>
      <c r="Y196" s="59">
        <v>2.5000000000000001E-2</v>
      </c>
      <c r="Z196" s="6">
        <v>2.403846153846154E-2</v>
      </c>
      <c r="AA196" s="61">
        <v>0</v>
      </c>
      <c r="AB196" s="25">
        <v>7.4999999999999997E-2</v>
      </c>
      <c r="AC196" s="109">
        <v>7.2115384615384609E-2</v>
      </c>
      <c r="AD196" s="109">
        <v>0</v>
      </c>
      <c r="AE196" s="118">
        <v>1</v>
      </c>
      <c r="AF196" s="110">
        <v>0.96153846153846145</v>
      </c>
      <c r="AG196" s="111">
        <v>0</v>
      </c>
      <c r="AH196" s="16">
        <v>1.0149999999999999</v>
      </c>
      <c r="AI196" s="5">
        <v>0.97596153846153832</v>
      </c>
      <c r="AJ196" s="18">
        <v>0</v>
      </c>
      <c r="AK196" s="107">
        <v>1.0549999999999999</v>
      </c>
      <c r="AL196" s="110">
        <v>1.0144230769230769</v>
      </c>
      <c r="AM196" s="111">
        <v>0</v>
      </c>
    </row>
    <row r="197" spans="15:39" x14ac:dyDescent="0.2">
      <c r="O197" s="36">
        <v>3</v>
      </c>
      <c r="P197" s="2" t="s">
        <v>11</v>
      </c>
      <c r="Q197" s="37">
        <v>1.0449999999999999</v>
      </c>
      <c r="R197" s="37">
        <v>0.95693799999999996</v>
      </c>
      <c r="S197" s="37">
        <v>1.05</v>
      </c>
      <c r="T197" s="37">
        <v>0.3</v>
      </c>
      <c r="U197" s="38">
        <v>0</v>
      </c>
      <c r="V197" s="16">
        <v>0.05</v>
      </c>
      <c r="W197" s="5">
        <v>4.7619047619047616E-2</v>
      </c>
      <c r="X197" s="18">
        <v>0</v>
      </c>
      <c r="Y197" s="59">
        <v>2.5000000000000001E-2</v>
      </c>
      <c r="Z197" s="6">
        <v>2.3809523809523808E-2</v>
      </c>
      <c r="AA197" s="61">
        <v>0</v>
      </c>
      <c r="AB197" s="25">
        <v>7.4999999999999997E-2</v>
      </c>
      <c r="AC197" s="109">
        <v>7.1428571428571425E-2</v>
      </c>
      <c r="AD197" s="109">
        <v>0</v>
      </c>
      <c r="AE197" s="118">
        <v>1</v>
      </c>
      <c r="AF197" s="110">
        <v>0.95238095238095233</v>
      </c>
      <c r="AG197" s="111">
        <v>0</v>
      </c>
      <c r="AH197" s="16">
        <v>1.0149999999999999</v>
      </c>
      <c r="AI197" s="5">
        <v>0.96666666666666656</v>
      </c>
      <c r="AJ197" s="18">
        <v>0</v>
      </c>
      <c r="AK197" s="107">
        <v>1.0549999999999999</v>
      </c>
      <c r="AL197" s="110">
        <v>1.0047619047619047</v>
      </c>
      <c r="AM197" s="111">
        <v>0</v>
      </c>
    </row>
    <row r="198" spans="15:39" x14ac:dyDescent="0.2">
      <c r="O198" s="36">
        <v>3</v>
      </c>
      <c r="P198" s="2" t="s">
        <v>13</v>
      </c>
      <c r="Q198" s="37">
        <v>1.0549999999999999</v>
      </c>
      <c r="R198" s="37">
        <v>0.94786700000000002</v>
      </c>
      <c r="S198" s="37">
        <v>1.05</v>
      </c>
      <c r="T198" s="37">
        <v>0.7</v>
      </c>
      <c r="U198" s="38">
        <v>0</v>
      </c>
      <c r="V198" s="16">
        <v>0.05</v>
      </c>
      <c r="W198" s="5">
        <v>4.7619047619047616E-2</v>
      </c>
      <c r="X198" s="18">
        <v>0</v>
      </c>
      <c r="Y198" s="59">
        <v>2.5000000000000001E-2</v>
      </c>
      <c r="Z198" s="6">
        <v>2.3809523809523808E-2</v>
      </c>
      <c r="AA198" s="101">
        <v>0</v>
      </c>
      <c r="AB198" s="25">
        <v>7.4999999999999997E-2</v>
      </c>
      <c r="AC198" s="109">
        <v>7.1428571428571425E-2</v>
      </c>
      <c r="AD198" s="109">
        <v>0</v>
      </c>
      <c r="AE198" s="118">
        <v>1</v>
      </c>
      <c r="AF198" s="110">
        <v>0.95238095238095233</v>
      </c>
      <c r="AG198" s="111">
        <v>0</v>
      </c>
      <c r="AH198" s="16">
        <v>1.0149999999999999</v>
      </c>
      <c r="AI198" s="5">
        <v>0.96666666666666656</v>
      </c>
      <c r="AJ198" s="18">
        <v>0</v>
      </c>
      <c r="AK198" s="107">
        <v>1.0549999999999999</v>
      </c>
      <c r="AL198" s="110">
        <v>1.0047619047619047</v>
      </c>
      <c r="AM198" s="111">
        <v>0</v>
      </c>
    </row>
    <row r="199" spans="15:39" x14ac:dyDescent="0.2">
      <c r="O199" s="36">
        <v>3</v>
      </c>
      <c r="P199" s="2" t="s">
        <v>12</v>
      </c>
      <c r="Q199" s="37">
        <v>1.0449999999999999</v>
      </c>
      <c r="R199" s="37">
        <v>0.95693799999999996</v>
      </c>
      <c r="S199" s="37">
        <v>1.05</v>
      </c>
      <c r="T199" s="37">
        <v>0.7</v>
      </c>
      <c r="U199" s="38">
        <v>0.7</v>
      </c>
      <c r="V199" s="16">
        <v>0.05</v>
      </c>
      <c r="W199" s="5">
        <v>4.7619047619047616E-2</v>
      </c>
      <c r="X199" s="18">
        <v>3.3333333333333326E-2</v>
      </c>
      <c r="Y199" s="59">
        <v>2.5000000000000001E-2</v>
      </c>
      <c r="Z199" s="6">
        <v>2.3809523809523808E-2</v>
      </c>
      <c r="AA199" s="61">
        <v>1.6666666666666663E-2</v>
      </c>
      <c r="AB199" s="25">
        <v>7.4999999999999997E-2</v>
      </c>
      <c r="AC199" s="109">
        <v>7.1428571428571425E-2</v>
      </c>
      <c r="AD199" s="109">
        <v>4.9999999999999996E-2</v>
      </c>
      <c r="AE199" s="118">
        <v>1</v>
      </c>
      <c r="AF199" s="110">
        <v>0.95238095238095233</v>
      </c>
      <c r="AG199" s="111">
        <v>0.66666666666666663</v>
      </c>
      <c r="AH199" s="16">
        <v>1.0149999999999999</v>
      </c>
      <c r="AI199" s="5">
        <v>0.96666666666666656</v>
      </c>
      <c r="AJ199" s="18">
        <v>0.67666666666666653</v>
      </c>
      <c r="AK199" s="107">
        <v>1.0549999999999999</v>
      </c>
      <c r="AL199" s="110">
        <v>1.0047619047619047</v>
      </c>
      <c r="AM199" s="111">
        <v>0.70333333333333325</v>
      </c>
    </row>
    <row r="200" spans="15:39" x14ac:dyDescent="0.2">
      <c r="O200" s="36">
        <v>3</v>
      </c>
      <c r="P200" s="2" t="s">
        <v>14</v>
      </c>
      <c r="Q200" s="37">
        <v>1.0549999999999999</v>
      </c>
      <c r="R200" s="37">
        <v>0.94786700000000002</v>
      </c>
      <c r="S200" s="37">
        <v>1.05</v>
      </c>
      <c r="T200" s="37">
        <v>0.30000000000000004</v>
      </c>
      <c r="U200" s="38">
        <v>0.30000000000000004</v>
      </c>
      <c r="V200" s="16">
        <v>0.05</v>
      </c>
      <c r="W200" s="5">
        <v>4.7619047619047616E-2</v>
      </c>
      <c r="X200" s="18">
        <v>1.4285714285714287E-2</v>
      </c>
      <c r="Y200" s="59">
        <v>2.5000000000000001E-2</v>
      </c>
      <c r="Z200" s="6">
        <v>2.3809523809523808E-2</v>
      </c>
      <c r="AA200" s="61">
        <v>7.1428571428571435E-3</v>
      </c>
      <c r="AB200" s="25">
        <v>7.4999999999999997E-2</v>
      </c>
      <c r="AC200" s="109">
        <v>7.1428571428571425E-2</v>
      </c>
      <c r="AD200" s="109">
        <v>2.1428571428571432E-2</v>
      </c>
      <c r="AE200" s="118">
        <v>1</v>
      </c>
      <c r="AF200" s="110">
        <v>0.95238095238095233</v>
      </c>
      <c r="AG200" s="111">
        <v>0.28571428571428575</v>
      </c>
      <c r="AH200" s="16">
        <v>1.0149999999999999</v>
      </c>
      <c r="AI200" s="5">
        <v>0.96666666666666656</v>
      </c>
      <c r="AJ200" s="18">
        <v>0.29000000000000004</v>
      </c>
      <c r="AK200" s="107">
        <v>1.0549999999999999</v>
      </c>
      <c r="AL200" s="110">
        <v>1.0047619047619047</v>
      </c>
      <c r="AM200" s="111">
        <v>0.30142857142857149</v>
      </c>
    </row>
    <row r="201" spans="15:39" x14ac:dyDescent="0.2">
      <c r="O201" s="36">
        <v>3</v>
      </c>
      <c r="P201" s="2" t="s">
        <v>15</v>
      </c>
      <c r="Q201" s="37">
        <v>1.0549999999999999</v>
      </c>
      <c r="R201" s="37">
        <v>0.94786700000000002</v>
      </c>
      <c r="S201" s="37">
        <v>1.06</v>
      </c>
      <c r="T201" s="37">
        <v>0.3</v>
      </c>
      <c r="U201" s="38">
        <v>0</v>
      </c>
      <c r="V201" s="16">
        <v>0.05</v>
      </c>
      <c r="W201" s="5">
        <v>4.716981132075472E-2</v>
      </c>
      <c r="X201" s="18">
        <v>0</v>
      </c>
      <c r="Y201" s="59">
        <v>2.5000000000000001E-2</v>
      </c>
      <c r="Z201" s="6">
        <v>2.358490566037736E-2</v>
      </c>
      <c r="AA201" s="61">
        <v>0</v>
      </c>
      <c r="AB201" s="25">
        <v>7.4999999999999997E-2</v>
      </c>
      <c r="AC201" s="109">
        <v>7.0754716981132074E-2</v>
      </c>
      <c r="AD201" s="109">
        <v>0</v>
      </c>
      <c r="AE201" s="118">
        <v>1</v>
      </c>
      <c r="AF201" s="110">
        <v>0.94339622641509424</v>
      </c>
      <c r="AG201" s="111">
        <v>0</v>
      </c>
      <c r="AH201" s="16">
        <v>1.0149999999999999</v>
      </c>
      <c r="AI201" s="5">
        <v>0.9575471698113206</v>
      </c>
      <c r="AJ201" s="18">
        <v>0</v>
      </c>
      <c r="AK201" s="107">
        <v>1.0549999999999999</v>
      </c>
      <c r="AL201" s="110">
        <v>0.99528301886792447</v>
      </c>
      <c r="AM201" s="111">
        <v>0</v>
      </c>
    </row>
    <row r="202" spans="15:39" x14ac:dyDescent="0.2">
      <c r="O202" s="36">
        <v>3</v>
      </c>
      <c r="P202" s="2" t="s">
        <v>16</v>
      </c>
      <c r="Q202" s="37">
        <v>1.0649999999999999</v>
      </c>
      <c r="R202" s="37">
        <v>0.938967</v>
      </c>
      <c r="S202" s="37">
        <v>1.06</v>
      </c>
      <c r="T202" s="37">
        <v>0.7</v>
      </c>
      <c r="U202" s="38">
        <v>0</v>
      </c>
      <c r="V202" s="16">
        <v>0.05</v>
      </c>
      <c r="W202" s="5">
        <v>4.716981132075472E-2</v>
      </c>
      <c r="X202" s="18">
        <v>0</v>
      </c>
      <c r="Y202" s="59">
        <v>2.5000000000000001E-2</v>
      </c>
      <c r="Z202" s="6">
        <v>2.358490566037736E-2</v>
      </c>
      <c r="AA202" s="61">
        <v>0</v>
      </c>
      <c r="AB202" s="25">
        <v>7.4999999999999997E-2</v>
      </c>
      <c r="AC202" s="109">
        <v>7.0754716981132074E-2</v>
      </c>
      <c r="AD202" s="109">
        <v>0</v>
      </c>
      <c r="AE202" s="118">
        <v>1</v>
      </c>
      <c r="AF202" s="110">
        <v>0.94339622641509424</v>
      </c>
      <c r="AG202" s="111">
        <v>0</v>
      </c>
      <c r="AH202" s="16">
        <v>1.0149999999999999</v>
      </c>
      <c r="AI202" s="5">
        <v>0.9575471698113206</v>
      </c>
      <c r="AJ202" s="18">
        <v>0</v>
      </c>
      <c r="AK202" s="107">
        <v>1.0549999999999999</v>
      </c>
      <c r="AL202" s="110">
        <v>0.99528301886792447</v>
      </c>
      <c r="AM202" s="111">
        <v>0</v>
      </c>
    </row>
    <row r="203" spans="15:39" x14ac:dyDescent="0.2">
      <c r="O203" s="36">
        <v>4</v>
      </c>
      <c r="P203" s="2" t="s">
        <v>17</v>
      </c>
      <c r="Q203" s="37"/>
      <c r="R203" s="37">
        <v>1</v>
      </c>
      <c r="S203" s="37">
        <v>1.0764</v>
      </c>
      <c r="T203" s="37"/>
      <c r="U203" s="38">
        <v>0</v>
      </c>
      <c r="V203" s="16">
        <v>1.05</v>
      </c>
      <c r="W203" s="5">
        <v>0.97547380156075814</v>
      </c>
      <c r="X203" s="18">
        <v>0</v>
      </c>
      <c r="Y203" s="59">
        <v>1.0249999999999999</v>
      </c>
      <c r="Z203" s="6">
        <v>0.95224823485693044</v>
      </c>
      <c r="AA203" s="61">
        <v>0</v>
      </c>
      <c r="AB203" s="25">
        <v>1.075</v>
      </c>
      <c r="AC203" s="109">
        <v>0.99869936826458561</v>
      </c>
      <c r="AD203" s="109">
        <v>0</v>
      </c>
      <c r="AE203" s="117"/>
      <c r="AF203" s="106"/>
      <c r="AG203" s="112"/>
      <c r="AH203" s="120"/>
      <c r="AI203" s="105"/>
      <c r="AJ203" s="121"/>
      <c r="AK203" s="106"/>
      <c r="AL203" s="106"/>
      <c r="AM203" s="112"/>
    </row>
    <row r="204" spans="15:39" x14ac:dyDescent="0.2">
      <c r="O204" s="36">
        <v>4</v>
      </c>
      <c r="P204" s="2" t="s">
        <v>18</v>
      </c>
      <c r="Q204" s="37"/>
      <c r="R204" s="37">
        <v>1</v>
      </c>
      <c r="S204" s="37">
        <v>1.0764</v>
      </c>
      <c r="T204" s="37"/>
      <c r="U204" s="38"/>
      <c r="V204" s="16">
        <v>1.05</v>
      </c>
      <c r="W204" s="5">
        <v>0.97547380156075814</v>
      </c>
      <c r="X204" s="18"/>
      <c r="Y204" s="59">
        <v>1.0249999999999999</v>
      </c>
      <c r="Z204" s="6">
        <v>0.95224823485693044</v>
      </c>
      <c r="AA204" s="61"/>
      <c r="AB204" s="25">
        <v>1.075</v>
      </c>
      <c r="AC204" s="109">
        <v>0.99869936826458561</v>
      </c>
      <c r="AD204" s="109"/>
      <c r="AE204" s="117"/>
      <c r="AF204" s="106"/>
      <c r="AG204" s="112"/>
      <c r="AH204" s="120"/>
      <c r="AI204" s="105"/>
      <c r="AJ204" s="121"/>
      <c r="AK204" s="106"/>
      <c r="AL204" s="106"/>
      <c r="AM204" s="112"/>
    </row>
    <row r="205" spans="15:39" x14ac:dyDescent="0.2">
      <c r="O205" s="36">
        <v>4</v>
      </c>
      <c r="P205" s="2" t="s">
        <v>19</v>
      </c>
      <c r="Q205" s="37"/>
      <c r="R205" s="37">
        <v>1</v>
      </c>
      <c r="S205" s="37">
        <v>1.0868</v>
      </c>
      <c r="T205" s="37"/>
      <c r="U205" s="38">
        <v>0</v>
      </c>
      <c r="V205" s="16">
        <v>1.05</v>
      </c>
      <c r="W205" s="5">
        <v>0.96613912403386093</v>
      </c>
      <c r="X205" s="18">
        <v>0</v>
      </c>
      <c r="Y205" s="59">
        <v>1.0249999999999999</v>
      </c>
      <c r="Z205" s="6">
        <v>0.9431358115568641</v>
      </c>
      <c r="AA205" s="61">
        <v>0</v>
      </c>
      <c r="AB205" s="25">
        <v>1.075</v>
      </c>
      <c r="AC205" s="109">
        <v>0.98914243651085754</v>
      </c>
      <c r="AD205" s="109">
        <v>0</v>
      </c>
      <c r="AE205" s="117"/>
      <c r="AF205" s="106"/>
      <c r="AG205" s="112"/>
      <c r="AH205" s="120"/>
      <c r="AI205" s="105"/>
      <c r="AJ205" s="121"/>
      <c r="AK205" s="106"/>
      <c r="AL205" s="106"/>
      <c r="AM205" s="112"/>
    </row>
    <row r="206" spans="15:39" x14ac:dyDescent="0.2">
      <c r="O206" s="36">
        <v>4</v>
      </c>
      <c r="P206" s="2" t="s">
        <v>22</v>
      </c>
      <c r="Q206" s="37"/>
      <c r="R206" s="37">
        <v>1</v>
      </c>
      <c r="S206" s="37">
        <v>1.0868</v>
      </c>
      <c r="T206" s="37"/>
      <c r="U206" s="38"/>
      <c r="V206" s="16">
        <v>1.05</v>
      </c>
      <c r="W206" s="5">
        <v>0.96613912403386093</v>
      </c>
      <c r="X206" s="18"/>
      <c r="Y206" s="59">
        <v>1.0249999999999999</v>
      </c>
      <c r="Z206" s="6">
        <v>0.9431358115568641</v>
      </c>
      <c r="AA206" s="61"/>
      <c r="AB206" s="25">
        <v>1.075</v>
      </c>
      <c r="AC206" s="109">
        <v>0.98914243651085754</v>
      </c>
      <c r="AD206" s="109"/>
      <c r="AE206" s="117"/>
      <c r="AF206" s="106"/>
      <c r="AG206" s="112"/>
      <c r="AH206" s="120"/>
      <c r="AI206" s="105"/>
      <c r="AJ206" s="121"/>
      <c r="AK206" s="106"/>
      <c r="AL206" s="106"/>
      <c r="AM206" s="112"/>
    </row>
    <row r="207" spans="15:39" x14ac:dyDescent="0.2">
      <c r="O207" s="36">
        <v>4</v>
      </c>
      <c r="P207" s="2" t="s">
        <v>20</v>
      </c>
      <c r="Q207" s="37"/>
      <c r="R207" s="37">
        <v>1</v>
      </c>
      <c r="S207" s="37">
        <v>1.0972500000000001</v>
      </c>
      <c r="T207" s="37"/>
      <c r="U207" s="38">
        <v>0</v>
      </c>
      <c r="V207" s="16">
        <v>1.05</v>
      </c>
      <c r="W207" s="5">
        <v>0.9569377990430622</v>
      </c>
      <c r="X207" s="18">
        <v>0</v>
      </c>
      <c r="Y207" s="59">
        <v>1.0249999999999999</v>
      </c>
      <c r="Z207" s="6">
        <v>0.93415356573251296</v>
      </c>
      <c r="AA207" s="61">
        <v>0</v>
      </c>
      <c r="AB207" s="25">
        <v>1.075</v>
      </c>
      <c r="AC207" s="109">
        <v>0.97972203235361122</v>
      </c>
      <c r="AD207" s="109">
        <v>0</v>
      </c>
      <c r="AE207" s="117"/>
      <c r="AF207" s="106"/>
      <c r="AG207" s="112"/>
      <c r="AH207" s="120"/>
      <c r="AI207" s="105"/>
      <c r="AJ207" s="121"/>
      <c r="AK207" s="106"/>
      <c r="AL207" s="106"/>
      <c r="AM207" s="112"/>
    </row>
    <row r="208" spans="15:39" x14ac:dyDescent="0.2">
      <c r="O208" s="36">
        <v>4</v>
      </c>
      <c r="P208" s="2" t="s">
        <v>23</v>
      </c>
      <c r="Q208" s="37"/>
      <c r="R208" s="37">
        <v>1</v>
      </c>
      <c r="S208" s="37">
        <v>1.0972500000000001</v>
      </c>
      <c r="T208" s="37"/>
      <c r="U208" s="38"/>
      <c r="V208" s="16">
        <v>1.05</v>
      </c>
      <c r="W208" s="5">
        <v>0.9569377990430622</v>
      </c>
      <c r="X208" s="18"/>
      <c r="Y208" s="59">
        <v>1.0249999999999999</v>
      </c>
      <c r="Z208" s="6">
        <v>0.93415356573251296</v>
      </c>
      <c r="AA208" s="61"/>
      <c r="AB208" s="25">
        <v>1.075</v>
      </c>
      <c r="AC208" s="109">
        <v>0.97972203235361122</v>
      </c>
      <c r="AD208" s="109"/>
      <c r="AE208" s="117"/>
      <c r="AF208" s="106"/>
      <c r="AG208" s="112"/>
      <c r="AH208" s="120"/>
      <c r="AI208" s="105"/>
      <c r="AJ208" s="121"/>
      <c r="AK208" s="106"/>
      <c r="AL208" s="106"/>
      <c r="AM208" s="112"/>
    </row>
    <row r="209" spans="15:39" x14ac:dyDescent="0.2">
      <c r="O209" s="36">
        <v>4</v>
      </c>
      <c r="P209" s="2" t="s">
        <v>24</v>
      </c>
      <c r="Q209" s="37"/>
      <c r="R209" s="37">
        <v>1</v>
      </c>
      <c r="S209" s="37">
        <v>1.10775</v>
      </c>
      <c r="T209" s="37"/>
      <c r="U209" s="38">
        <v>0</v>
      </c>
      <c r="V209" s="16">
        <v>1.05</v>
      </c>
      <c r="W209" s="5">
        <v>0.94786729857819907</v>
      </c>
      <c r="X209" s="18">
        <v>0</v>
      </c>
      <c r="Y209" s="59">
        <v>1.0249999999999999</v>
      </c>
      <c r="Z209" s="6">
        <v>0.92529902956443233</v>
      </c>
      <c r="AA209" s="61">
        <v>0</v>
      </c>
      <c r="AB209" s="25">
        <v>1.075</v>
      </c>
      <c r="AC209" s="109">
        <v>0.9704355675919657</v>
      </c>
      <c r="AD209" s="109">
        <v>0</v>
      </c>
      <c r="AE209" s="117"/>
      <c r="AF209" s="106"/>
      <c r="AG209" s="112"/>
      <c r="AH209" s="120"/>
      <c r="AI209" s="105"/>
      <c r="AJ209" s="121"/>
      <c r="AK209" s="106"/>
      <c r="AL209" s="106"/>
      <c r="AM209" s="112"/>
    </row>
    <row r="210" spans="15:39" x14ac:dyDescent="0.2">
      <c r="O210" s="36">
        <v>4</v>
      </c>
      <c r="P210" s="2" t="s">
        <v>27</v>
      </c>
      <c r="Q210" s="37"/>
      <c r="R210" s="37">
        <v>1</v>
      </c>
      <c r="S210" s="37">
        <v>1.10775</v>
      </c>
      <c r="T210" s="37"/>
      <c r="U210" s="38"/>
      <c r="V210" s="16">
        <v>1.05</v>
      </c>
      <c r="W210" s="5">
        <v>0.94786729857819907</v>
      </c>
      <c r="X210" s="18"/>
      <c r="Y210" s="59">
        <v>1.0249999999999999</v>
      </c>
      <c r="Z210" s="6">
        <v>0.92529902956443233</v>
      </c>
      <c r="AA210" s="61"/>
      <c r="AB210" s="25">
        <v>1.075</v>
      </c>
      <c r="AC210" s="109">
        <v>0.9704355675919657</v>
      </c>
      <c r="AD210" s="109"/>
      <c r="AE210" s="117"/>
      <c r="AF210" s="106"/>
      <c r="AG210" s="112"/>
      <c r="AH210" s="120"/>
      <c r="AI210" s="105"/>
      <c r="AJ210" s="121"/>
      <c r="AK210" s="106"/>
      <c r="AL210" s="106"/>
      <c r="AM210" s="112"/>
    </row>
    <row r="211" spans="15:39" x14ac:dyDescent="0.2">
      <c r="O211" s="36">
        <v>4</v>
      </c>
      <c r="P211" s="2" t="s">
        <v>21</v>
      </c>
      <c r="Q211" s="37"/>
      <c r="R211" s="37">
        <v>1</v>
      </c>
      <c r="S211" s="37">
        <v>1.0972500000000001</v>
      </c>
      <c r="T211" s="37"/>
      <c r="U211" s="38">
        <v>0.7</v>
      </c>
      <c r="V211" s="16">
        <v>1.05</v>
      </c>
      <c r="W211" s="5">
        <v>0.9569377990430622</v>
      </c>
      <c r="X211" s="18">
        <v>0.66985645933014348</v>
      </c>
      <c r="Y211" s="59">
        <v>1.0249999999999999</v>
      </c>
      <c r="Z211" s="6">
        <v>0.93415356573251296</v>
      </c>
      <c r="AA211" s="61">
        <v>0.65390749601275899</v>
      </c>
      <c r="AB211" s="25">
        <v>1.075</v>
      </c>
      <c r="AC211" s="109">
        <v>0.97972203235361122</v>
      </c>
      <c r="AD211" s="109">
        <v>0.68580542264752786</v>
      </c>
      <c r="AE211" s="117"/>
      <c r="AF211" s="106"/>
      <c r="AG211" s="112"/>
      <c r="AH211" s="120"/>
      <c r="AI211" s="105"/>
      <c r="AJ211" s="121"/>
      <c r="AK211" s="106"/>
      <c r="AL211" s="106"/>
      <c r="AM211" s="112"/>
    </row>
    <row r="212" spans="15:39" x14ac:dyDescent="0.2">
      <c r="O212" s="36">
        <v>4</v>
      </c>
      <c r="P212" s="2" t="s">
        <v>25</v>
      </c>
      <c r="Q212" s="37"/>
      <c r="R212" s="37">
        <v>1</v>
      </c>
      <c r="S212" s="37">
        <v>1.0972500000000001</v>
      </c>
      <c r="T212" s="37"/>
      <c r="U212" s="38"/>
      <c r="V212" s="16">
        <v>1.05</v>
      </c>
      <c r="W212" s="5">
        <v>0.9569377990430622</v>
      </c>
      <c r="X212" s="18"/>
      <c r="Y212" s="59">
        <v>1.0249999999999999</v>
      </c>
      <c r="Z212" s="6">
        <v>0.93415356573251296</v>
      </c>
      <c r="AA212" s="61"/>
      <c r="AB212" s="25">
        <v>1.075</v>
      </c>
      <c r="AC212" s="109">
        <v>0.97972203235361122</v>
      </c>
      <c r="AD212" s="109"/>
      <c r="AE212" s="117"/>
      <c r="AF212" s="106"/>
      <c r="AG212" s="112"/>
      <c r="AH212" s="120"/>
      <c r="AI212" s="105"/>
      <c r="AJ212" s="121"/>
      <c r="AK212" s="106"/>
      <c r="AL212" s="106"/>
      <c r="AM212" s="112"/>
    </row>
    <row r="213" spans="15:39" x14ac:dyDescent="0.2">
      <c r="O213" s="36">
        <v>4</v>
      </c>
      <c r="P213" s="2" t="s">
        <v>32</v>
      </c>
      <c r="Q213" s="37"/>
      <c r="R213" s="37">
        <v>1</v>
      </c>
      <c r="S213" s="37">
        <v>1.10775</v>
      </c>
      <c r="T213" s="37"/>
      <c r="U213" s="38">
        <v>0.30000000000000004</v>
      </c>
      <c r="V213" s="16">
        <v>1.05</v>
      </c>
      <c r="W213" s="5">
        <v>0.94786729857819907</v>
      </c>
      <c r="X213" s="18">
        <v>0.28436018957345977</v>
      </c>
      <c r="Y213" s="59">
        <v>1.0249999999999999</v>
      </c>
      <c r="Z213" s="6">
        <v>0.92529902956443233</v>
      </c>
      <c r="AA213" s="61">
        <v>0.27758970886932977</v>
      </c>
      <c r="AB213" s="25">
        <v>1.075</v>
      </c>
      <c r="AC213" s="109">
        <v>0.9704355675919657</v>
      </c>
      <c r="AD213" s="109">
        <v>0.29113067027758976</v>
      </c>
      <c r="AE213" s="117"/>
      <c r="AF213" s="106"/>
      <c r="AG213" s="112"/>
      <c r="AH213" s="120"/>
      <c r="AI213" s="105"/>
      <c r="AJ213" s="121"/>
      <c r="AK213" s="106"/>
      <c r="AL213" s="106"/>
      <c r="AM213" s="112"/>
    </row>
    <row r="214" spans="15:39" x14ac:dyDescent="0.2">
      <c r="O214" s="36">
        <v>4</v>
      </c>
      <c r="P214" s="2" t="s">
        <v>28</v>
      </c>
      <c r="Q214" s="37"/>
      <c r="R214" s="37">
        <v>1</v>
      </c>
      <c r="S214" s="37">
        <v>1.10775</v>
      </c>
      <c r="T214" s="37"/>
      <c r="U214" s="38"/>
      <c r="V214" s="16">
        <v>1.05</v>
      </c>
      <c r="W214" s="5">
        <v>0.94786729857819907</v>
      </c>
      <c r="X214" s="18"/>
      <c r="Y214" s="59">
        <v>1.0249999999999999</v>
      </c>
      <c r="Z214" s="6">
        <v>0.92529902956443233</v>
      </c>
      <c r="AA214" s="61"/>
      <c r="AB214" s="25">
        <v>1.075</v>
      </c>
      <c r="AC214" s="109">
        <v>0.9704355675919657</v>
      </c>
      <c r="AD214" s="109"/>
      <c r="AE214" s="117"/>
      <c r="AF214" s="106"/>
      <c r="AG214" s="112"/>
      <c r="AH214" s="120"/>
      <c r="AI214" s="105"/>
      <c r="AJ214" s="121"/>
      <c r="AK214" s="106"/>
      <c r="AL214" s="106"/>
      <c r="AM214" s="112"/>
    </row>
    <row r="215" spans="15:39" x14ac:dyDescent="0.2">
      <c r="O215" s="36">
        <v>4</v>
      </c>
      <c r="P215" s="2" t="s">
        <v>26</v>
      </c>
      <c r="Q215" s="37"/>
      <c r="R215" s="37">
        <v>1</v>
      </c>
      <c r="S215" s="37">
        <v>1.1183000000000001</v>
      </c>
      <c r="T215" s="37"/>
      <c r="U215" s="38">
        <v>0</v>
      </c>
      <c r="V215" s="16">
        <v>1.05</v>
      </c>
      <c r="W215" s="5">
        <v>0.93892515425198964</v>
      </c>
      <c r="X215" s="18">
        <v>0</v>
      </c>
      <c r="Y215" s="59">
        <v>1.0249999999999999</v>
      </c>
      <c r="Z215" s="6">
        <v>0.91656979343646594</v>
      </c>
      <c r="AA215" s="61">
        <v>0</v>
      </c>
      <c r="AB215" s="25">
        <v>1.075</v>
      </c>
      <c r="AC215" s="109">
        <v>0.96128051506751311</v>
      </c>
      <c r="AD215" s="109">
        <v>0</v>
      </c>
      <c r="AE215" s="117"/>
      <c r="AF215" s="106"/>
      <c r="AG215" s="112"/>
      <c r="AH215" s="120"/>
      <c r="AI215" s="105"/>
      <c r="AJ215" s="121"/>
      <c r="AK215" s="106"/>
      <c r="AL215" s="106"/>
      <c r="AM215" s="112"/>
    </row>
    <row r="216" spans="15:39" x14ac:dyDescent="0.2">
      <c r="O216" s="36">
        <v>4</v>
      </c>
      <c r="P216" s="2" t="s">
        <v>29</v>
      </c>
      <c r="Q216" s="37"/>
      <c r="R216" s="37">
        <v>1</v>
      </c>
      <c r="S216" s="37">
        <v>1.1183000000000001</v>
      </c>
      <c r="T216" s="37"/>
      <c r="U216" s="38"/>
      <c r="V216" s="16">
        <v>1.05</v>
      </c>
      <c r="W216" s="5">
        <v>0.93892515425198964</v>
      </c>
      <c r="X216" s="18"/>
      <c r="Y216" s="59">
        <v>1.0249999999999999</v>
      </c>
      <c r="Z216" s="6">
        <v>0.91656979343646594</v>
      </c>
      <c r="AA216" s="61"/>
      <c r="AB216" s="25">
        <v>1.075</v>
      </c>
      <c r="AC216" s="109">
        <v>0.96128051506751311</v>
      </c>
      <c r="AD216" s="109"/>
      <c r="AE216" s="117"/>
      <c r="AF216" s="106"/>
      <c r="AG216" s="112"/>
      <c r="AH216" s="120"/>
      <c r="AI216" s="105"/>
      <c r="AJ216" s="121"/>
      <c r="AK216" s="106"/>
      <c r="AL216" s="106"/>
      <c r="AM216" s="112"/>
    </row>
    <row r="217" spans="15:39" x14ac:dyDescent="0.2">
      <c r="O217" s="36">
        <v>4</v>
      </c>
      <c r="P217" s="2" t="s">
        <v>30</v>
      </c>
      <c r="Q217" s="37"/>
      <c r="R217" s="37">
        <v>1</v>
      </c>
      <c r="S217" s="37">
        <v>1.1289</v>
      </c>
      <c r="T217" s="37"/>
      <c r="U217" s="38">
        <v>0</v>
      </c>
      <c r="V217" s="16">
        <v>1.05</v>
      </c>
      <c r="W217" s="5">
        <v>0.93010895562051554</v>
      </c>
      <c r="X217" s="18">
        <v>0</v>
      </c>
      <c r="Y217" s="59">
        <v>1.0249999999999999</v>
      </c>
      <c r="Z217" s="6">
        <v>0.90796350429621742</v>
      </c>
      <c r="AA217" s="61">
        <v>0</v>
      </c>
      <c r="AB217" s="25">
        <v>1.075</v>
      </c>
      <c r="AC217" s="109">
        <v>0.95225440694481345</v>
      </c>
      <c r="AD217" s="109">
        <v>0</v>
      </c>
      <c r="AE217" s="117"/>
      <c r="AF217" s="106"/>
      <c r="AG217" s="112"/>
      <c r="AH217" s="120"/>
      <c r="AI217" s="105"/>
      <c r="AJ217" s="121"/>
      <c r="AK217" s="106"/>
      <c r="AL217" s="106"/>
      <c r="AM217" s="112"/>
    </row>
    <row r="218" spans="15:39" ht="15" thickBot="1" x14ac:dyDescent="0.25">
      <c r="O218" s="39">
        <v>4</v>
      </c>
      <c r="P218" s="40" t="s">
        <v>31</v>
      </c>
      <c r="Q218" s="41"/>
      <c r="R218" s="41">
        <v>1</v>
      </c>
      <c r="S218" s="41">
        <v>1.1289</v>
      </c>
      <c r="T218" s="41"/>
      <c r="U218" s="42"/>
      <c r="V218" s="19">
        <v>1.05</v>
      </c>
      <c r="W218" s="20">
        <v>0.93010895562051554</v>
      </c>
      <c r="X218" s="21"/>
      <c r="Y218" s="62">
        <v>1.0249999999999999</v>
      </c>
      <c r="Z218" s="63">
        <v>0.90796350429621742</v>
      </c>
      <c r="AA218" s="64"/>
      <c r="AB218" s="26">
        <v>1.075</v>
      </c>
      <c r="AC218" s="113">
        <v>0.95225440694481345</v>
      </c>
      <c r="AD218" s="113"/>
      <c r="AE218" s="119"/>
      <c r="AF218" s="114"/>
      <c r="AG218" s="116"/>
      <c r="AH218" s="122"/>
      <c r="AI218" s="115"/>
      <c r="AJ218" s="123"/>
      <c r="AK218" s="114"/>
      <c r="AL218" s="114"/>
      <c r="AM218" s="116"/>
    </row>
    <row r="219" spans="15:39" ht="16.5" thickTop="1" x14ac:dyDescent="0.25">
      <c r="O219" s="102"/>
      <c r="P219" s="102"/>
      <c r="Q219" s="102"/>
      <c r="R219" s="102"/>
      <c r="S219" s="102"/>
      <c r="T219" s="102"/>
      <c r="U219" s="102"/>
      <c r="V219" s="102"/>
      <c r="W219" s="102"/>
      <c r="X219" s="124">
        <f>SUM(X189:X218)</f>
        <v>1.0018356965226509</v>
      </c>
      <c r="Y219" s="102"/>
      <c r="Z219" s="102"/>
      <c r="AA219" s="124">
        <f>SUM(AA189:AA218)</f>
        <v>0.95530672869161259</v>
      </c>
      <c r="AB219" s="102"/>
      <c r="AC219" s="102"/>
      <c r="AD219" s="124">
        <f>SUM(AD189:AD218)</f>
        <v>1.048364664353689</v>
      </c>
      <c r="AE219" s="102"/>
      <c r="AF219" s="102"/>
      <c r="AG219" s="124">
        <f>SUM(AG189:AG218)</f>
        <v>0.95238095238095233</v>
      </c>
      <c r="AH219" s="102"/>
      <c r="AI219" s="102"/>
      <c r="AJ219" s="124">
        <f>SUM(AJ189:AJ218)</f>
        <v>0.96666666666666656</v>
      </c>
      <c r="AK219" s="102"/>
      <c r="AL219" s="102"/>
      <c r="AM219" s="124">
        <f>SUM(AM189:AM218)</f>
        <v>1.0047619047619047</v>
      </c>
    </row>
    <row r="221" spans="15:39" ht="15" thickBot="1" x14ac:dyDescent="0.25"/>
    <row r="222" spans="15:39" ht="21.75" thickTop="1" thickBot="1" x14ac:dyDescent="0.35">
      <c r="O222" s="140" t="s">
        <v>85</v>
      </c>
      <c r="P222" s="141"/>
      <c r="Q222" s="141"/>
      <c r="R222" s="141"/>
      <c r="S222" s="141"/>
      <c r="T222" s="141"/>
      <c r="U222" s="142"/>
      <c r="V222" s="135" t="s">
        <v>74</v>
      </c>
      <c r="W222" s="136"/>
      <c r="X222" s="137"/>
      <c r="Y222" s="143" t="s">
        <v>69</v>
      </c>
      <c r="Z222" s="144"/>
      <c r="AA222" s="145"/>
      <c r="AB222" s="135" t="s">
        <v>70</v>
      </c>
      <c r="AC222" s="136"/>
      <c r="AD222" s="137"/>
      <c r="AE222" s="146" t="s">
        <v>71</v>
      </c>
      <c r="AF222" s="147"/>
      <c r="AG222" s="148"/>
      <c r="AH222" s="149" t="s">
        <v>72</v>
      </c>
      <c r="AI222" s="150"/>
      <c r="AJ222" s="151"/>
      <c r="AK222" s="146" t="s">
        <v>73</v>
      </c>
      <c r="AL222" s="147"/>
      <c r="AM222" s="148"/>
    </row>
    <row r="223" spans="15:39" ht="16.5" thickTop="1" x14ac:dyDescent="0.25">
      <c r="O223" s="34" t="s">
        <v>0</v>
      </c>
      <c r="P223" s="27" t="s">
        <v>75</v>
      </c>
      <c r="Q223" s="27" t="s">
        <v>76</v>
      </c>
      <c r="R223" s="27" t="s">
        <v>77</v>
      </c>
      <c r="S223" s="27" t="s">
        <v>78</v>
      </c>
      <c r="T223" s="27"/>
      <c r="U223" s="35" t="s">
        <v>79</v>
      </c>
      <c r="V223" s="28" t="s">
        <v>36</v>
      </c>
      <c r="W223" s="29" t="s">
        <v>38</v>
      </c>
      <c r="X223" s="30" t="s">
        <v>41</v>
      </c>
      <c r="Y223" s="56" t="s">
        <v>36</v>
      </c>
      <c r="Z223" s="57" t="s">
        <v>38</v>
      </c>
      <c r="AA223" s="58" t="s">
        <v>41</v>
      </c>
      <c r="AB223" s="85" t="s">
        <v>36</v>
      </c>
      <c r="AC223" s="32" t="s">
        <v>38</v>
      </c>
      <c r="AD223" s="32" t="s">
        <v>41</v>
      </c>
      <c r="AE223" s="83" t="s">
        <v>36</v>
      </c>
      <c r="AF223" s="31" t="s">
        <v>38</v>
      </c>
      <c r="AG223" s="84" t="s">
        <v>41</v>
      </c>
      <c r="AH223" s="85" t="s">
        <v>36</v>
      </c>
      <c r="AI223" s="32" t="s">
        <v>38</v>
      </c>
      <c r="AJ223" s="86" t="s">
        <v>41</v>
      </c>
      <c r="AK223" s="103" t="s">
        <v>36</v>
      </c>
      <c r="AL223" s="103" t="s">
        <v>38</v>
      </c>
      <c r="AM223" s="104" t="s">
        <v>41</v>
      </c>
    </row>
    <row r="224" spans="15:39" x14ac:dyDescent="0.2">
      <c r="O224" s="36">
        <v>0</v>
      </c>
      <c r="P224" s="2">
        <v>0</v>
      </c>
      <c r="Q224" s="37">
        <v>1.05</v>
      </c>
      <c r="R224" s="37">
        <v>0.82298300000000002</v>
      </c>
      <c r="S224" s="37">
        <v>1</v>
      </c>
      <c r="T224" s="37"/>
      <c r="U224" s="38"/>
      <c r="V224" s="16"/>
      <c r="W224" s="4"/>
      <c r="X224" s="17"/>
      <c r="Y224" s="59"/>
      <c r="Z224" s="3"/>
      <c r="AA224" s="60"/>
      <c r="AB224" s="16"/>
      <c r="AC224" s="105"/>
      <c r="AD224" s="105"/>
      <c r="AE224" s="117"/>
      <c r="AF224" s="106"/>
      <c r="AG224" s="112"/>
      <c r="AH224" s="16"/>
      <c r="AI224" s="4"/>
      <c r="AJ224" s="17"/>
      <c r="AK224" s="107"/>
      <c r="AL224" s="107"/>
      <c r="AM224" s="108"/>
    </row>
    <row r="225" spans="15:39" x14ac:dyDescent="0.2">
      <c r="O225" s="36">
        <v>1</v>
      </c>
      <c r="P225" s="2" t="s">
        <v>3</v>
      </c>
      <c r="Q225" s="37">
        <v>1.0449999999999999</v>
      </c>
      <c r="R225" s="37">
        <v>0.88042600000000004</v>
      </c>
      <c r="S225" s="37">
        <v>1</v>
      </c>
      <c r="T225" s="37">
        <v>0</v>
      </c>
      <c r="U225" s="38">
        <v>0</v>
      </c>
      <c r="V225" s="16">
        <v>0</v>
      </c>
      <c r="W225" s="5">
        <v>0</v>
      </c>
      <c r="X225" s="18">
        <v>0</v>
      </c>
      <c r="Y225" s="59">
        <v>0</v>
      </c>
      <c r="Z225" s="6">
        <v>0</v>
      </c>
      <c r="AA225" s="61">
        <v>0</v>
      </c>
      <c r="AB225" s="25">
        <v>0</v>
      </c>
      <c r="AC225" s="109">
        <v>0</v>
      </c>
      <c r="AD225" s="109">
        <v>0</v>
      </c>
      <c r="AE225" s="118">
        <v>0</v>
      </c>
      <c r="AF225" s="110">
        <v>0</v>
      </c>
      <c r="AG225" s="111">
        <v>0</v>
      </c>
      <c r="AH225" s="16">
        <v>0</v>
      </c>
      <c r="AI225" s="5">
        <v>0</v>
      </c>
      <c r="AJ225" s="18">
        <v>0</v>
      </c>
      <c r="AK225" s="107">
        <v>0</v>
      </c>
      <c r="AL225" s="110">
        <v>0</v>
      </c>
      <c r="AM225" s="111">
        <v>0</v>
      </c>
    </row>
    <row r="226" spans="15:39" x14ac:dyDescent="0.2">
      <c r="O226" s="36">
        <v>1</v>
      </c>
      <c r="P226" s="2" t="s">
        <v>4</v>
      </c>
      <c r="Q226" s="37">
        <v>1.0549999999999999</v>
      </c>
      <c r="R226" s="37">
        <v>0.84783799999999998</v>
      </c>
      <c r="S226" s="37">
        <v>1</v>
      </c>
      <c r="T226" s="37">
        <v>1</v>
      </c>
      <c r="U226" s="38">
        <v>1</v>
      </c>
      <c r="V226" s="16">
        <v>0</v>
      </c>
      <c r="W226" s="5">
        <v>0</v>
      </c>
      <c r="X226" s="18">
        <v>0</v>
      </c>
      <c r="Y226" s="59">
        <v>0</v>
      </c>
      <c r="Z226" s="6">
        <v>0</v>
      </c>
      <c r="AA226" s="61">
        <v>0</v>
      </c>
      <c r="AB226" s="25">
        <v>0</v>
      </c>
      <c r="AC226" s="109">
        <v>0</v>
      </c>
      <c r="AD226" s="109">
        <v>0</v>
      </c>
      <c r="AE226" s="118">
        <v>0</v>
      </c>
      <c r="AF226" s="110">
        <v>0</v>
      </c>
      <c r="AG226" s="111">
        <v>0</v>
      </c>
      <c r="AH226" s="16">
        <v>0</v>
      </c>
      <c r="AI226" s="5">
        <v>0</v>
      </c>
      <c r="AJ226" s="18">
        <v>0</v>
      </c>
      <c r="AK226" s="107">
        <v>0</v>
      </c>
      <c r="AL226" s="110">
        <v>0</v>
      </c>
      <c r="AM226" s="111">
        <v>0</v>
      </c>
    </row>
    <row r="227" spans="15:39" x14ac:dyDescent="0.2">
      <c r="O227" s="36">
        <v>2</v>
      </c>
      <c r="P227" s="2" t="s">
        <v>5</v>
      </c>
      <c r="Q227" s="37">
        <v>1.04</v>
      </c>
      <c r="R227" s="37">
        <v>0.92635599999999996</v>
      </c>
      <c r="S227" s="37">
        <v>1</v>
      </c>
      <c r="T227" s="37">
        <v>0.7</v>
      </c>
      <c r="U227" s="38">
        <v>0</v>
      </c>
      <c r="V227" s="16">
        <v>0</v>
      </c>
      <c r="W227" s="5">
        <v>0</v>
      </c>
      <c r="X227" s="18">
        <v>0</v>
      </c>
      <c r="Y227" s="59">
        <v>0</v>
      </c>
      <c r="Z227" s="6">
        <v>0</v>
      </c>
      <c r="AA227" s="61">
        <v>0</v>
      </c>
      <c r="AB227" s="25">
        <v>0</v>
      </c>
      <c r="AC227" s="109">
        <v>0</v>
      </c>
      <c r="AD227" s="109">
        <v>0</v>
      </c>
      <c r="AE227" s="118">
        <v>0</v>
      </c>
      <c r="AF227" s="110">
        <v>0</v>
      </c>
      <c r="AG227" s="111">
        <v>0</v>
      </c>
      <c r="AH227" s="16">
        <v>0</v>
      </c>
      <c r="AI227" s="5">
        <v>0</v>
      </c>
      <c r="AJ227" s="18">
        <v>0</v>
      </c>
      <c r="AK227" s="107">
        <v>0</v>
      </c>
      <c r="AL227" s="110">
        <v>0</v>
      </c>
      <c r="AM227" s="111">
        <v>0</v>
      </c>
    </row>
    <row r="228" spans="15:39" x14ac:dyDescent="0.2">
      <c r="O228" s="36">
        <v>2</v>
      </c>
      <c r="P228" s="2" t="s">
        <v>6</v>
      </c>
      <c r="Q228" s="37">
        <v>1.05</v>
      </c>
      <c r="R228" s="37">
        <v>0.90532199999999996</v>
      </c>
      <c r="S228" s="37">
        <v>1</v>
      </c>
      <c r="T228" s="37">
        <v>0.30000000000000004</v>
      </c>
      <c r="U228" s="38">
        <v>0</v>
      </c>
      <c r="V228" s="16">
        <v>0</v>
      </c>
      <c r="W228" s="5">
        <v>0</v>
      </c>
      <c r="X228" s="18">
        <v>0</v>
      </c>
      <c r="Y228" s="59">
        <v>0</v>
      </c>
      <c r="Z228" s="6">
        <v>0</v>
      </c>
      <c r="AA228" s="61">
        <v>0</v>
      </c>
      <c r="AB228" s="25">
        <v>0</v>
      </c>
      <c r="AC228" s="109">
        <v>0</v>
      </c>
      <c r="AD228" s="109">
        <v>0</v>
      </c>
      <c r="AE228" s="118">
        <v>0</v>
      </c>
      <c r="AF228" s="110">
        <v>0</v>
      </c>
      <c r="AG228" s="111">
        <v>0</v>
      </c>
      <c r="AH228" s="16">
        <v>0</v>
      </c>
      <c r="AI228" s="5">
        <v>0</v>
      </c>
      <c r="AJ228" s="18">
        <v>0</v>
      </c>
      <c r="AK228" s="107">
        <v>0</v>
      </c>
      <c r="AL228" s="110">
        <v>0</v>
      </c>
      <c r="AM228" s="111">
        <v>0</v>
      </c>
    </row>
    <row r="229" spans="15:39" x14ac:dyDescent="0.2">
      <c r="O229" s="36">
        <v>2</v>
      </c>
      <c r="P229" s="2" t="s">
        <v>7</v>
      </c>
      <c r="Q229" s="37">
        <v>1.05</v>
      </c>
      <c r="R229" s="37">
        <v>0.90877799999999997</v>
      </c>
      <c r="S229" s="37">
        <v>1</v>
      </c>
      <c r="T229" s="37">
        <v>0</v>
      </c>
      <c r="U229" s="38">
        <v>0</v>
      </c>
      <c r="V229" s="16">
        <v>0</v>
      </c>
      <c r="W229" s="5">
        <v>0</v>
      </c>
      <c r="X229" s="18">
        <v>0</v>
      </c>
      <c r="Y229" s="59">
        <v>0</v>
      </c>
      <c r="Z229" s="6">
        <v>0</v>
      </c>
      <c r="AA229" s="61">
        <v>0</v>
      </c>
      <c r="AB229" s="25">
        <v>0</v>
      </c>
      <c r="AC229" s="109">
        <v>0</v>
      </c>
      <c r="AD229" s="109">
        <v>0</v>
      </c>
      <c r="AE229" s="118">
        <v>0</v>
      </c>
      <c r="AF229" s="110">
        <v>0</v>
      </c>
      <c r="AG229" s="111">
        <v>0</v>
      </c>
      <c r="AH229" s="16">
        <v>0</v>
      </c>
      <c r="AI229" s="5">
        <v>0</v>
      </c>
      <c r="AJ229" s="18">
        <v>0</v>
      </c>
      <c r="AK229" s="107">
        <v>0</v>
      </c>
      <c r="AL229" s="110">
        <v>0</v>
      </c>
      <c r="AM229" s="111">
        <v>0</v>
      </c>
    </row>
    <row r="230" spans="15:39" x14ac:dyDescent="0.2">
      <c r="O230" s="36">
        <v>2</v>
      </c>
      <c r="P230" s="2" t="s">
        <v>8</v>
      </c>
      <c r="Q230" s="37">
        <v>1.06</v>
      </c>
      <c r="R230" s="37">
        <v>0.88833700000000004</v>
      </c>
      <c r="S230" s="37">
        <v>1</v>
      </c>
      <c r="T230" s="37">
        <v>1</v>
      </c>
      <c r="U230" s="38">
        <v>1</v>
      </c>
      <c r="V230" s="16">
        <v>0</v>
      </c>
      <c r="W230" s="5">
        <v>0</v>
      </c>
      <c r="X230" s="18">
        <v>0</v>
      </c>
      <c r="Y230" s="59">
        <v>0</v>
      </c>
      <c r="Z230" s="6">
        <v>0</v>
      </c>
      <c r="AA230" s="61">
        <v>0</v>
      </c>
      <c r="AB230" s="25">
        <v>0</v>
      </c>
      <c r="AC230" s="109">
        <v>0</v>
      </c>
      <c r="AD230" s="109">
        <v>0</v>
      </c>
      <c r="AE230" s="118">
        <v>0</v>
      </c>
      <c r="AF230" s="110">
        <v>0</v>
      </c>
      <c r="AG230" s="111">
        <v>0</v>
      </c>
      <c r="AH230" s="16">
        <v>0</v>
      </c>
      <c r="AI230" s="5">
        <v>0</v>
      </c>
      <c r="AJ230" s="18">
        <v>0</v>
      </c>
      <c r="AK230" s="107">
        <v>0</v>
      </c>
      <c r="AL230" s="110">
        <v>0</v>
      </c>
      <c r="AM230" s="111">
        <v>0</v>
      </c>
    </row>
    <row r="231" spans="15:39" x14ac:dyDescent="0.2">
      <c r="O231" s="36">
        <v>3</v>
      </c>
      <c r="P231" s="2" t="s">
        <v>9</v>
      </c>
      <c r="Q231" s="37">
        <v>1.0349999999999999</v>
      </c>
      <c r="R231" s="37">
        <v>0.96618400000000004</v>
      </c>
      <c r="S231" s="37">
        <v>1.04</v>
      </c>
      <c r="T231" s="37">
        <v>0.7</v>
      </c>
      <c r="U231" s="38">
        <v>0</v>
      </c>
      <c r="V231" s="16">
        <v>0.05</v>
      </c>
      <c r="W231" s="5">
        <v>4.807692307692308E-2</v>
      </c>
      <c r="X231" s="18">
        <v>0</v>
      </c>
      <c r="Y231" s="59">
        <v>2.5000000000000001E-2</v>
      </c>
      <c r="Z231" s="6">
        <v>2.403846153846154E-2</v>
      </c>
      <c r="AA231" s="61">
        <v>0</v>
      </c>
      <c r="AB231" s="25">
        <v>7.4999999999999997E-2</v>
      </c>
      <c r="AC231" s="109">
        <v>7.2115384615384609E-2</v>
      </c>
      <c r="AD231" s="109">
        <v>0</v>
      </c>
      <c r="AE231" s="118">
        <v>1</v>
      </c>
      <c r="AF231" s="110">
        <v>0.96153846153846145</v>
      </c>
      <c r="AG231" s="111">
        <v>0</v>
      </c>
      <c r="AH231" s="16">
        <v>1.0149999999999999</v>
      </c>
      <c r="AI231" s="5">
        <v>0.97596153846153832</v>
      </c>
      <c r="AJ231" s="18">
        <v>0</v>
      </c>
      <c r="AK231" s="107">
        <v>1.0549999999999999</v>
      </c>
      <c r="AL231" s="110">
        <v>1.0144230769230769</v>
      </c>
      <c r="AM231" s="111">
        <v>0</v>
      </c>
    </row>
    <row r="232" spans="15:39" x14ac:dyDescent="0.2">
      <c r="O232" s="36">
        <v>3</v>
      </c>
      <c r="P232" s="2" t="s">
        <v>10</v>
      </c>
      <c r="Q232" s="37">
        <v>1.0449999999999999</v>
      </c>
      <c r="R232" s="37">
        <v>0.95693799999999996</v>
      </c>
      <c r="S232" s="37">
        <v>1.04</v>
      </c>
      <c r="T232" s="37">
        <v>0.30000000000000004</v>
      </c>
      <c r="U232" s="38">
        <v>0</v>
      </c>
      <c r="V232" s="16">
        <v>0.05</v>
      </c>
      <c r="W232" s="5">
        <v>4.807692307692308E-2</v>
      </c>
      <c r="X232" s="18">
        <v>0</v>
      </c>
      <c r="Y232" s="59">
        <v>2.5000000000000001E-2</v>
      </c>
      <c r="Z232" s="6">
        <v>2.403846153846154E-2</v>
      </c>
      <c r="AA232" s="61">
        <v>0</v>
      </c>
      <c r="AB232" s="25">
        <v>7.4999999999999997E-2</v>
      </c>
      <c r="AC232" s="109">
        <v>7.2115384615384609E-2</v>
      </c>
      <c r="AD232" s="109">
        <v>0</v>
      </c>
      <c r="AE232" s="118">
        <v>1</v>
      </c>
      <c r="AF232" s="110">
        <v>0.96153846153846145</v>
      </c>
      <c r="AG232" s="111">
        <v>0</v>
      </c>
      <c r="AH232" s="16">
        <v>1.0149999999999999</v>
      </c>
      <c r="AI232" s="5">
        <v>0.97596153846153832</v>
      </c>
      <c r="AJ232" s="18">
        <v>0</v>
      </c>
      <c r="AK232" s="107">
        <v>1.0549999999999999</v>
      </c>
      <c r="AL232" s="110">
        <v>1.0144230769230769</v>
      </c>
      <c r="AM232" s="111">
        <v>0</v>
      </c>
    </row>
    <row r="233" spans="15:39" x14ac:dyDescent="0.2">
      <c r="O233" s="36">
        <v>3</v>
      </c>
      <c r="P233" s="2" t="s">
        <v>11</v>
      </c>
      <c r="Q233" s="37">
        <v>1.0449999999999999</v>
      </c>
      <c r="R233" s="37">
        <v>0.95693799999999996</v>
      </c>
      <c r="S233" s="37">
        <v>1.05</v>
      </c>
      <c r="T233" s="37">
        <v>0.3</v>
      </c>
      <c r="U233" s="38">
        <v>0</v>
      </c>
      <c r="V233" s="16">
        <v>0.05</v>
      </c>
      <c r="W233" s="5">
        <v>4.7619047619047616E-2</v>
      </c>
      <c r="X233" s="18">
        <v>0</v>
      </c>
      <c r="Y233" s="59">
        <v>2.5000000000000001E-2</v>
      </c>
      <c r="Z233" s="6">
        <v>2.3809523809523808E-2</v>
      </c>
      <c r="AA233" s="61">
        <v>0</v>
      </c>
      <c r="AB233" s="25">
        <v>7.4999999999999997E-2</v>
      </c>
      <c r="AC233" s="109">
        <v>7.1428571428571425E-2</v>
      </c>
      <c r="AD233" s="109">
        <v>0</v>
      </c>
      <c r="AE233" s="118">
        <v>1</v>
      </c>
      <c r="AF233" s="110">
        <v>0.95238095238095233</v>
      </c>
      <c r="AG233" s="111">
        <v>0</v>
      </c>
      <c r="AH233" s="16">
        <v>1.0149999999999999</v>
      </c>
      <c r="AI233" s="5">
        <v>0.96666666666666656</v>
      </c>
      <c r="AJ233" s="18">
        <v>0</v>
      </c>
      <c r="AK233" s="107">
        <v>1.0549999999999999</v>
      </c>
      <c r="AL233" s="110">
        <v>1.0047619047619047</v>
      </c>
      <c r="AM233" s="111">
        <v>0</v>
      </c>
    </row>
    <row r="234" spans="15:39" x14ac:dyDescent="0.2">
      <c r="O234" s="36">
        <v>3</v>
      </c>
      <c r="P234" s="2" t="s">
        <v>13</v>
      </c>
      <c r="Q234" s="37">
        <v>1.0549999999999999</v>
      </c>
      <c r="R234" s="37">
        <v>0.94786700000000002</v>
      </c>
      <c r="S234" s="37">
        <v>1.05</v>
      </c>
      <c r="T234" s="37">
        <v>0.7</v>
      </c>
      <c r="U234" s="38">
        <v>0</v>
      </c>
      <c r="V234" s="16">
        <v>0.05</v>
      </c>
      <c r="W234" s="5">
        <v>4.7619047619047616E-2</v>
      </c>
      <c r="X234" s="18">
        <v>0</v>
      </c>
      <c r="Y234" s="59">
        <v>2.5000000000000001E-2</v>
      </c>
      <c r="Z234" s="6">
        <v>2.3809523809523808E-2</v>
      </c>
      <c r="AA234" s="101">
        <v>0</v>
      </c>
      <c r="AB234" s="25">
        <v>7.4999999999999997E-2</v>
      </c>
      <c r="AC234" s="109">
        <v>7.1428571428571425E-2</v>
      </c>
      <c r="AD234" s="109">
        <v>0</v>
      </c>
      <c r="AE234" s="118">
        <v>1</v>
      </c>
      <c r="AF234" s="110">
        <v>0.95238095238095233</v>
      </c>
      <c r="AG234" s="111">
        <v>0</v>
      </c>
      <c r="AH234" s="16">
        <v>1.0149999999999999</v>
      </c>
      <c r="AI234" s="5">
        <v>0.96666666666666656</v>
      </c>
      <c r="AJ234" s="18">
        <v>0</v>
      </c>
      <c r="AK234" s="107">
        <v>1.0549999999999999</v>
      </c>
      <c r="AL234" s="110">
        <v>1.0047619047619047</v>
      </c>
      <c r="AM234" s="111">
        <v>0</v>
      </c>
    </row>
    <row r="235" spans="15:39" x14ac:dyDescent="0.2">
      <c r="O235" s="36">
        <v>3</v>
      </c>
      <c r="P235" s="2" t="s">
        <v>12</v>
      </c>
      <c r="Q235" s="37">
        <v>1.0449999999999999</v>
      </c>
      <c r="R235" s="37">
        <v>0.95693799999999996</v>
      </c>
      <c r="S235" s="37">
        <v>1.05</v>
      </c>
      <c r="T235" s="37">
        <v>0.7</v>
      </c>
      <c r="U235" s="38">
        <v>0</v>
      </c>
      <c r="V235" s="16">
        <v>0.05</v>
      </c>
      <c r="W235" s="5">
        <v>4.7619047619047616E-2</v>
      </c>
      <c r="X235" s="18">
        <v>0</v>
      </c>
      <c r="Y235" s="59">
        <v>2.5000000000000001E-2</v>
      </c>
      <c r="Z235" s="6">
        <v>2.3809523809523808E-2</v>
      </c>
      <c r="AA235" s="61">
        <v>0</v>
      </c>
      <c r="AB235" s="25">
        <v>7.4999999999999997E-2</v>
      </c>
      <c r="AC235" s="109">
        <v>7.1428571428571425E-2</v>
      </c>
      <c r="AD235" s="109">
        <v>0</v>
      </c>
      <c r="AE235" s="118">
        <v>1</v>
      </c>
      <c r="AF235" s="110">
        <v>0.95238095238095233</v>
      </c>
      <c r="AG235" s="111">
        <v>0</v>
      </c>
      <c r="AH235" s="16">
        <v>1.0149999999999999</v>
      </c>
      <c r="AI235" s="5">
        <v>0.96666666666666656</v>
      </c>
      <c r="AJ235" s="18">
        <v>0</v>
      </c>
      <c r="AK235" s="107">
        <v>1.0549999999999999</v>
      </c>
      <c r="AL235" s="110">
        <v>1.0047619047619047</v>
      </c>
      <c r="AM235" s="111">
        <v>0</v>
      </c>
    </row>
    <row r="236" spans="15:39" x14ac:dyDescent="0.2">
      <c r="O236" s="36">
        <v>3</v>
      </c>
      <c r="P236" s="2" t="s">
        <v>14</v>
      </c>
      <c r="Q236" s="37">
        <v>1.0549999999999999</v>
      </c>
      <c r="R236" s="37">
        <v>0.94786700000000002</v>
      </c>
      <c r="S236" s="37">
        <v>1.05</v>
      </c>
      <c r="T236" s="37">
        <v>0.30000000000000004</v>
      </c>
      <c r="U236" s="38">
        <v>0</v>
      </c>
      <c r="V236" s="16">
        <v>0.05</v>
      </c>
      <c r="W236" s="5">
        <v>4.7619047619047616E-2</v>
      </c>
      <c r="X236" s="18">
        <v>0</v>
      </c>
      <c r="Y236" s="59">
        <v>2.5000000000000001E-2</v>
      </c>
      <c r="Z236" s="6">
        <v>2.3809523809523808E-2</v>
      </c>
      <c r="AA236" s="61">
        <v>0</v>
      </c>
      <c r="AB236" s="25">
        <v>7.4999999999999997E-2</v>
      </c>
      <c r="AC236" s="109">
        <v>7.1428571428571425E-2</v>
      </c>
      <c r="AD236" s="109">
        <v>0</v>
      </c>
      <c r="AE236" s="118">
        <v>1</v>
      </c>
      <c r="AF236" s="110">
        <v>0.95238095238095233</v>
      </c>
      <c r="AG236" s="111">
        <v>0</v>
      </c>
      <c r="AH236" s="16">
        <v>1.0149999999999999</v>
      </c>
      <c r="AI236" s="5">
        <v>0.96666666666666656</v>
      </c>
      <c r="AJ236" s="18">
        <v>0</v>
      </c>
      <c r="AK236" s="107">
        <v>1.0549999999999999</v>
      </c>
      <c r="AL236" s="110">
        <v>1.0047619047619047</v>
      </c>
      <c r="AM236" s="111">
        <v>0</v>
      </c>
    </row>
    <row r="237" spans="15:39" x14ac:dyDescent="0.2">
      <c r="O237" s="36">
        <v>3</v>
      </c>
      <c r="P237" s="2" t="s">
        <v>15</v>
      </c>
      <c r="Q237" s="37">
        <v>1.0549999999999999</v>
      </c>
      <c r="R237" s="37">
        <v>0.94786700000000002</v>
      </c>
      <c r="S237" s="37">
        <v>1.06</v>
      </c>
      <c r="T237" s="37">
        <v>0.3</v>
      </c>
      <c r="U237" s="38">
        <v>0.3</v>
      </c>
      <c r="V237" s="16">
        <v>0.05</v>
      </c>
      <c r="W237" s="5">
        <v>4.716981132075472E-2</v>
      </c>
      <c r="X237" s="18">
        <v>1.4150943396226415E-2</v>
      </c>
      <c r="Y237" s="59">
        <v>2.5000000000000001E-2</v>
      </c>
      <c r="Z237" s="6">
        <v>2.358490566037736E-2</v>
      </c>
      <c r="AA237" s="61">
        <v>7.0754716981132077E-3</v>
      </c>
      <c r="AB237" s="25">
        <v>7.4999999999999997E-2</v>
      </c>
      <c r="AC237" s="109">
        <v>7.0754716981132074E-2</v>
      </c>
      <c r="AD237" s="109">
        <v>2.1226415094339621E-2</v>
      </c>
      <c r="AE237" s="118">
        <v>1</v>
      </c>
      <c r="AF237" s="110">
        <v>0.94339622641509424</v>
      </c>
      <c r="AG237" s="111">
        <v>0.28301886792452824</v>
      </c>
      <c r="AH237" s="16">
        <v>1.0149999999999999</v>
      </c>
      <c r="AI237" s="5">
        <v>0.9575471698113206</v>
      </c>
      <c r="AJ237" s="18">
        <v>0.28726415094339619</v>
      </c>
      <c r="AK237" s="107">
        <v>1.0549999999999999</v>
      </c>
      <c r="AL237" s="110">
        <v>0.99528301886792447</v>
      </c>
      <c r="AM237" s="111">
        <v>0.29858490566037732</v>
      </c>
    </row>
    <row r="238" spans="15:39" x14ac:dyDescent="0.2">
      <c r="O238" s="36">
        <v>3</v>
      </c>
      <c r="P238" s="2" t="s">
        <v>16</v>
      </c>
      <c r="Q238" s="37">
        <v>1.0649999999999999</v>
      </c>
      <c r="R238" s="37">
        <v>0.938967</v>
      </c>
      <c r="S238" s="37">
        <v>1.06</v>
      </c>
      <c r="T238" s="37">
        <v>0.7</v>
      </c>
      <c r="U238" s="38">
        <v>0.7</v>
      </c>
      <c r="V238" s="16">
        <v>0.05</v>
      </c>
      <c r="W238" s="5">
        <v>4.716981132075472E-2</v>
      </c>
      <c r="X238" s="18">
        <v>3.3018867924528301E-2</v>
      </c>
      <c r="Y238" s="59">
        <v>2.5000000000000001E-2</v>
      </c>
      <c r="Z238" s="6">
        <v>2.358490566037736E-2</v>
      </c>
      <c r="AA238" s="61">
        <v>1.6509433962264151E-2</v>
      </c>
      <c r="AB238" s="25">
        <v>7.4999999999999997E-2</v>
      </c>
      <c r="AC238" s="109">
        <v>7.0754716981132074E-2</v>
      </c>
      <c r="AD238" s="109">
        <v>4.9528301886792449E-2</v>
      </c>
      <c r="AE238" s="118">
        <v>1</v>
      </c>
      <c r="AF238" s="110">
        <v>0.94339622641509424</v>
      </c>
      <c r="AG238" s="111">
        <v>0.66037735849056589</v>
      </c>
      <c r="AH238" s="16">
        <v>1.0149999999999999</v>
      </c>
      <c r="AI238" s="5">
        <v>0.9575471698113206</v>
      </c>
      <c r="AJ238" s="18">
        <v>0.67028301886792441</v>
      </c>
      <c r="AK238" s="107">
        <v>1.0549999999999999</v>
      </c>
      <c r="AL238" s="110">
        <v>0.99528301886792447</v>
      </c>
      <c r="AM238" s="111">
        <v>0.69669811320754704</v>
      </c>
    </row>
    <row r="239" spans="15:39" x14ac:dyDescent="0.2">
      <c r="O239" s="36">
        <v>4</v>
      </c>
      <c r="P239" s="2" t="s">
        <v>17</v>
      </c>
      <c r="Q239" s="37"/>
      <c r="R239" s="37">
        <v>1</v>
      </c>
      <c r="S239" s="37">
        <v>1.0764</v>
      </c>
      <c r="T239" s="37"/>
      <c r="U239" s="38">
        <v>0</v>
      </c>
      <c r="V239" s="16">
        <v>1.05</v>
      </c>
      <c r="W239" s="5">
        <v>0.97547380156075814</v>
      </c>
      <c r="X239" s="18">
        <v>0</v>
      </c>
      <c r="Y239" s="59">
        <v>1.0249999999999999</v>
      </c>
      <c r="Z239" s="6">
        <v>0.95224823485693044</v>
      </c>
      <c r="AA239" s="61">
        <v>0</v>
      </c>
      <c r="AB239" s="25">
        <v>1.075</v>
      </c>
      <c r="AC239" s="109">
        <v>0.99869936826458561</v>
      </c>
      <c r="AD239" s="109">
        <v>0</v>
      </c>
      <c r="AE239" s="117"/>
      <c r="AF239" s="106"/>
      <c r="AG239" s="112"/>
      <c r="AH239" s="120"/>
      <c r="AI239" s="105"/>
      <c r="AJ239" s="121"/>
      <c r="AK239" s="106"/>
      <c r="AL239" s="106"/>
      <c r="AM239" s="112"/>
    </row>
    <row r="240" spans="15:39" x14ac:dyDescent="0.2">
      <c r="O240" s="36">
        <v>4</v>
      </c>
      <c r="P240" s="2" t="s">
        <v>18</v>
      </c>
      <c r="Q240" s="37"/>
      <c r="R240" s="37">
        <v>1</v>
      </c>
      <c r="S240" s="37">
        <v>1.0764</v>
      </c>
      <c r="T240" s="37"/>
      <c r="U240" s="38"/>
      <c r="V240" s="16">
        <v>1.05</v>
      </c>
      <c r="W240" s="5">
        <v>0.97547380156075814</v>
      </c>
      <c r="X240" s="18"/>
      <c r="Y240" s="59">
        <v>1.0249999999999999</v>
      </c>
      <c r="Z240" s="6">
        <v>0.95224823485693044</v>
      </c>
      <c r="AA240" s="61"/>
      <c r="AB240" s="25">
        <v>1.075</v>
      </c>
      <c r="AC240" s="109">
        <v>0.99869936826458561</v>
      </c>
      <c r="AD240" s="109"/>
      <c r="AE240" s="117"/>
      <c r="AF240" s="106"/>
      <c r="AG240" s="112"/>
      <c r="AH240" s="120"/>
      <c r="AI240" s="105"/>
      <c r="AJ240" s="121"/>
      <c r="AK240" s="106"/>
      <c r="AL240" s="106"/>
      <c r="AM240" s="112"/>
    </row>
    <row r="241" spans="15:39" x14ac:dyDescent="0.2">
      <c r="O241" s="36">
        <v>4</v>
      </c>
      <c r="P241" s="2" t="s">
        <v>19</v>
      </c>
      <c r="Q241" s="37"/>
      <c r="R241" s="37">
        <v>1</v>
      </c>
      <c r="S241" s="37">
        <v>1.0868</v>
      </c>
      <c r="T241" s="37"/>
      <c r="U241" s="38">
        <v>0</v>
      </c>
      <c r="V241" s="16">
        <v>1.05</v>
      </c>
      <c r="W241" s="5">
        <v>0.96613912403386093</v>
      </c>
      <c r="X241" s="18">
        <v>0</v>
      </c>
      <c r="Y241" s="59">
        <v>1.0249999999999999</v>
      </c>
      <c r="Z241" s="6">
        <v>0.9431358115568641</v>
      </c>
      <c r="AA241" s="61">
        <v>0</v>
      </c>
      <c r="AB241" s="25">
        <v>1.075</v>
      </c>
      <c r="AC241" s="109">
        <v>0.98914243651085754</v>
      </c>
      <c r="AD241" s="109">
        <v>0</v>
      </c>
      <c r="AE241" s="117"/>
      <c r="AF241" s="106"/>
      <c r="AG241" s="112"/>
      <c r="AH241" s="120"/>
      <c r="AI241" s="105"/>
      <c r="AJ241" s="121"/>
      <c r="AK241" s="106"/>
      <c r="AL241" s="106"/>
      <c r="AM241" s="112"/>
    </row>
    <row r="242" spans="15:39" x14ac:dyDescent="0.2">
      <c r="O242" s="36">
        <v>4</v>
      </c>
      <c r="P242" s="2" t="s">
        <v>22</v>
      </c>
      <c r="Q242" s="37"/>
      <c r="R242" s="37">
        <v>1</v>
      </c>
      <c r="S242" s="37">
        <v>1.0868</v>
      </c>
      <c r="T242" s="37"/>
      <c r="U242" s="38"/>
      <c r="V242" s="16">
        <v>1.05</v>
      </c>
      <c r="W242" s="5">
        <v>0.96613912403386093</v>
      </c>
      <c r="X242" s="18"/>
      <c r="Y242" s="59">
        <v>1.0249999999999999</v>
      </c>
      <c r="Z242" s="6">
        <v>0.9431358115568641</v>
      </c>
      <c r="AA242" s="61"/>
      <c r="AB242" s="25">
        <v>1.075</v>
      </c>
      <c r="AC242" s="109">
        <v>0.98914243651085754</v>
      </c>
      <c r="AD242" s="109"/>
      <c r="AE242" s="117"/>
      <c r="AF242" s="106"/>
      <c r="AG242" s="112"/>
      <c r="AH242" s="120"/>
      <c r="AI242" s="105"/>
      <c r="AJ242" s="121"/>
      <c r="AK242" s="106"/>
      <c r="AL242" s="106"/>
      <c r="AM242" s="112"/>
    </row>
    <row r="243" spans="15:39" x14ac:dyDescent="0.2">
      <c r="O243" s="36">
        <v>4</v>
      </c>
      <c r="P243" s="2" t="s">
        <v>20</v>
      </c>
      <c r="Q243" s="37"/>
      <c r="R243" s="37">
        <v>1</v>
      </c>
      <c r="S243" s="37">
        <v>1.0972500000000001</v>
      </c>
      <c r="T243" s="37"/>
      <c r="U243" s="38">
        <v>0</v>
      </c>
      <c r="V243" s="16">
        <v>1.05</v>
      </c>
      <c r="W243" s="5">
        <v>0.9569377990430622</v>
      </c>
      <c r="X243" s="18">
        <v>0</v>
      </c>
      <c r="Y243" s="59">
        <v>1.0249999999999999</v>
      </c>
      <c r="Z243" s="6">
        <v>0.93415356573251296</v>
      </c>
      <c r="AA243" s="61">
        <v>0</v>
      </c>
      <c r="AB243" s="25">
        <v>1.075</v>
      </c>
      <c r="AC243" s="109">
        <v>0.97972203235361122</v>
      </c>
      <c r="AD243" s="109">
        <v>0</v>
      </c>
      <c r="AE243" s="117"/>
      <c r="AF243" s="106"/>
      <c r="AG243" s="112"/>
      <c r="AH243" s="120"/>
      <c r="AI243" s="105"/>
      <c r="AJ243" s="121"/>
      <c r="AK243" s="106"/>
      <c r="AL243" s="106"/>
      <c r="AM243" s="112"/>
    </row>
    <row r="244" spans="15:39" x14ac:dyDescent="0.2">
      <c r="O244" s="36">
        <v>4</v>
      </c>
      <c r="P244" s="2" t="s">
        <v>23</v>
      </c>
      <c r="Q244" s="37"/>
      <c r="R244" s="37">
        <v>1</v>
      </c>
      <c r="S244" s="37">
        <v>1.0972500000000001</v>
      </c>
      <c r="T244" s="37"/>
      <c r="U244" s="38"/>
      <c r="V244" s="16">
        <v>1.05</v>
      </c>
      <c r="W244" s="5">
        <v>0.9569377990430622</v>
      </c>
      <c r="X244" s="18"/>
      <c r="Y244" s="59">
        <v>1.0249999999999999</v>
      </c>
      <c r="Z244" s="6">
        <v>0.93415356573251296</v>
      </c>
      <c r="AA244" s="61"/>
      <c r="AB244" s="25">
        <v>1.075</v>
      </c>
      <c r="AC244" s="109">
        <v>0.97972203235361122</v>
      </c>
      <c r="AD244" s="109"/>
      <c r="AE244" s="117"/>
      <c r="AF244" s="106"/>
      <c r="AG244" s="112"/>
      <c r="AH244" s="120"/>
      <c r="AI244" s="105"/>
      <c r="AJ244" s="121"/>
      <c r="AK244" s="106"/>
      <c r="AL244" s="106"/>
      <c r="AM244" s="112"/>
    </row>
    <row r="245" spans="15:39" x14ac:dyDescent="0.2">
      <c r="O245" s="36">
        <v>4</v>
      </c>
      <c r="P245" s="2" t="s">
        <v>24</v>
      </c>
      <c r="Q245" s="37"/>
      <c r="R245" s="37">
        <v>1</v>
      </c>
      <c r="S245" s="37">
        <v>1.10775</v>
      </c>
      <c r="T245" s="37"/>
      <c r="U245" s="38">
        <v>0</v>
      </c>
      <c r="V245" s="16">
        <v>1.05</v>
      </c>
      <c r="W245" s="5">
        <v>0.94786729857819907</v>
      </c>
      <c r="X245" s="18">
        <v>0</v>
      </c>
      <c r="Y245" s="59">
        <v>1.0249999999999999</v>
      </c>
      <c r="Z245" s="6">
        <v>0.92529902956443233</v>
      </c>
      <c r="AA245" s="61">
        <v>0</v>
      </c>
      <c r="AB245" s="25">
        <v>1.075</v>
      </c>
      <c r="AC245" s="109">
        <v>0.9704355675919657</v>
      </c>
      <c r="AD245" s="109">
        <v>0</v>
      </c>
      <c r="AE245" s="117"/>
      <c r="AF245" s="106"/>
      <c r="AG245" s="112"/>
      <c r="AH245" s="120"/>
      <c r="AI245" s="105"/>
      <c r="AJ245" s="121"/>
      <c r="AK245" s="106"/>
      <c r="AL245" s="106"/>
      <c r="AM245" s="112"/>
    </row>
    <row r="246" spans="15:39" x14ac:dyDescent="0.2">
      <c r="O246" s="36">
        <v>4</v>
      </c>
      <c r="P246" s="2" t="s">
        <v>27</v>
      </c>
      <c r="Q246" s="37"/>
      <c r="R246" s="37">
        <v>1</v>
      </c>
      <c r="S246" s="37">
        <v>1.10775</v>
      </c>
      <c r="T246" s="37"/>
      <c r="U246" s="38"/>
      <c r="V246" s="16">
        <v>1.05</v>
      </c>
      <c r="W246" s="5">
        <v>0.94786729857819907</v>
      </c>
      <c r="X246" s="18"/>
      <c r="Y246" s="59">
        <v>1.0249999999999999</v>
      </c>
      <c r="Z246" s="6">
        <v>0.92529902956443233</v>
      </c>
      <c r="AA246" s="61"/>
      <c r="AB246" s="25">
        <v>1.075</v>
      </c>
      <c r="AC246" s="109">
        <v>0.9704355675919657</v>
      </c>
      <c r="AD246" s="109"/>
      <c r="AE246" s="117"/>
      <c r="AF246" s="106"/>
      <c r="AG246" s="112"/>
      <c r="AH246" s="120"/>
      <c r="AI246" s="105"/>
      <c r="AJ246" s="121"/>
      <c r="AK246" s="106"/>
      <c r="AL246" s="106"/>
      <c r="AM246" s="112"/>
    </row>
    <row r="247" spans="15:39" x14ac:dyDescent="0.2">
      <c r="O247" s="36">
        <v>4</v>
      </c>
      <c r="P247" s="2" t="s">
        <v>21</v>
      </c>
      <c r="Q247" s="37"/>
      <c r="R247" s="37">
        <v>1</v>
      </c>
      <c r="S247" s="37">
        <v>1.0972500000000001</v>
      </c>
      <c r="T247" s="37"/>
      <c r="U247" s="38">
        <v>0</v>
      </c>
      <c r="V247" s="16">
        <v>1.05</v>
      </c>
      <c r="W247" s="5">
        <v>0.9569377990430622</v>
      </c>
      <c r="X247" s="18">
        <v>0</v>
      </c>
      <c r="Y247" s="59">
        <v>1.0249999999999999</v>
      </c>
      <c r="Z247" s="6">
        <v>0.93415356573251296</v>
      </c>
      <c r="AA247" s="61">
        <v>0</v>
      </c>
      <c r="AB247" s="25">
        <v>1.075</v>
      </c>
      <c r="AC247" s="109">
        <v>0.97972203235361122</v>
      </c>
      <c r="AD247" s="109">
        <v>0</v>
      </c>
      <c r="AE247" s="117"/>
      <c r="AF247" s="106"/>
      <c r="AG247" s="112"/>
      <c r="AH247" s="120"/>
      <c r="AI247" s="105"/>
      <c r="AJ247" s="121"/>
      <c r="AK247" s="106"/>
      <c r="AL247" s="106"/>
      <c r="AM247" s="112"/>
    </row>
    <row r="248" spans="15:39" x14ac:dyDescent="0.2">
      <c r="O248" s="36">
        <v>4</v>
      </c>
      <c r="P248" s="2" t="s">
        <v>25</v>
      </c>
      <c r="Q248" s="37"/>
      <c r="R248" s="37">
        <v>1</v>
      </c>
      <c r="S248" s="37">
        <v>1.0972500000000001</v>
      </c>
      <c r="T248" s="37"/>
      <c r="U248" s="38"/>
      <c r="V248" s="16">
        <v>1.05</v>
      </c>
      <c r="W248" s="5">
        <v>0.9569377990430622</v>
      </c>
      <c r="X248" s="18"/>
      <c r="Y248" s="59">
        <v>1.0249999999999999</v>
      </c>
      <c r="Z248" s="6">
        <v>0.93415356573251296</v>
      </c>
      <c r="AA248" s="61"/>
      <c r="AB248" s="25">
        <v>1.075</v>
      </c>
      <c r="AC248" s="109">
        <v>0.97972203235361122</v>
      </c>
      <c r="AD248" s="109"/>
      <c r="AE248" s="117"/>
      <c r="AF248" s="106"/>
      <c r="AG248" s="112"/>
      <c r="AH248" s="120"/>
      <c r="AI248" s="105"/>
      <c r="AJ248" s="121"/>
      <c r="AK248" s="106"/>
      <c r="AL248" s="106"/>
      <c r="AM248" s="112"/>
    </row>
    <row r="249" spans="15:39" x14ac:dyDescent="0.2">
      <c r="O249" s="36">
        <v>4</v>
      </c>
      <c r="P249" s="2" t="s">
        <v>32</v>
      </c>
      <c r="Q249" s="37"/>
      <c r="R249" s="37">
        <v>1</v>
      </c>
      <c r="S249" s="37">
        <v>1.10775</v>
      </c>
      <c r="T249" s="37"/>
      <c r="U249" s="38">
        <v>0</v>
      </c>
      <c r="V249" s="16">
        <v>1.05</v>
      </c>
      <c r="W249" s="5">
        <v>0.94786729857819907</v>
      </c>
      <c r="X249" s="18">
        <v>0</v>
      </c>
      <c r="Y249" s="59">
        <v>1.0249999999999999</v>
      </c>
      <c r="Z249" s="6">
        <v>0.92529902956443233</v>
      </c>
      <c r="AA249" s="61">
        <v>0</v>
      </c>
      <c r="AB249" s="25">
        <v>1.075</v>
      </c>
      <c r="AC249" s="109">
        <v>0.9704355675919657</v>
      </c>
      <c r="AD249" s="109">
        <v>0</v>
      </c>
      <c r="AE249" s="117"/>
      <c r="AF249" s="106"/>
      <c r="AG249" s="112"/>
      <c r="AH249" s="120"/>
      <c r="AI249" s="105"/>
      <c r="AJ249" s="121"/>
      <c r="AK249" s="106"/>
      <c r="AL249" s="106"/>
      <c r="AM249" s="112"/>
    </row>
    <row r="250" spans="15:39" x14ac:dyDescent="0.2">
      <c r="O250" s="36">
        <v>4</v>
      </c>
      <c r="P250" s="2" t="s">
        <v>28</v>
      </c>
      <c r="Q250" s="37"/>
      <c r="R250" s="37">
        <v>1</v>
      </c>
      <c r="S250" s="37">
        <v>1.10775</v>
      </c>
      <c r="T250" s="37"/>
      <c r="U250" s="38"/>
      <c r="V250" s="16">
        <v>1.05</v>
      </c>
      <c r="W250" s="5">
        <v>0.94786729857819907</v>
      </c>
      <c r="X250" s="18"/>
      <c r="Y250" s="59">
        <v>1.0249999999999999</v>
      </c>
      <c r="Z250" s="6">
        <v>0.92529902956443233</v>
      </c>
      <c r="AA250" s="61"/>
      <c r="AB250" s="25">
        <v>1.075</v>
      </c>
      <c r="AC250" s="109">
        <v>0.9704355675919657</v>
      </c>
      <c r="AD250" s="109"/>
      <c r="AE250" s="117"/>
      <c r="AF250" s="106"/>
      <c r="AG250" s="112"/>
      <c r="AH250" s="120"/>
      <c r="AI250" s="105"/>
      <c r="AJ250" s="121"/>
      <c r="AK250" s="106"/>
      <c r="AL250" s="106"/>
      <c r="AM250" s="112"/>
    </row>
    <row r="251" spans="15:39" x14ac:dyDescent="0.2">
      <c r="O251" s="36">
        <v>4</v>
      </c>
      <c r="P251" s="2" t="s">
        <v>26</v>
      </c>
      <c r="Q251" s="37"/>
      <c r="R251" s="37">
        <v>1</v>
      </c>
      <c r="S251" s="37">
        <v>1.1183000000000001</v>
      </c>
      <c r="T251" s="37"/>
      <c r="U251" s="38">
        <v>0.3</v>
      </c>
      <c r="V251" s="16">
        <v>1.05</v>
      </c>
      <c r="W251" s="5">
        <v>0.93892515425198964</v>
      </c>
      <c r="X251" s="18">
        <v>0.28167754627559688</v>
      </c>
      <c r="Y251" s="59">
        <v>1.0249999999999999</v>
      </c>
      <c r="Z251" s="6">
        <v>0.91656979343646594</v>
      </c>
      <c r="AA251" s="61">
        <v>0.27497093803093975</v>
      </c>
      <c r="AB251" s="25">
        <v>1.075</v>
      </c>
      <c r="AC251" s="109">
        <v>0.96128051506751311</v>
      </c>
      <c r="AD251" s="109">
        <v>0.2883841545202539</v>
      </c>
      <c r="AE251" s="117"/>
      <c r="AF251" s="106"/>
      <c r="AG251" s="112"/>
      <c r="AH251" s="120"/>
      <c r="AI251" s="105"/>
      <c r="AJ251" s="121"/>
      <c r="AK251" s="106"/>
      <c r="AL251" s="106"/>
      <c r="AM251" s="112"/>
    </row>
    <row r="252" spans="15:39" x14ac:dyDescent="0.2">
      <c r="O252" s="36">
        <v>4</v>
      </c>
      <c r="P252" s="2" t="s">
        <v>29</v>
      </c>
      <c r="Q252" s="37"/>
      <c r="R252" s="37">
        <v>1</v>
      </c>
      <c r="S252" s="37">
        <v>1.1183000000000001</v>
      </c>
      <c r="T252" s="37"/>
      <c r="U252" s="38"/>
      <c r="V252" s="16">
        <v>1.05</v>
      </c>
      <c r="W252" s="5">
        <v>0.93892515425198964</v>
      </c>
      <c r="X252" s="18"/>
      <c r="Y252" s="59">
        <v>1.0249999999999999</v>
      </c>
      <c r="Z252" s="6">
        <v>0.91656979343646594</v>
      </c>
      <c r="AA252" s="61"/>
      <c r="AB252" s="25">
        <v>1.075</v>
      </c>
      <c r="AC252" s="109">
        <v>0.96128051506751311</v>
      </c>
      <c r="AD252" s="109"/>
      <c r="AE252" s="117"/>
      <c r="AF252" s="106"/>
      <c r="AG252" s="112"/>
      <c r="AH252" s="120"/>
      <c r="AI252" s="105"/>
      <c r="AJ252" s="121"/>
      <c r="AK252" s="106"/>
      <c r="AL252" s="106"/>
      <c r="AM252" s="112"/>
    </row>
    <row r="253" spans="15:39" x14ac:dyDescent="0.2">
      <c r="O253" s="36">
        <v>4</v>
      </c>
      <c r="P253" s="2" t="s">
        <v>30</v>
      </c>
      <c r="Q253" s="37"/>
      <c r="R253" s="37">
        <v>1</v>
      </c>
      <c r="S253" s="37">
        <v>1.1289</v>
      </c>
      <c r="T253" s="37"/>
      <c r="U253" s="38">
        <v>0.7</v>
      </c>
      <c r="V253" s="16">
        <v>1.05</v>
      </c>
      <c r="W253" s="5">
        <v>0.93010895562051554</v>
      </c>
      <c r="X253" s="18">
        <v>0.65107626893436088</v>
      </c>
      <c r="Y253" s="59">
        <v>1.0249999999999999</v>
      </c>
      <c r="Z253" s="6">
        <v>0.90796350429621742</v>
      </c>
      <c r="AA253" s="61">
        <v>0.63557445300735216</v>
      </c>
      <c r="AB253" s="25">
        <v>1.075</v>
      </c>
      <c r="AC253" s="109">
        <v>0.95225440694481345</v>
      </c>
      <c r="AD253" s="109">
        <v>0.66657808486136938</v>
      </c>
      <c r="AE253" s="117"/>
      <c r="AF253" s="106"/>
      <c r="AG253" s="112"/>
      <c r="AH253" s="120"/>
      <c r="AI253" s="105"/>
      <c r="AJ253" s="121"/>
      <c r="AK253" s="106"/>
      <c r="AL253" s="106"/>
      <c r="AM253" s="112"/>
    </row>
    <row r="254" spans="15:39" ht="15" thickBot="1" x14ac:dyDescent="0.25">
      <c r="O254" s="39">
        <v>4</v>
      </c>
      <c r="P254" s="40" t="s">
        <v>31</v>
      </c>
      <c r="Q254" s="41"/>
      <c r="R254" s="41">
        <v>1</v>
      </c>
      <c r="S254" s="41">
        <v>1.1289</v>
      </c>
      <c r="T254" s="41"/>
      <c r="U254" s="42"/>
      <c r="V254" s="19">
        <v>1.05</v>
      </c>
      <c r="W254" s="20">
        <v>0.93010895562051554</v>
      </c>
      <c r="X254" s="21"/>
      <c r="Y254" s="62">
        <v>1.0249999999999999</v>
      </c>
      <c r="Z254" s="63">
        <v>0.90796350429621742</v>
      </c>
      <c r="AA254" s="64"/>
      <c r="AB254" s="26">
        <v>1.075</v>
      </c>
      <c r="AC254" s="113">
        <v>0.95225440694481345</v>
      </c>
      <c r="AD254" s="113"/>
      <c r="AE254" s="119"/>
      <c r="AF254" s="114"/>
      <c r="AG254" s="116"/>
      <c r="AH254" s="122"/>
      <c r="AI254" s="115"/>
      <c r="AJ254" s="123"/>
      <c r="AK254" s="114"/>
      <c r="AL254" s="114"/>
      <c r="AM254" s="116"/>
    </row>
    <row r="255" spans="15:39" ht="16.5" thickTop="1" x14ac:dyDescent="0.25">
      <c r="O255" s="102"/>
      <c r="P255" s="102"/>
      <c r="Q255" s="102"/>
      <c r="R255" s="102"/>
      <c r="S255" s="102"/>
      <c r="T255" s="102"/>
      <c r="U255" s="102"/>
      <c r="V255" s="102"/>
      <c r="W255" s="102"/>
      <c r="X255" s="124">
        <f>SUM(X225:X254)</f>
        <v>0.97992362653071252</v>
      </c>
      <c r="Y255" s="102"/>
      <c r="Z255" s="102"/>
      <c r="AA255" s="124">
        <f>SUM(AA225:AA254)</f>
        <v>0.93413029669866932</v>
      </c>
      <c r="AB255" s="102"/>
      <c r="AC255" s="102"/>
      <c r="AD255" s="124">
        <f>SUM(AD225:AD254)</f>
        <v>1.0257169563627553</v>
      </c>
      <c r="AE255" s="102"/>
      <c r="AF255" s="102"/>
      <c r="AG255" s="124">
        <f>SUM(AG225:AG254)</f>
        <v>0.94339622641509413</v>
      </c>
      <c r="AH255" s="102"/>
      <c r="AI255" s="102"/>
      <c r="AJ255" s="124">
        <f>SUM(AJ225:AJ254)</f>
        <v>0.9575471698113206</v>
      </c>
      <c r="AK255" s="102"/>
      <c r="AL255" s="102"/>
      <c r="AM255" s="124">
        <f>SUM(AM225:AM254)</f>
        <v>0.99528301886792436</v>
      </c>
    </row>
  </sheetData>
  <mergeCells count="50">
    <mergeCell ref="AH6:AJ6"/>
    <mergeCell ref="AK6:AM6"/>
    <mergeCell ref="O42:U42"/>
    <mergeCell ref="V42:X42"/>
    <mergeCell ref="Y42:AA42"/>
    <mergeCell ref="AB42:AD42"/>
    <mergeCell ref="AE42:AG42"/>
    <mergeCell ref="AH42:AJ42"/>
    <mergeCell ref="AK42:AM42"/>
    <mergeCell ref="O6:U6"/>
    <mergeCell ref="V6:X6"/>
    <mergeCell ref="Y6:AA6"/>
    <mergeCell ref="AB6:AD6"/>
    <mergeCell ref="AE6:AG6"/>
    <mergeCell ref="AK78:AM78"/>
    <mergeCell ref="O114:U114"/>
    <mergeCell ref="V114:X114"/>
    <mergeCell ref="Y114:AA114"/>
    <mergeCell ref="AB114:AD114"/>
    <mergeCell ref="AE114:AG114"/>
    <mergeCell ref="AH114:AJ114"/>
    <mergeCell ref="AK114:AM114"/>
    <mergeCell ref="O78:U78"/>
    <mergeCell ref="V78:X78"/>
    <mergeCell ref="Y78:AA78"/>
    <mergeCell ref="AB78:AD78"/>
    <mergeCell ref="AE78:AG78"/>
    <mergeCell ref="AH78:AJ78"/>
    <mergeCell ref="AE150:AG150"/>
    <mergeCell ref="AK222:AM222"/>
    <mergeCell ref="AE222:AG222"/>
    <mergeCell ref="AH222:AJ222"/>
    <mergeCell ref="AK150:AM150"/>
    <mergeCell ref="AE186:AG186"/>
    <mergeCell ref="AH186:AJ186"/>
    <mergeCell ref="AK186:AM186"/>
    <mergeCell ref="AH150:AJ150"/>
    <mergeCell ref="G35:L35"/>
    <mergeCell ref="O222:U222"/>
    <mergeCell ref="V222:X222"/>
    <mergeCell ref="Y222:AA222"/>
    <mergeCell ref="AB222:AD222"/>
    <mergeCell ref="O186:U186"/>
    <mergeCell ref="V186:X186"/>
    <mergeCell ref="Y186:AA186"/>
    <mergeCell ref="AB186:AD186"/>
    <mergeCell ref="V150:X150"/>
    <mergeCell ref="Y150:AA150"/>
    <mergeCell ref="AB150:AD150"/>
    <mergeCell ref="O150:U1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Bond_stats</vt:lpstr>
      <vt:lpstr>Future_price&amp;Cashflow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2015-06-05T18:19:34Z</dcterms:created>
  <dcterms:modified xsi:type="dcterms:W3CDTF">2023-03-22T04:33:42Z</dcterms:modified>
</cp:coreProperties>
</file>