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G:\My Drive\GEC\PA FB 611\"/>
    </mc:Choice>
  </mc:AlternateContent>
  <xr:revisionPtr revIDLastSave="0" documentId="8_{2BC7F403-D138-499A-A4E8-77E21020402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etup" sheetId="2" r:id="rId1"/>
    <sheet name="Solution" sheetId="1" r:id="rId2"/>
  </sheets>
  <definedNames>
    <definedName name="solver_adj" localSheetId="1" hidden="1">Solution!$AE$10:$AE$19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Solution!$AE$22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Solution!$AG$22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hs1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22" i="1" l="1"/>
  <c r="R21" i="2"/>
  <c r="K19" i="2"/>
  <c r="J19" i="2"/>
  <c r="I19" i="2"/>
  <c r="H19" i="2"/>
  <c r="G19" i="2"/>
  <c r="F19" i="2"/>
  <c r="E19" i="2"/>
  <c r="D19" i="2"/>
  <c r="C19" i="2"/>
  <c r="B19" i="2"/>
  <c r="P10" i="2" a="1"/>
  <c r="P12" i="2"/>
  <c r="P14" i="2"/>
  <c r="P15" i="2"/>
  <c r="P13" i="2"/>
  <c r="R21" i="1"/>
  <c r="P10" i="1" a="1"/>
  <c r="P11" i="1"/>
  <c r="K31" i="1"/>
  <c r="K20" i="1"/>
  <c r="K21" i="1"/>
  <c r="K22" i="1"/>
  <c r="K23" i="1"/>
  <c r="K24" i="1"/>
  <c r="K25" i="1"/>
  <c r="K26" i="1"/>
  <c r="K27" i="1"/>
  <c r="K28" i="1"/>
  <c r="K29" i="1"/>
  <c r="K30" i="1"/>
  <c r="K33" i="1"/>
  <c r="K47" i="1"/>
  <c r="J31" i="1"/>
  <c r="J20" i="1"/>
  <c r="J21" i="1"/>
  <c r="J22" i="1"/>
  <c r="J23" i="1"/>
  <c r="J24" i="1"/>
  <c r="J25" i="1"/>
  <c r="J26" i="1"/>
  <c r="J27" i="1"/>
  <c r="J28" i="1"/>
  <c r="J29" i="1"/>
  <c r="J30" i="1"/>
  <c r="J33" i="1"/>
  <c r="J47" i="1"/>
  <c r="I31" i="1"/>
  <c r="I20" i="1"/>
  <c r="I21" i="1"/>
  <c r="I22" i="1"/>
  <c r="I23" i="1"/>
  <c r="I24" i="1"/>
  <c r="I25" i="1"/>
  <c r="I26" i="1"/>
  <c r="I27" i="1"/>
  <c r="I28" i="1"/>
  <c r="I29" i="1"/>
  <c r="I30" i="1"/>
  <c r="I33" i="1"/>
  <c r="I47" i="1"/>
  <c r="H31" i="1"/>
  <c r="H20" i="1"/>
  <c r="H21" i="1"/>
  <c r="H22" i="1"/>
  <c r="H23" i="1"/>
  <c r="H24" i="1"/>
  <c r="H25" i="1"/>
  <c r="H26" i="1"/>
  <c r="H27" i="1"/>
  <c r="H28" i="1"/>
  <c r="H29" i="1"/>
  <c r="H30" i="1"/>
  <c r="H33" i="1"/>
  <c r="H44" i="1" s="1"/>
  <c r="H47" i="1"/>
  <c r="G31" i="1"/>
  <c r="G20" i="1"/>
  <c r="G21" i="1"/>
  <c r="G22" i="1"/>
  <c r="G23" i="1"/>
  <c r="G24" i="1"/>
  <c r="G25" i="1"/>
  <c r="G26" i="1"/>
  <c r="G27" i="1"/>
  <c r="G28" i="1"/>
  <c r="G29" i="1"/>
  <c r="G30" i="1"/>
  <c r="G33" i="1"/>
  <c r="G47" i="1"/>
  <c r="F31" i="1"/>
  <c r="F20" i="1"/>
  <c r="F21" i="1"/>
  <c r="F22" i="1"/>
  <c r="F23" i="1"/>
  <c r="F24" i="1"/>
  <c r="F25" i="1"/>
  <c r="F26" i="1"/>
  <c r="F27" i="1"/>
  <c r="F28" i="1"/>
  <c r="F29" i="1"/>
  <c r="F30" i="1"/>
  <c r="F33" i="1"/>
  <c r="F47" i="1"/>
  <c r="E31" i="1"/>
  <c r="E20" i="1"/>
  <c r="E21" i="1"/>
  <c r="E22" i="1"/>
  <c r="E23" i="1"/>
  <c r="E24" i="1"/>
  <c r="E25" i="1"/>
  <c r="E26" i="1"/>
  <c r="E27" i="1"/>
  <c r="E28" i="1"/>
  <c r="E29" i="1"/>
  <c r="E30" i="1"/>
  <c r="E33" i="1"/>
  <c r="E47" i="1"/>
  <c r="D31" i="1"/>
  <c r="D20" i="1"/>
  <c r="D21" i="1"/>
  <c r="D22" i="1"/>
  <c r="D23" i="1"/>
  <c r="D24" i="1"/>
  <c r="D25" i="1"/>
  <c r="D26" i="1"/>
  <c r="D27" i="1"/>
  <c r="D28" i="1"/>
  <c r="D29" i="1"/>
  <c r="D30" i="1"/>
  <c r="D33" i="1"/>
  <c r="D46" i="1" s="1"/>
  <c r="D47" i="1"/>
  <c r="C31" i="1"/>
  <c r="C20" i="1"/>
  <c r="C21" i="1"/>
  <c r="C22" i="1"/>
  <c r="C23" i="1"/>
  <c r="C24" i="1"/>
  <c r="C25" i="1"/>
  <c r="C26" i="1"/>
  <c r="C27" i="1"/>
  <c r="C28" i="1"/>
  <c r="C29" i="1"/>
  <c r="C30" i="1"/>
  <c r="C33" i="1"/>
  <c r="C47" i="1"/>
  <c r="B31" i="1"/>
  <c r="B20" i="1"/>
  <c r="B21" i="1"/>
  <c r="B22" i="1"/>
  <c r="B23" i="1"/>
  <c r="B24" i="1"/>
  <c r="B25" i="1"/>
  <c r="B26" i="1"/>
  <c r="B27" i="1"/>
  <c r="B28" i="1"/>
  <c r="B29" i="1"/>
  <c r="B30" i="1"/>
  <c r="B33" i="1"/>
  <c r="B47" i="1"/>
  <c r="K46" i="1"/>
  <c r="I46" i="1"/>
  <c r="H46" i="1"/>
  <c r="G46" i="1"/>
  <c r="E46" i="1"/>
  <c r="C46" i="1"/>
  <c r="K45" i="1"/>
  <c r="I45" i="1"/>
  <c r="G45" i="1"/>
  <c r="F45" i="1"/>
  <c r="E45" i="1"/>
  <c r="C45" i="1"/>
  <c r="B45" i="1"/>
  <c r="K44" i="1"/>
  <c r="I44" i="1"/>
  <c r="G44" i="1"/>
  <c r="E44" i="1"/>
  <c r="C44" i="1"/>
  <c r="K43" i="1"/>
  <c r="J43" i="1"/>
  <c r="I43" i="1"/>
  <c r="G43" i="1"/>
  <c r="F43" i="1"/>
  <c r="E43" i="1"/>
  <c r="C43" i="1"/>
  <c r="K42" i="1"/>
  <c r="I42" i="1"/>
  <c r="G42" i="1"/>
  <c r="E42" i="1"/>
  <c r="D42" i="1"/>
  <c r="C42" i="1"/>
  <c r="K41" i="1"/>
  <c r="J41" i="1"/>
  <c r="I41" i="1"/>
  <c r="G41" i="1"/>
  <c r="E41" i="1"/>
  <c r="C41" i="1"/>
  <c r="K40" i="1"/>
  <c r="I40" i="1"/>
  <c r="H40" i="1"/>
  <c r="G40" i="1"/>
  <c r="E40" i="1"/>
  <c r="D40" i="1"/>
  <c r="C40" i="1"/>
  <c r="K39" i="1"/>
  <c r="I39" i="1"/>
  <c r="G39" i="1"/>
  <c r="E39" i="1"/>
  <c r="C39" i="1"/>
  <c r="B39" i="1"/>
  <c r="K38" i="1"/>
  <c r="I38" i="1"/>
  <c r="H38" i="1"/>
  <c r="G38" i="1"/>
  <c r="E38" i="1"/>
  <c r="C38" i="1"/>
  <c r="K37" i="1"/>
  <c r="I37" i="1"/>
  <c r="G37" i="1"/>
  <c r="F37" i="1"/>
  <c r="E37" i="1"/>
  <c r="C37" i="1"/>
  <c r="B37" i="1"/>
  <c r="C36" i="1"/>
  <c r="E36" i="1"/>
  <c r="G36" i="1"/>
  <c r="H36" i="1"/>
  <c r="I36" i="1"/>
  <c r="K36" i="1"/>
  <c r="C34" i="1"/>
  <c r="D34" i="1"/>
  <c r="E34" i="1"/>
  <c r="F34" i="1"/>
  <c r="G34" i="1"/>
  <c r="H34" i="1"/>
  <c r="I34" i="1"/>
  <c r="J34" i="1"/>
  <c r="K34" i="1"/>
  <c r="B34" i="1"/>
  <c r="K19" i="1"/>
  <c r="J19" i="1"/>
  <c r="I19" i="1"/>
  <c r="H19" i="1"/>
  <c r="G19" i="1"/>
  <c r="F19" i="1"/>
  <c r="E19" i="1"/>
  <c r="D19" i="1"/>
  <c r="C19" i="1"/>
  <c r="B19" i="1"/>
  <c r="P16" i="2"/>
  <c r="P17" i="2"/>
  <c r="P10" i="2"/>
  <c r="P18" i="2"/>
  <c r="P11" i="2"/>
  <c r="P19" i="2"/>
  <c r="P18" i="1"/>
  <c r="P17" i="1"/>
  <c r="P16" i="1"/>
  <c r="P15" i="1"/>
  <c r="P13" i="1"/>
  <c r="P10" i="1"/>
  <c r="P14" i="1"/>
  <c r="P12" i="1"/>
  <c r="P19" i="1"/>
  <c r="Q22" i="2" a="1"/>
  <c r="Q24" i="2"/>
  <c r="Q23" i="2"/>
  <c r="Q29" i="2"/>
  <c r="Q28" i="2"/>
  <c r="R10" i="2" a="1"/>
  <c r="Q25" i="2"/>
  <c r="Q27" i="2"/>
  <c r="Q22" i="2"/>
  <c r="Q30" i="2"/>
  <c r="Q31" i="2"/>
  <c r="Q26" i="2"/>
  <c r="R17" i="2"/>
  <c r="R16" i="2"/>
  <c r="R15" i="2"/>
  <c r="R14" i="2"/>
  <c r="R11" i="2"/>
  <c r="R13" i="2"/>
  <c r="R12" i="2"/>
  <c r="R19" i="2"/>
  <c r="R18" i="2"/>
  <c r="R10" i="2"/>
  <c r="R22" i="2"/>
  <c r="R28" i="2"/>
  <c r="R30" i="2"/>
  <c r="R29" i="2"/>
  <c r="R31" i="2"/>
  <c r="R24" i="2"/>
  <c r="R25" i="2"/>
  <c r="R23" i="2"/>
  <c r="R26" i="2"/>
  <c r="R27" i="2"/>
  <c r="O6" i="2"/>
  <c r="O7" i="2"/>
  <c r="O8" i="2"/>
  <c r="O9" i="2"/>
  <c r="R20" i="2"/>
  <c r="R10" i="1" l="1" a="1"/>
  <c r="B46" i="1"/>
  <c r="B44" i="1"/>
  <c r="B42" i="1"/>
  <c r="B40" i="1"/>
  <c r="B38" i="1"/>
  <c r="B36" i="1"/>
  <c r="F36" i="1"/>
  <c r="F46" i="1"/>
  <c r="F44" i="1"/>
  <c r="F42" i="1"/>
  <c r="F40" i="1"/>
  <c r="F38" i="1"/>
  <c r="J36" i="1"/>
  <c r="J46" i="1"/>
  <c r="J44" i="1"/>
  <c r="J42" i="1"/>
  <c r="J40" i="1"/>
  <c r="J38" i="1"/>
  <c r="L61" i="1" a="1"/>
  <c r="Q22" i="1" a="1"/>
  <c r="D38" i="1"/>
  <c r="J39" i="1"/>
  <c r="F41" i="1"/>
  <c r="B43" i="1"/>
  <c r="D45" i="1"/>
  <c r="D43" i="1"/>
  <c r="D41" i="1"/>
  <c r="D39" i="1"/>
  <c r="D37" i="1"/>
  <c r="H45" i="1"/>
  <c r="H43" i="1"/>
  <c r="H41" i="1"/>
  <c r="H39" i="1"/>
  <c r="H37" i="1"/>
  <c r="D36" i="1"/>
  <c r="J37" i="1"/>
  <c r="F39" i="1"/>
  <c r="B41" i="1"/>
  <c r="H42" i="1"/>
  <c r="D44" i="1"/>
  <c r="J45" i="1"/>
  <c r="B49" i="1" l="1" a="1"/>
  <c r="L62" i="1"/>
  <c r="L64" i="1"/>
  <c r="L65" i="1"/>
  <c r="L67" i="1"/>
  <c r="L63" i="1"/>
  <c r="L70" i="1"/>
  <c r="L61" i="1"/>
  <c r="L68" i="1"/>
  <c r="L66" i="1"/>
  <c r="L69" i="1"/>
  <c r="Q27" i="1"/>
  <c r="Q31" i="1"/>
  <c r="Q22" i="1"/>
  <c r="Q26" i="1"/>
  <c r="Q23" i="1"/>
  <c r="Q28" i="1"/>
  <c r="Q30" i="1"/>
  <c r="Q29" i="1"/>
  <c r="Q25" i="1"/>
  <c r="Q24" i="1"/>
  <c r="R17" i="1"/>
  <c r="R13" i="1"/>
  <c r="R10" i="1"/>
  <c r="R16" i="1"/>
  <c r="R12" i="1"/>
  <c r="R15" i="1"/>
  <c r="R14" i="1"/>
  <c r="R19" i="1"/>
  <c r="R11" i="1"/>
  <c r="R18" i="1"/>
  <c r="R31" i="1" l="1"/>
  <c r="R28" i="1"/>
  <c r="R26" i="1"/>
  <c r="AG10" i="1"/>
  <c r="R22" i="1"/>
  <c r="R30" i="1"/>
  <c r="R27" i="1"/>
  <c r="R25" i="1"/>
  <c r="R23" i="1"/>
  <c r="R24" i="1"/>
  <c r="R29" i="1"/>
  <c r="H57" i="1"/>
  <c r="F54" i="1"/>
  <c r="D51" i="1"/>
  <c r="G57" i="1"/>
  <c r="E54" i="1"/>
  <c r="C51" i="1"/>
  <c r="D56" i="1"/>
  <c r="I57" i="1"/>
  <c r="F57" i="1"/>
  <c r="D54" i="1"/>
  <c r="B51" i="1"/>
  <c r="C58" i="1"/>
  <c r="K54" i="1"/>
  <c r="I51" i="1"/>
  <c r="H58" i="1"/>
  <c r="D52" i="1"/>
  <c r="G58" i="1"/>
  <c r="I53" i="1"/>
  <c r="I49" i="1"/>
  <c r="F56" i="1"/>
  <c r="D53" i="1"/>
  <c r="B50" i="1"/>
  <c r="C57" i="1"/>
  <c r="K53" i="1"/>
  <c r="I50" i="1"/>
  <c r="J56" i="1"/>
  <c r="H53" i="1"/>
  <c r="F50" i="1"/>
  <c r="I56" i="1"/>
  <c r="G53" i="1"/>
  <c r="E50" i="1"/>
  <c r="H54" i="1"/>
  <c r="E55" i="1"/>
  <c r="H56" i="1"/>
  <c r="F53" i="1"/>
  <c r="D50" i="1"/>
  <c r="E57" i="1"/>
  <c r="C54" i="1"/>
  <c r="K50" i="1"/>
  <c r="B57" i="1"/>
  <c r="F51" i="1"/>
  <c r="K56" i="1"/>
  <c r="K52" i="1"/>
  <c r="J58" i="1"/>
  <c r="H55" i="1"/>
  <c r="F52" i="1"/>
  <c r="D49" i="1"/>
  <c r="E56" i="1"/>
  <c r="C53" i="1"/>
  <c r="K49" i="1"/>
  <c r="B56" i="1"/>
  <c r="H49" i="1"/>
  <c r="I52" i="1"/>
  <c r="B53" i="1"/>
  <c r="J55" i="1"/>
  <c r="F49" i="1"/>
  <c r="E53" i="1"/>
  <c r="F55" i="1"/>
  <c r="C56" i="1"/>
  <c r="B58" i="1"/>
  <c r="H51" i="1"/>
  <c r="G55" i="1"/>
  <c r="F58" i="1"/>
  <c r="C55" i="1"/>
  <c r="D58" i="1"/>
  <c r="I55" i="1"/>
  <c r="B49" i="1"/>
  <c r="K57" i="1"/>
  <c r="D55" i="1"/>
  <c r="E58" i="1"/>
  <c r="K51" i="1"/>
  <c r="J49" i="1"/>
  <c r="B55" i="1"/>
  <c r="K58" i="1"/>
  <c r="G52" i="1"/>
  <c r="J53" i="1"/>
  <c r="G54" i="1"/>
  <c r="D57" i="1"/>
  <c r="J50" i="1"/>
  <c r="I54" i="1"/>
  <c r="J52" i="1"/>
  <c r="K55" i="1"/>
  <c r="G49" i="1"/>
  <c r="G50" i="1"/>
  <c r="H52" i="1"/>
  <c r="G56" i="1"/>
  <c r="C50" i="1"/>
  <c r="H50" i="1"/>
  <c r="C52" i="1"/>
  <c r="J54" i="1"/>
  <c r="I58" i="1"/>
  <c r="E52" i="1"/>
  <c r="C49" i="1"/>
  <c r="B52" i="1"/>
  <c r="J57" i="1"/>
  <c r="J51" i="1"/>
  <c r="E49" i="1"/>
  <c r="E51" i="1"/>
  <c r="B54" i="1"/>
  <c r="G51" i="1"/>
  <c r="AG14" i="1" l="1" a="1"/>
  <c r="AG14" i="1" s="1"/>
  <c r="AG18" i="1" s="1"/>
  <c r="B61" i="1" a="1"/>
  <c r="AG22" i="1"/>
  <c r="C61" i="1" l="1"/>
  <c r="G61" i="1"/>
  <c r="K61" i="1"/>
  <c r="E62" i="1"/>
  <c r="I62" i="1"/>
  <c r="C63" i="1"/>
  <c r="G63" i="1"/>
  <c r="K63" i="1"/>
  <c r="E64" i="1"/>
  <c r="I64" i="1"/>
  <c r="C65" i="1"/>
  <c r="G65" i="1"/>
  <c r="K65" i="1"/>
  <c r="E66" i="1"/>
  <c r="I66" i="1"/>
  <c r="C67" i="1"/>
  <c r="G67" i="1"/>
  <c r="K67" i="1"/>
  <c r="E68" i="1"/>
  <c r="I68" i="1"/>
  <c r="C69" i="1"/>
  <c r="G69" i="1"/>
  <c r="K69" i="1"/>
  <c r="E70" i="1"/>
  <c r="I70" i="1"/>
  <c r="D61" i="1"/>
  <c r="H61" i="1"/>
  <c r="B62" i="1"/>
  <c r="F62" i="1"/>
  <c r="J62" i="1"/>
  <c r="D63" i="1"/>
  <c r="H63" i="1"/>
  <c r="B64" i="1"/>
  <c r="F64" i="1"/>
  <c r="J64" i="1"/>
  <c r="D65" i="1"/>
  <c r="H65" i="1"/>
  <c r="B66" i="1"/>
  <c r="F66" i="1"/>
  <c r="J66" i="1"/>
  <c r="D67" i="1"/>
  <c r="H67" i="1"/>
  <c r="B68" i="1"/>
  <c r="F68" i="1"/>
  <c r="J68" i="1"/>
  <c r="D69" i="1"/>
  <c r="H69" i="1"/>
  <c r="B70" i="1"/>
  <c r="F70" i="1"/>
  <c r="J70" i="1"/>
  <c r="E61" i="1"/>
  <c r="C62" i="1"/>
  <c r="K62" i="1"/>
  <c r="I63" i="1"/>
  <c r="G64" i="1"/>
  <c r="E65" i="1"/>
  <c r="C66" i="1"/>
  <c r="K66" i="1"/>
  <c r="I67" i="1"/>
  <c r="G68" i="1"/>
  <c r="E69" i="1"/>
  <c r="C70" i="1"/>
  <c r="K70" i="1"/>
  <c r="B61" i="1"/>
  <c r="H62" i="1"/>
  <c r="D64" i="1"/>
  <c r="J65" i="1"/>
  <c r="F67" i="1"/>
  <c r="B69" i="1"/>
  <c r="H70" i="1"/>
  <c r="F61" i="1"/>
  <c r="D62" i="1"/>
  <c r="B63" i="1"/>
  <c r="J63" i="1"/>
  <c r="H64" i="1"/>
  <c r="F65" i="1"/>
  <c r="D66" i="1"/>
  <c r="B67" i="1"/>
  <c r="J67" i="1"/>
  <c r="H68" i="1"/>
  <c r="F69" i="1"/>
  <c r="D70" i="1"/>
  <c r="I61" i="1"/>
  <c r="G62" i="1"/>
  <c r="E63" i="1"/>
  <c r="C64" i="1"/>
  <c r="K64" i="1"/>
  <c r="I65" i="1"/>
  <c r="G66" i="1"/>
  <c r="E67" i="1"/>
  <c r="C68" i="1"/>
  <c r="K68" i="1"/>
  <c r="I69" i="1"/>
  <c r="G70" i="1"/>
  <c r="J61" i="1"/>
  <c r="F63" i="1"/>
  <c r="B65" i="1"/>
  <c r="H66" i="1"/>
  <c r="D68" i="1"/>
  <c r="J69" i="1"/>
  <c r="M61" i="1" l="1" a="1"/>
  <c r="F72" i="1"/>
  <c r="O6" i="1" l="1"/>
  <c r="M62" i="1"/>
  <c r="M66" i="1"/>
  <c r="M70" i="1"/>
  <c r="M65" i="1"/>
  <c r="M64" i="1"/>
  <c r="M61" i="1"/>
  <c r="M67" i="1"/>
  <c r="M63" i="1"/>
  <c r="M68" i="1"/>
  <c r="M69" i="1"/>
  <c r="F73" i="1" l="1"/>
  <c r="O7" i="1" s="1"/>
  <c r="F74" i="1"/>
  <c r="O8" i="1" l="1"/>
  <c r="F75" i="1"/>
  <c r="O9" i="1" s="1"/>
  <c r="S18" i="1"/>
  <c r="S13" i="1"/>
  <c r="S19" i="1"/>
  <c r="S10" i="1"/>
  <c r="S11" i="1"/>
  <c r="S14" i="1"/>
  <c r="S15" i="1"/>
  <c r="S12" i="1"/>
  <c r="S17" i="1"/>
  <c r="S16" i="1"/>
  <c r="Q12" i="1"/>
  <c r="Q19" i="1"/>
  <c r="Q13" i="1"/>
  <c r="T10" i="1" l="1" a="1"/>
  <c r="T7" i="1"/>
  <c r="R20" i="1" s="1"/>
  <c r="Q20" i="1" s="1"/>
  <c r="Q10" i="1"/>
  <c r="Q14" i="1"/>
  <c r="Q16" i="1"/>
  <c r="Q15" i="1"/>
  <c r="Q17" i="1"/>
  <c r="Q11" i="1"/>
  <c r="Q18" i="1"/>
  <c r="T11" i="1" l="1"/>
  <c r="T23" i="1" s="1"/>
  <c r="T16" i="1"/>
  <c r="T28" i="1" s="1"/>
  <c r="T19" i="1"/>
  <c r="T31" i="1" s="1"/>
  <c r="T12" i="1"/>
  <c r="T24" i="1" s="1"/>
  <c r="T15" i="1"/>
  <c r="T27" i="1" s="1"/>
  <c r="T13" i="1"/>
  <c r="T25" i="1" s="1"/>
  <c r="T18" i="1"/>
  <c r="T30" i="1" s="1"/>
  <c r="T14" i="1"/>
  <c r="T26" i="1" s="1"/>
  <c r="T17" i="1"/>
  <c r="T29" i="1" s="1"/>
  <c r="T10" i="1"/>
  <c r="T22" i="1" l="1"/>
  <c r="Z10" i="1" a="1"/>
  <c r="Z11" i="1" l="1"/>
  <c r="AA11" i="1" s="1"/>
  <c r="AC11" i="1" s="1"/>
  <c r="Z12" i="1"/>
  <c r="AA12" i="1" s="1"/>
  <c r="AC12" i="1" s="1"/>
  <c r="Z16" i="1"/>
  <c r="AA16" i="1" s="1"/>
  <c r="AC16" i="1" s="1"/>
  <c r="Z15" i="1"/>
  <c r="AA15" i="1" s="1"/>
  <c r="AC15" i="1" s="1"/>
  <c r="Z19" i="1"/>
  <c r="AA19" i="1" s="1"/>
  <c r="AC19" i="1" s="1"/>
  <c r="Z10" i="1"/>
  <c r="AA10" i="1" s="1"/>
  <c r="AC10" i="1" s="1"/>
  <c r="Z17" i="1"/>
  <c r="AA17" i="1" s="1"/>
  <c r="AC17" i="1" s="1"/>
  <c r="Z13" i="1"/>
  <c r="AA13" i="1" s="1"/>
  <c r="AC13" i="1" s="1"/>
  <c r="Z18" i="1"/>
  <c r="AA18" i="1" s="1"/>
  <c r="AC18" i="1" s="1"/>
  <c r="Z14" i="1"/>
  <c r="AA14" i="1" s="1"/>
  <c r="AC14" i="1" s="1"/>
</calcChain>
</file>

<file path=xl/sharedStrings.xml><?xml version="1.0" encoding="utf-8"?>
<sst xmlns="http://schemas.openxmlformats.org/spreadsheetml/2006/main" count="112" uniqueCount="56">
  <si>
    <t>Closing Price</t>
  </si>
  <si>
    <t>MEET</t>
  </si>
  <si>
    <t>BIDU</t>
  </si>
  <si>
    <t>MLNX</t>
  </si>
  <si>
    <t>CRM</t>
  </si>
  <si>
    <t>NTES</t>
  </si>
  <si>
    <t>OLED</t>
  </si>
  <si>
    <t>WEB</t>
  </si>
  <si>
    <t>SOHU</t>
  </si>
  <si>
    <t>NTCT</t>
  </si>
  <si>
    <t>AAPL</t>
  </si>
  <si>
    <t>Returns</t>
  </si>
  <si>
    <t>Average</t>
  </si>
  <si>
    <t>StDev</t>
  </si>
  <si>
    <t>Demeaned</t>
  </si>
  <si>
    <t>Covariance</t>
  </si>
  <si>
    <t>&amp; divided by root n</t>
  </si>
  <si>
    <t>Inverse</t>
  </si>
  <si>
    <t>r</t>
  </si>
  <si>
    <t>MPT parameters</t>
  </si>
  <si>
    <t>A</t>
  </si>
  <si>
    <t>B</t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</si>
  <si>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>-1r</t>
    </r>
  </si>
  <si>
    <t>C</t>
  </si>
  <si>
    <t>D</t>
  </si>
  <si>
    <t>Repeating MPT Parameters</t>
  </si>
  <si>
    <t>Riskfree rate (monthly)</t>
  </si>
  <si>
    <t>rT</t>
  </si>
  <si>
    <t>wT</t>
  </si>
  <si>
    <t>(r-rf)/B-Arf)</t>
  </si>
  <si>
    <t>s</t>
  </si>
  <si>
    <t>Tangency</t>
  </si>
  <si>
    <t>Risk-free</t>
  </si>
  <si>
    <t>Original</t>
  </si>
  <si>
    <t>PORTFOLIO OPTIMIZATION EXERCISE - From Historical Stock Prices to "Optimal" Portfolios</t>
  </si>
  <si>
    <t>Meet Group Inc.</t>
  </si>
  <si>
    <t>Baidu Inc.</t>
  </si>
  <si>
    <t>Mellanox Tech Ltd</t>
  </si>
  <si>
    <t>Salesforce.com Inc.</t>
  </si>
  <si>
    <t>NetEase Inc.</t>
  </si>
  <si>
    <t>Universal Display Corporation</t>
  </si>
  <si>
    <t>WebJet Ltd</t>
  </si>
  <si>
    <t>Sohu.com Ltd.</t>
  </si>
  <si>
    <t>NetScout Systems, Inc.</t>
  </si>
  <si>
    <t>Apple Inc.</t>
  </si>
  <si>
    <t>Graph data</t>
  </si>
  <si>
    <t>CAPM Analysis</t>
  </si>
  <si>
    <t>Beta</t>
  </si>
  <si>
    <t>SML</t>
  </si>
  <si>
    <t>Optimization</t>
  </si>
  <si>
    <t>free wts</t>
  </si>
  <si>
    <t>sum</t>
  </si>
  <si>
    <t>expected return</t>
  </si>
  <si>
    <t>variance</t>
  </si>
  <si>
    <t>std dev</t>
  </si>
  <si>
    <t>Sharpe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</si>
</sst>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5" fontId="0" fillId="0" borderId="0" xfId="0" applyNumberFormat="1"/>
    <xf numFmtId="10" fontId="0" fillId="0" borderId="0" xfId="0" applyNumberFormat="1"/>
    <xf numFmtId="0" fontId="0" fillId="0" borderId="0" xfId="0" quotePrefix="1"/>
    <xf numFmtId="3" fontId="0" fillId="0" borderId="0" xfId="0" applyNumberFormat="1"/>
    <xf numFmtId="0" fontId="2" fillId="0" borderId="0" xfId="0" applyFont="1"/>
    <xf numFmtId="3" fontId="0" fillId="2" borderId="0" xfId="0" applyNumberFormat="1" applyFill="1"/>
    <xf numFmtId="164" fontId="0" fillId="2" borderId="0" xfId="0" applyNumberFormat="1" applyFill="1"/>
    <xf numFmtId="164" fontId="0" fillId="4" borderId="0" xfId="0" applyNumberFormat="1" applyFill="1"/>
    <xf numFmtId="10" fontId="0" fillId="4" borderId="0" xfId="0" applyNumberFormat="1" applyFill="1"/>
    <xf numFmtId="0" fontId="3" fillId="0" borderId="0" xfId="0" applyFont="1"/>
    <xf numFmtId="0" fontId="1" fillId="0" borderId="0" xfId="0" applyFont="1"/>
    <xf numFmtId="10" fontId="0" fillId="3" borderId="0" xfId="0" applyNumberFormat="1" applyFill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0" fontId="0" fillId="0" borderId="1" xfId="0" applyNumberFormat="1" applyBorder="1"/>
    <xf numFmtId="10" fontId="0" fillId="3" borderId="2" xfId="0" applyNumberFormat="1" applyFill="1" applyBorder="1"/>
    <xf numFmtId="10" fontId="0" fillId="0" borderId="3" xfId="0" applyNumberFormat="1" applyBorder="1"/>
    <xf numFmtId="10" fontId="0" fillId="3" borderId="4" xfId="0" applyNumberFormat="1" applyFill="1" applyBorder="1"/>
    <xf numFmtId="10" fontId="0" fillId="0" borderId="4" xfId="0" applyNumberFormat="1" applyBorder="1"/>
    <xf numFmtId="10" fontId="0" fillId="3" borderId="3" xfId="0" applyNumberFormat="1" applyFill="1" applyBorder="1"/>
    <xf numFmtId="10" fontId="0" fillId="3" borderId="5" xfId="0" applyNumberFormat="1" applyFill="1" applyBorder="1"/>
    <xf numFmtId="10" fontId="0" fillId="3" borderId="6" xfId="0" applyNumberFormat="1" applyFill="1" applyBorder="1"/>
    <xf numFmtId="0" fontId="4" fillId="0" borderId="0" xfId="0" applyFont="1"/>
    <xf numFmtId="165" fontId="0" fillId="0" borderId="0" xfId="0" applyNumberFormat="1"/>
    <xf numFmtId="2" fontId="0" fillId="0" borderId="0" xfId="0" applyNumberFormat="1"/>
    <xf numFmtId="10" fontId="0" fillId="5" borderId="0" xfId="0" applyNumberFormat="1" applyFill="1"/>
    <xf numFmtId="0" fontId="0" fillId="6" borderId="0" xfId="0" applyFill="1"/>
    <xf numFmtId="10" fontId="0" fillId="6" borderId="0" xfId="0" applyNumberForma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 and Optimal</a:t>
            </a:r>
            <a:r>
              <a:rPr lang="en-US" baseline="0"/>
              <a:t> Portfolios - Historical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EFC64AC-2E6C-4E1D-8648-B44C978128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BE4-427C-B65C-749026969D6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05EAFE9-F266-4953-A1AE-ECC6B3929E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BE4-427C-B65C-749026969D6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E753E07-CA57-486C-AE1A-6D444BE021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BE4-427C-B65C-749026969D6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3FE9068-7587-438D-9A30-7202BFE5C5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BE4-427C-B65C-749026969D6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BBA9715-A55B-48DB-BD74-CE429CC135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BE4-427C-B65C-749026969D6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178EDDD-AD6A-49C0-AC84-3DB56DE73F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6BE4-427C-B65C-749026969D6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184D95F-72EE-4557-AA49-68A3429E9D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6BE4-427C-B65C-749026969D6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68B0CA7-BAD6-4AD5-9297-E23325F478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6BE4-427C-B65C-749026969D6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CD1DB81-5A8F-4B99-90CC-C79A3F2B33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6BE4-427C-B65C-749026969D6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0B01817-044C-4569-9992-C005B6067F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6BE4-427C-B65C-749026969D6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907F3D40-9C12-4AD7-B2F4-CC2C67CC5D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6BE4-427C-B65C-749026969D6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0B15C322-38BF-4547-AC83-E5FE51B22E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6BE4-427C-B65C-749026969D6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2A5069BB-734C-4267-94B2-9D81A86743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BE4-427C-B65C-749026969D6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BD64C9EF-64D2-4C37-A28E-392759BFE7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BE4-427C-B65C-749026969D6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89E7A15A-5157-43BB-BCCE-E934048911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6BE4-427C-B65C-749026969D6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C43B9B25-1920-4E07-AFCE-8980473796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6BE4-427C-B65C-749026969D6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A32F36BE-C167-4790-8B7B-3C04AADD2D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BE4-427C-B65C-749026969D60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49985F40-8C64-4759-BE46-62BBE4071F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6BE4-427C-B65C-749026969D60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241DA4F5-8708-4039-BFF2-A397B9196E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6BE4-427C-B65C-749026969D60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8B0E005F-311B-4E2E-81DC-E89C374ADF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6BE4-427C-B65C-749026969D60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8E94FFF7-F7CB-4AE2-B0D3-10BD7D5F12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6BE4-427C-B65C-749026969D60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94E2772A-CF34-4B13-AE92-660046AE5B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6BE4-427C-B65C-749026969D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Solution!$Q$10:$Q$31</c:f>
              <c:numCache>
                <c:formatCode>0.00%</c:formatCode>
                <c:ptCount val="22"/>
                <c:pt idx="0">
                  <c:v>2.2140662112596271E-2</c:v>
                </c:pt>
                <c:pt idx="1">
                  <c:v>1.1525916272564571E-2</c:v>
                </c:pt>
                <c:pt idx="2">
                  <c:v>1.4744965994153886E-2</c:v>
                </c:pt>
                <c:pt idx="3">
                  <c:v>9.0832167932724667E-3</c:v>
                </c:pt>
                <c:pt idx="4">
                  <c:v>3.6827610434398923E-2</c:v>
                </c:pt>
                <c:pt idx="5">
                  <c:v>1.5407504955557372E-2</c:v>
                </c:pt>
                <c:pt idx="6">
                  <c:v>9.2434716124098499E-3</c:v>
                </c:pt>
                <c:pt idx="7">
                  <c:v>1.3906909653568677E-2</c:v>
                </c:pt>
                <c:pt idx="8">
                  <c:v>2.4852326024483711E-2</c:v>
                </c:pt>
                <c:pt idx="9">
                  <c:v>1.2379279590116544E-2</c:v>
                </c:pt>
                <c:pt idx="10">
                  <c:v>1.2227192699679413E-2</c:v>
                </c:pt>
                <c:pt idx="11">
                  <c:v>0</c:v>
                </c:pt>
                <c:pt idx="12">
                  <c:v>0.16571605426690489</c:v>
                </c:pt>
                <c:pt idx="13">
                  <c:v>6.3729359287558254E-2</c:v>
                </c:pt>
                <c:pt idx="14">
                  <c:v>9.0553917408895249E-2</c:v>
                </c:pt>
                <c:pt idx="15">
                  <c:v>7.5605997432042327E-2</c:v>
                </c:pt>
                <c:pt idx="16">
                  <c:v>0.10892051380471116</c:v>
                </c:pt>
                <c:pt idx="17">
                  <c:v>0.10086689062836224</c:v>
                </c:pt>
                <c:pt idx="18">
                  <c:v>0.12356829220372766</c:v>
                </c:pt>
                <c:pt idx="19">
                  <c:v>0.10299287084182691</c:v>
                </c:pt>
                <c:pt idx="20">
                  <c:v>9.7537730580027487E-2</c:v>
                </c:pt>
                <c:pt idx="21">
                  <c:v>7.6437740318729019E-2</c:v>
                </c:pt>
              </c:numCache>
            </c:numRef>
          </c:xVal>
          <c:yVal>
            <c:numRef>
              <c:f>Solution!$R$10:$R$31</c:f>
              <c:numCache>
                <c:formatCode>0.00%</c:formatCode>
                <c:ptCount val="22"/>
                <c:pt idx="0">
                  <c:v>5.0878873127225575E-2</c:v>
                </c:pt>
                <c:pt idx="1">
                  <c:v>7.7096459868574536E-3</c:v>
                </c:pt>
                <c:pt idx="2">
                  <c:v>5.6087324145607609E-4</c:v>
                </c:pt>
                <c:pt idx="3">
                  <c:v>1.8677108897945782E-2</c:v>
                </c:pt>
                <c:pt idx="4">
                  <c:v>7.5395050985620771E-2</c:v>
                </c:pt>
                <c:pt idx="5">
                  <c:v>3.8625567567122036E-2</c:v>
                </c:pt>
                <c:pt idx="6">
                  <c:v>1.6213188254674122E-2</c:v>
                </c:pt>
                <c:pt idx="7">
                  <c:v>2.2758816172856002E-3</c:v>
                </c:pt>
                <c:pt idx="8">
                  <c:v>5.5531530189238405E-2</c:v>
                </c:pt>
                <c:pt idx="9">
                  <c:v>3.224416520350315E-2</c:v>
                </c:pt>
                <c:pt idx="10">
                  <c:v>3.1887526029872874E-2</c:v>
                </c:pt>
                <c:pt idx="11">
                  <c:v>3.0000000000000001E-3</c:v>
                </c:pt>
                <c:pt idx="12">
                  <c:v>5.0878873127225575E-2</c:v>
                </c:pt>
                <c:pt idx="13">
                  <c:v>7.7096459868574536E-3</c:v>
                </c:pt>
                <c:pt idx="14">
                  <c:v>5.6087324145607609E-4</c:v>
                </c:pt>
                <c:pt idx="15">
                  <c:v>1.8677108897945782E-2</c:v>
                </c:pt>
                <c:pt idx="16">
                  <c:v>7.5395050985620771E-2</c:v>
                </c:pt>
                <c:pt idx="17">
                  <c:v>3.8625567567122036E-2</c:v>
                </c:pt>
                <c:pt idx="18">
                  <c:v>1.6213188254674122E-2</c:v>
                </c:pt>
                <c:pt idx="19">
                  <c:v>2.2758816172856002E-3</c:v>
                </c:pt>
                <c:pt idx="20">
                  <c:v>5.5531530189238405E-2</c:v>
                </c:pt>
                <c:pt idx="21">
                  <c:v>3.224416520350315E-2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Solution!$V$10:$V$31</c15:f>
                <c15:dlblRangeCache>
                  <c:ptCount val="22"/>
                  <c:pt idx="12">
                    <c:v>Meet Group Inc.</c:v>
                  </c:pt>
                  <c:pt idx="13">
                    <c:v>Baidu Inc.</c:v>
                  </c:pt>
                  <c:pt idx="14">
                    <c:v>Mellanox Tech Ltd</c:v>
                  </c:pt>
                  <c:pt idx="15">
                    <c:v>Salesforce.com Inc.</c:v>
                  </c:pt>
                  <c:pt idx="16">
                    <c:v>NetEase Inc.</c:v>
                  </c:pt>
                  <c:pt idx="17">
                    <c:v>Universal Display Corporation</c:v>
                  </c:pt>
                  <c:pt idx="18">
                    <c:v>WebJet Ltd</c:v>
                  </c:pt>
                  <c:pt idx="19">
                    <c:v>Sohu.com Ltd.</c:v>
                  </c:pt>
                  <c:pt idx="20">
                    <c:v>NetScout Systems, Inc.</c:v>
                  </c:pt>
                  <c:pt idx="21">
                    <c:v>Apple Inc.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749-429B-8448-048F9F2CE5A7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817571040"/>
        <c:axId val="817575200"/>
      </c:scatterChart>
      <c:valAx>
        <c:axId val="817571040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575200"/>
        <c:crosses val="autoZero"/>
        <c:crossBetween val="midCat"/>
      </c:valAx>
      <c:valAx>
        <c:axId val="81757520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571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333375</xdr:colOff>
      <xdr:row>32</xdr:row>
      <xdr:rowOff>114299</xdr:rowOff>
    </xdr:from>
    <xdr:to>
      <xdr:col>24</xdr:col>
      <xdr:colOff>71437</xdr:colOff>
      <xdr:row>57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190500</xdr:colOff>
      <xdr:row>35</xdr:row>
      <xdr:rowOff>47625</xdr:rowOff>
    </xdr:from>
    <xdr:to>
      <xdr:col>14</xdr:col>
      <xdr:colOff>238125</xdr:colOff>
      <xdr:row>55</xdr:row>
      <xdr:rowOff>95250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V="1">
          <a:off x="8105775" y="6819900"/>
          <a:ext cx="1266825" cy="385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75"/>
  <sheetViews>
    <sheetView showGridLines="0" workbookViewId="0">
      <selection activeCell="A24" sqref="A24"/>
    </sheetView>
  </sheetViews>
  <sheetFormatPr defaultRowHeight="15" x14ac:dyDescent="0.25"/>
  <cols>
    <col min="1" max="1" width="21" customWidth="1"/>
    <col min="19" max="19" width="15.140625" customWidth="1"/>
  </cols>
  <sheetData>
    <row r="2" spans="1:21" ht="23.25" x14ac:dyDescent="0.35">
      <c r="A2" s="10" t="s">
        <v>34</v>
      </c>
    </row>
    <row r="4" spans="1:21" x14ac:dyDescent="0.25">
      <c r="A4" s="13" t="s">
        <v>0</v>
      </c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  <c r="G4" s="13" t="s">
        <v>6</v>
      </c>
      <c r="H4" s="13" t="s">
        <v>7</v>
      </c>
      <c r="I4" s="13" t="s">
        <v>8</v>
      </c>
      <c r="J4" s="13" t="s">
        <v>9</v>
      </c>
      <c r="K4" s="13" t="s">
        <v>10</v>
      </c>
      <c r="L4" s="13"/>
      <c r="N4" t="s">
        <v>25</v>
      </c>
    </row>
    <row r="5" spans="1:21" x14ac:dyDescent="0.25">
      <c r="A5" s="1">
        <v>42429</v>
      </c>
      <c r="B5">
        <v>3.11</v>
      </c>
      <c r="C5">
        <v>173.42</v>
      </c>
      <c r="D5">
        <v>50.81</v>
      </c>
      <c r="E5">
        <v>67.75</v>
      </c>
      <c r="F5">
        <v>134.61000000000001</v>
      </c>
      <c r="G5">
        <v>47.78</v>
      </c>
      <c r="H5">
        <v>18.149999999999999</v>
      </c>
      <c r="I5">
        <v>43.47</v>
      </c>
      <c r="J5">
        <v>20.67</v>
      </c>
      <c r="K5">
        <v>96.69</v>
      </c>
    </row>
    <row r="6" spans="1:21" x14ac:dyDescent="0.25">
      <c r="A6" s="1">
        <v>42460</v>
      </c>
      <c r="B6">
        <v>2.84</v>
      </c>
      <c r="C6">
        <v>190.88</v>
      </c>
      <c r="D6">
        <v>54.33</v>
      </c>
      <c r="E6">
        <v>73.83</v>
      </c>
      <c r="F6">
        <v>143.58000000000001</v>
      </c>
      <c r="G6">
        <v>54.1</v>
      </c>
      <c r="H6">
        <v>19.82</v>
      </c>
      <c r="I6">
        <v>49.54</v>
      </c>
      <c r="J6">
        <v>22.97</v>
      </c>
      <c r="K6">
        <v>108.99</v>
      </c>
      <c r="N6" t="s">
        <v>20</v>
      </c>
      <c r="O6" s="4">
        <f>F72</f>
        <v>0</v>
      </c>
      <c r="Q6" t="s">
        <v>26</v>
      </c>
      <c r="T6" s="2">
        <v>3.0000000000000001E-3</v>
      </c>
    </row>
    <row r="7" spans="1:21" x14ac:dyDescent="0.25">
      <c r="A7" s="1">
        <v>42489</v>
      </c>
      <c r="B7">
        <v>3.42</v>
      </c>
      <c r="C7">
        <v>194.3</v>
      </c>
      <c r="D7">
        <v>43.25</v>
      </c>
      <c r="E7">
        <v>75.8</v>
      </c>
      <c r="F7">
        <v>140.69999999999999</v>
      </c>
      <c r="G7">
        <v>58.31</v>
      </c>
      <c r="H7">
        <v>19.989999999999998</v>
      </c>
      <c r="I7">
        <v>44.93</v>
      </c>
      <c r="J7">
        <v>22.26</v>
      </c>
      <c r="K7">
        <v>93.74</v>
      </c>
      <c r="N7" t="s">
        <v>21</v>
      </c>
      <c r="O7" s="4">
        <f>F73</f>
        <v>0</v>
      </c>
      <c r="S7" t="s">
        <v>27</v>
      </c>
      <c r="T7" s="2"/>
    </row>
    <row r="8" spans="1:21" x14ac:dyDescent="0.25">
      <c r="A8" s="1">
        <v>42521</v>
      </c>
      <c r="B8">
        <v>3.78</v>
      </c>
      <c r="C8">
        <v>178.54</v>
      </c>
      <c r="D8">
        <v>47.4</v>
      </c>
      <c r="E8">
        <v>83.71</v>
      </c>
      <c r="F8">
        <v>177.84</v>
      </c>
      <c r="G8">
        <v>67.150000000000006</v>
      </c>
      <c r="H8">
        <v>16.97</v>
      </c>
      <c r="I8">
        <v>41.77</v>
      </c>
      <c r="J8">
        <v>24.26</v>
      </c>
      <c r="K8">
        <v>99.86</v>
      </c>
      <c r="N8" t="s">
        <v>23</v>
      </c>
      <c r="O8" s="4">
        <f>F74</f>
        <v>0</v>
      </c>
    </row>
    <row r="9" spans="1:21" x14ac:dyDescent="0.25">
      <c r="A9" s="1">
        <v>42551</v>
      </c>
      <c r="B9">
        <v>5.33</v>
      </c>
      <c r="C9">
        <v>165.15</v>
      </c>
      <c r="D9">
        <v>47.96</v>
      </c>
      <c r="E9">
        <v>79.41</v>
      </c>
      <c r="F9">
        <v>193.22</v>
      </c>
      <c r="G9">
        <v>67.8</v>
      </c>
      <c r="H9">
        <v>18.18</v>
      </c>
      <c r="I9">
        <v>37.86</v>
      </c>
      <c r="J9">
        <v>22.25</v>
      </c>
      <c r="K9">
        <v>95.6</v>
      </c>
      <c r="N9" t="s">
        <v>24</v>
      </c>
      <c r="O9" s="4">
        <f>F75</f>
        <v>0</v>
      </c>
      <c r="Q9" s="11" t="s">
        <v>30</v>
      </c>
      <c r="R9" t="s">
        <v>18</v>
      </c>
      <c r="S9" s="13" t="s">
        <v>29</v>
      </c>
      <c r="T9" s="13" t="s">
        <v>28</v>
      </c>
    </row>
    <row r="10" spans="1:21" x14ac:dyDescent="0.25">
      <c r="A10" s="1">
        <v>42580</v>
      </c>
      <c r="B10">
        <v>6.43</v>
      </c>
      <c r="C10">
        <v>159.6</v>
      </c>
      <c r="D10">
        <v>44.18</v>
      </c>
      <c r="E10">
        <v>81.8</v>
      </c>
      <c r="F10">
        <v>204.27</v>
      </c>
      <c r="G10">
        <v>70.84</v>
      </c>
      <c r="H10">
        <v>18.86</v>
      </c>
      <c r="I10">
        <v>38.68</v>
      </c>
      <c r="J10">
        <v>27.98</v>
      </c>
      <c r="K10">
        <v>104.21</v>
      </c>
      <c r="P10" t="str">
        <f t="array" ref="P10:P19">TRANSPOSE(B4:K4)</f>
        <v>MEET</v>
      </c>
      <c r="Q10" s="2"/>
      <c r="R10" s="12">
        <f t="array" ref="R10:R19">TRANSPOSE(B33:K33)</f>
        <v>0</v>
      </c>
      <c r="S10" s="2"/>
      <c r="T10" s="2"/>
      <c r="U10" t="s">
        <v>35</v>
      </c>
    </row>
    <row r="11" spans="1:21" x14ac:dyDescent="0.25">
      <c r="A11" s="1">
        <v>42613</v>
      </c>
      <c r="B11">
        <v>5.76</v>
      </c>
      <c r="C11">
        <v>171.07</v>
      </c>
      <c r="D11">
        <v>43.84</v>
      </c>
      <c r="E11">
        <v>79.42</v>
      </c>
      <c r="F11">
        <v>211.97</v>
      </c>
      <c r="G11">
        <v>57.59</v>
      </c>
      <c r="H11">
        <v>17.46</v>
      </c>
      <c r="I11">
        <v>42.54</v>
      </c>
      <c r="J11">
        <v>29.58</v>
      </c>
      <c r="K11">
        <v>106.1</v>
      </c>
      <c r="P11" t="str">
        <v>BIDU</v>
      </c>
      <c r="Q11" s="2"/>
      <c r="R11" s="12">
        <v>0</v>
      </c>
      <c r="S11" s="2"/>
      <c r="T11" s="2"/>
      <c r="U11" t="s">
        <v>36</v>
      </c>
    </row>
    <row r="12" spans="1:21" x14ac:dyDescent="0.25">
      <c r="A12" s="1">
        <v>42643</v>
      </c>
      <c r="B12">
        <v>6.2</v>
      </c>
      <c r="C12">
        <v>182.07</v>
      </c>
      <c r="D12">
        <v>43.25</v>
      </c>
      <c r="E12">
        <v>71.33</v>
      </c>
      <c r="F12">
        <v>240.78</v>
      </c>
      <c r="G12">
        <v>55.51</v>
      </c>
      <c r="H12">
        <v>17.27</v>
      </c>
      <c r="I12">
        <v>44.25</v>
      </c>
      <c r="J12">
        <v>29.25</v>
      </c>
      <c r="K12">
        <v>113.05</v>
      </c>
      <c r="P12" t="str">
        <v>MLNX</v>
      </c>
      <c r="Q12" s="2"/>
      <c r="R12" s="12">
        <v>0</v>
      </c>
      <c r="S12" s="2"/>
      <c r="T12" s="2"/>
      <c r="U12" t="s">
        <v>37</v>
      </c>
    </row>
    <row r="13" spans="1:21" x14ac:dyDescent="0.25">
      <c r="A13" s="1">
        <v>42674</v>
      </c>
      <c r="B13">
        <v>4.8899999999999997</v>
      </c>
      <c r="C13">
        <v>176.86</v>
      </c>
      <c r="D13">
        <v>43.4</v>
      </c>
      <c r="E13">
        <v>75.16</v>
      </c>
      <c r="F13">
        <v>256.99</v>
      </c>
      <c r="G13">
        <v>51.7</v>
      </c>
      <c r="H13">
        <v>16.100000000000001</v>
      </c>
      <c r="I13">
        <v>37.43</v>
      </c>
      <c r="J13">
        <v>27.45</v>
      </c>
      <c r="K13">
        <v>113.54</v>
      </c>
      <c r="P13" t="str">
        <v>CRM</v>
      </c>
      <c r="Q13" s="2"/>
      <c r="R13" s="12">
        <v>0</v>
      </c>
      <c r="S13" s="2"/>
      <c r="T13" s="2"/>
      <c r="U13" t="s">
        <v>38</v>
      </c>
    </row>
    <row r="14" spans="1:21" x14ac:dyDescent="0.25">
      <c r="A14" s="1">
        <v>42704</v>
      </c>
      <c r="B14">
        <v>4.82</v>
      </c>
      <c r="C14">
        <v>166.95</v>
      </c>
      <c r="D14">
        <v>41.45</v>
      </c>
      <c r="E14">
        <v>72</v>
      </c>
      <c r="F14">
        <v>224.1</v>
      </c>
      <c r="G14">
        <v>54.65</v>
      </c>
      <c r="H14">
        <v>15.95</v>
      </c>
      <c r="I14">
        <v>34.630000000000003</v>
      </c>
      <c r="J14">
        <v>31.2</v>
      </c>
      <c r="K14">
        <v>110.52</v>
      </c>
      <c r="P14" t="str">
        <v>NTES</v>
      </c>
      <c r="Q14" s="2"/>
      <c r="R14" s="12">
        <v>0</v>
      </c>
      <c r="S14" s="2"/>
      <c r="T14" s="2"/>
      <c r="U14" t="s">
        <v>39</v>
      </c>
    </row>
    <row r="15" spans="1:21" x14ac:dyDescent="0.25">
      <c r="A15" s="1">
        <v>42734</v>
      </c>
      <c r="B15">
        <v>4.93</v>
      </c>
      <c r="C15">
        <v>164.41</v>
      </c>
      <c r="D15">
        <v>40.9</v>
      </c>
      <c r="E15">
        <v>68.459999999999994</v>
      </c>
      <c r="F15">
        <v>215.34</v>
      </c>
      <c r="G15">
        <v>56.3</v>
      </c>
      <c r="H15">
        <v>21.15</v>
      </c>
      <c r="I15">
        <v>33.89</v>
      </c>
      <c r="J15">
        <v>31.5</v>
      </c>
      <c r="K15">
        <v>115.82</v>
      </c>
      <c r="P15" t="str">
        <v>OLED</v>
      </c>
      <c r="Q15" s="2"/>
      <c r="R15" s="12">
        <v>0</v>
      </c>
      <c r="S15" s="2"/>
      <c r="T15" s="2"/>
      <c r="U15" t="s">
        <v>40</v>
      </c>
    </row>
    <row r="16" spans="1:21" x14ac:dyDescent="0.25">
      <c r="A16" s="1">
        <v>42766</v>
      </c>
      <c r="B16">
        <v>4.92</v>
      </c>
      <c r="C16">
        <v>175.07</v>
      </c>
      <c r="D16">
        <v>47.35</v>
      </c>
      <c r="E16">
        <v>79.099999999999994</v>
      </c>
      <c r="F16">
        <v>253.9</v>
      </c>
      <c r="G16">
        <v>66</v>
      </c>
      <c r="H16">
        <v>18.95</v>
      </c>
      <c r="I16">
        <v>39.67</v>
      </c>
      <c r="J16">
        <v>33.299999999999997</v>
      </c>
      <c r="K16">
        <v>121.35</v>
      </c>
      <c r="P16" t="str">
        <v>WEB</v>
      </c>
      <c r="Q16" s="2"/>
      <c r="R16" s="12">
        <v>0</v>
      </c>
      <c r="S16" s="2"/>
      <c r="T16" s="2"/>
      <c r="U16" t="s">
        <v>41</v>
      </c>
    </row>
    <row r="17" spans="1:21" x14ac:dyDescent="0.25">
      <c r="A17" s="1">
        <v>42788</v>
      </c>
      <c r="B17">
        <v>4.9400000000000004</v>
      </c>
      <c r="C17">
        <v>186.01</v>
      </c>
      <c r="D17">
        <v>48.8</v>
      </c>
      <c r="E17">
        <v>82.08</v>
      </c>
      <c r="F17">
        <v>304.07</v>
      </c>
      <c r="G17">
        <v>71.25</v>
      </c>
      <c r="H17">
        <v>20.399999999999999</v>
      </c>
      <c r="I17">
        <v>42.16</v>
      </c>
      <c r="J17">
        <v>37.75</v>
      </c>
      <c r="K17">
        <v>137.11000000000001</v>
      </c>
      <c r="P17" t="str">
        <v>SOHU</v>
      </c>
      <c r="Q17" s="2"/>
      <c r="R17" s="12">
        <v>0</v>
      </c>
      <c r="S17" s="2"/>
      <c r="T17" s="2"/>
      <c r="U17" t="s">
        <v>42</v>
      </c>
    </row>
    <row r="18" spans="1:21" x14ac:dyDescent="0.25">
      <c r="P18" t="str">
        <v>NTCT</v>
      </c>
      <c r="Q18" s="2"/>
      <c r="R18" s="12">
        <v>0</v>
      </c>
      <c r="S18" s="2"/>
      <c r="T18" s="2"/>
      <c r="U18" t="s">
        <v>43</v>
      </c>
    </row>
    <row r="19" spans="1:21" x14ac:dyDescent="0.25">
      <c r="A19" t="s">
        <v>11</v>
      </c>
      <c r="B19" t="str">
        <f>B4</f>
        <v>MEET</v>
      </c>
      <c r="C19" t="str">
        <f t="shared" ref="C19:K19" si="0">C4</f>
        <v>BIDU</v>
      </c>
      <c r="D19" t="str">
        <f t="shared" si="0"/>
        <v>MLNX</v>
      </c>
      <c r="E19" t="str">
        <f t="shared" si="0"/>
        <v>CRM</v>
      </c>
      <c r="F19" t="str">
        <f t="shared" si="0"/>
        <v>NTES</v>
      </c>
      <c r="G19" t="str">
        <f t="shared" si="0"/>
        <v>OLED</v>
      </c>
      <c r="H19" t="str">
        <f t="shared" si="0"/>
        <v>WEB</v>
      </c>
      <c r="I19" t="str">
        <f t="shared" si="0"/>
        <v>SOHU</v>
      </c>
      <c r="J19" t="str">
        <f t="shared" si="0"/>
        <v>NTCT</v>
      </c>
      <c r="K19" t="str">
        <f t="shared" si="0"/>
        <v>AAPL</v>
      </c>
      <c r="P19" t="str">
        <v>AAPL</v>
      </c>
      <c r="Q19" s="2"/>
      <c r="R19" s="12">
        <v>0</v>
      </c>
      <c r="S19" s="2"/>
      <c r="T19" s="2"/>
      <c r="U19" t="s">
        <v>44</v>
      </c>
    </row>
    <row r="20" spans="1:21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M20" s="2"/>
      <c r="P20" t="s">
        <v>31</v>
      </c>
      <c r="Q20" s="2"/>
      <c r="R20" s="2">
        <f>T7</f>
        <v>0</v>
      </c>
    </row>
    <row r="21" spans="1:21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  <c r="P21" t="s">
        <v>32</v>
      </c>
      <c r="Q21" s="2">
        <v>0</v>
      </c>
      <c r="R21" s="2">
        <f>T6</f>
        <v>3.0000000000000001E-3</v>
      </c>
    </row>
    <row r="22" spans="1:21" x14ac:dyDescent="0.25">
      <c r="B22" s="9"/>
      <c r="C22" s="9"/>
      <c r="D22" s="9"/>
      <c r="E22" s="9"/>
      <c r="F22" s="9"/>
      <c r="G22" s="9"/>
      <c r="H22" s="9"/>
      <c r="I22" s="9"/>
      <c r="J22" s="9"/>
      <c r="K22" s="9"/>
      <c r="P22" t="s">
        <v>33</v>
      </c>
      <c r="Q22" s="12">
        <f t="array" ref="Q22:Q31">TRANSPOSE(B34:K34)</f>
        <v>0</v>
      </c>
      <c r="R22" s="12">
        <f>R10</f>
        <v>0</v>
      </c>
    </row>
    <row r="23" spans="1:21" x14ac:dyDescent="0.25">
      <c r="B23" s="9"/>
      <c r="C23" s="9"/>
      <c r="D23" s="9"/>
      <c r="E23" s="9"/>
      <c r="F23" s="9"/>
      <c r="G23" s="9"/>
      <c r="H23" s="9"/>
      <c r="I23" s="9"/>
      <c r="J23" s="9"/>
      <c r="K23" s="9"/>
      <c r="Q23" s="12">
        <v>0</v>
      </c>
      <c r="R23" s="12">
        <f t="shared" ref="R23:R31" si="1">R11</f>
        <v>0</v>
      </c>
    </row>
    <row r="24" spans="1:21" x14ac:dyDescent="0.25">
      <c r="B24" s="9"/>
      <c r="C24" s="9"/>
      <c r="D24" s="9"/>
      <c r="E24" s="9"/>
      <c r="F24" s="9"/>
      <c r="G24" s="9"/>
      <c r="H24" s="9"/>
      <c r="I24" s="9"/>
      <c r="J24" s="9"/>
      <c r="K24" s="9"/>
      <c r="Q24" s="12">
        <v>0</v>
      </c>
      <c r="R24" s="12">
        <f t="shared" si="1"/>
        <v>0</v>
      </c>
    </row>
    <row r="25" spans="1:21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Q25" s="12">
        <v>0</v>
      </c>
      <c r="R25" s="12">
        <f t="shared" si="1"/>
        <v>0</v>
      </c>
    </row>
    <row r="26" spans="1:21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Q26" s="12">
        <v>0</v>
      </c>
      <c r="R26" s="12">
        <f t="shared" si="1"/>
        <v>0</v>
      </c>
    </row>
    <row r="27" spans="1:21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Q27" s="12">
        <v>0</v>
      </c>
      <c r="R27" s="12">
        <f t="shared" si="1"/>
        <v>0</v>
      </c>
    </row>
    <row r="28" spans="1:21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Q28" s="12">
        <v>0</v>
      </c>
      <c r="R28" s="12">
        <f t="shared" si="1"/>
        <v>0</v>
      </c>
    </row>
    <row r="29" spans="1:21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Q29" s="12">
        <v>0</v>
      </c>
      <c r="R29" s="12">
        <f t="shared" si="1"/>
        <v>0</v>
      </c>
    </row>
    <row r="30" spans="1:21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Q30" s="12">
        <v>0</v>
      </c>
      <c r="R30" s="12">
        <f t="shared" si="1"/>
        <v>0</v>
      </c>
    </row>
    <row r="31" spans="1:21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Q31" s="12">
        <v>0</v>
      </c>
      <c r="R31" s="12">
        <f t="shared" si="1"/>
        <v>0</v>
      </c>
    </row>
    <row r="32" spans="1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t="s">
        <v>12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 x14ac:dyDescent="0.25">
      <c r="A34" t="s">
        <v>13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6" spans="1:11" x14ac:dyDescent="0.25">
      <c r="A36" t="s">
        <v>14</v>
      </c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x14ac:dyDescent="0.25">
      <c r="A37" s="3" t="s">
        <v>16</v>
      </c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25"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5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1" x14ac:dyDescent="0.25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x14ac:dyDescent="0.25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5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</row>
    <row r="49" spans="1:13" x14ac:dyDescent="0.25">
      <c r="A49" t="s">
        <v>15</v>
      </c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3" x14ac:dyDescent="0.25"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3" x14ac:dyDescent="0.25"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3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3" x14ac:dyDescent="0.25"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3" x14ac:dyDescent="0.25"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3" x14ac:dyDescent="0.25"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3" x14ac:dyDescent="0.25"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3" x14ac:dyDescent="0.25"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3" x14ac:dyDescent="0.25">
      <c r="B58" s="7"/>
      <c r="C58" s="7"/>
      <c r="D58" s="7"/>
      <c r="E58" s="7"/>
      <c r="F58" s="7"/>
      <c r="G58" s="7"/>
      <c r="H58" s="7"/>
      <c r="I58" s="7"/>
      <c r="J58" s="7"/>
      <c r="K58" s="7"/>
    </row>
    <row r="60" spans="1:13" x14ac:dyDescent="0.25">
      <c r="L60" t="s">
        <v>18</v>
      </c>
      <c r="M60" s="5" t="s">
        <v>22</v>
      </c>
    </row>
    <row r="61" spans="1:13" x14ac:dyDescent="0.25">
      <c r="A61" t="s">
        <v>17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2"/>
      <c r="M61" s="4"/>
    </row>
    <row r="62" spans="1:13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2"/>
      <c r="M62" s="4"/>
    </row>
    <row r="63" spans="1:13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2"/>
      <c r="M63" s="4"/>
    </row>
    <row r="64" spans="1:13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2"/>
      <c r="M64" s="4"/>
    </row>
    <row r="65" spans="1:13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2"/>
      <c r="M65" s="4"/>
    </row>
    <row r="66" spans="1:13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2"/>
      <c r="M66" s="4"/>
    </row>
    <row r="67" spans="1:13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2"/>
      <c r="M67" s="4"/>
    </row>
    <row r="68" spans="1:13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2"/>
      <c r="M68" s="4"/>
    </row>
    <row r="69" spans="1:13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2"/>
      <c r="M69" s="4"/>
    </row>
    <row r="70" spans="1:13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2"/>
      <c r="M70" s="4"/>
    </row>
    <row r="72" spans="1:13" x14ac:dyDescent="0.25">
      <c r="A72" t="s">
        <v>19</v>
      </c>
      <c r="E72" t="s">
        <v>20</v>
      </c>
      <c r="F72" s="4"/>
    </row>
    <row r="73" spans="1:13" x14ac:dyDescent="0.25">
      <c r="E73" t="s">
        <v>21</v>
      </c>
      <c r="F73" s="4"/>
    </row>
    <row r="74" spans="1:13" x14ac:dyDescent="0.25">
      <c r="E74" t="s">
        <v>23</v>
      </c>
    </row>
    <row r="75" spans="1:13" x14ac:dyDescent="0.25">
      <c r="E7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G75"/>
  <sheetViews>
    <sheetView showGridLines="0" tabSelected="1" workbookViewId="0">
      <selection activeCell="A8" sqref="A8"/>
    </sheetView>
  </sheetViews>
  <sheetFormatPr defaultRowHeight="15" x14ac:dyDescent="0.25"/>
  <cols>
    <col min="1" max="1" width="18.140625" customWidth="1"/>
    <col min="19" max="19" width="13" customWidth="1"/>
    <col min="26" max="26" width="12.7109375" bestFit="1" customWidth="1"/>
    <col min="31" max="31" width="11.85546875" customWidth="1"/>
  </cols>
  <sheetData>
    <row r="2" spans="1:33" ht="23.25" x14ac:dyDescent="0.35">
      <c r="A2" s="10" t="s">
        <v>34</v>
      </c>
      <c r="Z2" s="10" t="s">
        <v>46</v>
      </c>
      <c r="AE2" s="10" t="s">
        <v>49</v>
      </c>
    </row>
    <row r="4" spans="1:33" x14ac:dyDescent="0.25">
      <c r="A4" s="13" t="s">
        <v>0</v>
      </c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  <c r="G4" s="13" t="s">
        <v>6</v>
      </c>
      <c r="H4" s="13" t="s">
        <v>7</v>
      </c>
      <c r="I4" s="13" t="s">
        <v>8</v>
      </c>
      <c r="J4" s="13" t="s">
        <v>9</v>
      </c>
      <c r="K4" s="13" t="s">
        <v>10</v>
      </c>
      <c r="L4" s="13"/>
      <c r="N4" t="s">
        <v>25</v>
      </c>
    </row>
    <row r="5" spans="1:33" x14ac:dyDescent="0.25">
      <c r="A5" s="1">
        <v>42429</v>
      </c>
      <c r="B5">
        <v>3.11</v>
      </c>
      <c r="C5">
        <v>173.42</v>
      </c>
      <c r="D5">
        <v>50.81</v>
      </c>
      <c r="E5">
        <v>67.75</v>
      </c>
      <c r="F5">
        <v>134.61000000000001</v>
      </c>
      <c r="G5">
        <v>47.78</v>
      </c>
      <c r="H5">
        <v>18.149999999999999</v>
      </c>
      <c r="I5">
        <v>43.47</v>
      </c>
      <c r="J5">
        <v>20.67</v>
      </c>
      <c r="K5">
        <v>96.69</v>
      </c>
    </row>
    <row r="6" spans="1:33" x14ac:dyDescent="0.25">
      <c r="A6" s="1">
        <v>42460</v>
      </c>
      <c r="B6">
        <v>2.84</v>
      </c>
      <c r="C6">
        <v>190.88</v>
      </c>
      <c r="D6">
        <v>54.33</v>
      </c>
      <c r="E6">
        <v>73.83</v>
      </c>
      <c r="F6">
        <v>143.58000000000001</v>
      </c>
      <c r="G6">
        <v>54.1</v>
      </c>
      <c r="H6">
        <v>19.82</v>
      </c>
      <c r="I6">
        <v>49.54</v>
      </c>
      <c r="J6">
        <v>22.97</v>
      </c>
      <c r="K6">
        <v>108.99</v>
      </c>
      <c r="N6" t="s">
        <v>20</v>
      </c>
      <c r="O6" s="4">
        <f>F72</f>
        <v>12124.455981707793</v>
      </c>
      <c r="Q6" t="s">
        <v>26</v>
      </c>
      <c r="T6" s="28">
        <v>3.0000000000000001E-3</v>
      </c>
    </row>
    <row r="7" spans="1:33" x14ac:dyDescent="0.25">
      <c r="A7" s="1">
        <v>42489</v>
      </c>
      <c r="B7">
        <v>3.42</v>
      </c>
      <c r="C7">
        <v>194.3</v>
      </c>
      <c r="D7">
        <v>43.25</v>
      </c>
      <c r="E7">
        <v>75.8</v>
      </c>
      <c r="F7">
        <v>140.69999999999999</v>
      </c>
      <c r="G7">
        <v>58.31</v>
      </c>
      <c r="H7">
        <v>19.989999999999998</v>
      </c>
      <c r="I7">
        <v>44.93</v>
      </c>
      <c r="J7">
        <v>22.26</v>
      </c>
      <c r="K7">
        <v>93.74</v>
      </c>
      <c r="N7" t="s">
        <v>21</v>
      </c>
      <c r="O7" s="4">
        <f>F73</f>
        <v>229.59548509556487</v>
      </c>
      <c r="S7" t="s">
        <v>27</v>
      </c>
      <c r="T7" s="2">
        <f>(O8-O7*T6)/(O7-O6*T6)</f>
        <v>3.1887526029872874E-2</v>
      </c>
    </row>
    <row r="8" spans="1:33" x14ac:dyDescent="0.25">
      <c r="A8" s="1">
        <v>42521</v>
      </c>
      <c r="B8">
        <v>3.78</v>
      </c>
      <c r="C8">
        <v>178.54</v>
      </c>
      <c r="D8">
        <v>47.4</v>
      </c>
      <c r="E8">
        <v>83.71</v>
      </c>
      <c r="F8">
        <v>177.84</v>
      </c>
      <c r="G8">
        <v>67.150000000000006</v>
      </c>
      <c r="H8">
        <v>16.97</v>
      </c>
      <c r="I8">
        <v>41.77</v>
      </c>
      <c r="J8">
        <v>24.26</v>
      </c>
      <c r="K8">
        <v>99.86</v>
      </c>
      <c r="N8" t="s">
        <v>23</v>
      </c>
      <c r="O8" s="4">
        <f>F74</f>
        <v>6.8501617454685437</v>
      </c>
      <c r="Z8" t="s">
        <v>15</v>
      </c>
      <c r="AA8" t="s">
        <v>47</v>
      </c>
      <c r="AC8" t="s">
        <v>48</v>
      </c>
      <c r="AE8" t="s">
        <v>50</v>
      </c>
      <c r="AG8" t="s">
        <v>52</v>
      </c>
    </row>
    <row r="9" spans="1:33" x14ac:dyDescent="0.25">
      <c r="A9" s="1">
        <v>42551</v>
      </c>
      <c r="B9">
        <v>5.33</v>
      </c>
      <c r="C9">
        <v>165.15</v>
      </c>
      <c r="D9">
        <v>47.96</v>
      </c>
      <c r="E9">
        <v>79.41</v>
      </c>
      <c r="F9">
        <v>193.22</v>
      </c>
      <c r="G9">
        <v>67.8</v>
      </c>
      <c r="H9">
        <v>18.18</v>
      </c>
      <c r="I9">
        <v>37.86</v>
      </c>
      <c r="J9">
        <v>22.25</v>
      </c>
      <c r="K9">
        <v>95.6</v>
      </c>
      <c r="N9" t="s">
        <v>24</v>
      </c>
      <c r="O9" s="4">
        <f>F75</f>
        <v>30340.397774244237</v>
      </c>
      <c r="Q9" s="14" t="s">
        <v>30</v>
      </c>
      <c r="R9" s="13" t="s">
        <v>18</v>
      </c>
      <c r="S9" s="13" t="s">
        <v>29</v>
      </c>
      <c r="T9" s="13" t="s">
        <v>28</v>
      </c>
    </row>
    <row r="10" spans="1:33" x14ac:dyDescent="0.25">
      <c r="A10" s="1">
        <v>42580</v>
      </c>
      <c r="B10">
        <v>6.43</v>
      </c>
      <c r="C10">
        <v>159.6</v>
      </c>
      <c r="D10">
        <v>44.18</v>
      </c>
      <c r="E10">
        <v>81.8</v>
      </c>
      <c r="F10">
        <v>204.27</v>
      </c>
      <c r="G10">
        <v>70.84</v>
      </c>
      <c r="H10">
        <v>18.86</v>
      </c>
      <c r="I10">
        <v>38.68</v>
      </c>
      <c r="J10">
        <v>27.98</v>
      </c>
      <c r="K10">
        <v>104.21</v>
      </c>
      <c r="P10" t="str">
        <f t="array" ref="P10:P19">TRANSPOSE(B4:K4)</f>
        <v>MEET</v>
      </c>
      <c r="Q10" s="15">
        <f>SQRT(($O$6*R10^2-2*$O$7*R10+$O$8)/$O$9)</f>
        <v>2.2140662112596271E-2</v>
      </c>
      <c r="R10" s="16">
        <f t="array" ref="R10:R19">TRANSPOSE(B33:K33)</f>
        <v>5.0878873127225575E-2</v>
      </c>
      <c r="S10" s="2">
        <f>(R10-$T$6)/($O$7-$O$6*$T$6)</f>
        <v>2.4779188756092241E-4</v>
      </c>
      <c r="T10" s="2">
        <f t="array" ref="T10:T19">MMULT(B61:K70,S10:S19)</f>
        <v>6.50835239816525E-2</v>
      </c>
      <c r="Z10" s="24">
        <f t="array" ref="Z10:Z19">MMULT(B49:K58,T10:T19)</f>
        <v>2.477918875609217E-4</v>
      </c>
      <c r="AA10" s="25">
        <f>Z10/$Q$20^2</f>
        <v>1.6574237986912905</v>
      </c>
      <c r="AB10" s="25"/>
      <c r="AC10">
        <f>(R10-$T$6)/AA10</f>
        <v>2.8887526029872958E-2</v>
      </c>
      <c r="AE10" s="26">
        <v>7.2488635998971526E-2</v>
      </c>
      <c r="AG10" s="27">
        <f>SUMPRODUCT(AE10:AE19,R10:R19)</f>
        <v>5.5598843344782822E-2</v>
      </c>
    </row>
    <row r="11" spans="1:33" x14ac:dyDescent="0.25">
      <c r="A11" s="1">
        <v>42613</v>
      </c>
      <c r="B11">
        <v>5.76</v>
      </c>
      <c r="C11">
        <v>171.07</v>
      </c>
      <c r="D11">
        <v>43.84</v>
      </c>
      <c r="E11">
        <v>79.42</v>
      </c>
      <c r="F11">
        <v>211.97</v>
      </c>
      <c r="G11">
        <v>57.59</v>
      </c>
      <c r="H11">
        <v>17.46</v>
      </c>
      <c r="I11">
        <v>42.54</v>
      </c>
      <c r="J11">
        <v>29.58</v>
      </c>
      <c r="K11">
        <v>106.1</v>
      </c>
      <c r="P11" t="str">
        <v>BIDU</v>
      </c>
      <c r="Q11" s="17">
        <f t="shared" ref="Q11:Q20" si="0">SQRT(($O$6*R11^2-2*$O$7*R11+$O$8)/$O$9)</f>
        <v>1.1525916272564571E-2</v>
      </c>
      <c r="R11" s="18">
        <v>7.7096459868574536E-3</v>
      </c>
      <c r="S11" s="2">
        <f t="shared" ref="S11:S19" si="1">(R11-$T$6)/($O$7-$O$6*$T$6)</f>
        <v>2.4374259304852527E-5</v>
      </c>
      <c r="T11" s="2">
        <v>0.87698683631608576</v>
      </c>
      <c r="Z11" s="24">
        <v>2.4374259304852514E-5</v>
      </c>
      <c r="AA11" s="25">
        <f t="shared" ref="AA11:AA19" si="2">Z11/$Q$20^2</f>
        <v>0.16303389850647504</v>
      </c>
      <c r="AB11" s="25"/>
      <c r="AC11">
        <f t="shared" ref="AC11:AC19" si="3">(R11-$T$6)/AA11</f>
        <v>2.8887526029872896E-2</v>
      </c>
      <c r="AE11" s="26">
        <v>0</v>
      </c>
    </row>
    <row r="12" spans="1:33" x14ac:dyDescent="0.25">
      <c r="A12" s="1">
        <v>42643</v>
      </c>
      <c r="B12">
        <v>6.2</v>
      </c>
      <c r="C12">
        <v>182.07</v>
      </c>
      <c r="D12">
        <v>43.25</v>
      </c>
      <c r="E12">
        <v>71.33</v>
      </c>
      <c r="F12">
        <v>240.78</v>
      </c>
      <c r="G12">
        <v>55.51</v>
      </c>
      <c r="H12">
        <v>17.27</v>
      </c>
      <c r="I12">
        <v>44.25</v>
      </c>
      <c r="J12">
        <v>29.25</v>
      </c>
      <c r="K12">
        <v>113.05</v>
      </c>
      <c r="P12" t="str">
        <v>MLNX</v>
      </c>
      <c r="Q12" s="17">
        <f t="shared" si="0"/>
        <v>1.4744965994153886E-2</v>
      </c>
      <c r="R12" s="18">
        <v>5.6087324145607609E-4</v>
      </c>
      <c r="S12" s="2">
        <f t="shared" si="1"/>
        <v>-1.2623434597007525E-5</v>
      </c>
      <c r="T12" s="2">
        <v>0.51817439491413231</v>
      </c>
      <c r="Z12" s="24">
        <v>-1.2623434597007488E-5</v>
      </c>
      <c r="AA12" s="25">
        <f t="shared" si="2"/>
        <v>-8.4435294182741427E-2</v>
      </c>
      <c r="AB12" s="25"/>
      <c r="AC12">
        <f t="shared" si="3"/>
        <v>2.8887526029872962E-2</v>
      </c>
      <c r="AE12" s="26">
        <v>0</v>
      </c>
      <c r="AG12" t="s">
        <v>53</v>
      </c>
    </row>
    <row r="13" spans="1:33" x14ac:dyDescent="0.25">
      <c r="A13" s="1">
        <v>42674</v>
      </c>
      <c r="B13">
        <v>4.8899999999999997</v>
      </c>
      <c r="C13">
        <v>176.86</v>
      </c>
      <c r="D13">
        <v>43.4</v>
      </c>
      <c r="E13">
        <v>75.16</v>
      </c>
      <c r="F13">
        <v>256.99</v>
      </c>
      <c r="G13">
        <v>51.7</v>
      </c>
      <c r="H13">
        <v>16.100000000000001</v>
      </c>
      <c r="I13">
        <v>37.43</v>
      </c>
      <c r="J13">
        <v>27.45</v>
      </c>
      <c r="K13">
        <v>113.54</v>
      </c>
      <c r="P13" t="str">
        <v>CRM</v>
      </c>
      <c r="Q13" s="17">
        <f t="shared" si="0"/>
        <v>9.0832167932724667E-3</v>
      </c>
      <c r="R13" s="18">
        <v>1.8677108897945782E-2</v>
      </c>
      <c r="S13" s="2">
        <f t="shared" si="1"/>
        <v>8.1135167801415234E-5</v>
      </c>
      <c r="T13" s="2">
        <v>-6.2686189121491959E-2</v>
      </c>
      <c r="Z13" s="24">
        <v>8.113516780141499E-5</v>
      </c>
      <c r="AA13" s="25">
        <f t="shared" si="2"/>
        <v>0.54269475626725117</v>
      </c>
      <c r="AB13" s="25"/>
      <c r="AC13">
        <f t="shared" si="3"/>
        <v>2.8887526029872965E-2</v>
      </c>
      <c r="AE13" s="26">
        <v>0</v>
      </c>
    </row>
    <row r="14" spans="1:33" x14ac:dyDescent="0.25">
      <c r="A14" s="1">
        <v>42704</v>
      </c>
      <c r="B14">
        <v>4.82</v>
      </c>
      <c r="C14">
        <v>166.95</v>
      </c>
      <c r="D14">
        <v>41.45</v>
      </c>
      <c r="E14">
        <v>72</v>
      </c>
      <c r="F14">
        <v>224.1</v>
      </c>
      <c r="G14">
        <v>54.65</v>
      </c>
      <c r="H14">
        <v>15.95</v>
      </c>
      <c r="I14">
        <v>34.630000000000003</v>
      </c>
      <c r="J14">
        <v>31.2</v>
      </c>
      <c r="K14">
        <v>110.52</v>
      </c>
      <c r="P14" t="str">
        <v>NTES</v>
      </c>
      <c r="Q14" s="17">
        <f t="shared" si="0"/>
        <v>3.6827610434398923E-2</v>
      </c>
      <c r="R14" s="18">
        <v>7.5395050985620771E-2</v>
      </c>
      <c r="S14" s="2">
        <f t="shared" si="1"/>
        <v>3.7467269302951718E-4</v>
      </c>
      <c r="T14" s="2">
        <v>0.19699145114903704</v>
      </c>
      <c r="Z14" s="24">
        <v>3.7467269302951653E-4</v>
      </c>
      <c r="AA14" s="25">
        <f t="shared" si="2"/>
        <v>2.5061007616490314</v>
      </c>
      <c r="AB14" s="25"/>
      <c r="AC14">
        <f t="shared" si="3"/>
        <v>2.8887526029872931E-2</v>
      </c>
      <c r="AE14" s="26">
        <v>0.4187016635396692</v>
      </c>
      <c r="AG14">
        <f t="array" ref="AG14">MMULT(TRANSPOSE(AE10:AE19),MMULT(B49:K58,AE10:AE19))</f>
        <v>2.66321110148879E-3</v>
      </c>
    </row>
    <row r="15" spans="1:33" x14ac:dyDescent="0.25">
      <c r="A15" s="1">
        <v>42734</v>
      </c>
      <c r="B15">
        <v>4.93</v>
      </c>
      <c r="C15">
        <v>164.41</v>
      </c>
      <c r="D15">
        <v>40.9</v>
      </c>
      <c r="E15">
        <v>68.459999999999994</v>
      </c>
      <c r="F15">
        <v>215.34</v>
      </c>
      <c r="G15">
        <v>56.3</v>
      </c>
      <c r="H15">
        <v>21.15</v>
      </c>
      <c r="I15">
        <v>33.89</v>
      </c>
      <c r="J15">
        <v>31.5</v>
      </c>
      <c r="K15">
        <v>115.82</v>
      </c>
      <c r="P15" t="str">
        <v>OLED</v>
      </c>
      <c r="Q15" s="17">
        <f t="shared" si="0"/>
        <v>1.5407504955557372E-2</v>
      </c>
      <c r="R15" s="18">
        <v>3.8625567567122036E-2</v>
      </c>
      <c r="S15" s="2">
        <f t="shared" si="1"/>
        <v>1.8437624063183305E-4</v>
      </c>
      <c r="T15" s="2">
        <v>-0.12302790501001616</v>
      </c>
      <c r="Z15" s="24">
        <v>1.8437624063183291E-4</v>
      </c>
      <c r="AA15" s="25">
        <f t="shared" si="2"/>
        <v>1.2332509031850376</v>
      </c>
      <c r="AB15" s="25"/>
      <c r="AC15">
        <f t="shared" si="3"/>
        <v>2.8887526029872896E-2</v>
      </c>
      <c r="AE15" s="26">
        <v>0</v>
      </c>
    </row>
    <row r="16" spans="1:33" x14ac:dyDescent="0.25">
      <c r="A16" s="1">
        <v>42766</v>
      </c>
      <c r="B16">
        <v>4.92</v>
      </c>
      <c r="C16">
        <v>175.07</v>
      </c>
      <c r="D16">
        <v>47.35</v>
      </c>
      <c r="E16">
        <v>79.099999999999994</v>
      </c>
      <c r="F16">
        <v>253.9</v>
      </c>
      <c r="G16">
        <v>66</v>
      </c>
      <c r="H16">
        <v>18.95</v>
      </c>
      <c r="I16">
        <v>39.67</v>
      </c>
      <c r="J16">
        <v>33.299999999999997</v>
      </c>
      <c r="K16">
        <v>121.35</v>
      </c>
      <c r="P16" t="str">
        <v>WEB</v>
      </c>
      <c r="Q16" s="17">
        <f t="shared" si="0"/>
        <v>9.2434716124098499E-3</v>
      </c>
      <c r="R16" s="18">
        <v>1.6213188254674122E-2</v>
      </c>
      <c r="S16" s="2">
        <f t="shared" si="1"/>
        <v>6.8383415157315669E-5</v>
      </c>
      <c r="T16" s="2">
        <v>0.1891304634385364</v>
      </c>
      <c r="Z16" s="24">
        <v>6.838341515731552E-5</v>
      </c>
      <c r="AA16" s="25">
        <f t="shared" si="2"/>
        <v>0.45740117173793998</v>
      </c>
      <c r="AB16" s="25"/>
      <c r="AC16">
        <f t="shared" si="3"/>
        <v>2.8887526029872938E-2</v>
      </c>
      <c r="AE16" s="26">
        <v>0.20123715181216623</v>
      </c>
      <c r="AG16" t="s">
        <v>54</v>
      </c>
    </row>
    <row r="17" spans="1:33" x14ac:dyDescent="0.25">
      <c r="A17" s="1">
        <v>42788</v>
      </c>
      <c r="B17">
        <v>4.9400000000000004</v>
      </c>
      <c r="C17">
        <v>186.01</v>
      </c>
      <c r="D17">
        <v>48.8</v>
      </c>
      <c r="E17">
        <v>82.08</v>
      </c>
      <c r="F17">
        <v>304.07</v>
      </c>
      <c r="G17">
        <v>71.25</v>
      </c>
      <c r="H17">
        <v>20.399999999999999</v>
      </c>
      <c r="I17">
        <v>42.16</v>
      </c>
      <c r="J17">
        <v>37.75</v>
      </c>
      <c r="K17">
        <v>137.11000000000001</v>
      </c>
      <c r="P17" t="str">
        <v>SOHU</v>
      </c>
      <c r="Q17" s="17">
        <f t="shared" si="0"/>
        <v>1.3906909653568677E-2</v>
      </c>
      <c r="R17" s="18">
        <v>2.2758816172856002E-3</v>
      </c>
      <c r="S17" s="2">
        <f t="shared" si="1"/>
        <v>-3.747595737969303E-6</v>
      </c>
      <c r="T17" s="2">
        <v>-0.59945485232116424</v>
      </c>
      <c r="Z17" s="24">
        <v>-3.74759573796863E-6</v>
      </c>
      <c r="AA17" s="25">
        <f t="shared" si="2"/>
        <v>-2.5066818874189913E-2</v>
      </c>
      <c r="AB17" s="25"/>
      <c r="AC17">
        <f t="shared" si="3"/>
        <v>2.8887526029878062E-2</v>
      </c>
      <c r="AE17" s="26">
        <v>0</v>
      </c>
    </row>
    <row r="18" spans="1:33" x14ac:dyDescent="0.25">
      <c r="P18" t="str">
        <v>NTCT</v>
      </c>
      <c r="Q18" s="17">
        <f t="shared" si="0"/>
        <v>2.4852326024483711E-2</v>
      </c>
      <c r="R18" s="18">
        <v>5.5531530189238405E-2</v>
      </c>
      <c r="S18" s="2">
        <f t="shared" si="1"/>
        <v>2.7187120689883392E-4</v>
      </c>
      <c r="T18" s="2">
        <v>0.55249060552466822</v>
      </c>
      <c r="Z18" s="24">
        <v>2.7187120689883435E-4</v>
      </c>
      <c r="AA18" s="25">
        <f t="shared" si="2"/>
        <v>1.8184849105774965</v>
      </c>
      <c r="AB18" s="25"/>
      <c r="AC18">
        <f t="shared" si="3"/>
        <v>2.8887526029872834E-2</v>
      </c>
      <c r="AE18" s="26">
        <v>0.30757254618985463</v>
      </c>
      <c r="AG18" s="27">
        <f>SQRT(AG14)</f>
        <v>5.1606308737292869E-2</v>
      </c>
    </row>
    <row r="19" spans="1:33" x14ac:dyDescent="0.25">
      <c r="A19" t="s">
        <v>11</v>
      </c>
      <c r="B19" t="str">
        <f>B4</f>
        <v>MEET</v>
      </c>
      <c r="C19" t="str">
        <f t="shared" ref="C19:K19" si="4">C4</f>
        <v>BIDU</v>
      </c>
      <c r="D19" t="str">
        <f t="shared" si="4"/>
        <v>MLNX</v>
      </c>
      <c r="E19" t="str">
        <f t="shared" si="4"/>
        <v>CRM</v>
      </c>
      <c r="F19" t="str">
        <f t="shared" si="4"/>
        <v>NTES</v>
      </c>
      <c r="G19" t="str">
        <f t="shared" si="4"/>
        <v>OLED</v>
      </c>
      <c r="H19" t="str">
        <f t="shared" si="4"/>
        <v>WEB</v>
      </c>
      <c r="I19" t="str">
        <f t="shared" si="4"/>
        <v>SOHU</v>
      </c>
      <c r="J19" t="str">
        <f t="shared" si="4"/>
        <v>NTCT</v>
      </c>
      <c r="K19" t="str">
        <f t="shared" si="4"/>
        <v>AAPL</v>
      </c>
      <c r="P19" t="str">
        <v>AAPL</v>
      </c>
      <c r="Q19" s="17">
        <f t="shared" si="0"/>
        <v>1.2379279590116544E-2</v>
      </c>
      <c r="R19" s="18">
        <v>3.224416520350315E-2</v>
      </c>
      <c r="S19" s="2">
        <f t="shared" si="1"/>
        <v>1.5134998847328557E-4</v>
      </c>
      <c r="T19" s="2">
        <v>-0.61368832887144009</v>
      </c>
      <c r="Z19" s="24">
        <v>1.5134998847328527E-4</v>
      </c>
      <c r="AA19" s="25">
        <f t="shared" si="2"/>
        <v>1.0123457845874864</v>
      </c>
      <c r="AB19" s="25"/>
      <c r="AC19">
        <f t="shared" si="3"/>
        <v>2.8887526029872934E-2</v>
      </c>
      <c r="AE19" s="26">
        <v>0</v>
      </c>
    </row>
    <row r="20" spans="1:33" x14ac:dyDescent="0.25">
      <c r="B20" s="9">
        <f>B6/B5-1</f>
        <v>-8.6816720257234747E-2</v>
      </c>
      <c r="C20" s="9">
        <f t="shared" ref="C20:K20" si="5">C6/C5-1</f>
        <v>0.10068042901626106</v>
      </c>
      <c r="D20" s="9">
        <f t="shared" si="5"/>
        <v>6.9277701239913281E-2</v>
      </c>
      <c r="E20" s="9">
        <f t="shared" si="5"/>
        <v>8.9741697416974242E-2</v>
      </c>
      <c r="F20" s="9">
        <f t="shared" si="5"/>
        <v>6.6636951192333482E-2</v>
      </c>
      <c r="G20" s="9">
        <f t="shared" si="5"/>
        <v>0.13227291753871917</v>
      </c>
      <c r="H20" s="9">
        <f t="shared" si="5"/>
        <v>9.2011019283746664E-2</v>
      </c>
      <c r="I20" s="9">
        <f t="shared" si="5"/>
        <v>0.13963653094087869</v>
      </c>
      <c r="J20" s="9">
        <f t="shared" si="5"/>
        <v>0.11127237542331869</v>
      </c>
      <c r="K20" s="9">
        <f t="shared" si="5"/>
        <v>0.12721067328575852</v>
      </c>
      <c r="M20" s="2"/>
      <c r="P20" t="s">
        <v>31</v>
      </c>
      <c r="Q20" s="17">
        <f t="shared" si="0"/>
        <v>1.2227192699679413E-2</v>
      </c>
      <c r="R20" s="19">
        <f>T7</f>
        <v>3.1887526029872874E-2</v>
      </c>
      <c r="AG20" t="s">
        <v>55</v>
      </c>
    </row>
    <row r="21" spans="1:33" x14ac:dyDescent="0.25">
      <c r="B21" s="9">
        <f t="shared" ref="B21:K21" si="6">B7/B6-1</f>
        <v>0.20422535211267601</v>
      </c>
      <c r="C21" s="9">
        <f t="shared" si="6"/>
        <v>1.7917015926236513E-2</v>
      </c>
      <c r="D21" s="9">
        <f t="shared" si="6"/>
        <v>-0.20393889195656167</v>
      </c>
      <c r="E21" s="9">
        <f t="shared" si="6"/>
        <v>2.6682920222131923E-2</v>
      </c>
      <c r="F21" s="9">
        <f t="shared" si="6"/>
        <v>-2.0058503969912378E-2</v>
      </c>
      <c r="G21" s="9">
        <f t="shared" si="6"/>
        <v>7.7818853974122026E-2</v>
      </c>
      <c r="H21" s="9">
        <f t="shared" si="6"/>
        <v>8.5771947527748527E-3</v>
      </c>
      <c r="I21" s="9">
        <f t="shared" si="6"/>
        <v>-9.3056116269681022E-2</v>
      </c>
      <c r="J21" s="9">
        <f t="shared" si="6"/>
        <v>-3.0909882455376514E-2</v>
      </c>
      <c r="K21" s="9">
        <f t="shared" si="6"/>
        <v>-0.13992109367831906</v>
      </c>
      <c r="P21" t="s">
        <v>32</v>
      </c>
      <c r="Q21" s="17">
        <v>0</v>
      </c>
      <c r="R21" s="19">
        <f>T6</f>
        <v>3.0000000000000001E-3</v>
      </c>
      <c r="AA21" s="25"/>
      <c r="AE21" t="s">
        <v>51</v>
      </c>
    </row>
    <row r="22" spans="1:33" x14ac:dyDescent="0.25">
      <c r="B22" s="9">
        <f t="shared" ref="B22:K22" si="7">B8/B7-1</f>
        <v>0.10526315789473673</v>
      </c>
      <c r="C22" s="9">
        <f t="shared" si="7"/>
        <v>-8.1111682964488008E-2</v>
      </c>
      <c r="D22" s="9">
        <f t="shared" si="7"/>
        <v>9.5953757225433423E-2</v>
      </c>
      <c r="E22" s="9">
        <f t="shared" si="7"/>
        <v>0.1043535620052769</v>
      </c>
      <c r="F22" s="9">
        <f t="shared" si="7"/>
        <v>0.26396588486140748</v>
      </c>
      <c r="G22" s="9">
        <f t="shared" si="7"/>
        <v>0.15160349854227406</v>
      </c>
      <c r="H22" s="9">
        <f t="shared" si="7"/>
        <v>-0.15107553776888438</v>
      </c>
      <c r="I22" s="9">
        <f t="shared" si="7"/>
        <v>-7.0331626975294825E-2</v>
      </c>
      <c r="J22" s="9">
        <f t="shared" si="7"/>
        <v>8.9847259658580425E-2</v>
      </c>
      <c r="K22" s="9">
        <f t="shared" si="7"/>
        <v>6.5286963942820631E-2</v>
      </c>
      <c r="P22" t="s">
        <v>33</v>
      </c>
      <c r="Q22" s="20">
        <f t="array" ref="Q22:Q31">TRANSPOSE(B34:K34)</f>
        <v>0.16571605426690489</v>
      </c>
      <c r="R22" s="18">
        <f>R10</f>
        <v>5.0878873127225575E-2</v>
      </c>
      <c r="T22" s="2">
        <f>T10</f>
        <v>6.50835239816525E-2</v>
      </c>
      <c r="V22" t="s">
        <v>35</v>
      </c>
      <c r="AE22">
        <f>SUM(AE10:AE19)</f>
        <v>0.9999999975406616</v>
      </c>
      <c r="AG22" s="29">
        <f>(AG10-T6)/AG18</f>
        <v>1.0192328153626051</v>
      </c>
    </row>
    <row r="23" spans="1:33" x14ac:dyDescent="0.25">
      <c r="B23" s="9">
        <f t="shared" ref="B23:K23" si="8">B9/B8-1</f>
        <v>0.41005291005291022</v>
      </c>
      <c r="C23" s="9">
        <f t="shared" si="8"/>
        <v>-7.4997199507113144E-2</v>
      </c>
      <c r="D23" s="9">
        <f t="shared" si="8"/>
        <v>1.181434599156117E-2</v>
      </c>
      <c r="E23" s="9">
        <f t="shared" si="8"/>
        <v>-5.1367817465057919E-2</v>
      </c>
      <c r="F23" s="9">
        <f t="shared" si="8"/>
        <v>8.6482231219073391E-2</v>
      </c>
      <c r="G23" s="9">
        <f t="shared" si="8"/>
        <v>9.6798212956066276E-3</v>
      </c>
      <c r="H23" s="9">
        <f t="shared" si="8"/>
        <v>7.1302298173246959E-2</v>
      </c>
      <c r="I23" s="9">
        <f t="shared" si="8"/>
        <v>-9.3607852525736224E-2</v>
      </c>
      <c r="J23" s="9">
        <f t="shared" si="8"/>
        <v>-8.2852431986809583E-2</v>
      </c>
      <c r="K23" s="9">
        <f t="shared" si="8"/>
        <v>-4.2659723613058365E-2</v>
      </c>
      <c r="Q23" s="20">
        <v>6.3729359287558254E-2</v>
      </c>
      <c r="R23" s="18">
        <f t="shared" ref="R23:R31" si="9">R11</f>
        <v>7.7096459868574536E-3</v>
      </c>
      <c r="T23" s="2">
        <f t="shared" ref="T23:T31" si="10">T11</f>
        <v>0.87698683631608576</v>
      </c>
      <c r="V23" t="s">
        <v>36</v>
      </c>
    </row>
    <row r="24" spans="1:33" x14ac:dyDescent="0.25">
      <c r="B24" s="9">
        <f t="shared" ref="B24:K24" si="11">B10/B9-1</f>
        <v>0.20637898686679157</v>
      </c>
      <c r="C24" s="9">
        <f t="shared" si="11"/>
        <v>-3.3605812897366083E-2</v>
      </c>
      <c r="D24" s="9">
        <f t="shared" si="11"/>
        <v>-7.8815679733110988E-2</v>
      </c>
      <c r="E24" s="9">
        <f t="shared" si="11"/>
        <v>3.0096965117743402E-2</v>
      </c>
      <c r="F24" s="9">
        <f t="shared" si="11"/>
        <v>5.7188696822275231E-2</v>
      </c>
      <c r="G24" s="9">
        <f t="shared" si="11"/>
        <v>4.483775811209445E-2</v>
      </c>
      <c r="H24" s="9">
        <f t="shared" si="11"/>
        <v>3.7403740374037486E-2</v>
      </c>
      <c r="I24" s="9">
        <f t="shared" si="11"/>
        <v>2.165874273639723E-2</v>
      </c>
      <c r="J24" s="9">
        <f t="shared" si="11"/>
        <v>0.25752808988764042</v>
      </c>
      <c r="K24" s="9">
        <f t="shared" si="11"/>
        <v>9.0062761506276123E-2</v>
      </c>
      <c r="Q24" s="20">
        <v>9.0553917408895249E-2</v>
      </c>
      <c r="R24" s="18">
        <f t="shared" si="9"/>
        <v>5.6087324145607609E-4</v>
      </c>
      <c r="T24" s="2">
        <f t="shared" si="10"/>
        <v>0.51817439491413231</v>
      </c>
      <c r="V24" t="s">
        <v>37</v>
      </c>
    </row>
    <row r="25" spans="1:33" x14ac:dyDescent="0.25">
      <c r="B25" s="9">
        <f t="shared" ref="B25:K25" si="12">B11/B10-1</f>
        <v>-0.10419906687402802</v>
      </c>
      <c r="C25" s="9">
        <f t="shared" si="12"/>
        <v>7.1867167919799524E-2</v>
      </c>
      <c r="D25" s="9">
        <f t="shared" si="12"/>
        <v>-7.6957899502035909E-3</v>
      </c>
      <c r="E25" s="9">
        <f t="shared" si="12"/>
        <v>-2.9095354523227313E-2</v>
      </c>
      <c r="F25" s="9">
        <f t="shared" si="12"/>
        <v>3.769520732364029E-2</v>
      </c>
      <c r="G25" s="9">
        <f t="shared" si="12"/>
        <v>-0.18704121964991527</v>
      </c>
      <c r="H25" s="9">
        <f t="shared" si="12"/>
        <v>-7.4231177094379541E-2</v>
      </c>
      <c r="I25" s="9">
        <f t="shared" si="12"/>
        <v>9.9793174767321524E-2</v>
      </c>
      <c r="J25" s="9">
        <f t="shared" si="12"/>
        <v>5.7183702644746148E-2</v>
      </c>
      <c r="K25" s="9">
        <f t="shared" si="12"/>
        <v>1.8136455234622373E-2</v>
      </c>
      <c r="Q25" s="20">
        <v>7.5605997432042327E-2</v>
      </c>
      <c r="R25" s="18">
        <f t="shared" si="9"/>
        <v>1.8677108897945782E-2</v>
      </c>
      <c r="T25" s="2">
        <f t="shared" si="10"/>
        <v>-6.2686189121491959E-2</v>
      </c>
      <c r="V25" t="s">
        <v>38</v>
      </c>
    </row>
    <row r="26" spans="1:33" x14ac:dyDescent="0.25">
      <c r="B26" s="9">
        <f t="shared" ref="B26:K26" si="13">B12/B11-1</f>
        <v>7.6388888888889062E-2</v>
      </c>
      <c r="C26" s="9">
        <f t="shared" si="13"/>
        <v>6.4301163266499151E-2</v>
      </c>
      <c r="D26" s="9">
        <f t="shared" si="13"/>
        <v>-1.345802919708039E-2</v>
      </c>
      <c r="E26" s="9">
        <f t="shared" si="13"/>
        <v>-0.10186351045076814</v>
      </c>
      <c r="F26" s="9">
        <f t="shared" si="13"/>
        <v>0.13591545973486818</v>
      </c>
      <c r="G26" s="9">
        <f t="shared" si="13"/>
        <v>-3.6117381489842115E-2</v>
      </c>
      <c r="H26" s="9">
        <f t="shared" si="13"/>
        <v>-1.0882016036655284E-2</v>
      </c>
      <c r="I26" s="9">
        <f t="shared" si="13"/>
        <v>4.0197461212976071E-2</v>
      </c>
      <c r="J26" s="9">
        <f t="shared" si="13"/>
        <v>-1.1156186612576002E-2</v>
      </c>
      <c r="K26" s="9">
        <f t="shared" si="13"/>
        <v>6.550424128180965E-2</v>
      </c>
      <c r="Q26" s="20">
        <v>0.10892051380471116</v>
      </c>
      <c r="R26" s="18">
        <f t="shared" si="9"/>
        <v>7.5395050985620771E-2</v>
      </c>
      <c r="T26" s="2">
        <f t="shared" si="10"/>
        <v>0.19699145114903704</v>
      </c>
      <c r="V26" t="s">
        <v>39</v>
      </c>
    </row>
    <row r="27" spans="1:33" x14ac:dyDescent="0.25">
      <c r="B27" s="9">
        <f t="shared" ref="B27:K27" si="14">B13/B12-1</f>
        <v>-0.21129032258064528</v>
      </c>
      <c r="C27" s="9">
        <f t="shared" si="14"/>
        <v>-2.8615367715713602E-2</v>
      </c>
      <c r="D27" s="9">
        <f t="shared" si="14"/>
        <v>3.4682080924854919E-3</v>
      </c>
      <c r="E27" s="9">
        <f t="shared" si="14"/>
        <v>5.3694097855039979E-2</v>
      </c>
      <c r="F27" s="9">
        <f t="shared" si="14"/>
        <v>6.7322867347786364E-2</v>
      </c>
      <c r="G27" s="9">
        <f t="shared" si="14"/>
        <v>-6.8636281751035755E-2</v>
      </c>
      <c r="H27" s="9">
        <f t="shared" si="14"/>
        <v>-6.7747539085118547E-2</v>
      </c>
      <c r="I27" s="9">
        <f t="shared" si="14"/>
        <v>-0.15412429378531078</v>
      </c>
      <c r="J27" s="9">
        <f t="shared" si="14"/>
        <v>-6.1538461538461542E-2</v>
      </c>
      <c r="K27" s="9">
        <f t="shared" si="14"/>
        <v>4.3343653250775827E-3</v>
      </c>
      <c r="Q27" s="20">
        <v>0.10086689062836224</v>
      </c>
      <c r="R27" s="18">
        <f t="shared" si="9"/>
        <v>3.8625567567122036E-2</v>
      </c>
      <c r="T27" s="2">
        <f t="shared" si="10"/>
        <v>-0.12302790501001616</v>
      </c>
      <c r="V27" t="s">
        <v>40</v>
      </c>
    </row>
    <row r="28" spans="1:33" x14ac:dyDescent="0.25">
      <c r="B28" s="9">
        <f t="shared" ref="B28:K28" si="15">B14/B13-1</f>
        <v>-1.4314928425357754E-2</v>
      </c>
      <c r="C28" s="9">
        <f t="shared" si="15"/>
        <v>-5.603302046816705E-2</v>
      </c>
      <c r="D28" s="9">
        <f t="shared" si="15"/>
        <v>-4.4930875576036811E-2</v>
      </c>
      <c r="E28" s="9">
        <f t="shared" si="15"/>
        <v>-4.2043640234167068E-2</v>
      </c>
      <c r="F28" s="9">
        <f t="shared" si="15"/>
        <v>-0.12798163352659642</v>
      </c>
      <c r="G28" s="9">
        <f t="shared" si="15"/>
        <v>5.7059961315280461E-2</v>
      </c>
      <c r="H28" s="9">
        <f t="shared" si="15"/>
        <v>-9.3167701863355878E-3</v>
      </c>
      <c r="I28" s="9">
        <f t="shared" si="15"/>
        <v>-7.4806305102858572E-2</v>
      </c>
      <c r="J28" s="9">
        <f t="shared" si="15"/>
        <v>0.13661202185792343</v>
      </c>
      <c r="K28" s="9">
        <f t="shared" si="15"/>
        <v>-2.6598555575127802E-2</v>
      </c>
      <c r="Q28" s="20">
        <v>0.12356829220372766</v>
      </c>
      <c r="R28" s="18">
        <f t="shared" si="9"/>
        <v>1.6213188254674122E-2</v>
      </c>
      <c r="T28" s="2">
        <f t="shared" si="10"/>
        <v>0.1891304634385364</v>
      </c>
      <c r="V28" t="s">
        <v>41</v>
      </c>
    </row>
    <row r="29" spans="1:33" x14ac:dyDescent="0.25">
      <c r="B29" s="9">
        <f t="shared" ref="B29:K29" si="16">B15/B14-1</f>
        <v>2.2821576763485396E-2</v>
      </c>
      <c r="C29" s="9">
        <f t="shared" si="16"/>
        <v>-1.5214135968852904E-2</v>
      </c>
      <c r="D29" s="9">
        <f t="shared" si="16"/>
        <v>-1.3268998793727449E-2</v>
      </c>
      <c r="E29" s="9">
        <f t="shared" si="16"/>
        <v>-4.9166666666666803E-2</v>
      </c>
      <c r="F29" s="9">
        <f t="shared" si="16"/>
        <v>-3.9089692101740292E-2</v>
      </c>
      <c r="G29" s="9">
        <f t="shared" si="16"/>
        <v>3.019213174748403E-2</v>
      </c>
      <c r="H29" s="9">
        <f t="shared" si="16"/>
        <v>0.32601880877742939</v>
      </c>
      <c r="I29" s="9">
        <f t="shared" si="16"/>
        <v>-2.1368755414380658E-2</v>
      </c>
      <c r="J29" s="9">
        <f t="shared" si="16"/>
        <v>9.6153846153845812E-3</v>
      </c>
      <c r="K29" s="9">
        <f t="shared" si="16"/>
        <v>4.7955121245023546E-2</v>
      </c>
      <c r="Q29" s="20">
        <v>0.10299287084182691</v>
      </c>
      <c r="R29" s="18">
        <f t="shared" si="9"/>
        <v>2.2758816172856002E-3</v>
      </c>
      <c r="T29" s="2">
        <f t="shared" si="10"/>
        <v>-0.59945485232116424</v>
      </c>
      <c r="V29" t="s">
        <v>42</v>
      </c>
    </row>
    <row r="30" spans="1:33" x14ac:dyDescent="0.25">
      <c r="B30" s="9">
        <f t="shared" ref="B30:K30" si="17">B16/B15-1</f>
        <v>-2.0283975659228792E-3</v>
      </c>
      <c r="C30" s="9">
        <f t="shared" si="17"/>
        <v>6.4837905236907689E-2</v>
      </c>
      <c r="D30" s="9">
        <f t="shared" si="17"/>
        <v>0.15770171149144252</v>
      </c>
      <c r="E30" s="9">
        <f t="shared" si="17"/>
        <v>0.15541922290388555</v>
      </c>
      <c r="F30" s="9">
        <f t="shared" si="17"/>
        <v>0.17906566360174603</v>
      </c>
      <c r="G30" s="9">
        <f t="shared" si="17"/>
        <v>0.17229129662522213</v>
      </c>
      <c r="H30" s="9">
        <f t="shared" si="17"/>
        <v>-0.10401891252955076</v>
      </c>
      <c r="I30" s="9">
        <f t="shared" si="17"/>
        <v>0.17055178518737102</v>
      </c>
      <c r="J30" s="9">
        <f t="shared" si="17"/>
        <v>5.7142857142857162E-2</v>
      </c>
      <c r="K30" s="9">
        <f t="shared" si="17"/>
        <v>4.7746503194612266E-2</v>
      </c>
      <c r="Q30" s="20">
        <v>9.7537730580027487E-2</v>
      </c>
      <c r="R30" s="18">
        <f t="shared" si="9"/>
        <v>5.5531530189238405E-2</v>
      </c>
      <c r="T30" s="2">
        <f t="shared" si="10"/>
        <v>0.55249060552466822</v>
      </c>
      <c r="V30" t="s">
        <v>43</v>
      </c>
    </row>
    <row r="31" spans="1:33" x14ac:dyDescent="0.25">
      <c r="B31" s="9">
        <f>B17/B16-1</f>
        <v>4.0650406504065817E-3</v>
      </c>
      <c r="C31" s="9">
        <f t="shared" ref="C31:K31" si="18">C17/C16-1</f>
        <v>6.248928999828629E-2</v>
      </c>
      <c r="D31" s="9">
        <f t="shared" si="18"/>
        <v>3.0623020063357931E-2</v>
      </c>
      <c r="E31" s="9">
        <f t="shared" si="18"/>
        <v>3.767383059418461E-2</v>
      </c>
      <c r="F31" s="9">
        <f t="shared" si="18"/>
        <v>0.19759747932256788</v>
      </c>
      <c r="G31" s="9">
        <f t="shared" si="18"/>
        <v>7.9545454545454586E-2</v>
      </c>
      <c r="H31" s="9">
        <f t="shared" si="18"/>
        <v>7.6517150395778222E-2</v>
      </c>
      <c r="I31" s="9">
        <f t="shared" si="18"/>
        <v>6.2767834635744757E-2</v>
      </c>
      <c r="J31" s="9">
        <f t="shared" si="18"/>
        <v>0.13363363363363367</v>
      </c>
      <c r="K31" s="9">
        <f t="shared" si="18"/>
        <v>0.12987227029254234</v>
      </c>
      <c r="O31" s="23" t="s">
        <v>45</v>
      </c>
      <c r="Q31" s="21">
        <v>7.6437740318729019E-2</v>
      </c>
      <c r="R31" s="22">
        <f t="shared" si="9"/>
        <v>3.224416520350315E-2</v>
      </c>
      <c r="T31" s="2">
        <f t="shared" si="10"/>
        <v>-0.61368832887144009</v>
      </c>
      <c r="V31" t="s">
        <v>44</v>
      </c>
    </row>
    <row r="32" spans="1:33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t="s">
        <v>12</v>
      </c>
      <c r="B33" s="12">
        <f>AVERAGE(B20:B31)</f>
        <v>5.0878873127225575E-2</v>
      </c>
      <c r="C33" s="12">
        <f t="shared" ref="C33:K33" si="19">AVERAGE(C20:C31)</f>
        <v>7.7096459868574536E-3</v>
      </c>
      <c r="D33" s="12">
        <f t="shared" si="19"/>
        <v>5.6087324145607609E-4</v>
      </c>
      <c r="E33" s="12">
        <f t="shared" si="19"/>
        <v>1.8677108897945782E-2</v>
      </c>
      <c r="F33" s="12">
        <f t="shared" si="19"/>
        <v>7.5395050985620771E-2</v>
      </c>
      <c r="G33" s="12">
        <f t="shared" si="19"/>
        <v>3.8625567567122036E-2</v>
      </c>
      <c r="H33" s="12">
        <f t="shared" si="19"/>
        <v>1.6213188254674122E-2</v>
      </c>
      <c r="I33" s="12">
        <f t="shared" si="19"/>
        <v>2.2758816172856002E-3</v>
      </c>
      <c r="J33" s="12">
        <f t="shared" si="19"/>
        <v>5.5531530189238405E-2</v>
      </c>
      <c r="K33" s="12">
        <f t="shared" si="19"/>
        <v>3.224416520350315E-2</v>
      </c>
    </row>
    <row r="34" spans="1:11" x14ac:dyDescent="0.25">
      <c r="A34" t="s">
        <v>13</v>
      </c>
      <c r="B34" s="12">
        <f>STDEV(B20:B31)</f>
        <v>0.16571605426690489</v>
      </c>
      <c r="C34" s="12">
        <f t="shared" ref="C34:K34" si="20">STDEV(C20:C31)</f>
        <v>6.3729359287558254E-2</v>
      </c>
      <c r="D34" s="12">
        <f t="shared" si="20"/>
        <v>9.0553917408895249E-2</v>
      </c>
      <c r="E34" s="12">
        <f t="shared" si="20"/>
        <v>7.5605997432042327E-2</v>
      </c>
      <c r="F34" s="12">
        <f t="shared" si="20"/>
        <v>0.10892051380471116</v>
      </c>
      <c r="G34" s="12">
        <f t="shared" si="20"/>
        <v>0.10086689062836224</v>
      </c>
      <c r="H34" s="12">
        <f t="shared" si="20"/>
        <v>0.12356829220372766</v>
      </c>
      <c r="I34" s="12">
        <f t="shared" si="20"/>
        <v>0.10299287084182691</v>
      </c>
      <c r="J34" s="12">
        <f t="shared" si="20"/>
        <v>9.7537730580027487E-2</v>
      </c>
      <c r="K34" s="12">
        <f t="shared" si="20"/>
        <v>7.6437740318729019E-2</v>
      </c>
    </row>
    <row r="36" spans="1:11" x14ac:dyDescent="0.25">
      <c r="A36" t="s">
        <v>14</v>
      </c>
      <c r="B36" s="8">
        <f>(B20-B$33)/SQRT(12)</f>
        <v>-3.9749293953371713E-2</v>
      </c>
      <c r="C36" s="8">
        <f t="shared" ref="C36:K36" si="21">(C20-C$33)/SQRT(12)</f>
        <v>2.6838353304398231E-2</v>
      </c>
      <c r="D36" s="8">
        <f t="shared" si="21"/>
        <v>1.9836839571383241E-2</v>
      </c>
      <c r="E36" s="8">
        <f t="shared" si="21"/>
        <v>2.0514579655655535E-2</v>
      </c>
      <c r="F36" s="8">
        <f t="shared" si="21"/>
        <v>-2.5282456366220109E-3</v>
      </c>
      <c r="G36" s="8">
        <f t="shared" si="21"/>
        <v>2.7033661357498347E-2</v>
      </c>
      <c r="H36" s="8">
        <f t="shared" si="21"/>
        <v>2.1880949074312404E-2</v>
      </c>
      <c r="I36" s="8">
        <f t="shared" si="21"/>
        <v>3.9652603931519134E-2</v>
      </c>
      <c r="J36" s="8">
        <f t="shared" si="21"/>
        <v>1.6090996000376761E-2</v>
      </c>
      <c r="K36" s="8">
        <f t="shared" si="21"/>
        <v>2.7414469502644458E-2</v>
      </c>
    </row>
    <row r="37" spans="1:11" x14ac:dyDescent="0.25">
      <c r="A37" s="3" t="s">
        <v>16</v>
      </c>
      <c r="B37" s="8">
        <f t="shared" ref="B37:K37" si="22">(B21-B$33)/SQRT(12)</f>
        <v>4.4267315460765552E-2</v>
      </c>
      <c r="C37" s="8">
        <f t="shared" si="22"/>
        <v>2.9466138911092969E-3</v>
      </c>
      <c r="D37" s="8">
        <f t="shared" si="22"/>
        <v>-5.9033997243145404E-2</v>
      </c>
      <c r="E37" s="8">
        <f t="shared" si="22"/>
        <v>2.3110786615501118E-3</v>
      </c>
      <c r="F37" s="8">
        <f t="shared" si="22"/>
        <v>-2.7555067824341903E-2</v>
      </c>
      <c r="G37" s="8">
        <f t="shared" si="22"/>
        <v>1.1314127228753773E-2</v>
      </c>
      <c r="H37" s="8">
        <f t="shared" si="22"/>
        <v>-2.2043214519258882E-3</v>
      </c>
      <c r="I37" s="8">
        <f t="shared" si="22"/>
        <v>-2.7519977321212509E-2</v>
      </c>
      <c r="J37" s="8">
        <f t="shared" si="22"/>
        <v>-2.4953486429749972E-2</v>
      </c>
      <c r="K37" s="8">
        <f t="shared" si="22"/>
        <v>-4.9699829280260836E-2</v>
      </c>
    </row>
    <row r="38" spans="1:11" x14ac:dyDescent="0.25">
      <c r="B38" s="8">
        <f t="shared" ref="B38:K38" si="23">(B22-B$33)/SQRT(12)</f>
        <v>1.5699390725103915E-2</v>
      </c>
      <c r="C38" s="8">
        <f t="shared" si="23"/>
        <v>-2.5640509089919803E-2</v>
      </c>
      <c r="D38" s="8">
        <f t="shared" si="23"/>
        <v>2.7537553623462031E-2</v>
      </c>
      <c r="E38" s="8">
        <f t="shared" si="23"/>
        <v>2.4732661632364986E-2</v>
      </c>
      <c r="F38" s="8">
        <f t="shared" si="23"/>
        <v>5.4435710849748832E-2</v>
      </c>
      <c r="G38" s="8">
        <f t="shared" si="23"/>
        <v>3.2613919430495492E-2</v>
      </c>
      <c r="H38" s="8">
        <f t="shared" si="23"/>
        <v>-4.8292095501045532E-2</v>
      </c>
      <c r="I38" s="8">
        <f t="shared" si="23"/>
        <v>-2.095998231555719E-2</v>
      </c>
      <c r="J38" s="8">
        <f t="shared" si="23"/>
        <v>9.9060978232814942E-3</v>
      </c>
      <c r="K38" s="8">
        <f t="shared" si="23"/>
        <v>9.5386343734617882E-3</v>
      </c>
    </row>
    <row r="39" spans="1:11" x14ac:dyDescent="0.25">
      <c r="B39" s="8">
        <f t="shared" ref="B39:K39" si="24">(B23-B$33)/SQRT(12)</f>
        <v>0.10368461345248432</v>
      </c>
      <c r="C39" s="8">
        <f t="shared" si="24"/>
        <v>-2.3875409754884357E-2</v>
      </c>
      <c r="D39" s="8">
        <f t="shared" si="24"/>
        <v>3.2485977607956476E-3</v>
      </c>
      <c r="E39" s="8">
        <f t="shared" si="24"/>
        <v>-2.0220228545523852E-2</v>
      </c>
      <c r="F39" s="8">
        <f t="shared" si="24"/>
        <v>3.2005932461688842E-3</v>
      </c>
      <c r="G39" s="8">
        <f t="shared" si="24"/>
        <v>-8.3559172008770138E-3</v>
      </c>
      <c r="H39" s="8">
        <f t="shared" si="24"/>
        <v>1.5902856220452458E-2</v>
      </c>
      <c r="I39" s="8">
        <f t="shared" si="24"/>
        <v>-2.7679249859190083E-2</v>
      </c>
      <c r="J39" s="8">
        <f t="shared" si="24"/>
        <v>-3.9948008906934146E-2</v>
      </c>
      <c r="K39" s="8">
        <f t="shared" si="24"/>
        <v>-2.1622890185795794E-2</v>
      </c>
    </row>
    <row r="40" spans="1:11" x14ac:dyDescent="0.25">
      <c r="B40" s="8">
        <f t="shared" ref="B40:K40" si="25">(B24-B$33)/SQRT(12)</f>
        <v>4.4889016263277924E-2</v>
      </c>
      <c r="C40" s="8">
        <f t="shared" si="25"/>
        <v>-1.1926745654249686E-2</v>
      </c>
      <c r="D40" s="8">
        <f t="shared" si="25"/>
        <v>-2.2914037113605446E-2</v>
      </c>
      <c r="E40" s="8">
        <f t="shared" si="25"/>
        <v>3.2966285313034893E-3</v>
      </c>
      <c r="F40" s="8">
        <f t="shared" si="25"/>
        <v>-5.2557217385846055E-3</v>
      </c>
      <c r="G40" s="8">
        <f t="shared" si="25"/>
        <v>1.7933049416985357E-3</v>
      </c>
      <c r="H40" s="8">
        <f t="shared" si="25"/>
        <v>6.117185485195617E-3</v>
      </c>
      <c r="I40" s="8">
        <f t="shared" si="25"/>
        <v>5.5953500423921148E-3</v>
      </c>
      <c r="J40" s="8">
        <f t="shared" si="25"/>
        <v>5.8311384058625362E-2</v>
      </c>
      <c r="K40" s="8">
        <f t="shared" si="25"/>
        <v>1.6690791069786139E-2</v>
      </c>
    </row>
    <row r="41" spans="1:11" x14ac:dyDescent="0.25">
      <c r="B41" s="8">
        <f t="shared" ref="B41:K41" si="26">(B25-B$33)/SQRT(12)</f>
        <v>-4.4767145202548202E-2</v>
      </c>
      <c r="C41" s="8">
        <f t="shared" si="26"/>
        <v>1.8520681279261712E-2</v>
      </c>
      <c r="D41" s="8">
        <f t="shared" si="26"/>
        <v>-2.3834933581563917E-3</v>
      </c>
      <c r="E41" s="8">
        <f t="shared" si="26"/>
        <v>-1.379072230803292E-2</v>
      </c>
      <c r="F41" s="8">
        <f t="shared" si="26"/>
        <v>-1.0883007443325619E-2</v>
      </c>
      <c r="G41" s="8">
        <f t="shared" si="26"/>
        <v>-6.5144390173457245E-2</v>
      </c>
      <c r="H41" s="8">
        <f t="shared" si="26"/>
        <v>-2.6109039340480499E-2</v>
      </c>
      <c r="I41" s="8">
        <f t="shared" si="26"/>
        <v>2.8150817725408443E-2</v>
      </c>
      <c r="J41" s="8">
        <f t="shared" si="26"/>
        <v>4.7694110596754023E-4</v>
      </c>
      <c r="K41" s="8">
        <f t="shared" si="26"/>
        <v>-4.0725450740912422E-3</v>
      </c>
    </row>
    <row r="42" spans="1:11" x14ac:dyDescent="0.25">
      <c r="B42" s="8">
        <f t="shared" ref="B42:K42" si="27">(B26-B$33)/SQRT(12)</f>
        <v>7.364107233514005E-3</v>
      </c>
      <c r="C42" s="8">
        <f t="shared" si="27"/>
        <v>1.6336563867625248E-2</v>
      </c>
      <c r="D42" s="8">
        <f t="shared" si="27"/>
        <v>-4.0469085483160645E-3</v>
      </c>
      <c r="E42" s="8">
        <f t="shared" si="27"/>
        <v>-3.4797079514632102E-2</v>
      </c>
      <c r="F42" s="8">
        <f t="shared" si="27"/>
        <v>1.7470737141422089E-2</v>
      </c>
      <c r="G42" s="8">
        <f t="shared" si="27"/>
        <v>-2.1576430879032372E-2</v>
      </c>
      <c r="H42" s="8">
        <f t="shared" si="27"/>
        <v>-7.8217117456734677E-3</v>
      </c>
      <c r="I42" s="8">
        <f t="shared" si="27"/>
        <v>1.0947017093833857E-2</v>
      </c>
      <c r="J42" s="8">
        <f t="shared" si="27"/>
        <v>-1.9251085623584539E-2</v>
      </c>
      <c r="K42" s="8">
        <f t="shared" si="27"/>
        <v>9.6013569385388457E-3</v>
      </c>
    </row>
    <row r="43" spans="1:11" x14ac:dyDescent="0.25">
      <c r="B43" s="8">
        <f t="shared" ref="B43:K43" si="28">(B27-B$33)/SQRT(12)</f>
        <v>-7.5681727857583453E-2</v>
      </c>
      <c r="C43" s="8">
        <f t="shared" si="28"/>
        <v>-1.0486128219748122E-2</v>
      </c>
      <c r="D43" s="8">
        <f t="shared" si="28"/>
        <v>8.3927527943310697E-4</v>
      </c>
      <c r="E43" s="8">
        <f t="shared" si="28"/>
        <v>1.0108534000294244E-2</v>
      </c>
      <c r="F43" s="8">
        <f t="shared" si="28"/>
        <v>-2.330238698125894E-3</v>
      </c>
      <c r="G43" s="8">
        <f t="shared" si="28"/>
        <v>-3.0963828788807744E-2</v>
      </c>
      <c r="H43" s="8">
        <f t="shared" si="28"/>
        <v>-2.4237374265493036E-2</v>
      </c>
      <c r="I43" s="8">
        <f t="shared" si="28"/>
        <v>-4.5148841684996853E-2</v>
      </c>
      <c r="J43" s="8">
        <f t="shared" si="28"/>
        <v>-3.3795195619007415E-2</v>
      </c>
      <c r="K43" s="8">
        <f t="shared" si="28"/>
        <v>-8.0568652364187941E-3</v>
      </c>
    </row>
    <row r="44" spans="1:11" x14ac:dyDescent="0.25">
      <c r="B44" s="8">
        <f t="shared" ref="B44:K44" si="29">(B28-B$33)/SQRT(12)</f>
        <v>-1.8819829437939518E-2</v>
      </c>
      <c r="C44" s="8">
        <f t="shared" si="29"/>
        <v>-1.8400922818336465E-2</v>
      </c>
      <c r="D44" s="8">
        <f t="shared" si="29"/>
        <v>-1.3132336712843178E-2</v>
      </c>
      <c r="E44" s="8">
        <f t="shared" si="29"/>
        <v>-1.7528570428410547E-2</v>
      </c>
      <c r="F44" s="8">
        <f t="shared" si="29"/>
        <v>-5.8709791775011094E-2</v>
      </c>
      <c r="G44" s="8">
        <f t="shared" si="29"/>
        <v>5.3215510964234108E-3</v>
      </c>
      <c r="H44" s="8">
        <f t="shared" si="29"/>
        <v>-7.3698641891584574E-3</v>
      </c>
      <c r="I44" s="8">
        <f t="shared" si="29"/>
        <v>-2.225171062630012E-2</v>
      </c>
      <c r="J44" s="8">
        <f t="shared" si="29"/>
        <v>2.3405921845471255E-2</v>
      </c>
      <c r="K44" s="8">
        <f t="shared" si="29"/>
        <v>-1.6986430340696284E-2</v>
      </c>
    </row>
    <row r="45" spans="1:11" x14ac:dyDescent="0.25">
      <c r="B45" s="8">
        <f t="shared" ref="B45:K45" si="30">(B29-B$33)/SQRT(12)</f>
        <v>-8.0994438041692516E-3</v>
      </c>
      <c r="C45" s="8">
        <f t="shared" si="30"/>
        <v>-6.6175258414868307E-3</v>
      </c>
      <c r="D45" s="8">
        <f t="shared" si="30"/>
        <v>-3.9923401711856425E-3</v>
      </c>
      <c r="E45" s="8">
        <f t="shared" si="30"/>
        <v>-1.9584811042534817E-2</v>
      </c>
      <c r="F45" s="8">
        <f t="shared" si="30"/>
        <v>-3.3048898619796534E-2</v>
      </c>
      <c r="G45" s="8">
        <f t="shared" si="30"/>
        <v>-2.4345232203307177E-3</v>
      </c>
      <c r="H45" s="8">
        <f t="shared" si="30"/>
        <v>8.943317920263591E-2</v>
      </c>
      <c r="I45" s="8">
        <f t="shared" si="30"/>
        <v>-6.8256187775617549E-3</v>
      </c>
      <c r="J45" s="8">
        <f t="shared" si="30"/>
        <v>-1.3254849503607275E-2</v>
      </c>
      <c r="K45" s="8">
        <f t="shared" si="30"/>
        <v>4.5353623498990891E-3</v>
      </c>
    </row>
    <row r="46" spans="1:11" x14ac:dyDescent="0.25">
      <c r="B46" s="8">
        <f t="shared" ref="B46:K46" si="31">(B30-B$33)/SQRT(12)</f>
        <v>-1.527301348838883E-2</v>
      </c>
      <c r="C46" s="8">
        <f t="shared" si="31"/>
        <v>1.6491507928175619E-2</v>
      </c>
      <c r="D46" s="8">
        <f t="shared" si="31"/>
        <v>4.536265263215656E-2</v>
      </c>
      <c r="E46" s="8">
        <f t="shared" si="31"/>
        <v>3.9474048165443913E-2</v>
      </c>
      <c r="F46" s="8">
        <f t="shared" si="31"/>
        <v>2.9927128050486668E-2</v>
      </c>
      <c r="G46" s="8">
        <f t="shared" si="31"/>
        <v>3.8585972326560837E-2</v>
      </c>
      <c r="H46" s="8">
        <f t="shared" si="31"/>
        <v>-3.4708017876503225E-2</v>
      </c>
      <c r="I46" s="8">
        <f t="shared" si="31"/>
        <v>4.8577069112158165E-2</v>
      </c>
      <c r="J46" s="8">
        <f t="shared" si="31"/>
        <v>4.6515002521214439E-4</v>
      </c>
      <c r="K46" s="8">
        <f t="shared" si="31"/>
        <v>4.4751395061177054E-3</v>
      </c>
    </row>
    <row r="47" spans="1:11" x14ac:dyDescent="0.25">
      <c r="B47" s="8">
        <f t="shared" ref="B47:K47" si="32">(B31-B$33)/SQRT(12)</f>
        <v>-1.3513989391144746E-2</v>
      </c>
      <c r="C47" s="8">
        <f t="shared" si="32"/>
        <v>1.5813521108055156E-2</v>
      </c>
      <c r="D47" s="8">
        <f t="shared" si="32"/>
        <v>8.6781942800215443E-3</v>
      </c>
      <c r="E47" s="8">
        <f t="shared" si="32"/>
        <v>5.4838811925219458E-3</v>
      </c>
      <c r="F47" s="8">
        <f t="shared" si="32"/>
        <v>3.5276802447981183E-2</v>
      </c>
      <c r="G47" s="8">
        <f t="shared" si="32"/>
        <v>1.181255388107468E-2</v>
      </c>
      <c r="H47" s="8">
        <f t="shared" si="32"/>
        <v>1.7408254387683727E-2</v>
      </c>
      <c r="I47" s="8">
        <f t="shared" si="32"/>
        <v>1.7462522679506796E-2</v>
      </c>
      <c r="J47" s="8">
        <f t="shared" si="32"/>
        <v>2.2546135223948806E-2</v>
      </c>
      <c r="K47" s="8">
        <f t="shared" si="32"/>
        <v>2.8182806376814924E-2</v>
      </c>
    </row>
    <row r="49" spans="1:13" x14ac:dyDescent="0.25">
      <c r="A49" t="s">
        <v>15</v>
      </c>
      <c r="B49" s="7">
        <f t="array" ref="B49:K58">MMULT(TRANSPOSE(B36:K47),B36:K47)</f>
        <v>2.5173326421642449E-2</v>
      </c>
      <c r="C49" s="7">
        <v>-4.3306835793798784E-3</v>
      </c>
      <c r="D49" s="7">
        <v>-4.178447951301489E-3</v>
      </c>
      <c r="E49" s="7">
        <v>-2.865786735485432E-3</v>
      </c>
      <c r="F49" s="7">
        <v>1.0622349355440799E-3</v>
      </c>
      <c r="G49" s="7">
        <v>3.4238574846947914E-3</v>
      </c>
      <c r="H49" s="7">
        <v>2.8527230249739588E-3</v>
      </c>
      <c r="I49" s="7">
        <v>-4.0087238934898295E-3</v>
      </c>
      <c r="J49" s="7">
        <v>-1.363533655759675E-3</v>
      </c>
      <c r="K49" s="7">
        <v>-3.9362449809553718E-3</v>
      </c>
    </row>
    <row r="50" spans="1:13" x14ac:dyDescent="0.25">
      <c r="B50" s="7">
        <v>-4.3306835793798784E-3</v>
      </c>
      <c r="C50" s="7">
        <v>3.7229786322691312E-3</v>
      </c>
      <c r="D50" s="7">
        <v>8.8242974194278759E-4</v>
      </c>
      <c r="E50" s="7">
        <v>6.2665079562401261E-4</v>
      </c>
      <c r="F50" s="7">
        <v>9.0015724718632258E-4</v>
      </c>
      <c r="G50" s="7">
        <v>-3.9223206517487635E-4</v>
      </c>
      <c r="H50" s="7">
        <v>2.558452459458166E-4</v>
      </c>
      <c r="I50" s="7">
        <v>4.8201828981526591E-3</v>
      </c>
      <c r="J50" s="7">
        <v>4.3258618699544565E-4</v>
      </c>
      <c r="K50" s="7">
        <v>1.6298626246006756E-3</v>
      </c>
    </row>
    <row r="51" spans="1:13" x14ac:dyDescent="0.25">
      <c r="B51" s="7">
        <v>-4.178447951301489E-3</v>
      </c>
      <c r="C51" s="7">
        <v>8.8242974194278759E-4</v>
      </c>
      <c r="D51" s="7">
        <v>7.5166776282556049E-3</v>
      </c>
      <c r="E51" s="7">
        <v>3.1391553268388345E-3</v>
      </c>
      <c r="F51" s="7">
        <v>5.7263203919696703E-3</v>
      </c>
      <c r="G51" s="7">
        <v>2.707525561506633E-3</v>
      </c>
      <c r="H51" s="7">
        <v>-2.464271854422414E-3</v>
      </c>
      <c r="I51" s="7">
        <v>4.1411830175027819E-3</v>
      </c>
      <c r="J51" s="7">
        <v>6.098747514726487E-4</v>
      </c>
      <c r="K51" s="7">
        <v>3.9044032193758481E-3</v>
      </c>
    </row>
    <row r="52" spans="1:13" x14ac:dyDescent="0.25">
      <c r="B52" s="7">
        <v>-2.865786735485432E-3</v>
      </c>
      <c r="C52" s="7">
        <v>6.2665079562401261E-4</v>
      </c>
      <c r="D52" s="7">
        <v>3.1391553268388345E-3</v>
      </c>
      <c r="E52" s="7">
        <v>5.239911277052825E-3</v>
      </c>
      <c r="F52" s="7">
        <v>3.7185017513637142E-3</v>
      </c>
      <c r="G52" s="7">
        <v>4.4407412127568709E-3</v>
      </c>
      <c r="H52" s="7">
        <v>-3.5617202318860191E-3</v>
      </c>
      <c r="I52" s="7">
        <v>2.1210682287709209E-3</v>
      </c>
      <c r="J52" s="7">
        <v>1.8304309228631742E-3</v>
      </c>
      <c r="K52" s="7">
        <v>1.3564427605759284E-3</v>
      </c>
    </row>
    <row r="53" spans="1:13" x14ac:dyDescent="0.25">
      <c r="B53" s="7">
        <v>1.0622349355440799E-3</v>
      </c>
      <c r="C53" s="7">
        <v>9.0015724718632258E-4</v>
      </c>
      <c r="D53" s="7">
        <v>5.7263203919696703E-3</v>
      </c>
      <c r="E53" s="7">
        <v>3.7185017513637142E-3</v>
      </c>
      <c r="F53" s="7">
        <v>1.0875038466858751E-2</v>
      </c>
      <c r="G53" s="7">
        <v>3.1027550659805392E-3</v>
      </c>
      <c r="H53" s="7">
        <v>-5.3482623425489722E-3</v>
      </c>
      <c r="I53" s="7">
        <v>2.9909552472909338E-3</v>
      </c>
      <c r="J53" s="7">
        <v>3.622399657095949E-4</v>
      </c>
      <c r="K53" s="7">
        <v>3.8688329312931325E-3</v>
      </c>
    </row>
    <row r="54" spans="1:13" x14ac:dyDescent="0.25">
      <c r="B54" s="7">
        <v>3.4238574846947914E-3</v>
      </c>
      <c r="C54" s="7">
        <v>-3.9223206517487635E-4</v>
      </c>
      <c r="D54" s="7">
        <v>2.707525561506633E-3</v>
      </c>
      <c r="E54" s="7">
        <v>4.4407412127568709E-3</v>
      </c>
      <c r="F54" s="7">
        <v>3.1027550659805392E-3</v>
      </c>
      <c r="G54" s="7">
        <v>9.3262854896144897E-3</v>
      </c>
      <c r="H54" s="7">
        <v>9.9225752496850109E-5</v>
      </c>
      <c r="I54" s="7">
        <v>1.6251125957956196E-3</v>
      </c>
      <c r="J54" s="7">
        <v>2.7859497236862587E-3</v>
      </c>
      <c r="K54" s="7">
        <v>1.4122710769417933E-3</v>
      </c>
    </row>
    <row r="55" spans="1:13" x14ac:dyDescent="0.25">
      <c r="B55" s="7">
        <v>2.8527230249739588E-3</v>
      </c>
      <c r="C55" s="7">
        <v>2.558452459458166E-4</v>
      </c>
      <c r="D55" s="7">
        <v>-2.464271854422414E-3</v>
      </c>
      <c r="E55" s="7">
        <v>-3.5617202318860191E-3</v>
      </c>
      <c r="F55" s="7">
        <v>-5.3482623425489722E-3</v>
      </c>
      <c r="G55" s="7">
        <v>9.9225752496850109E-5</v>
      </c>
      <c r="H55" s="7">
        <v>1.3996695934967001E-2</v>
      </c>
      <c r="I55" s="7">
        <v>-2.0242679555733259E-5</v>
      </c>
      <c r="J55" s="7">
        <v>-3.7422694350556867E-4</v>
      </c>
      <c r="K55" s="7">
        <v>1.0996015705882739E-3</v>
      </c>
    </row>
    <row r="56" spans="1:13" x14ac:dyDescent="0.25">
      <c r="B56" s="7">
        <v>-4.0087238934898295E-3</v>
      </c>
      <c r="C56" s="7">
        <v>4.8201828981526591E-3</v>
      </c>
      <c r="D56" s="7">
        <v>4.1411830175027819E-3</v>
      </c>
      <c r="E56" s="7">
        <v>2.1210682287709209E-3</v>
      </c>
      <c r="F56" s="7">
        <v>2.9909552472909338E-3</v>
      </c>
      <c r="G56" s="7">
        <v>1.6251125957956196E-3</v>
      </c>
      <c r="H56" s="7">
        <v>-2.0242679555733259E-5</v>
      </c>
      <c r="I56" s="7">
        <v>9.7235704905544711E-3</v>
      </c>
      <c r="J56" s="7">
        <v>3.863598189766608E-3</v>
      </c>
      <c r="K56" s="7">
        <v>4.3575312789163427E-3</v>
      </c>
    </row>
    <row r="57" spans="1:13" x14ac:dyDescent="0.25">
      <c r="B57" s="7">
        <v>-1.363533655759675E-3</v>
      </c>
      <c r="C57" s="7">
        <v>4.3258618699544565E-4</v>
      </c>
      <c r="D57" s="7">
        <v>6.098747514726487E-4</v>
      </c>
      <c r="E57" s="7">
        <v>1.8304309228631742E-3</v>
      </c>
      <c r="F57" s="7">
        <v>3.622399657095949E-4</v>
      </c>
      <c r="G57" s="7">
        <v>2.7859497236862587E-3</v>
      </c>
      <c r="H57" s="7">
        <v>-3.7422694350556867E-4</v>
      </c>
      <c r="I57" s="7">
        <v>3.863598189766608E-3</v>
      </c>
      <c r="J57" s="7">
        <v>8.7208081461435261E-3</v>
      </c>
      <c r="K57" s="7">
        <v>3.8781561143764352E-3</v>
      </c>
    </row>
    <row r="58" spans="1:13" x14ac:dyDescent="0.25">
      <c r="B58" s="7">
        <v>-3.9362449809553718E-3</v>
      </c>
      <c r="C58" s="7">
        <v>1.6298626246006756E-3</v>
      </c>
      <c r="D58" s="7">
        <v>3.9044032193758481E-3</v>
      </c>
      <c r="E58" s="7">
        <v>1.3564427605759284E-3</v>
      </c>
      <c r="F58" s="7">
        <v>3.8688329312931325E-3</v>
      </c>
      <c r="G58" s="7">
        <v>1.4122710769417933E-3</v>
      </c>
      <c r="H58" s="7">
        <v>1.0996015705882739E-3</v>
      </c>
      <c r="I58" s="7">
        <v>4.3575312789163427E-3</v>
      </c>
      <c r="J58" s="7">
        <v>3.8781561143764352E-3</v>
      </c>
      <c r="K58" s="7">
        <v>5.3558341329473314E-3</v>
      </c>
    </row>
    <row r="60" spans="1:13" x14ac:dyDescent="0.25">
      <c r="L60" t="s">
        <v>18</v>
      </c>
      <c r="M60" s="5" t="s">
        <v>22</v>
      </c>
    </row>
    <row r="61" spans="1:13" x14ac:dyDescent="0.25">
      <c r="A61" t="s">
        <v>17</v>
      </c>
      <c r="B61" s="6">
        <f t="array" ref="B61:K70">MINVERSE(B49:K58)</f>
        <v>393.24858277646689</v>
      </c>
      <c r="C61" s="6">
        <v>1460.998330864363</v>
      </c>
      <c r="D61" s="6">
        <v>725.12819797212853</v>
      </c>
      <c r="E61" s="6">
        <v>309.96780080828995</v>
      </c>
      <c r="F61" s="6">
        <v>-400.79973268204151</v>
      </c>
      <c r="G61" s="6">
        <v>-260.41983384179031</v>
      </c>
      <c r="H61" s="6">
        <v>-56.825455732851886</v>
      </c>
      <c r="I61" s="6">
        <v>-975.70202316839777</v>
      </c>
      <c r="J61" s="6">
        <v>331.26855296062246</v>
      </c>
      <c r="K61" s="6">
        <v>161.11152802701324</v>
      </c>
      <c r="L61" s="2">
        <f t="array" ref="L61:L70">TRANSPOSE(B33:K33)</f>
        <v>5.0878873127225575E-2</v>
      </c>
      <c r="M61" s="4">
        <f t="array" ref="M61:M70">MMULT(B61:K70,L61:L70)</f>
        <v>17.639504139297831</v>
      </c>
    </row>
    <row r="62" spans="1:13" x14ac:dyDescent="0.25">
      <c r="B62" s="6">
        <v>1460.9983308643616</v>
      </c>
      <c r="C62" s="6">
        <v>10048.944970935607</v>
      </c>
      <c r="D62" s="6">
        <v>5516.2772748169555</v>
      </c>
      <c r="E62" s="6">
        <v>299.58599325428776</v>
      </c>
      <c r="F62" s="6">
        <v>-427.45327141057498</v>
      </c>
      <c r="G62" s="6">
        <v>-1311.65052270717</v>
      </c>
      <c r="H62" s="6">
        <v>756.75269417947572</v>
      </c>
      <c r="I62" s="6">
        <v>-6669.9866790296574</v>
      </c>
      <c r="J62" s="6">
        <v>4092.593880887011</v>
      </c>
      <c r="K62" s="6">
        <v>-3118.9748461840613</v>
      </c>
      <c r="L62" s="2">
        <v>7.7096459868574536E-3</v>
      </c>
      <c r="M62" s="4">
        <v>201.39451670288048</v>
      </c>
    </row>
    <row r="63" spans="1:13" x14ac:dyDescent="0.25">
      <c r="B63" s="6">
        <v>725.12819797212762</v>
      </c>
      <c r="C63" s="6">
        <v>5516.2772748169546</v>
      </c>
      <c r="D63" s="6">
        <v>3603.1468091535326</v>
      </c>
      <c r="E63" s="6">
        <v>-26.241375336933032</v>
      </c>
      <c r="F63" s="6">
        <v>21.712963834832845</v>
      </c>
      <c r="G63" s="6">
        <v>-844.35644886942157</v>
      </c>
      <c r="H63" s="6">
        <v>666.49642123450849</v>
      </c>
      <c r="I63" s="6">
        <v>-3729.6495551046878</v>
      </c>
      <c r="J63" s="6">
        <v>2709.6392247613044</v>
      </c>
      <c r="K63" s="6">
        <v>-2623.2699030169251</v>
      </c>
      <c r="L63" s="2">
        <v>5.6087324145607609E-4</v>
      </c>
      <c r="M63" s="4">
        <v>118.17940446679349</v>
      </c>
    </row>
    <row r="64" spans="1:13" x14ac:dyDescent="0.25">
      <c r="B64" s="6">
        <v>309.96780080829041</v>
      </c>
      <c r="C64" s="6">
        <v>299.58599325429066</v>
      </c>
      <c r="D64" s="6">
        <v>-26.241375336931689</v>
      </c>
      <c r="E64" s="6">
        <v>927.20752453372404</v>
      </c>
      <c r="F64" s="6">
        <v>-527.10504690785399</v>
      </c>
      <c r="G64" s="6">
        <v>-355.0268629175327</v>
      </c>
      <c r="H64" s="6">
        <v>-109.13694142533835</v>
      </c>
      <c r="I64" s="6">
        <v>-246.91262039785309</v>
      </c>
      <c r="J64" s="6">
        <v>-286.51424614917124</v>
      </c>
      <c r="K64" s="6">
        <v>826.07810124678804</v>
      </c>
      <c r="L64" s="2">
        <v>1.8677108897945782E-2</v>
      </c>
      <c r="M64" s="4">
        <v>-9.6766511980224124</v>
      </c>
    </row>
    <row r="65" spans="1:13" x14ac:dyDescent="0.25">
      <c r="B65" s="6">
        <v>-400.79973268204213</v>
      </c>
      <c r="C65" s="6">
        <v>-427.45327141058027</v>
      </c>
      <c r="D65" s="6">
        <v>21.712963834830735</v>
      </c>
      <c r="E65" s="6">
        <v>-527.10504690785388</v>
      </c>
      <c r="F65" s="6">
        <v>1029.8310625026606</v>
      </c>
      <c r="G65" s="6">
        <v>32.170499241593184</v>
      </c>
      <c r="H65" s="6">
        <v>493.63137800819862</v>
      </c>
      <c r="I65" s="6">
        <v>299.95888600615734</v>
      </c>
      <c r="J65" s="6">
        <v>607.52550139316236</v>
      </c>
      <c r="K65" s="6">
        <v>-1584.5111245176761</v>
      </c>
      <c r="L65" s="2">
        <v>7.5395050985620771E-2</v>
      </c>
      <c r="M65" s="4">
        <v>36.697988597960062</v>
      </c>
    </row>
    <row r="66" spans="1:13" x14ac:dyDescent="0.25">
      <c r="B66" s="6">
        <v>-260.41983384179019</v>
      </c>
      <c r="C66" s="6">
        <v>-1311.6505227071705</v>
      </c>
      <c r="D66" s="6">
        <v>-844.35644886942237</v>
      </c>
      <c r="E66" s="6">
        <v>-355.02686291753241</v>
      </c>
      <c r="F66" s="6">
        <v>32.17049924159268</v>
      </c>
      <c r="G66" s="6">
        <v>510.15081421383081</v>
      </c>
      <c r="H66" s="6">
        <v>-211.77074354559051</v>
      </c>
      <c r="I66" s="6">
        <v>903.3592544790605</v>
      </c>
      <c r="J66" s="6">
        <v>-655.08599144671552</v>
      </c>
      <c r="K66" s="6">
        <v>538.30177233383972</v>
      </c>
      <c r="L66" s="2">
        <v>3.8625567567122036E-2</v>
      </c>
      <c r="M66" s="4">
        <v>-28.734696463798421</v>
      </c>
    </row>
    <row r="67" spans="1:13" x14ac:dyDescent="0.25">
      <c r="B67" s="6">
        <v>-56.82545573285244</v>
      </c>
      <c r="C67" s="6">
        <v>756.75269417947254</v>
      </c>
      <c r="D67" s="6">
        <v>666.49642123450724</v>
      </c>
      <c r="E67" s="6">
        <v>-109.13694142533855</v>
      </c>
      <c r="F67" s="6">
        <v>493.63137800819891</v>
      </c>
      <c r="G67" s="6">
        <v>-211.77074354559008</v>
      </c>
      <c r="H67" s="6">
        <v>470.51564712711473</v>
      </c>
      <c r="I67" s="6">
        <v>-514.34712573737966</v>
      </c>
      <c r="J67" s="6">
        <v>797.12870337600168</v>
      </c>
      <c r="K67" s="6">
        <v>-1286.3542224922726</v>
      </c>
      <c r="L67" s="2">
        <v>1.6213188254674122E-2</v>
      </c>
      <c r="M67" s="4">
        <v>39.562459628213759</v>
      </c>
    </row>
    <row r="68" spans="1:13" x14ac:dyDescent="0.25">
      <c r="B68" s="6">
        <v>-975.70202316839595</v>
      </c>
      <c r="C68" s="6">
        <v>-6669.9866790296546</v>
      </c>
      <c r="D68" s="6">
        <v>-3729.6495551046878</v>
      </c>
      <c r="E68" s="6">
        <v>-246.91262039785062</v>
      </c>
      <c r="F68" s="6">
        <v>299.95888600615297</v>
      </c>
      <c r="G68" s="6">
        <v>903.35925447905936</v>
      </c>
      <c r="H68" s="6">
        <v>-514.34712573738204</v>
      </c>
      <c r="I68" s="6">
        <v>4608.0314384286148</v>
      </c>
      <c r="J68" s="6">
        <v>-2760.7652662853448</v>
      </c>
      <c r="K68" s="6">
        <v>1994.8104476275391</v>
      </c>
      <c r="L68" s="2">
        <v>2.2758816172856002E-3</v>
      </c>
      <c r="M68" s="4">
        <v>-137.10154543114646</v>
      </c>
    </row>
    <row r="69" spans="1:13" x14ac:dyDescent="0.25">
      <c r="B69" s="6">
        <v>331.26855296062121</v>
      </c>
      <c r="C69" s="6">
        <v>4092.5938808870073</v>
      </c>
      <c r="D69" s="6">
        <v>2709.6392247613035</v>
      </c>
      <c r="E69" s="6">
        <v>-286.51424614917244</v>
      </c>
      <c r="F69" s="6">
        <v>607.52550139316452</v>
      </c>
      <c r="G69" s="6">
        <v>-655.08599144671473</v>
      </c>
      <c r="H69" s="6">
        <v>797.1287033760027</v>
      </c>
      <c r="I69" s="6">
        <v>-2760.7652662853429</v>
      </c>
      <c r="J69" s="6">
        <v>2595.0691166376582</v>
      </c>
      <c r="K69" s="6">
        <v>-2967.42523582278</v>
      </c>
      <c r="L69" s="2">
        <v>5.5531530189238405E-2</v>
      </c>
      <c r="M69" s="4">
        <v>120.14370722614099</v>
      </c>
    </row>
    <row r="70" spans="1:13" x14ac:dyDescent="0.25">
      <c r="B70" s="6">
        <v>161.11152802701537</v>
      </c>
      <c r="C70" s="6">
        <v>-3118.97484618405</v>
      </c>
      <c r="D70" s="6">
        <v>-2623.2699030169192</v>
      </c>
      <c r="E70" s="6">
        <v>826.07810124678883</v>
      </c>
      <c r="F70" s="6">
        <v>-1584.5111245176774</v>
      </c>
      <c r="G70" s="6">
        <v>538.3017723338379</v>
      </c>
      <c r="H70" s="6">
        <v>-1286.3542224922726</v>
      </c>
      <c r="I70" s="6">
        <v>1994.8104476275307</v>
      </c>
      <c r="J70" s="6">
        <v>-2967.4252358227759</v>
      </c>
      <c r="K70" s="6">
        <v>4749.88535023236</v>
      </c>
      <c r="L70" s="2">
        <v>3.224416520350315E-2</v>
      </c>
      <c r="M70" s="4">
        <v>-128.50920257275448</v>
      </c>
    </row>
    <row r="72" spans="1:13" x14ac:dyDescent="0.25">
      <c r="A72" t="s">
        <v>19</v>
      </c>
      <c r="E72" t="s">
        <v>20</v>
      </c>
      <c r="F72" s="4">
        <f>SUM(B61:K70)</f>
        <v>12124.455981707793</v>
      </c>
    </row>
    <row r="73" spans="1:13" x14ac:dyDescent="0.25">
      <c r="E73" t="s">
        <v>21</v>
      </c>
      <c r="F73" s="4">
        <f>SUM(M61:M70)</f>
        <v>229.59548509556487</v>
      </c>
    </row>
    <row r="74" spans="1:13" x14ac:dyDescent="0.25">
      <c r="E74" t="s">
        <v>23</v>
      </c>
      <c r="F74">
        <f>SUMPRODUCT(L61:L70,M61:M70)</f>
        <v>6.8501617454685437</v>
      </c>
    </row>
    <row r="75" spans="1:13" x14ac:dyDescent="0.25">
      <c r="E75" t="s">
        <v>24</v>
      </c>
      <c r="F75">
        <f>F72*F74-F73^2</f>
        <v>30340.397774244237</v>
      </c>
    </row>
  </sheetData>
  <sortState xmlns:xlrd2="http://schemas.microsoft.com/office/spreadsheetml/2017/richdata2" ref="U23:V32">
    <sortCondition descending="1" ref="U23:U3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Shimko</dc:creator>
  <cp:lastModifiedBy>david_000</cp:lastModifiedBy>
  <dcterms:created xsi:type="dcterms:W3CDTF">2018-09-20T01:22:30Z</dcterms:created>
  <dcterms:modified xsi:type="dcterms:W3CDTF">2020-08-07T20:44:08Z</dcterms:modified>
</cp:coreProperties>
</file>