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660" yWindow="0" windowWidth="23900" windowHeight="130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9" i="1" l="1"/>
  <c r="F369" i="1"/>
  <c r="E369" i="1"/>
  <c r="E265" i="1"/>
  <c r="E249" i="1"/>
  <c r="E229" i="1"/>
  <c r="E224" i="1"/>
  <c r="E218" i="1"/>
  <c r="E189" i="1"/>
  <c r="E152" i="1"/>
  <c r="E148" i="1"/>
  <c r="E147" i="1"/>
  <c r="F101" i="1"/>
  <c r="F80" i="1"/>
  <c r="G91" i="1"/>
  <c r="F91" i="1"/>
  <c r="E91" i="1"/>
  <c r="G90" i="1"/>
  <c r="F90" i="1"/>
  <c r="E90" i="1"/>
  <c r="F84" i="1"/>
  <c r="E84" i="1"/>
  <c r="E81" i="1"/>
  <c r="F76" i="1"/>
  <c r="E76" i="1"/>
  <c r="G73" i="1"/>
  <c r="F73" i="1"/>
  <c r="E73" i="1"/>
  <c r="G72" i="1"/>
  <c r="E72" i="1"/>
  <c r="F65" i="1"/>
  <c r="G58" i="1"/>
  <c r="F58" i="1"/>
  <c r="E58" i="1"/>
  <c r="F57" i="1"/>
  <c r="F55" i="1"/>
  <c r="E53" i="1"/>
  <c r="G51" i="1"/>
  <c r="F51" i="1"/>
  <c r="E51" i="1"/>
  <c r="F25" i="1"/>
  <c r="E36" i="1"/>
  <c r="E35" i="1"/>
  <c r="G31" i="1"/>
  <c r="F31" i="1"/>
  <c r="E31" i="1"/>
  <c r="G30" i="1"/>
  <c r="F30" i="1"/>
  <c r="E30" i="1"/>
  <c r="F29" i="1"/>
  <c r="E29" i="1"/>
  <c r="F20" i="1"/>
  <c r="G19" i="1"/>
  <c r="F19" i="1"/>
  <c r="E19" i="1"/>
  <c r="F18" i="1"/>
  <c r="E18" i="1"/>
  <c r="G3" i="1"/>
  <c r="F3" i="1"/>
  <c r="G2" i="1"/>
  <c r="F2" i="1"/>
  <c r="E2" i="1"/>
  <c r="G14" i="1"/>
  <c r="F14" i="1"/>
  <c r="E14" i="1"/>
  <c r="G13" i="1"/>
  <c r="F13" i="1"/>
  <c r="E13" i="1"/>
  <c r="G12" i="1"/>
  <c r="F12" i="1"/>
  <c r="E12" i="1"/>
  <c r="F11" i="1"/>
  <c r="E11" i="1"/>
  <c r="F10" i="1"/>
  <c r="E10" i="1"/>
  <c r="E9" i="1"/>
</calcChain>
</file>

<file path=xl/sharedStrings.xml><?xml version="1.0" encoding="utf-8"?>
<sst xmlns="http://schemas.openxmlformats.org/spreadsheetml/2006/main" count="1585" uniqueCount="373">
  <si>
    <t>Source ecosystem</t>
  </si>
  <si>
    <t>Taxa</t>
  </si>
  <si>
    <t>Phyto Class</t>
  </si>
  <si>
    <t>18:3n3</t>
  </si>
  <si>
    <t>20:5n3</t>
  </si>
  <si>
    <t>22:6n3</t>
  </si>
  <si>
    <t>Study</t>
  </si>
  <si>
    <t>Freshwater</t>
  </si>
  <si>
    <t>Algae</t>
  </si>
  <si>
    <t>Cladophora</t>
  </si>
  <si>
    <t>Chlorophyceae</t>
  </si>
  <si>
    <t>Napolitano 1994 (J Phycol)</t>
  </si>
  <si>
    <t>Lab Chlamydomonas</t>
  </si>
  <si>
    <t>Ahlgren et al 1992 (J Phycol)</t>
  </si>
  <si>
    <t>Lab Scenedesmus acutus</t>
  </si>
  <si>
    <t>Lab Scenedesmus quadricaula</t>
  </si>
  <si>
    <t>Monoraphidium minutum</t>
  </si>
  <si>
    <t>Wacker et al 2002 (L&amp;O)</t>
  </si>
  <si>
    <t>Nannochloropsis limnetica</t>
  </si>
  <si>
    <t>Scenedesmus</t>
  </si>
  <si>
    <t>Muller-Navarra 1995 (L&amp;O)</t>
  </si>
  <si>
    <t>Lab Chromulina chinophila</t>
  </si>
  <si>
    <t>Chrysophyceae</t>
  </si>
  <si>
    <t>Cyclotella</t>
  </si>
  <si>
    <t>Bacillariophyceae</t>
  </si>
  <si>
    <t>Lab Crytomonas</t>
  </si>
  <si>
    <t>Cryptomonadaceae</t>
  </si>
  <si>
    <t>Lab Rhodomonas lacustris</t>
  </si>
  <si>
    <t>Cryptophyceae</t>
  </si>
  <si>
    <t>Oocystis</t>
  </si>
  <si>
    <t>Patil et al 2007 (Aquaculture International)</t>
  </si>
  <si>
    <t>Rhodomonas</t>
  </si>
  <si>
    <t>Wenzel et al. 2012 (Fresh Biol)</t>
  </si>
  <si>
    <t>Lab Microcystis aeruginosa</t>
  </si>
  <si>
    <t>Cyanophyta</t>
  </si>
  <si>
    <t>Lab Microcystis wesenbergii</t>
  </si>
  <si>
    <t>Lab Spirulina</t>
  </si>
  <si>
    <t>Lab Peridinium cinctum</t>
  </si>
  <si>
    <t>Dinophyceae</t>
  </si>
  <si>
    <t>Lab Peridinopsis borgei</t>
  </si>
  <si>
    <t>Gammaproteobacteria</t>
  </si>
  <si>
    <t>Martin-Creuzburg et al 2009 (Proc B)</t>
  </si>
  <si>
    <t>Algae etc</t>
  </si>
  <si>
    <t>Lab periphyton</t>
  </si>
  <si>
    <t>Mix</t>
  </si>
  <si>
    <t>Microbial Mat</t>
  </si>
  <si>
    <t>n/a</t>
  </si>
  <si>
    <t>Boechat et al 2011 (FEMS Micro)</t>
  </si>
  <si>
    <t>Periphyton</t>
  </si>
  <si>
    <t>Volk and Kiffney 2012 (Aquatic Ecology)</t>
  </si>
  <si>
    <t>in graph</t>
  </si>
  <si>
    <t>Hill et al 2011 (Freshwater Bio)</t>
  </si>
  <si>
    <t>Napolitano et al 1996 (Archiv fur Hydrobiologie)</t>
  </si>
  <si>
    <t>Napolitano et al 1994 (JNABS)</t>
  </si>
  <si>
    <t>Lab Anabaena</t>
  </si>
  <si>
    <t>Lab Nostoc muscorum</t>
  </si>
  <si>
    <t>Lab Oscillatoria agardhii</t>
  </si>
  <si>
    <t>Isochrysis galbana</t>
  </si>
  <si>
    <t>Pseudomonas</t>
  </si>
  <si>
    <t>Pseudomonadaceae</t>
  </si>
  <si>
    <t>Synechococcus elongatus</t>
  </si>
  <si>
    <t>Chlorella minutissma</t>
  </si>
  <si>
    <t>Trebouxiophyceae</t>
  </si>
  <si>
    <t>Lab Chlorella homosphaera</t>
  </si>
  <si>
    <t>Tribonema</t>
  </si>
  <si>
    <t>Xanthophyceae</t>
  </si>
  <si>
    <t>Marine</t>
  </si>
  <si>
    <t>Chaetoceros calcitrans</t>
  </si>
  <si>
    <t>Volkman et al 1989 (J Exp Mar Biol Ecol)</t>
  </si>
  <si>
    <t>Chaetoceros gracilis</t>
  </si>
  <si>
    <t>Phaeodactylum tricornutum</t>
  </si>
  <si>
    <t>Skeletonema costatum</t>
  </si>
  <si>
    <t>Thalassiosira oceanica</t>
  </si>
  <si>
    <t>Chen et al. 2011 (L&amp;O)</t>
  </si>
  <si>
    <t>Thalassiosira pseudonana</t>
  </si>
  <si>
    <t>Thalassiosira weissflogii</t>
  </si>
  <si>
    <t>Arendt et al 2005 (Marine Biology)</t>
  </si>
  <si>
    <t>Chen et al. 2012 (MEPS)</t>
  </si>
  <si>
    <t>Tetraselmis suecica</t>
  </si>
  <si>
    <t>Chlorodendraceae</t>
  </si>
  <si>
    <t>Dunaliella sp</t>
  </si>
  <si>
    <t>Dunaliella tertiolecta</t>
  </si>
  <si>
    <t>Chu et al. 2008 (MEPS)</t>
  </si>
  <si>
    <t>Nannochloris atomus</t>
  </si>
  <si>
    <t>Enteromorpha intestinalis</t>
  </si>
  <si>
    <t>Fleurance et al. 1994 (J App Phyc)</t>
  </si>
  <si>
    <t>Psuedokirchneriella subcapitata</t>
  </si>
  <si>
    <t>Tetraselmis</t>
  </si>
  <si>
    <t>Ulva rotundata</t>
  </si>
  <si>
    <t>Phaeocystis globosa</t>
  </si>
  <si>
    <t>Coccolithophyceae</t>
  </si>
  <si>
    <t>Rhodomonas baltica</t>
  </si>
  <si>
    <t>Rhodomonas salina</t>
  </si>
  <si>
    <t>Rhodomonas sp</t>
  </si>
  <si>
    <t>Chroococcus</t>
  </si>
  <si>
    <t>Cyanophyceae</t>
  </si>
  <si>
    <t>Synechoccocus</t>
  </si>
  <si>
    <t>Prorocentrum dentalum</t>
  </si>
  <si>
    <t>Nannochloropsis oceanica</t>
  </si>
  <si>
    <t>Eustigmatophyceae</t>
  </si>
  <si>
    <t>Fucus vesiculosus</t>
  </si>
  <si>
    <t>Pheophyceae</t>
  </si>
  <si>
    <t>Halidrys siliquosa</t>
  </si>
  <si>
    <t>Laminaria digitata</t>
  </si>
  <si>
    <t>Laminaria saccharina</t>
  </si>
  <si>
    <t>Undaria pinnatifida</t>
  </si>
  <si>
    <t>Prymneisiophyceae</t>
  </si>
  <si>
    <t>Pavlova</t>
  </si>
  <si>
    <t>Isochrysis</t>
  </si>
  <si>
    <t>Isochrysis sp.</t>
  </si>
  <si>
    <t>Pavlova lutheri</t>
  </si>
  <si>
    <t>Chroomonas salina</t>
  </si>
  <si>
    <t>Chondrus crispus</t>
  </si>
  <si>
    <t>Rhodophyceae</t>
  </si>
  <si>
    <t>Gracilaria verrucosa</t>
  </si>
  <si>
    <t>Palmaria palmata</t>
  </si>
  <si>
    <t>Porphyra umbilicalis</t>
  </si>
  <si>
    <t>Porphyridium cruentum</t>
  </si>
  <si>
    <t>Strombidium sulcatum</t>
  </si>
  <si>
    <t>Spirotrichea</t>
  </si>
  <si>
    <t>Terrestrial</t>
  </si>
  <si>
    <t>Leaf litter</t>
  </si>
  <si>
    <t>Alder</t>
  </si>
  <si>
    <t>Plant greens</t>
  </si>
  <si>
    <t>Bulrush</t>
  </si>
  <si>
    <t>Malainey et al 1999 (J Arch Sci)</t>
  </si>
  <si>
    <t>Cattail</t>
  </si>
  <si>
    <t>Chickweed</t>
  </si>
  <si>
    <t>Cow parsnip</t>
  </si>
  <si>
    <t>Dock</t>
  </si>
  <si>
    <t>False solomon's seal</t>
  </si>
  <si>
    <t>Fireweed</t>
  </si>
  <si>
    <t>Golden rod</t>
  </si>
  <si>
    <t>Goosefoot</t>
  </si>
  <si>
    <t>Mare's tail</t>
  </si>
  <si>
    <t>Sarsaparilla</t>
  </si>
  <si>
    <t>Stinging nettle</t>
  </si>
  <si>
    <t>Voilet</t>
  </si>
  <si>
    <t>Water-hore hound</t>
  </si>
  <si>
    <t>Amaranthus viridus</t>
  </si>
  <si>
    <t>Guil et al 1996 (J Chromatography)</t>
  </si>
  <si>
    <t>Beta maritima</t>
  </si>
  <si>
    <t>Cakile martima</t>
  </si>
  <si>
    <t>Cardaria draba</t>
  </si>
  <si>
    <t>Chenopodium album</t>
  </si>
  <si>
    <t>Chenopodium murale</t>
  </si>
  <si>
    <t>Chenopodium opulifolium</t>
  </si>
  <si>
    <t>Crithmum maritinum</t>
  </si>
  <si>
    <t>Malva sylvestris</t>
  </si>
  <si>
    <t>Parietaria diffusa</t>
  </si>
  <si>
    <t>Pichris echoides</t>
  </si>
  <si>
    <t>Plantago major</t>
  </si>
  <si>
    <t>Portulaca oleracea</t>
  </si>
  <si>
    <t>Rumex crispus</t>
  </si>
  <si>
    <t>Salicornia europaea</t>
  </si>
  <si>
    <t>Sisymbrium irio</t>
  </si>
  <si>
    <t>Sonchus oleraceus</t>
  </si>
  <si>
    <t>Sonchus tenerrimus</t>
  </si>
  <si>
    <t>Stellaria media</t>
  </si>
  <si>
    <t>Verbena officinalis</t>
  </si>
  <si>
    <t>Lui et al 2002 (J Food Lipids)</t>
  </si>
  <si>
    <t>Atriplex nummularia</t>
  </si>
  <si>
    <t>Solanum nigrum</t>
  </si>
  <si>
    <t>Taraxacum officinale</t>
  </si>
  <si>
    <t>Ginko biloba</t>
  </si>
  <si>
    <t>Mongrand et al. 2001 (Phytochemistry)</t>
  </si>
  <si>
    <t>Cycas armstrongii</t>
  </si>
  <si>
    <t>Cycas revoluta</t>
  </si>
  <si>
    <t>Cycas siamensis</t>
  </si>
  <si>
    <t>Stangeria eriopus</t>
  </si>
  <si>
    <t>Bowenia spectabilis</t>
  </si>
  <si>
    <t>Dioon edule</t>
  </si>
  <si>
    <t>Encephalartos lebomboensis</t>
  </si>
  <si>
    <t>Lepidozamia hopei</t>
  </si>
  <si>
    <t>Macrozamia moorei</t>
  </si>
  <si>
    <t>Ceratozamia robusta</t>
  </si>
  <si>
    <t>Microcycas calocoma</t>
  </si>
  <si>
    <t>Zamia furfuracea</t>
  </si>
  <si>
    <t>Pinus cembra</t>
  </si>
  <si>
    <t>Pinus griffithii</t>
  </si>
  <si>
    <t>Pinus strobiformis</t>
  </si>
  <si>
    <t>Pinus aristata</t>
  </si>
  <si>
    <t>Pinus monophylla</t>
  </si>
  <si>
    <t>Pinus bungeana</t>
  </si>
  <si>
    <t>Pinus nigra</t>
  </si>
  <si>
    <t>Pinus resinosa</t>
  </si>
  <si>
    <t>Pinus sylvestris</t>
  </si>
  <si>
    <t>Pinus jeffreyi</t>
  </si>
  <si>
    <t>Pinus palustris</t>
  </si>
  <si>
    <t>Pinus pinaster</t>
  </si>
  <si>
    <t>Pinus halepensis</t>
  </si>
  <si>
    <t>Pinus pinea</t>
  </si>
  <si>
    <t>Picea abies</t>
  </si>
  <si>
    <t>Picea asperata</t>
  </si>
  <si>
    <t>Picea chihuahuana</t>
  </si>
  <si>
    <t>Picea glauca</t>
  </si>
  <si>
    <t>Picea omorica</t>
  </si>
  <si>
    <t>Picea sitchensis</t>
  </si>
  <si>
    <t>Picea torano</t>
  </si>
  <si>
    <t>Larix decidua</t>
  </si>
  <si>
    <t>Larix gmelinii</t>
  </si>
  <si>
    <t>Larix kaempferi</t>
  </si>
  <si>
    <t>Larix laricina</t>
  </si>
  <si>
    <t>Larix lyallii</t>
  </si>
  <si>
    <t>Larix sibirica</t>
  </si>
  <si>
    <t>Pseudotsuga macrocarpa</t>
  </si>
  <si>
    <t>Pseudotsuga menziesii</t>
  </si>
  <si>
    <t>Abies alba</t>
  </si>
  <si>
    <t>Abies cephalonica</t>
  </si>
  <si>
    <t>Abies concolor</t>
  </si>
  <si>
    <t>Abies grandis</t>
  </si>
  <si>
    <t>Abies pinsapo</t>
  </si>
  <si>
    <t>Abies sachalinensis</t>
  </si>
  <si>
    <t>Abies veitchii</t>
  </si>
  <si>
    <t>Abies vejarii</t>
  </si>
  <si>
    <t>Cedrus atlantica glauca</t>
  </si>
  <si>
    <t>Cedrus libani</t>
  </si>
  <si>
    <t>Cedrus deodora</t>
  </si>
  <si>
    <t>Keteleeria evelyniana</t>
  </si>
  <si>
    <t>Pseudolarix amabilis</t>
  </si>
  <si>
    <t>Tsuga canadensis</t>
  </si>
  <si>
    <t>Sciadopitys verticillata</t>
  </si>
  <si>
    <t>Dacrydium cupressinum</t>
  </si>
  <si>
    <t>Decussocarpus minor</t>
  </si>
  <si>
    <t>Microstrobus fitzgeraldi</t>
  </si>
  <si>
    <t>Podocarpus chinensis</t>
  </si>
  <si>
    <t>Podocarpus macrophyllus</t>
  </si>
  <si>
    <t>Podocarpus nivalis</t>
  </si>
  <si>
    <t>Podocarpus salignus</t>
  </si>
  <si>
    <t>Prumnopitys andina</t>
  </si>
  <si>
    <t>Prumnopitys ferruginea</t>
  </si>
  <si>
    <t>Prumnopitys taxifolia</t>
  </si>
  <si>
    <t>Agathis australis</t>
  </si>
  <si>
    <t>Agathis robusta</t>
  </si>
  <si>
    <t>Agathis moorei</t>
  </si>
  <si>
    <t>Araucaria angustifolia</t>
  </si>
  <si>
    <t>Araucaria cunninghamii</t>
  </si>
  <si>
    <t>Araucaria aruacana</t>
  </si>
  <si>
    <t>Araucaria luxurians</t>
  </si>
  <si>
    <t>Araucaria montana</t>
  </si>
  <si>
    <t>Cephalotaxus fortunei</t>
  </si>
  <si>
    <t>Cephalotaxus harringtonii</t>
  </si>
  <si>
    <t>Cephalotaxus sinensis</t>
  </si>
  <si>
    <t>Metasequoia glyptostroboides</t>
  </si>
  <si>
    <t>Sequoia sempervirens</t>
  </si>
  <si>
    <t>Sequoiadendron giganteum</t>
  </si>
  <si>
    <t>Taxodium distichum</t>
  </si>
  <si>
    <t>Taxodium mucronatum</t>
  </si>
  <si>
    <t>Cryptomeria japonica</t>
  </si>
  <si>
    <t>Cunninghamia konishii</t>
  </si>
  <si>
    <t>Cunninghamia lanceolata</t>
  </si>
  <si>
    <t>Athrotaxis laxifolia</t>
  </si>
  <si>
    <t>Taiwania cryptomeroides</t>
  </si>
  <si>
    <t>Cupressus bakerii</t>
  </si>
  <si>
    <t>Cupressus dupreziana</t>
  </si>
  <si>
    <t>Cupressus funebris</t>
  </si>
  <si>
    <t>Cupressus goveniana</t>
  </si>
  <si>
    <t>Cupressus lusitanica</t>
  </si>
  <si>
    <t>Cupressus sempervirens</t>
  </si>
  <si>
    <t>Cupressus torulosa</t>
  </si>
  <si>
    <t>Cupressus lawsoniana</t>
  </si>
  <si>
    <t>Cupressus pisifera</t>
  </si>
  <si>
    <t>Cupressus notabilis</t>
  </si>
  <si>
    <t>Cupressus ovensii</t>
  </si>
  <si>
    <t>Fokienia hodginsii</t>
  </si>
  <si>
    <t>Austrocedrus chilensis</t>
  </si>
  <si>
    <t>Calocendrus decurrens</t>
  </si>
  <si>
    <t>Thuja koraiensis</t>
  </si>
  <si>
    <t>Thuja occidentalis</t>
  </si>
  <si>
    <t>Platycladus orientalis</t>
  </si>
  <si>
    <t>Thuja plicata</t>
  </si>
  <si>
    <t>Thuja standishii</t>
  </si>
  <si>
    <t>Thujopsis dolabrata</t>
  </si>
  <si>
    <t>Microbiota decussata</t>
  </si>
  <si>
    <t>Callitris preissiii</t>
  </si>
  <si>
    <t>Diselma archeri</t>
  </si>
  <si>
    <t>Tetraclinis articulata</t>
  </si>
  <si>
    <t>Widdringtonia schwarzii</t>
  </si>
  <si>
    <t>Juniperus communis</t>
  </si>
  <si>
    <t>Juniperus chinensis</t>
  </si>
  <si>
    <t>Juniperus sabina</t>
  </si>
  <si>
    <t>Torreya californica</t>
  </si>
  <si>
    <t>Taxus baccata</t>
  </si>
  <si>
    <t>Taxus brevifolia</t>
  </si>
  <si>
    <t>Taxus cuspidata</t>
  </si>
  <si>
    <t>Ephedra chilensis</t>
  </si>
  <si>
    <t>Ephedra distachya</t>
  </si>
  <si>
    <t>Ephedra equisetina</t>
  </si>
  <si>
    <t>Ephedra fragilis</t>
  </si>
  <si>
    <t>Ephedra gerardiana</t>
  </si>
  <si>
    <t>Gnetum gnemon</t>
  </si>
  <si>
    <t>Welwitschia mirabilis</t>
  </si>
  <si>
    <t>Conifer seeds</t>
  </si>
  <si>
    <t>Abies balsamea</t>
  </si>
  <si>
    <t>Wolff et al 1997 (Trees)</t>
  </si>
  <si>
    <t>Abies bornmulleriana</t>
  </si>
  <si>
    <t>Abies equi-trojani</t>
  </si>
  <si>
    <t>Abies fraserii</t>
  </si>
  <si>
    <t>Abies lasiocarpa</t>
  </si>
  <si>
    <t>Abies nordmanniana</t>
  </si>
  <si>
    <t>Seeds</t>
  </si>
  <si>
    <t>Arrowgrass</t>
  </si>
  <si>
    <t>Cupressus macrocarpa</t>
  </si>
  <si>
    <t>Knotweed</t>
  </si>
  <si>
    <t>Marshelder</t>
  </si>
  <si>
    <t>Native corn</t>
  </si>
  <si>
    <t>Native squash</t>
  </si>
  <si>
    <t>Native sunflower</t>
  </si>
  <si>
    <t>Picea engelmanii</t>
  </si>
  <si>
    <t>Picea omorika</t>
  </si>
  <si>
    <t>Picea orientalis</t>
  </si>
  <si>
    <t>Picea pungens glauca</t>
  </si>
  <si>
    <t>Pinus brutia</t>
  </si>
  <si>
    <t>Pinus koekelare</t>
  </si>
  <si>
    <t>Pinus laricio</t>
  </si>
  <si>
    <t>Pinus ponderosa</t>
  </si>
  <si>
    <t>Pinus pumilia</t>
  </si>
  <si>
    <t>Pinus radiata</t>
  </si>
  <si>
    <t>Pinus salzmannii</t>
  </si>
  <si>
    <t>Pinus sibirica</t>
  </si>
  <si>
    <t>Pinus strobus</t>
  </si>
  <si>
    <t>Pinus thunbergii</t>
  </si>
  <si>
    <t>Pinus uncinata</t>
  </si>
  <si>
    <t>Thuya plicata</t>
  </si>
  <si>
    <t>Tsuga heterophylla</t>
  </si>
  <si>
    <t>Lichen</t>
  </si>
  <si>
    <t>Anaptychia ciliaris</t>
  </si>
  <si>
    <t>Dembitsky et al 1992 (Phytochemistry)</t>
  </si>
  <si>
    <t>Diploschistes</t>
  </si>
  <si>
    <t>Peltigera aphthosa</t>
  </si>
  <si>
    <t>Peltigera spuria</t>
  </si>
  <si>
    <t>Umbilicaria deusta</t>
  </si>
  <si>
    <t>Berries</t>
  </si>
  <si>
    <t>Bearberry</t>
  </si>
  <si>
    <t>Blueberry</t>
  </si>
  <si>
    <t>Chokecherry</t>
  </si>
  <si>
    <t>Gooseberry</t>
  </si>
  <si>
    <t>Hawthorn</t>
  </si>
  <si>
    <t>Juniper berry</t>
  </si>
  <si>
    <t>Pincherry</t>
  </si>
  <si>
    <t>Red osier</t>
  </si>
  <si>
    <t>Rosehips</t>
  </si>
  <si>
    <t>Saskatoon</t>
  </si>
  <si>
    <t>Silverberry</t>
  </si>
  <si>
    <t>Nut</t>
  </si>
  <si>
    <t>Acorn</t>
  </si>
  <si>
    <t>Hazelnut</t>
  </si>
  <si>
    <t>Pod</t>
  </si>
  <si>
    <t>Vetchling</t>
  </si>
  <si>
    <t>Bean</t>
  </si>
  <si>
    <t>Native redbean</t>
  </si>
  <si>
    <t>Roots</t>
  </si>
  <si>
    <t>Arrow head</t>
  </si>
  <si>
    <t>Burreed</t>
  </si>
  <si>
    <t>Giant reed</t>
  </si>
  <si>
    <t>Jerusalem artichoke</t>
  </si>
  <si>
    <t>Ostrich fern</t>
  </si>
  <si>
    <t>Prairie turnip</t>
  </si>
  <si>
    <t>Tiger lily</t>
  </si>
  <si>
    <t>Water parsnip</t>
  </si>
  <si>
    <t>Wild calla</t>
  </si>
  <si>
    <t>Wild onion</t>
  </si>
  <si>
    <t>Wound wort</t>
  </si>
  <si>
    <t>Moss</t>
  </si>
  <si>
    <t>Ctenidium molluscum</t>
  </si>
  <si>
    <t>Al-Hassan et al 1991 (Bryologist)</t>
  </si>
  <si>
    <t>Pogonatum urnigerum</t>
  </si>
  <si>
    <t>Dichodontium pellucidum</t>
  </si>
  <si>
    <t>Tortella tortuousa</t>
  </si>
  <si>
    <t>F. antipyretica</t>
  </si>
  <si>
    <t>Kalacheva et al. 2009 (Russian J Plant Phys)</t>
  </si>
  <si>
    <t>Prymnesiophyceae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</si>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</sst>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4" fontId="0" fillId="0" borderId="0" xfId="0" applyNumberFormat="1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Freshwater</c:v>
          </c:tx>
          <c:spPr>
            <a:ln w="47625">
              <a:noFill/>
            </a:ln>
          </c:spPr>
          <c:xVal>
            <c:strRef>
              <c:f>[1]TL1_edited!$G$2:$G$55</c:f>
              <c:strCache>
                <c:ptCount val="54"/>
                <c:pt idx="0">
                  <c:v>_x0005_12.19</c:v>
                </c:pt>
                <c:pt idx="1">
                  <c:v>_x0005_25.81</c:v>
                </c:pt>
                <c:pt idx="2">
                  <c:v>_x0006_21.325</c:v>
                </c:pt>
                <c:pt idx="3">
                  <c:v>_x0006_14.892</c:v>
                </c:pt>
                <c:pt idx="4">
                  <c:v>_x000b_20.08666667</c:v>
                </c:pt>
                <c:pt idx="5">
                  <c:v>_x000b_0.240800459</c:v>
                </c:pt>
                <c:pt idx="6">
                  <c:v>_x000b_0.003146267</c:v>
                </c:pt>
                <c:pt idx="7">
                  <c:v>_x000b_0.101542559</c:v>
                </c:pt>
                <c:pt idx="8">
                  <c:v>_x000b_0.322909585</c:v>
                </c:pt>
                <c:pt idx="9">
                  <c:v>_x000b_0.122883065</c:v>
                </c:pt>
                <c:pt idx="10">
                  <c:v>_x000b_0.235278031</c:v>
                </c:pt>
                <c:pt idx="11">
                  <c:v>_x0005_2.306</c:v>
                </c:pt>
                <c:pt idx="12">
                  <c:v>_x000b_0.000459265</c:v>
                </c:pt>
                <c:pt idx="13">
                  <c:v>_x0001_0</c:v>
                </c:pt>
                <c:pt idx="14">
                  <c:v>_x0005_4.478</c:v>
                </c:pt>
                <c:pt idx="15">
                  <c:v>_x0006_18.332</c:v>
                </c:pt>
                <c:pt idx="16">
                  <c:v>_x000b_0.307984791</c:v>
                </c:pt>
                <c:pt idx="17">
                  <c:v>_x000b_0.262237762</c:v>
                </c:pt>
                <c:pt idx="18">
                  <c:v>_x000b_0.995666667</c:v>
                </c:pt>
                <c:pt idx="19">
                  <c:v>_x0005_0.913</c:v>
                </c:pt>
                <c:pt idx="20">
                  <c:v>_x0005_6.735</c:v>
                </c:pt>
                <c:pt idx="21">
                  <c:v>_x0005_0.303</c:v>
                </c:pt>
                <c:pt idx="22">
                  <c:v>_x0001_0</c:v>
                </c:pt>
                <c:pt idx="23">
                  <c:v>_x000b_0.009946125</c:v>
                </c:pt>
                <c:pt idx="24">
                  <c:v>_x000b_0.206419258</c:v>
                </c:pt>
                <c:pt idx="25">
                  <c:v>_x000b_0.255041152</c:v>
                </c:pt>
                <c:pt idx="26">
                  <c:v>_x0005_20.58</c:v>
                </c:pt>
                <c:pt idx="27">
                  <c:v>_x0005_24.79</c:v>
                </c:pt>
                <c:pt idx="28">
                  <c:v>_x0001_0</c:v>
                </c:pt>
                <c:pt idx="29">
                  <c:v>_x000b_0.030769231</c:v>
                </c:pt>
                <c:pt idx="30">
                  <c:v>_x000b_0.041666667</c:v>
                </c:pt>
                <c:pt idx="31">
                  <c:v>_x0004_8.01</c:v>
                </c:pt>
                <c:pt idx="32">
                  <c:v>_x0003_1.5</c:v>
                </c:pt>
                <c:pt idx="33">
                  <c:v>_x0003_0.5</c:v>
                </c:pt>
                <c:pt idx="34">
                  <c:v>_x0003_0.3</c:v>
                </c:pt>
                <c:pt idx="35">
                  <c:v>_x0003_1.6</c:v>
                </c:pt>
                <c:pt idx="36">
                  <c:v>_x0001_1</c:v>
                </c:pt>
                <c:pt idx="37">
                  <c:v>_x0003_0.4</c:v>
                </c:pt>
                <c:pt idx="39">
                  <c:v>_x0004_16.1</c:v>
                </c:pt>
                <c:pt idx="40">
                  <c:v>_x0004_14.5</c:v>
                </c:pt>
                <c:pt idx="41">
                  <c:v>_x0008_in graph</c:v>
                </c:pt>
                <c:pt idx="42">
                  <c:v>_x0004_16.1</c:v>
                </c:pt>
                <c:pt idx="43">
                  <c:v>_x0004_14.5</c:v>
                </c:pt>
                <c:pt idx="44">
                  <c:v>_x0005_10.61</c:v>
                </c:pt>
                <c:pt idx="45">
                  <c:v>_x0005_0.497</c:v>
                </c:pt>
                <c:pt idx="46">
                  <c:v>_x0001_0</c:v>
                </c:pt>
                <c:pt idx="47">
                  <c:v>_x000b_0.036666667</c:v>
                </c:pt>
                <c:pt idx="48">
                  <c:v>_x000b_0.128814542</c:v>
                </c:pt>
                <c:pt idx="49">
                  <c:v>_x0001_0</c:v>
                </c:pt>
                <c:pt idx="50">
                  <c:v>_x0001_0</c:v>
                </c:pt>
                <c:pt idx="51">
                  <c:v>_x000b_0.438846894</c:v>
                </c:pt>
                <c:pt idx="52">
                  <c:v>_x0006_13.522</c:v>
                </c:pt>
                <c:pt idx="53">
                  <c:v>_x0001_0</c:v>
                </c:pt>
              </c:strCache>
            </c:strRef>
          </c:xVal>
          <c:yVal>
            <c:numRef>
              <c:f>[1]TL1_edited!$I$2:$I$55</c:f>
              <c:numCache>
                <c:formatCode>General</c:formatCode>
                <c:ptCount val="54"/>
                <c:pt idx="0">
                  <c:v>0.02</c:v>
                </c:pt>
                <c:pt idx="1">
                  <c:v>0.22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0.0239066394742805</c:v>
                </c:pt>
                <c:pt idx="9">
                  <c:v>0.000201612903225806</c:v>
                </c:pt>
                <c:pt idx="10">
                  <c:v>0.00200546946216955</c:v>
                </c:pt>
                <c:pt idx="11">
                  <c:v>2.238</c:v>
                </c:pt>
                <c:pt idx="12">
                  <c:v>0.0187478471960241</c:v>
                </c:pt>
                <c:pt idx="13">
                  <c:v>0.0174633256124096</c:v>
                </c:pt>
                <c:pt idx="14">
                  <c:v>2.287</c:v>
                </c:pt>
                <c:pt idx="15">
                  <c:v>3.802</c:v>
                </c:pt>
                <c:pt idx="16">
                  <c:v>0.0</c:v>
                </c:pt>
                <c:pt idx="17">
                  <c:v>0.00806885422270037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14.459</c:v>
                </c:pt>
                <c:pt idx="22">
                  <c:v>5.044</c:v>
                </c:pt>
                <c:pt idx="23">
                  <c:v>0.0</c:v>
                </c:pt>
                <c:pt idx="24">
                  <c:v>0.00290872617853561</c:v>
                </c:pt>
                <c:pt idx="25">
                  <c:v>0.00329218106995885</c:v>
                </c:pt>
                <c:pt idx="26">
                  <c:v>0.29</c:v>
                </c:pt>
                <c:pt idx="27">
                  <c:v>0.32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1.07</c:v>
                </c:pt>
                <c:pt idx="32">
                  <c:v>0.7</c:v>
                </c:pt>
                <c:pt idx="33">
                  <c:v>0.6</c:v>
                </c:pt>
                <c:pt idx="34">
                  <c:v>0.6</c:v>
                </c:pt>
                <c:pt idx="35">
                  <c:v>0.8</c:v>
                </c:pt>
                <c:pt idx="36">
                  <c:v>1.3</c:v>
                </c:pt>
                <c:pt idx="37">
                  <c:v>2.7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0.41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0.0916318164879301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Marine</c:v>
          </c:tx>
          <c:spPr>
            <a:ln w="47625">
              <a:noFill/>
            </a:ln>
          </c:spPr>
          <c:xVal>
            <c:numRef>
              <c:f>[1]TL1_edited!$G$56:$G$102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0.00322927879440258</c:v>
                </c:pt>
                <c:pt idx="3">
                  <c:v>0.3</c:v>
                </c:pt>
                <c:pt idx="4">
                  <c:v>0.4</c:v>
                </c:pt>
                <c:pt idx="5">
                  <c:v>4.4</c:v>
                </c:pt>
                <c:pt idx="6">
                  <c:v>0.1</c:v>
                </c:pt>
                <c:pt idx="7">
                  <c:v>1.5</c:v>
                </c:pt>
                <c:pt idx="8">
                  <c:v>1.2</c:v>
                </c:pt>
                <c:pt idx="9">
                  <c:v>7.85</c:v>
                </c:pt>
                <c:pt idx="10">
                  <c:v>42.7</c:v>
                </c:pt>
                <c:pt idx="11">
                  <c:v>25.1</c:v>
                </c:pt>
                <c:pt idx="12">
                  <c:v>22.62</c:v>
                </c:pt>
                <c:pt idx="13">
                  <c:v>43.5</c:v>
                </c:pt>
                <c:pt idx="14">
                  <c:v>21.7</c:v>
                </c:pt>
                <c:pt idx="15">
                  <c:v>15.5</c:v>
                </c:pt>
                <c:pt idx="16">
                  <c:v>0.154054054054054</c:v>
                </c:pt>
                <c:pt idx="17">
                  <c:v>0.162025316455696</c:v>
                </c:pt>
                <c:pt idx="18">
                  <c:v>9.6</c:v>
                </c:pt>
                <c:pt idx="19">
                  <c:v>0.8</c:v>
                </c:pt>
                <c:pt idx="20">
                  <c:v>0.219378427787934</c:v>
                </c:pt>
                <c:pt idx="21">
                  <c:v>6.6</c:v>
                </c:pt>
                <c:pt idx="22">
                  <c:v>12.5</c:v>
                </c:pt>
                <c:pt idx="23">
                  <c:v>18.6</c:v>
                </c:pt>
                <c:pt idx="24">
                  <c:v>0.0266666666666667</c:v>
                </c:pt>
                <c:pt idx="25">
                  <c:v>0.0</c:v>
                </c:pt>
                <c:pt idx="26">
                  <c:v>2.1</c:v>
                </c:pt>
                <c:pt idx="27">
                  <c:v>0.00511770726714432</c:v>
                </c:pt>
                <c:pt idx="28">
                  <c:v>5.2</c:v>
                </c:pt>
                <c:pt idx="29">
                  <c:v>5.8</c:v>
                </c:pt>
                <c:pt idx="30">
                  <c:v>7.9</c:v>
                </c:pt>
                <c:pt idx="31">
                  <c:v>3.6</c:v>
                </c:pt>
                <c:pt idx="32">
                  <c:v>10.3</c:v>
                </c:pt>
                <c:pt idx="33">
                  <c:v>0.0491591203104786</c:v>
                </c:pt>
                <c:pt idx="34">
                  <c:v>0.0231958762886598</c:v>
                </c:pt>
                <c:pt idx="35">
                  <c:v>3.6</c:v>
                </c:pt>
                <c:pt idx="36">
                  <c:v>1.6</c:v>
                </c:pt>
                <c:pt idx="37">
                  <c:v>4.2</c:v>
                </c:pt>
                <c:pt idx="38">
                  <c:v>3.22</c:v>
                </c:pt>
                <c:pt idx="39">
                  <c:v>1.8</c:v>
                </c:pt>
                <c:pt idx="40">
                  <c:v>13.05</c:v>
                </c:pt>
                <c:pt idx="41">
                  <c:v>1.1</c:v>
                </c:pt>
                <c:pt idx="42">
                  <c:v>0.5</c:v>
                </c:pt>
                <c:pt idx="43">
                  <c:v>1.0</c:v>
                </c:pt>
                <c:pt idx="44">
                  <c:v>0.2</c:v>
                </c:pt>
                <c:pt idx="45">
                  <c:v>0.0</c:v>
                </c:pt>
                <c:pt idx="46">
                  <c:v>0.0</c:v>
                </c:pt>
              </c:numCache>
            </c:numRef>
          </c:xVal>
          <c:yVal>
            <c:numRef>
              <c:f>[1]TL1_edited!$I$56:$I$102</c:f>
              <c:numCache>
                <c:formatCode>General</c:formatCode>
                <c:ptCount val="47"/>
                <c:pt idx="0">
                  <c:v>0.8</c:v>
                </c:pt>
                <c:pt idx="1">
                  <c:v>0.35</c:v>
                </c:pt>
                <c:pt idx="2">
                  <c:v>0.00215285252960172</c:v>
                </c:pt>
                <c:pt idx="3">
                  <c:v>2.0</c:v>
                </c:pt>
                <c:pt idx="4">
                  <c:v>4.3</c:v>
                </c:pt>
                <c:pt idx="5">
                  <c:v>9.4</c:v>
                </c:pt>
                <c:pt idx="6">
                  <c:v>3.9</c:v>
                </c:pt>
                <c:pt idx="7">
                  <c:v>1.88</c:v>
                </c:pt>
                <c:pt idx="8">
                  <c:v>5.1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0.00135135135135135</c:v>
                </c:pt>
                <c:pt idx="17">
                  <c:v>0.00506329113924051</c:v>
                </c:pt>
                <c:pt idx="18">
                  <c:v>0.0</c:v>
                </c:pt>
                <c:pt idx="19">
                  <c:v>4.74</c:v>
                </c:pt>
                <c:pt idx="20">
                  <c:v>0.0</c:v>
                </c:pt>
                <c:pt idx="21">
                  <c:v>13.7</c:v>
                </c:pt>
                <c:pt idx="22">
                  <c:v>9.3</c:v>
                </c:pt>
                <c:pt idx="23">
                  <c:v>7.8</c:v>
                </c:pt>
                <c:pt idx="24">
                  <c:v>0.0</c:v>
                </c:pt>
                <c:pt idx="25">
                  <c:v>0.0</c:v>
                </c:pt>
                <c:pt idx="26">
                  <c:v>19.0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0.204398447606727</c:v>
                </c:pt>
                <c:pt idx="34">
                  <c:v>0.170103092783505</c:v>
                </c:pt>
                <c:pt idx="35">
                  <c:v>8.3</c:v>
                </c:pt>
                <c:pt idx="36">
                  <c:v>9.8</c:v>
                </c:pt>
                <c:pt idx="37">
                  <c:v>15.5</c:v>
                </c:pt>
                <c:pt idx="38">
                  <c:v>7.69</c:v>
                </c:pt>
                <c:pt idx="39">
                  <c:v>9.4</c:v>
                </c:pt>
                <c:pt idx="40">
                  <c:v>5.5</c:v>
                </c:pt>
                <c:pt idx="41">
                  <c:v>0.3</c:v>
                </c:pt>
                <c:pt idx="42">
                  <c:v>0.2</c:v>
                </c:pt>
                <c:pt idx="43">
                  <c:v>0.5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Terrestrial</c:v>
          </c:tx>
          <c:spPr>
            <a:ln w="47625">
              <a:noFill/>
            </a:ln>
          </c:spPr>
          <c:xVal>
            <c:numRef>
              <c:f>[1]TL1_edited!$G$103:$G$204</c:f>
              <c:numCache>
                <c:formatCode>General</c:formatCode>
                <c:ptCount val="102"/>
                <c:pt idx="0">
                  <c:v>18.98</c:v>
                </c:pt>
                <c:pt idx="1">
                  <c:v>21.17</c:v>
                </c:pt>
                <c:pt idx="2">
                  <c:v>16.13</c:v>
                </c:pt>
                <c:pt idx="3">
                  <c:v>14.94</c:v>
                </c:pt>
                <c:pt idx="4">
                  <c:v>15.05</c:v>
                </c:pt>
                <c:pt idx="5">
                  <c:v>19.15</c:v>
                </c:pt>
                <c:pt idx="6">
                  <c:v>37.61</c:v>
                </c:pt>
                <c:pt idx="7">
                  <c:v>32.48</c:v>
                </c:pt>
                <c:pt idx="8">
                  <c:v>38.1</c:v>
                </c:pt>
                <c:pt idx="9">
                  <c:v>36.3</c:v>
                </c:pt>
                <c:pt idx="10">
                  <c:v>34.89</c:v>
                </c:pt>
                <c:pt idx="11">
                  <c:v>8.79</c:v>
                </c:pt>
                <c:pt idx="12">
                  <c:v>10.37</c:v>
                </c:pt>
                <c:pt idx="13">
                  <c:v>9.29</c:v>
                </c:pt>
                <c:pt idx="14">
                  <c:v>41.57</c:v>
                </c:pt>
                <c:pt idx="15">
                  <c:v>30.85</c:v>
                </c:pt>
                <c:pt idx="16">
                  <c:v>31.19</c:v>
                </c:pt>
                <c:pt idx="17">
                  <c:v>30.71</c:v>
                </c:pt>
                <c:pt idx="18">
                  <c:v>24.24</c:v>
                </c:pt>
                <c:pt idx="19">
                  <c:v>29.44</c:v>
                </c:pt>
                <c:pt idx="20">
                  <c:v>23.84</c:v>
                </c:pt>
                <c:pt idx="21">
                  <c:v>30.56</c:v>
                </c:pt>
                <c:pt idx="22">
                  <c:v>44.82</c:v>
                </c:pt>
                <c:pt idx="23">
                  <c:v>36.04</c:v>
                </c:pt>
                <c:pt idx="24">
                  <c:v>33.02</c:v>
                </c:pt>
                <c:pt idx="25">
                  <c:v>9.98</c:v>
                </c:pt>
                <c:pt idx="26">
                  <c:v>42.22</c:v>
                </c:pt>
                <c:pt idx="27">
                  <c:v>21.18</c:v>
                </c:pt>
                <c:pt idx="28">
                  <c:v>43.2</c:v>
                </c:pt>
                <c:pt idx="29">
                  <c:v>33.32</c:v>
                </c:pt>
                <c:pt idx="30">
                  <c:v>32.6</c:v>
                </c:pt>
                <c:pt idx="31">
                  <c:v>41.21</c:v>
                </c:pt>
                <c:pt idx="32">
                  <c:v>28.03</c:v>
                </c:pt>
                <c:pt idx="33">
                  <c:v>31.04</c:v>
                </c:pt>
                <c:pt idx="34">
                  <c:v>43.58</c:v>
                </c:pt>
                <c:pt idx="35">
                  <c:v>30.33</c:v>
                </c:pt>
                <c:pt idx="36">
                  <c:v>22.75</c:v>
                </c:pt>
                <c:pt idx="37">
                  <c:v>54.99</c:v>
                </c:pt>
                <c:pt idx="38">
                  <c:v>59.5</c:v>
                </c:pt>
                <c:pt idx="39">
                  <c:v>50.0</c:v>
                </c:pt>
                <c:pt idx="40">
                  <c:v>64.6</c:v>
                </c:pt>
                <c:pt idx="41">
                  <c:v>58.4</c:v>
                </c:pt>
                <c:pt idx="42">
                  <c:v>63.2</c:v>
                </c:pt>
                <c:pt idx="43">
                  <c:v>65.0</c:v>
                </c:pt>
                <c:pt idx="44">
                  <c:v>53.8</c:v>
                </c:pt>
                <c:pt idx="45">
                  <c:v>67.0</c:v>
                </c:pt>
                <c:pt idx="46">
                  <c:v>65.91666666666667</c:v>
                </c:pt>
                <c:pt idx="47">
                  <c:v>40.4</c:v>
                </c:pt>
                <c:pt idx="48">
                  <c:v>43.0</c:v>
                </c:pt>
                <c:pt idx="49">
                  <c:v>33.6</c:v>
                </c:pt>
                <c:pt idx="50">
                  <c:v>38.3</c:v>
                </c:pt>
                <c:pt idx="51">
                  <c:v>27.5</c:v>
                </c:pt>
                <c:pt idx="52">
                  <c:v>36.5</c:v>
                </c:pt>
                <c:pt idx="53">
                  <c:v>33.1</c:v>
                </c:pt>
                <c:pt idx="54">
                  <c:v>24.9</c:v>
                </c:pt>
                <c:pt idx="55">
                  <c:v>40.1</c:v>
                </c:pt>
                <c:pt idx="56">
                  <c:v>36.9</c:v>
                </c:pt>
                <c:pt idx="57">
                  <c:v>34.2</c:v>
                </c:pt>
                <c:pt idx="58">
                  <c:v>47.9</c:v>
                </c:pt>
                <c:pt idx="59">
                  <c:v>41.0</c:v>
                </c:pt>
                <c:pt idx="60">
                  <c:v>29.1</c:v>
                </c:pt>
                <c:pt idx="61">
                  <c:v>27.5</c:v>
                </c:pt>
                <c:pt idx="62">
                  <c:v>27.5</c:v>
                </c:pt>
                <c:pt idx="63">
                  <c:v>29.0</c:v>
                </c:pt>
                <c:pt idx="64">
                  <c:v>27.2</c:v>
                </c:pt>
                <c:pt idx="65">
                  <c:v>25.6</c:v>
                </c:pt>
                <c:pt idx="66">
                  <c:v>26.7</c:v>
                </c:pt>
                <c:pt idx="67">
                  <c:v>29.4</c:v>
                </c:pt>
                <c:pt idx="68">
                  <c:v>32.9</c:v>
                </c:pt>
                <c:pt idx="69">
                  <c:v>17.9</c:v>
                </c:pt>
                <c:pt idx="70">
                  <c:v>26.5</c:v>
                </c:pt>
                <c:pt idx="71">
                  <c:v>16.0</c:v>
                </c:pt>
                <c:pt idx="72">
                  <c:v>33.2</c:v>
                </c:pt>
                <c:pt idx="73">
                  <c:v>31.2</c:v>
                </c:pt>
                <c:pt idx="74">
                  <c:v>32.5</c:v>
                </c:pt>
                <c:pt idx="75">
                  <c:v>16.5</c:v>
                </c:pt>
                <c:pt idx="76">
                  <c:v>29.8</c:v>
                </c:pt>
                <c:pt idx="77">
                  <c:v>16.0</c:v>
                </c:pt>
                <c:pt idx="78">
                  <c:v>12.6</c:v>
                </c:pt>
                <c:pt idx="79">
                  <c:v>34.2</c:v>
                </c:pt>
                <c:pt idx="80">
                  <c:v>28.4</c:v>
                </c:pt>
                <c:pt idx="81">
                  <c:v>45.9</c:v>
                </c:pt>
                <c:pt idx="82">
                  <c:v>40.2</c:v>
                </c:pt>
                <c:pt idx="83">
                  <c:v>34.4</c:v>
                </c:pt>
                <c:pt idx="84">
                  <c:v>40.5</c:v>
                </c:pt>
                <c:pt idx="85">
                  <c:v>35.8</c:v>
                </c:pt>
                <c:pt idx="86">
                  <c:v>38.4</c:v>
                </c:pt>
                <c:pt idx="87">
                  <c:v>36.7</c:v>
                </c:pt>
                <c:pt idx="88">
                  <c:v>18.65</c:v>
                </c:pt>
                <c:pt idx="89">
                  <c:v>22.6</c:v>
                </c:pt>
                <c:pt idx="90">
                  <c:v>28.1</c:v>
                </c:pt>
                <c:pt idx="91">
                  <c:v>32.2</c:v>
                </c:pt>
                <c:pt idx="92">
                  <c:v>24.6</c:v>
                </c:pt>
                <c:pt idx="93">
                  <c:v>25.5</c:v>
                </c:pt>
                <c:pt idx="94">
                  <c:v>10.0</c:v>
                </c:pt>
                <c:pt idx="95">
                  <c:v>11.6</c:v>
                </c:pt>
                <c:pt idx="96">
                  <c:v>18.2</c:v>
                </c:pt>
                <c:pt idx="97">
                  <c:v>33.0</c:v>
                </c:pt>
                <c:pt idx="98">
                  <c:v>23.5</c:v>
                </c:pt>
                <c:pt idx="99">
                  <c:v>25.4</c:v>
                </c:pt>
                <c:pt idx="100">
                  <c:v>30.9</c:v>
                </c:pt>
                <c:pt idx="101">
                  <c:v>31.7</c:v>
                </c:pt>
              </c:numCache>
            </c:numRef>
          </c:xVal>
          <c:yVal>
            <c:numRef>
              <c:f>[1]TL1_edited!$I$103:$I$204</c:f>
              <c:numCache>
                <c:formatCode>General</c:formatCode>
                <c:ptCount val="102"/>
                <c:pt idx="0">
                  <c:v>0.27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5.38</c:v>
                </c:pt>
                <c:pt idx="12">
                  <c:v>3.38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0.65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2.3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1.47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0.83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07928"/>
        <c:axId val="-2102833432"/>
      </c:scatterChart>
      <c:valAx>
        <c:axId val="-210280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ALA</a:t>
                </a:r>
                <a:r>
                  <a:rPr lang="en-US" baseline="0"/>
                  <a:t> (% FA)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2833432"/>
        <c:crosses val="autoZero"/>
        <c:crossBetween val="midCat"/>
      </c:valAx>
      <c:valAx>
        <c:axId val="-210283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DHA  (% FA)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0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16</xdr:row>
      <xdr:rowOff>38100</xdr:rowOff>
    </xdr:from>
    <xdr:to>
      <xdr:col>20</xdr:col>
      <xdr:colOff>596900</xdr:colOff>
      <xdr:row>36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tty%20Acid%20Sources_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ophic Level 1º"/>
      <sheetName val="Higher Trophic Levels"/>
      <sheetName val="TL1_edited"/>
      <sheetName val="Source Studies"/>
      <sheetName val="TL1_Terr"/>
      <sheetName val="TL1_Aq"/>
    </sheetNames>
    <sheetDataSet>
      <sheetData sheetId="0" refreshError="1"/>
      <sheetData sheetId="1" refreshError="1"/>
      <sheetData sheetId="2">
        <row r="2">
          <cell r="G2">
            <v>12.19</v>
          </cell>
          <cell r="H2">
            <v>2.31</v>
          </cell>
          <cell r="I2">
            <v>0.02</v>
          </cell>
        </row>
        <row r="3">
          <cell r="G3">
            <v>25.81</v>
          </cell>
          <cell r="H3">
            <v>2.71</v>
          </cell>
          <cell r="I3">
            <v>0.22</v>
          </cell>
        </row>
        <row r="4">
          <cell r="G4">
            <v>21.324999999999999</v>
          </cell>
          <cell r="H4">
            <v>0</v>
          </cell>
          <cell r="I4">
            <v>0</v>
          </cell>
        </row>
        <row r="5">
          <cell r="G5">
            <v>14.891999999999999</v>
          </cell>
          <cell r="H5">
            <v>6.8000000000000005E-2</v>
          </cell>
          <cell r="I5">
            <v>0</v>
          </cell>
        </row>
        <row r="6">
          <cell r="G6">
            <v>20.08666666666667</v>
          </cell>
          <cell r="H6">
            <v>0</v>
          </cell>
          <cell r="I6">
            <v>0</v>
          </cell>
        </row>
        <row r="7">
          <cell r="G7">
            <v>0.24080045942483544</v>
          </cell>
          <cell r="H7">
            <v>0</v>
          </cell>
          <cell r="I7">
            <v>0</v>
          </cell>
        </row>
        <row r="8">
          <cell r="G8">
            <v>3.1462672275229986E-3</v>
          </cell>
          <cell r="H8">
            <v>0.2998529462056701</v>
          </cell>
          <cell r="I8">
            <v>0</v>
          </cell>
        </row>
        <row r="9">
          <cell r="G9">
            <v>0.10154255909444013</v>
          </cell>
          <cell r="H9">
            <v>0</v>
          </cell>
          <cell r="I9">
            <v>0</v>
          </cell>
        </row>
        <row r="10">
          <cell r="G10">
            <v>0.32290958531611147</v>
          </cell>
          <cell r="H10">
            <v>9.5173351461590745E-3</v>
          </cell>
          <cell r="I10">
            <v>2.3906639474280532E-2</v>
          </cell>
        </row>
        <row r="11">
          <cell r="G11">
            <v>0.12288306451612904</v>
          </cell>
          <cell r="H11">
            <v>2.3286290322580647E-2</v>
          </cell>
          <cell r="I11">
            <v>2.0161290322580648E-4</v>
          </cell>
        </row>
        <row r="12">
          <cell r="G12">
            <v>0.23527803099361896</v>
          </cell>
          <cell r="H12">
            <v>2.4703737465815865E-2</v>
          </cell>
          <cell r="I12">
            <v>2.0054694621695537E-3</v>
          </cell>
        </row>
        <row r="13">
          <cell r="G13">
            <v>2.306</v>
          </cell>
          <cell r="H13">
            <v>0</v>
          </cell>
          <cell r="I13">
            <v>2.238</v>
          </cell>
        </row>
        <row r="14">
          <cell r="G14">
            <v>4.5926484819656542E-4</v>
          </cell>
          <cell r="H14">
            <v>6.6855840044614298E-2</v>
          </cell>
          <cell r="I14">
            <v>1.874784719602408E-2</v>
          </cell>
        </row>
        <row r="15">
          <cell r="G15">
            <v>0</v>
          </cell>
          <cell r="H15">
            <v>2.3401417842352779E-2</v>
          </cell>
          <cell r="I15">
            <v>1.7463325612409628E-2</v>
          </cell>
        </row>
        <row r="16">
          <cell r="G16">
            <v>4.4779999999999998</v>
          </cell>
          <cell r="H16">
            <v>6.4649999999999999</v>
          </cell>
          <cell r="I16">
            <v>2.2869999999999999</v>
          </cell>
        </row>
        <row r="17">
          <cell r="G17">
            <v>18.332000000000001</v>
          </cell>
          <cell r="H17">
            <v>13.177</v>
          </cell>
          <cell r="I17">
            <v>3.802</v>
          </cell>
        </row>
        <row r="18">
          <cell r="G18">
            <v>0.30798479087452468</v>
          </cell>
          <cell r="H18">
            <v>4.1825095057034224E-2</v>
          </cell>
          <cell r="I18">
            <v>0</v>
          </cell>
        </row>
        <row r="19">
          <cell r="G19">
            <v>0.26223776223776224</v>
          </cell>
          <cell r="H19">
            <v>0.11968800430338891</v>
          </cell>
          <cell r="I19">
            <v>8.0688542227003758E-3</v>
          </cell>
        </row>
        <row r="20">
          <cell r="G20">
            <v>0.9956666666666667</v>
          </cell>
          <cell r="H20">
            <v>3.3000000000000002E-2</v>
          </cell>
          <cell r="I20">
            <v>0</v>
          </cell>
        </row>
        <row r="21">
          <cell r="G21">
            <v>0.91300000000000003</v>
          </cell>
          <cell r="H21">
            <v>7.5999999999999998E-2</v>
          </cell>
          <cell r="I21">
            <v>0</v>
          </cell>
        </row>
        <row r="22">
          <cell r="G22">
            <v>6.7350000000000003</v>
          </cell>
          <cell r="H22">
            <v>0</v>
          </cell>
          <cell r="I22">
            <v>0</v>
          </cell>
        </row>
        <row r="23">
          <cell r="G23">
            <v>0.30299999999999999</v>
          </cell>
          <cell r="H23">
            <v>10.234999999999999</v>
          </cell>
          <cell r="I23">
            <v>14.459</v>
          </cell>
        </row>
        <row r="24">
          <cell r="G24">
            <v>0</v>
          </cell>
          <cell r="H24">
            <v>3.5619999999999998</v>
          </cell>
          <cell r="I24">
            <v>5.0439999999999996</v>
          </cell>
        </row>
        <row r="25">
          <cell r="G25">
            <v>9.9461251554082055E-3</v>
          </cell>
          <cell r="H25">
            <v>0.50176129299627026</v>
          </cell>
          <cell r="I25">
            <v>0</v>
          </cell>
        </row>
        <row r="26">
          <cell r="G26">
            <v>0.20641925777331996</v>
          </cell>
          <cell r="H26">
            <v>7.2818455366098295E-2</v>
          </cell>
          <cell r="I26">
            <v>2.9087261785356068E-3</v>
          </cell>
        </row>
        <row r="27">
          <cell r="G27">
            <v>0.25504115226337448</v>
          </cell>
          <cell r="H27">
            <v>7.849794238683129E-2</v>
          </cell>
          <cell r="I27">
            <v>3.2921810699588481E-3</v>
          </cell>
        </row>
        <row r="28">
          <cell r="G28">
            <v>20.58</v>
          </cell>
          <cell r="H28">
            <v>7.26</v>
          </cell>
          <cell r="I28">
            <v>0.28999999999999998</v>
          </cell>
        </row>
        <row r="29">
          <cell r="G29">
            <v>24.79</v>
          </cell>
          <cell r="H29">
            <v>7.63</v>
          </cell>
          <cell r="I29">
            <v>0.32</v>
          </cell>
        </row>
        <row r="30">
          <cell r="G30">
            <v>0</v>
          </cell>
          <cell r="H30">
            <v>1E-3</v>
          </cell>
          <cell r="I30" t="str">
            <v>n/a</v>
          </cell>
        </row>
        <row r="31">
          <cell r="G31">
            <v>3.0769230769230767E-2</v>
          </cell>
          <cell r="H31">
            <v>2.0000000000000001E-4</v>
          </cell>
          <cell r="I31" t="str">
            <v>n/a</v>
          </cell>
        </row>
        <row r="32">
          <cell r="G32">
            <v>4.1666666666666671E-2</v>
          </cell>
          <cell r="H32">
            <v>0.01</v>
          </cell>
          <cell r="I32" t="str">
            <v>n/a</v>
          </cell>
        </row>
        <row r="33">
          <cell r="G33">
            <v>8.01</v>
          </cell>
          <cell r="H33">
            <v>7.16</v>
          </cell>
          <cell r="I33">
            <v>1.07</v>
          </cell>
        </row>
        <row r="34">
          <cell r="G34">
            <v>1.5</v>
          </cell>
          <cell r="H34">
            <v>22.6</v>
          </cell>
          <cell r="I34">
            <v>0.7</v>
          </cell>
        </row>
        <row r="35">
          <cell r="G35">
            <v>0.5</v>
          </cell>
          <cell r="H35">
            <v>20.399999999999999</v>
          </cell>
          <cell r="I35">
            <v>0.6</v>
          </cell>
        </row>
        <row r="36">
          <cell r="G36">
            <v>0.3</v>
          </cell>
          <cell r="H36">
            <v>13.2</v>
          </cell>
          <cell r="I36">
            <v>0.6</v>
          </cell>
        </row>
        <row r="37">
          <cell r="G37">
            <v>1.6</v>
          </cell>
          <cell r="H37">
            <v>24.9</v>
          </cell>
          <cell r="I37">
            <v>0.8</v>
          </cell>
        </row>
        <row r="38">
          <cell r="G38">
            <v>1</v>
          </cell>
          <cell r="H38">
            <v>27.5</v>
          </cell>
          <cell r="I38">
            <v>1.3</v>
          </cell>
        </row>
        <row r="39">
          <cell r="G39">
            <v>0.4</v>
          </cell>
          <cell r="H39">
            <v>25.9</v>
          </cell>
          <cell r="I39">
            <v>2.7</v>
          </cell>
        </row>
        <row r="40">
          <cell r="H40">
            <v>4.7</v>
          </cell>
          <cell r="I40">
            <v>0</v>
          </cell>
        </row>
        <row r="41">
          <cell r="G41">
            <v>16.100000000000001</v>
          </cell>
          <cell r="H41">
            <v>1.8</v>
          </cell>
          <cell r="I41">
            <v>0</v>
          </cell>
        </row>
        <row r="42">
          <cell r="G42">
            <v>14.5</v>
          </cell>
          <cell r="H42">
            <v>1</v>
          </cell>
          <cell r="I42">
            <v>0</v>
          </cell>
        </row>
        <row r="43">
          <cell r="G43" t="str">
            <v>in graph</v>
          </cell>
          <cell r="H43">
            <v>4.7</v>
          </cell>
          <cell r="I43">
            <v>0</v>
          </cell>
        </row>
        <row r="44">
          <cell r="G44">
            <v>16.100000000000001</v>
          </cell>
          <cell r="H44">
            <v>1.8</v>
          </cell>
          <cell r="I44">
            <v>0</v>
          </cell>
        </row>
        <row r="45">
          <cell r="G45">
            <v>14.5</v>
          </cell>
          <cell r="H45">
            <v>1</v>
          </cell>
          <cell r="I45">
            <v>0</v>
          </cell>
        </row>
        <row r="46">
          <cell r="G46">
            <v>10.61</v>
          </cell>
          <cell r="H46">
            <v>14.06</v>
          </cell>
          <cell r="I46">
            <v>0.41</v>
          </cell>
        </row>
        <row r="47">
          <cell r="G47">
            <v>0.497</v>
          </cell>
          <cell r="H47">
            <v>5.8999999999999997E-2</v>
          </cell>
          <cell r="I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</row>
        <row r="49">
          <cell r="G49">
            <v>3.6666666666666667E-2</v>
          </cell>
          <cell r="H49">
            <v>9.2000000000000012E-2</v>
          </cell>
          <cell r="I49">
            <v>0</v>
          </cell>
        </row>
        <row r="50">
          <cell r="G50">
            <v>0.12881454184091756</v>
          </cell>
          <cell r="H50">
            <v>1.5361682746056064E-2</v>
          </cell>
          <cell r="I50">
            <v>9.1631816487930104E-2</v>
          </cell>
        </row>
        <row r="51">
          <cell r="G51">
            <v>0</v>
          </cell>
          <cell r="H51">
            <v>0</v>
          </cell>
          <cell r="I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0.43884689422038592</v>
          </cell>
          <cell r="H53">
            <v>0</v>
          </cell>
          <cell r="I53">
            <v>0</v>
          </cell>
        </row>
        <row r="54">
          <cell r="G54">
            <v>13.522</v>
          </cell>
          <cell r="H54">
            <v>7.2999999999999995E-2</v>
          </cell>
          <cell r="I54">
            <v>0</v>
          </cell>
        </row>
        <row r="55">
          <cell r="G55">
            <v>0</v>
          </cell>
          <cell r="H55">
            <v>0.25600000000000001</v>
          </cell>
          <cell r="I55">
            <v>0</v>
          </cell>
        </row>
        <row r="56">
          <cell r="G56">
            <v>0</v>
          </cell>
          <cell r="H56">
            <v>11.1</v>
          </cell>
          <cell r="I56">
            <v>0.8</v>
          </cell>
        </row>
        <row r="57">
          <cell r="G57">
            <v>0</v>
          </cell>
          <cell r="H57">
            <v>5.15</v>
          </cell>
          <cell r="I57">
            <v>0.35</v>
          </cell>
        </row>
        <row r="58">
          <cell r="G58">
            <v>3.2292787944025831E-3</v>
          </cell>
          <cell r="H58">
            <v>0.30570505920344454</v>
          </cell>
          <cell r="I58">
            <v>2.1528525296017221E-3</v>
          </cell>
        </row>
        <row r="59">
          <cell r="G59">
            <v>0.3</v>
          </cell>
          <cell r="H59">
            <v>6</v>
          </cell>
          <cell r="I59">
            <v>2</v>
          </cell>
        </row>
        <row r="60">
          <cell r="G60">
            <v>0.4</v>
          </cell>
          <cell r="H60">
            <v>26.2</v>
          </cell>
          <cell r="I60">
            <v>4.3</v>
          </cell>
        </row>
        <row r="61">
          <cell r="G61">
            <v>4.4000000000000004</v>
          </cell>
          <cell r="H61">
            <v>25.5</v>
          </cell>
          <cell r="I61">
            <v>9.4</v>
          </cell>
        </row>
        <row r="62">
          <cell r="G62">
            <v>0.1</v>
          </cell>
          <cell r="H62">
            <v>19.3</v>
          </cell>
          <cell r="I62">
            <v>3.9</v>
          </cell>
        </row>
        <row r="63">
          <cell r="G63">
            <v>1.5</v>
          </cell>
          <cell r="H63">
            <v>8.43</v>
          </cell>
          <cell r="I63">
            <v>1.88</v>
          </cell>
        </row>
        <row r="64">
          <cell r="G64">
            <v>1.2</v>
          </cell>
          <cell r="H64">
            <v>30</v>
          </cell>
          <cell r="I64">
            <v>5.0999999999999996</v>
          </cell>
        </row>
        <row r="65">
          <cell r="G65">
            <v>7.85</v>
          </cell>
          <cell r="H65">
            <v>4.8</v>
          </cell>
          <cell r="I65">
            <v>0</v>
          </cell>
        </row>
        <row r="66">
          <cell r="G66">
            <v>42.7</v>
          </cell>
          <cell r="H66">
            <v>0</v>
          </cell>
          <cell r="I66">
            <v>0</v>
          </cell>
        </row>
        <row r="67">
          <cell r="G67">
            <v>25.1</v>
          </cell>
          <cell r="H67">
            <v>0</v>
          </cell>
          <cell r="I67">
            <v>0</v>
          </cell>
        </row>
        <row r="68">
          <cell r="G68">
            <v>22.62</v>
          </cell>
          <cell r="H68">
            <v>0.02</v>
          </cell>
          <cell r="I68">
            <v>0</v>
          </cell>
        </row>
        <row r="69">
          <cell r="G69">
            <v>43.5</v>
          </cell>
          <cell r="H69">
            <v>0</v>
          </cell>
          <cell r="I69">
            <v>0</v>
          </cell>
        </row>
        <row r="70">
          <cell r="G70">
            <v>21.7</v>
          </cell>
          <cell r="H70">
            <v>3.2</v>
          </cell>
          <cell r="I70">
            <v>0</v>
          </cell>
        </row>
        <row r="71">
          <cell r="G71">
            <v>15.5</v>
          </cell>
          <cell r="H71">
            <v>1</v>
          </cell>
          <cell r="I71">
            <v>0</v>
          </cell>
        </row>
        <row r="72">
          <cell r="G72">
            <v>0.15405405405405406</v>
          </cell>
          <cell r="H72">
            <v>0</v>
          </cell>
          <cell r="I72">
            <v>1.3513513513513514E-3</v>
          </cell>
        </row>
        <row r="73">
          <cell r="G73">
            <v>0.16202531645569621</v>
          </cell>
          <cell r="H73">
            <v>0.12151898734177215</v>
          </cell>
          <cell r="I73">
            <v>5.0632911392405064E-3</v>
          </cell>
        </row>
        <row r="74">
          <cell r="G74">
            <v>9.6</v>
          </cell>
          <cell r="H74">
            <v>1</v>
          </cell>
          <cell r="I74">
            <v>0</v>
          </cell>
        </row>
        <row r="75">
          <cell r="G75">
            <v>0.8</v>
          </cell>
          <cell r="H75">
            <v>1.62</v>
          </cell>
          <cell r="I75">
            <v>4.74</v>
          </cell>
        </row>
        <row r="76">
          <cell r="G76">
            <v>0.21937842778793418</v>
          </cell>
          <cell r="H76">
            <v>8.0438756855575874E-2</v>
          </cell>
          <cell r="I76">
            <v>0</v>
          </cell>
        </row>
        <row r="77">
          <cell r="G77">
            <v>6.6</v>
          </cell>
          <cell r="H77">
            <v>13</v>
          </cell>
          <cell r="I77">
            <v>13.7</v>
          </cell>
        </row>
        <row r="78">
          <cell r="G78">
            <v>12.5</v>
          </cell>
          <cell r="H78">
            <v>14.4</v>
          </cell>
          <cell r="I78">
            <v>9.3000000000000007</v>
          </cell>
        </row>
        <row r="79">
          <cell r="G79">
            <v>18.600000000000001</v>
          </cell>
          <cell r="H79">
            <v>16.100000000000001</v>
          </cell>
          <cell r="I79">
            <v>7.8</v>
          </cell>
        </row>
        <row r="80">
          <cell r="G80">
            <v>2.6666666666666668E-2</v>
          </cell>
          <cell r="H80">
            <v>0</v>
          </cell>
          <cell r="I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</row>
        <row r="82">
          <cell r="G82">
            <v>2.1</v>
          </cell>
          <cell r="H82">
            <v>1.5</v>
          </cell>
          <cell r="I82">
            <v>19</v>
          </cell>
        </row>
        <row r="83">
          <cell r="G83">
            <v>5.1177072671443188E-3</v>
          </cell>
          <cell r="H83">
            <v>0.23950870010235412</v>
          </cell>
          <cell r="I83">
            <v>0</v>
          </cell>
        </row>
        <row r="84">
          <cell r="G84">
            <v>5.2</v>
          </cell>
          <cell r="H84">
            <v>4.7</v>
          </cell>
          <cell r="I84">
            <v>0</v>
          </cell>
        </row>
        <row r="85">
          <cell r="G85">
            <v>5.8</v>
          </cell>
          <cell r="H85">
            <v>3.6</v>
          </cell>
          <cell r="I85">
            <v>0</v>
          </cell>
        </row>
        <row r="86">
          <cell r="G86">
            <v>7.9</v>
          </cell>
          <cell r="H86">
            <v>8.3000000000000007</v>
          </cell>
          <cell r="I86">
            <v>0</v>
          </cell>
        </row>
        <row r="87">
          <cell r="G87">
            <v>3.6</v>
          </cell>
          <cell r="H87">
            <v>6.2</v>
          </cell>
          <cell r="I87">
            <v>0</v>
          </cell>
        </row>
        <row r="88">
          <cell r="G88">
            <v>10.3</v>
          </cell>
          <cell r="H88">
            <v>8.1999999999999993</v>
          </cell>
          <cell r="I88">
            <v>0</v>
          </cell>
        </row>
        <row r="89">
          <cell r="G89">
            <v>4.9159120310478657E-2</v>
          </cell>
          <cell r="H89">
            <v>1.034928848641656E-2</v>
          </cell>
          <cell r="I89">
            <v>0.20439844760672704</v>
          </cell>
        </row>
        <row r="90">
          <cell r="G90">
            <v>2.3195876288659795E-2</v>
          </cell>
          <cell r="H90">
            <v>0.23195876288659795</v>
          </cell>
          <cell r="I90">
            <v>0.17010309278350516</v>
          </cell>
        </row>
        <row r="91">
          <cell r="G91">
            <v>3.6</v>
          </cell>
          <cell r="H91">
            <v>0.2</v>
          </cell>
          <cell r="I91">
            <v>8.3000000000000007</v>
          </cell>
        </row>
        <row r="92">
          <cell r="G92">
            <v>1.6</v>
          </cell>
          <cell r="H92">
            <v>7.8</v>
          </cell>
          <cell r="I92">
            <v>9.8000000000000007</v>
          </cell>
        </row>
        <row r="93">
          <cell r="G93">
            <v>4.2</v>
          </cell>
          <cell r="H93">
            <v>4.7</v>
          </cell>
          <cell r="I93">
            <v>15.5</v>
          </cell>
        </row>
        <row r="94">
          <cell r="G94">
            <v>3.22</v>
          </cell>
          <cell r="H94">
            <v>1.01</v>
          </cell>
          <cell r="I94">
            <v>7.69</v>
          </cell>
        </row>
        <row r="95">
          <cell r="G95">
            <v>1.8</v>
          </cell>
          <cell r="H95">
            <v>19.7</v>
          </cell>
          <cell r="I95">
            <v>9.4</v>
          </cell>
        </row>
        <row r="96">
          <cell r="G96">
            <v>13.05</v>
          </cell>
          <cell r="H96">
            <v>11.4</v>
          </cell>
          <cell r="I96">
            <v>5.5</v>
          </cell>
        </row>
        <row r="97">
          <cell r="G97">
            <v>1.1000000000000001</v>
          </cell>
          <cell r="H97">
            <v>18.7</v>
          </cell>
          <cell r="I97">
            <v>0.3</v>
          </cell>
        </row>
        <row r="98">
          <cell r="G98">
            <v>0.5</v>
          </cell>
          <cell r="H98">
            <v>25.8</v>
          </cell>
          <cell r="I98">
            <v>0.2</v>
          </cell>
        </row>
        <row r="99">
          <cell r="G99">
            <v>1</v>
          </cell>
          <cell r="H99">
            <v>46.6</v>
          </cell>
          <cell r="I99">
            <v>0.5</v>
          </cell>
        </row>
        <row r="100">
          <cell r="G100">
            <v>0.2</v>
          </cell>
          <cell r="H100">
            <v>48</v>
          </cell>
          <cell r="I100">
            <v>0</v>
          </cell>
        </row>
        <row r="101">
          <cell r="G101">
            <v>0</v>
          </cell>
          <cell r="H101">
            <v>0.29468599033816423</v>
          </cell>
          <cell r="I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</row>
        <row r="103">
          <cell r="G103">
            <v>18.98</v>
          </cell>
          <cell r="H103">
            <v>0.78</v>
          </cell>
          <cell r="I103">
            <v>0.27</v>
          </cell>
        </row>
        <row r="104">
          <cell r="G104">
            <v>21.17</v>
          </cell>
          <cell r="H104">
            <v>1.1399999999999999</v>
          </cell>
          <cell r="I104">
            <v>0</v>
          </cell>
        </row>
        <row r="105">
          <cell r="G105">
            <v>16.13</v>
          </cell>
          <cell r="H105">
            <v>0</v>
          </cell>
          <cell r="I105">
            <v>0</v>
          </cell>
        </row>
        <row r="106">
          <cell r="G106">
            <v>14.94</v>
          </cell>
          <cell r="H106">
            <v>0</v>
          </cell>
          <cell r="I106">
            <v>0</v>
          </cell>
        </row>
        <row r="107">
          <cell r="G107">
            <v>15.05</v>
          </cell>
          <cell r="H107">
            <v>0</v>
          </cell>
          <cell r="I107">
            <v>0</v>
          </cell>
        </row>
        <row r="108">
          <cell r="G108">
            <v>19.149999999999999</v>
          </cell>
          <cell r="H108">
            <v>0</v>
          </cell>
          <cell r="I108">
            <v>0</v>
          </cell>
        </row>
        <row r="109">
          <cell r="G109">
            <v>37.61</v>
          </cell>
          <cell r="H109">
            <v>0</v>
          </cell>
          <cell r="I109">
            <v>0</v>
          </cell>
        </row>
        <row r="110">
          <cell r="G110">
            <v>32.479999999999997</v>
          </cell>
          <cell r="H110">
            <v>0</v>
          </cell>
          <cell r="I110">
            <v>0</v>
          </cell>
        </row>
        <row r="111">
          <cell r="G111">
            <v>38.1</v>
          </cell>
          <cell r="H111">
            <v>0</v>
          </cell>
          <cell r="I111">
            <v>0</v>
          </cell>
        </row>
        <row r="112">
          <cell r="G112">
            <v>36.299999999999997</v>
          </cell>
          <cell r="H112">
            <v>0</v>
          </cell>
          <cell r="I112">
            <v>0</v>
          </cell>
        </row>
        <row r="113">
          <cell r="G113">
            <v>34.89</v>
          </cell>
          <cell r="H113">
            <v>0</v>
          </cell>
          <cell r="I113">
            <v>0</v>
          </cell>
        </row>
        <row r="114">
          <cell r="G114">
            <v>8.7899999999999991</v>
          </cell>
          <cell r="H114">
            <v>0</v>
          </cell>
          <cell r="I114">
            <v>5.38</v>
          </cell>
        </row>
        <row r="115">
          <cell r="G115">
            <v>10.37</v>
          </cell>
          <cell r="H115">
            <v>3.43</v>
          </cell>
          <cell r="I115">
            <v>3.38</v>
          </cell>
        </row>
        <row r="116">
          <cell r="G116">
            <v>9.2899999999999991</v>
          </cell>
          <cell r="H116">
            <v>0</v>
          </cell>
          <cell r="I116">
            <v>0</v>
          </cell>
        </row>
        <row r="117">
          <cell r="G117">
            <v>41.57</v>
          </cell>
          <cell r="H117">
            <v>0</v>
          </cell>
          <cell r="I117">
            <v>0</v>
          </cell>
        </row>
        <row r="118">
          <cell r="G118">
            <v>30.85</v>
          </cell>
          <cell r="H118">
            <v>0</v>
          </cell>
          <cell r="I118">
            <v>0</v>
          </cell>
        </row>
        <row r="119">
          <cell r="G119">
            <v>31.19</v>
          </cell>
          <cell r="H119">
            <v>0</v>
          </cell>
          <cell r="I119">
            <v>0</v>
          </cell>
        </row>
        <row r="120">
          <cell r="G120">
            <v>30.71</v>
          </cell>
          <cell r="H120">
            <v>0</v>
          </cell>
          <cell r="I120">
            <v>0</v>
          </cell>
        </row>
        <row r="121">
          <cell r="G121">
            <v>24.24</v>
          </cell>
          <cell r="H121">
            <v>0.93</v>
          </cell>
          <cell r="I121">
            <v>0</v>
          </cell>
        </row>
        <row r="122">
          <cell r="G122">
            <v>29.44</v>
          </cell>
          <cell r="H122">
            <v>0.54</v>
          </cell>
          <cell r="I122">
            <v>0.65</v>
          </cell>
        </row>
        <row r="123">
          <cell r="G123">
            <v>23.84</v>
          </cell>
          <cell r="H123">
            <v>0.09</v>
          </cell>
          <cell r="I123">
            <v>0</v>
          </cell>
        </row>
        <row r="124">
          <cell r="G124">
            <v>30.56</v>
          </cell>
          <cell r="H124">
            <v>2.16</v>
          </cell>
          <cell r="I124">
            <v>0</v>
          </cell>
        </row>
        <row r="125">
          <cell r="G125">
            <v>44.82</v>
          </cell>
          <cell r="H125">
            <v>0.36</v>
          </cell>
          <cell r="I125">
            <v>0</v>
          </cell>
        </row>
        <row r="126">
          <cell r="G126">
            <v>36.04</v>
          </cell>
          <cell r="H126">
            <v>0.41</v>
          </cell>
          <cell r="I126">
            <v>0</v>
          </cell>
        </row>
        <row r="127">
          <cell r="G127">
            <v>33.020000000000003</v>
          </cell>
          <cell r="H127">
            <v>3.06</v>
          </cell>
          <cell r="I127">
            <v>2.2999999999999998</v>
          </cell>
        </row>
        <row r="128">
          <cell r="G128">
            <v>9.98</v>
          </cell>
          <cell r="H128">
            <v>0.76</v>
          </cell>
          <cell r="I128">
            <v>0</v>
          </cell>
        </row>
        <row r="129">
          <cell r="G129">
            <v>42.22</v>
          </cell>
          <cell r="H129">
            <v>0</v>
          </cell>
          <cell r="I129">
            <v>0</v>
          </cell>
        </row>
        <row r="130">
          <cell r="G130">
            <v>21.18</v>
          </cell>
          <cell r="H130">
            <v>0</v>
          </cell>
          <cell r="I130">
            <v>0</v>
          </cell>
        </row>
        <row r="131">
          <cell r="G131">
            <v>43.2</v>
          </cell>
          <cell r="H131">
            <v>0</v>
          </cell>
          <cell r="I131">
            <v>0</v>
          </cell>
        </row>
        <row r="132">
          <cell r="G132">
            <v>33.32</v>
          </cell>
          <cell r="H132">
            <v>1.27</v>
          </cell>
          <cell r="I132">
            <v>1.47</v>
          </cell>
        </row>
        <row r="133">
          <cell r="G133">
            <v>32.6</v>
          </cell>
          <cell r="H133">
            <v>0</v>
          </cell>
          <cell r="I133">
            <v>0</v>
          </cell>
        </row>
        <row r="134">
          <cell r="G134">
            <v>41.21</v>
          </cell>
          <cell r="H134">
            <v>0.12</v>
          </cell>
          <cell r="I134">
            <v>0</v>
          </cell>
        </row>
        <row r="135">
          <cell r="G135">
            <v>28.03</v>
          </cell>
          <cell r="H135">
            <v>0.39</v>
          </cell>
          <cell r="I135">
            <v>0</v>
          </cell>
        </row>
        <row r="136">
          <cell r="G136">
            <v>31.04</v>
          </cell>
          <cell r="H136">
            <v>0.55000000000000004</v>
          </cell>
          <cell r="I136">
            <v>0.83</v>
          </cell>
        </row>
        <row r="137">
          <cell r="G137">
            <v>43.58</v>
          </cell>
          <cell r="H137">
            <v>0.35</v>
          </cell>
          <cell r="I137">
            <v>0</v>
          </cell>
        </row>
        <row r="138">
          <cell r="G138">
            <v>30.33</v>
          </cell>
          <cell r="H138">
            <v>0</v>
          </cell>
          <cell r="I138">
            <v>0</v>
          </cell>
        </row>
        <row r="139">
          <cell r="G139">
            <v>22.75</v>
          </cell>
          <cell r="H139">
            <v>0.42</v>
          </cell>
          <cell r="I139">
            <v>0</v>
          </cell>
        </row>
        <row r="140">
          <cell r="G140">
            <v>54.99</v>
          </cell>
          <cell r="H140">
            <v>0.6</v>
          </cell>
          <cell r="I140">
            <v>0</v>
          </cell>
        </row>
        <row r="141">
          <cell r="G141">
            <v>59.5</v>
          </cell>
          <cell r="H141">
            <v>0</v>
          </cell>
          <cell r="I141">
            <v>0</v>
          </cell>
        </row>
        <row r="142">
          <cell r="G142">
            <v>50</v>
          </cell>
          <cell r="H142">
            <v>0</v>
          </cell>
          <cell r="I142">
            <v>0</v>
          </cell>
        </row>
        <row r="143">
          <cell r="G143">
            <v>64.599999999999994</v>
          </cell>
          <cell r="H143">
            <v>0</v>
          </cell>
          <cell r="I143">
            <v>0</v>
          </cell>
        </row>
        <row r="144">
          <cell r="G144">
            <v>58.4</v>
          </cell>
          <cell r="H144">
            <v>0</v>
          </cell>
          <cell r="I144">
            <v>0</v>
          </cell>
        </row>
        <row r="145">
          <cell r="G145">
            <v>63.2</v>
          </cell>
          <cell r="H145">
            <v>0</v>
          </cell>
          <cell r="I145">
            <v>0</v>
          </cell>
        </row>
        <row r="146">
          <cell r="G146">
            <v>65</v>
          </cell>
          <cell r="H146">
            <v>0</v>
          </cell>
          <cell r="I146">
            <v>0</v>
          </cell>
        </row>
        <row r="147">
          <cell r="G147">
            <v>53.8</v>
          </cell>
          <cell r="H147">
            <v>0</v>
          </cell>
          <cell r="I147">
            <v>0</v>
          </cell>
        </row>
        <row r="148">
          <cell r="G148">
            <v>67</v>
          </cell>
          <cell r="H148">
            <v>0</v>
          </cell>
          <cell r="I148">
            <v>0</v>
          </cell>
        </row>
        <row r="149">
          <cell r="G149">
            <v>65.916666666666671</v>
          </cell>
          <cell r="H149">
            <v>0</v>
          </cell>
          <cell r="I149">
            <v>0</v>
          </cell>
        </row>
        <row r="150">
          <cell r="G150">
            <v>40.4</v>
          </cell>
          <cell r="H150">
            <v>0</v>
          </cell>
          <cell r="I150">
            <v>0</v>
          </cell>
        </row>
        <row r="151">
          <cell r="G151">
            <v>43</v>
          </cell>
          <cell r="H151">
            <v>0</v>
          </cell>
          <cell r="I151">
            <v>0</v>
          </cell>
        </row>
        <row r="152">
          <cell r="G152">
            <v>33.6</v>
          </cell>
          <cell r="H152">
            <v>0</v>
          </cell>
          <cell r="I152">
            <v>0</v>
          </cell>
        </row>
        <row r="153">
          <cell r="G153">
            <v>38.299999999999997</v>
          </cell>
          <cell r="H153">
            <v>0</v>
          </cell>
          <cell r="I153">
            <v>0</v>
          </cell>
        </row>
        <row r="154">
          <cell r="G154">
            <v>27.5</v>
          </cell>
          <cell r="H154">
            <v>0</v>
          </cell>
          <cell r="I154">
            <v>0</v>
          </cell>
        </row>
        <row r="155">
          <cell r="G155">
            <v>36.5</v>
          </cell>
          <cell r="H155">
            <v>0</v>
          </cell>
          <cell r="I155">
            <v>0</v>
          </cell>
        </row>
        <row r="156">
          <cell r="G156">
            <v>33.1</v>
          </cell>
          <cell r="H156">
            <v>0</v>
          </cell>
          <cell r="I156">
            <v>0</v>
          </cell>
        </row>
        <row r="157">
          <cell r="G157">
            <v>24.9</v>
          </cell>
          <cell r="H157">
            <v>0</v>
          </cell>
          <cell r="I157">
            <v>0</v>
          </cell>
        </row>
        <row r="158">
          <cell r="G158">
            <v>40.1</v>
          </cell>
          <cell r="H158">
            <v>0</v>
          </cell>
          <cell r="I158">
            <v>0</v>
          </cell>
        </row>
        <row r="159">
          <cell r="G159">
            <v>36.9</v>
          </cell>
          <cell r="H159">
            <v>0</v>
          </cell>
          <cell r="I159">
            <v>0</v>
          </cell>
        </row>
        <row r="160">
          <cell r="G160">
            <v>34.200000000000003</v>
          </cell>
          <cell r="H160">
            <v>0</v>
          </cell>
          <cell r="I160">
            <v>0</v>
          </cell>
        </row>
        <row r="161">
          <cell r="G161">
            <v>47.9</v>
          </cell>
          <cell r="H161">
            <v>0</v>
          </cell>
          <cell r="I161">
            <v>0</v>
          </cell>
        </row>
        <row r="162">
          <cell r="G162">
            <v>41</v>
          </cell>
          <cell r="H162">
            <v>0</v>
          </cell>
          <cell r="I162">
            <v>0</v>
          </cell>
        </row>
        <row r="163">
          <cell r="G163">
            <v>29.1</v>
          </cell>
          <cell r="H163">
            <v>0</v>
          </cell>
          <cell r="I163">
            <v>0</v>
          </cell>
        </row>
        <row r="164">
          <cell r="G164">
            <v>27.5</v>
          </cell>
          <cell r="H164">
            <v>0</v>
          </cell>
          <cell r="I164">
            <v>0</v>
          </cell>
        </row>
        <row r="165">
          <cell r="G165">
            <v>27.5</v>
          </cell>
          <cell r="H165">
            <v>0</v>
          </cell>
          <cell r="I165">
            <v>0</v>
          </cell>
        </row>
        <row r="166">
          <cell r="G166">
            <v>29</v>
          </cell>
          <cell r="H166">
            <v>0</v>
          </cell>
          <cell r="I166">
            <v>0</v>
          </cell>
        </row>
        <row r="167">
          <cell r="G167">
            <v>27.2</v>
          </cell>
          <cell r="H167">
            <v>0</v>
          </cell>
          <cell r="I167">
            <v>0</v>
          </cell>
        </row>
        <row r="168">
          <cell r="G168">
            <v>25.6</v>
          </cell>
          <cell r="H168">
            <v>0</v>
          </cell>
          <cell r="I168">
            <v>0</v>
          </cell>
        </row>
        <row r="169">
          <cell r="G169">
            <v>26.7</v>
          </cell>
          <cell r="H169">
            <v>0</v>
          </cell>
          <cell r="I169">
            <v>0</v>
          </cell>
        </row>
        <row r="170">
          <cell r="G170">
            <v>29.4</v>
          </cell>
          <cell r="H170">
            <v>0</v>
          </cell>
          <cell r="I170">
            <v>0</v>
          </cell>
        </row>
        <row r="171">
          <cell r="G171">
            <v>32.9</v>
          </cell>
          <cell r="H171">
            <v>0</v>
          </cell>
          <cell r="I171">
            <v>0</v>
          </cell>
        </row>
        <row r="172">
          <cell r="G172">
            <v>17.899999999999999</v>
          </cell>
          <cell r="H172">
            <v>0</v>
          </cell>
          <cell r="I172">
            <v>0</v>
          </cell>
        </row>
        <row r="173">
          <cell r="G173">
            <v>26.5</v>
          </cell>
          <cell r="H173">
            <v>0</v>
          </cell>
          <cell r="I173">
            <v>0</v>
          </cell>
        </row>
        <row r="174">
          <cell r="G174">
            <v>16</v>
          </cell>
          <cell r="H174">
            <v>0</v>
          </cell>
          <cell r="I174">
            <v>0</v>
          </cell>
        </row>
        <row r="175">
          <cell r="G175">
            <v>33.200000000000003</v>
          </cell>
          <cell r="H175">
            <v>0</v>
          </cell>
          <cell r="I175">
            <v>0</v>
          </cell>
        </row>
        <row r="176">
          <cell r="G176">
            <v>31.2</v>
          </cell>
          <cell r="H176">
            <v>0</v>
          </cell>
          <cell r="I176">
            <v>0</v>
          </cell>
        </row>
        <row r="177">
          <cell r="G177">
            <v>32.5</v>
          </cell>
          <cell r="H177">
            <v>0</v>
          </cell>
          <cell r="I177">
            <v>0</v>
          </cell>
        </row>
        <row r="178">
          <cell r="G178">
            <v>16.5</v>
          </cell>
          <cell r="H178">
            <v>0</v>
          </cell>
          <cell r="I178">
            <v>0</v>
          </cell>
        </row>
        <row r="179">
          <cell r="G179">
            <v>29.8</v>
          </cell>
          <cell r="H179">
            <v>0</v>
          </cell>
          <cell r="I179">
            <v>0</v>
          </cell>
        </row>
        <row r="180">
          <cell r="G180">
            <v>16</v>
          </cell>
          <cell r="H180">
            <v>0</v>
          </cell>
          <cell r="I180">
            <v>0</v>
          </cell>
        </row>
        <row r="181">
          <cell r="G181">
            <v>12.6</v>
          </cell>
          <cell r="H181">
            <v>0</v>
          </cell>
          <cell r="I181">
            <v>0</v>
          </cell>
        </row>
        <row r="182">
          <cell r="G182">
            <v>34.200000000000003</v>
          </cell>
          <cell r="H182">
            <v>0</v>
          </cell>
          <cell r="I182">
            <v>0</v>
          </cell>
        </row>
        <row r="183">
          <cell r="G183">
            <v>28.4</v>
          </cell>
          <cell r="H183">
            <v>0</v>
          </cell>
          <cell r="I183">
            <v>0</v>
          </cell>
        </row>
        <row r="184">
          <cell r="G184">
            <v>45.9</v>
          </cell>
          <cell r="H184">
            <v>0</v>
          </cell>
          <cell r="I184">
            <v>0</v>
          </cell>
        </row>
        <row r="185">
          <cell r="G185">
            <v>40.200000000000003</v>
          </cell>
          <cell r="H185">
            <v>0</v>
          </cell>
          <cell r="I185">
            <v>0</v>
          </cell>
        </row>
        <row r="186">
          <cell r="G186">
            <v>34.4</v>
          </cell>
          <cell r="H186">
            <v>0</v>
          </cell>
          <cell r="I186">
            <v>0</v>
          </cell>
        </row>
        <row r="187">
          <cell r="G187">
            <v>40.5</v>
          </cell>
          <cell r="H187">
            <v>0</v>
          </cell>
          <cell r="I187">
            <v>0</v>
          </cell>
        </row>
        <row r="188">
          <cell r="G188">
            <v>35.799999999999997</v>
          </cell>
          <cell r="H188">
            <v>0</v>
          </cell>
          <cell r="I188">
            <v>0</v>
          </cell>
        </row>
        <row r="189">
          <cell r="G189">
            <v>38.4</v>
          </cell>
          <cell r="H189">
            <v>0</v>
          </cell>
          <cell r="I189">
            <v>0</v>
          </cell>
        </row>
        <row r="190">
          <cell r="G190">
            <v>36.700000000000003</v>
          </cell>
          <cell r="H190">
            <v>0</v>
          </cell>
          <cell r="I190">
            <v>0</v>
          </cell>
        </row>
        <row r="191">
          <cell r="G191">
            <v>18.649999999999999</v>
          </cell>
          <cell r="H191">
            <v>0</v>
          </cell>
          <cell r="I191">
            <v>0</v>
          </cell>
        </row>
        <row r="192">
          <cell r="G192">
            <v>22.6</v>
          </cell>
          <cell r="H192">
            <v>0</v>
          </cell>
          <cell r="I192">
            <v>0</v>
          </cell>
        </row>
        <row r="193">
          <cell r="G193">
            <v>28.1</v>
          </cell>
          <cell r="H193">
            <v>0</v>
          </cell>
          <cell r="I193">
            <v>0</v>
          </cell>
        </row>
        <row r="194">
          <cell r="G194">
            <v>32.200000000000003</v>
          </cell>
          <cell r="H194">
            <v>0</v>
          </cell>
          <cell r="I194">
            <v>0</v>
          </cell>
        </row>
        <row r="195">
          <cell r="G195">
            <v>24.6</v>
          </cell>
          <cell r="H195">
            <v>0</v>
          </cell>
          <cell r="I195">
            <v>0</v>
          </cell>
        </row>
        <row r="196">
          <cell r="G196">
            <v>25.5</v>
          </cell>
          <cell r="H196">
            <v>0</v>
          </cell>
          <cell r="I196">
            <v>0</v>
          </cell>
        </row>
        <row r="197">
          <cell r="G197">
            <v>10</v>
          </cell>
          <cell r="H197">
            <v>0</v>
          </cell>
          <cell r="I197">
            <v>0</v>
          </cell>
        </row>
        <row r="198">
          <cell r="G198">
            <v>11.6</v>
          </cell>
          <cell r="H198">
            <v>0</v>
          </cell>
          <cell r="I198">
            <v>0</v>
          </cell>
        </row>
        <row r="199">
          <cell r="G199">
            <v>18.2</v>
          </cell>
          <cell r="H199">
            <v>0</v>
          </cell>
          <cell r="I199">
            <v>0</v>
          </cell>
        </row>
        <row r="200">
          <cell r="G200">
            <v>33</v>
          </cell>
          <cell r="H200">
            <v>0</v>
          </cell>
          <cell r="I200">
            <v>0</v>
          </cell>
        </row>
        <row r="201">
          <cell r="G201">
            <v>23.5</v>
          </cell>
          <cell r="H201">
            <v>0</v>
          </cell>
          <cell r="I201">
            <v>0</v>
          </cell>
        </row>
        <row r="202">
          <cell r="G202">
            <v>25.4</v>
          </cell>
          <cell r="H202">
            <v>0</v>
          </cell>
          <cell r="I202">
            <v>0</v>
          </cell>
        </row>
        <row r="203">
          <cell r="G203">
            <v>30.9</v>
          </cell>
          <cell r="H203">
            <v>0</v>
          </cell>
          <cell r="I203">
            <v>0</v>
          </cell>
        </row>
        <row r="204">
          <cell r="G204">
            <v>31.7</v>
          </cell>
          <cell r="H204">
            <v>0</v>
          </cell>
          <cell r="I204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abSelected="1" workbookViewId="0">
      <selection activeCell="B2" sqref="B2"/>
    </sheetView>
  </sheetViews>
  <sheetFormatPr baseColWidth="10" defaultRowHeight="15" x14ac:dyDescent="0"/>
  <cols>
    <col min="1" max="1" width="16.1640625" bestFit="1" customWidth="1"/>
    <col min="3" max="3" width="27.1640625" bestFit="1" customWidth="1"/>
    <col min="4" max="4" width="19.83203125" bestFit="1" customWidth="1"/>
    <col min="5" max="5" width="11.83203125" bestFit="1" customWidth="1"/>
    <col min="6" max="7" width="11.1640625"/>
    <col min="8" max="8" width="40.1640625" bestFit="1" customWidth="1"/>
  </cols>
  <sheetData>
    <row r="1" spans="1:8">
      <c r="A1" s="1" t="s">
        <v>0</v>
      </c>
      <c r="B1" s="1" t="s">
        <v>372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t="s">
        <v>7</v>
      </c>
      <c r="B2" t="s">
        <v>8</v>
      </c>
      <c r="C2" t="s">
        <v>23</v>
      </c>
      <c r="D2" t="s">
        <v>24</v>
      </c>
      <c r="E2">
        <f>0.28/609.67</f>
        <v>4.5926484819656542E-4</v>
      </c>
      <c r="F2">
        <f>40.76/609.67</f>
        <v>6.6855840044614298E-2</v>
      </c>
      <c r="G2">
        <f>11.43/609.67</f>
        <v>1.874784719602408E-2</v>
      </c>
      <c r="H2" t="s">
        <v>20</v>
      </c>
    </row>
    <row r="3" spans="1:8">
      <c r="A3" t="s">
        <v>7</v>
      </c>
      <c r="B3" t="s">
        <v>8</v>
      </c>
      <c r="C3" t="s">
        <v>23</v>
      </c>
      <c r="D3" t="s">
        <v>24</v>
      </c>
      <c r="E3">
        <v>0</v>
      </c>
      <c r="F3">
        <f>16.67/712.35</f>
        <v>2.3401417842352779E-2</v>
      </c>
      <c r="G3">
        <f>12.44/712.35</f>
        <v>1.7463325612409628E-2</v>
      </c>
      <c r="H3" t="s">
        <v>20</v>
      </c>
    </row>
    <row r="4" spans="1:8">
      <c r="A4" t="s">
        <v>7</v>
      </c>
      <c r="B4" t="s">
        <v>8</v>
      </c>
      <c r="C4" t="s">
        <v>9</v>
      </c>
      <c r="D4" s="2" t="s">
        <v>10</v>
      </c>
      <c r="E4">
        <v>12.19</v>
      </c>
      <c r="F4">
        <v>2.31</v>
      </c>
      <c r="G4">
        <v>0.02</v>
      </c>
      <c r="H4" t="s">
        <v>11</v>
      </c>
    </row>
    <row r="5" spans="1:8">
      <c r="A5" t="s">
        <v>7</v>
      </c>
      <c r="B5" t="s">
        <v>8</v>
      </c>
      <c r="C5" t="s">
        <v>9</v>
      </c>
      <c r="D5" s="2" t="s">
        <v>10</v>
      </c>
      <c r="E5">
        <v>25.81</v>
      </c>
      <c r="F5">
        <v>2.71</v>
      </c>
      <c r="G5">
        <v>0.22</v>
      </c>
      <c r="H5" t="s">
        <v>11</v>
      </c>
    </row>
    <row r="6" spans="1:8">
      <c r="A6" t="s">
        <v>7</v>
      </c>
      <c r="B6" t="s">
        <v>8</v>
      </c>
      <c r="C6" t="s">
        <v>12</v>
      </c>
      <c r="D6" s="2" t="s">
        <v>10</v>
      </c>
      <c r="E6">
        <v>21.324999999999999</v>
      </c>
      <c r="F6">
        <v>0</v>
      </c>
      <c r="G6">
        <v>0</v>
      </c>
      <c r="H6" t="s">
        <v>13</v>
      </c>
    </row>
    <row r="7" spans="1:8">
      <c r="A7" t="s">
        <v>7</v>
      </c>
      <c r="B7" t="s">
        <v>8</v>
      </c>
      <c r="C7" t="s">
        <v>14</v>
      </c>
      <c r="D7" s="2" t="s">
        <v>10</v>
      </c>
      <c r="E7">
        <v>14.891999999999999</v>
      </c>
      <c r="F7">
        <v>6.8000000000000005E-2</v>
      </c>
      <c r="G7">
        <v>0</v>
      </c>
      <c r="H7" t="s">
        <v>13</v>
      </c>
    </row>
    <row r="8" spans="1:8">
      <c r="A8" t="s">
        <v>7</v>
      </c>
      <c r="B8" t="s">
        <v>8</v>
      </c>
      <c r="C8" t="s">
        <v>15</v>
      </c>
      <c r="D8" s="2" t="s">
        <v>10</v>
      </c>
      <c r="E8" s="3">
        <v>20.08666666666667</v>
      </c>
      <c r="F8">
        <v>0</v>
      </c>
      <c r="G8">
        <v>0</v>
      </c>
      <c r="H8" t="s">
        <v>13</v>
      </c>
    </row>
    <row r="9" spans="1:8">
      <c r="A9" t="s">
        <v>7</v>
      </c>
      <c r="B9" t="s">
        <v>8</v>
      </c>
      <c r="C9" t="s">
        <v>16</v>
      </c>
      <c r="D9" s="2" t="s">
        <v>10</v>
      </c>
      <c r="E9">
        <f>54.51/226.37</f>
        <v>0.24080045942483544</v>
      </c>
      <c r="F9">
        <v>0</v>
      </c>
      <c r="G9">
        <v>0</v>
      </c>
      <c r="H9" t="s">
        <v>17</v>
      </c>
    </row>
    <row r="10" spans="1:8">
      <c r="A10" t="s">
        <v>7</v>
      </c>
      <c r="B10" t="s">
        <v>8</v>
      </c>
      <c r="C10" t="s">
        <v>18</v>
      </c>
      <c r="D10" s="2" t="s">
        <v>10</v>
      </c>
      <c r="E10">
        <f>0.92/292.41</f>
        <v>3.1462672275229986E-3</v>
      </c>
      <c r="F10">
        <f>87.68/292.41</f>
        <v>0.2998529462056701</v>
      </c>
      <c r="G10">
        <v>0</v>
      </c>
      <c r="H10" t="s">
        <v>17</v>
      </c>
    </row>
    <row r="11" spans="1:8">
      <c r="A11" t="s">
        <v>7</v>
      </c>
      <c r="B11" t="s">
        <v>8</v>
      </c>
      <c r="C11" t="s">
        <v>19</v>
      </c>
      <c r="D11" s="2" t="s">
        <v>10</v>
      </c>
      <c r="E11">
        <f>36.6/360.44</f>
        <v>0.10154255909444013</v>
      </c>
      <c r="F11">
        <f>0</f>
        <v>0</v>
      </c>
      <c r="G11">
        <v>0</v>
      </c>
      <c r="H11" t="s">
        <v>20</v>
      </c>
    </row>
    <row r="12" spans="1:8">
      <c r="A12" t="s">
        <v>7</v>
      </c>
      <c r="B12" t="s">
        <v>8</v>
      </c>
      <c r="C12" t="s">
        <v>19</v>
      </c>
      <c r="D12" s="2" t="s">
        <v>10</v>
      </c>
      <c r="E12">
        <f>28.5/88.26</f>
        <v>0.32290958531611147</v>
      </c>
      <c r="F12">
        <f>0.84/88.26</f>
        <v>9.5173351461590745E-3</v>
      </c>
      <c r="G12">
        <f>2.11/88.26</f>
        <v>2.3906639474280532E-2</v>
      </c>
      <c r="H12" t="s">
        <v>20</v>
      </c>
    </row>
    <row r="13" spans="1:8">
      <c r="A13" s="2" t="s">
        <v>7</v>
      </c>
      <c r="B13" s="2" t="s">
        <v>8</v>
      </c>
      <c r="C13" s="2" t="s">
        <v>9</v>
      </c>
      <c r="D13" s="2" t="s">
        <v>10</v>
      </c>
      <c r="E13" s="2">
        <f>12.19/SUM(45.8,21.3,32.1)</f>
        <v>0.12288306451612904</v>
      </c>
      <c r="F13" s="2">
        <f>2.31/SUM(45.8,21.3,32.1)</f>
        <v>2.3286290322580647E-2</v>
      </c>
      <c r="G13" s="2">
        <f>0.02/SUM(45.8,21.3,32.1)</f>
        <v>2.0161290322580648E-4</v>
      </c>
      <c r="H13" s="2" t="s">
        <v>11</v>
      </c>
    </row>
    <row r="14" spans="1:8">
      <c r="A14" s="2" t="s">
        <v>7</v>
      </c>
      <c r="B14" s="2" t="s">
        <v>8</v>
      </c>
      <c r="C14" s="2" t="s">
        <v>9</v>
      </c>
      <c r="D14" s="2" t="s">
        <v>10</v>
      </c>
      <c r="E14" s="2">
        <f>25.81/SUM(32.9,30,46.8)</f>
        <v>0.23527803099361896</v>
      </c>
      <c r="F14" s="2">
        <f>2.71/SUM(32.9,30,46.8)</f>
        <v>2.4703737465815865E-2</v>
      </c>
      <c r="G14" s="2">
        <f>0.22/SUM(32.9,30,46.8)</f>
        <v>2.0054694621695537E-3</v>
      </c>
      <c r="H14" s="2" t="s">
        <v>11</v>
      </c>
    </row>
    <row r="15" spans="1:8">
      <c r="A15" t="s">
        <v>7</v>
      </c>
      <c r="B15" t="s">
        <v>8</v>
      </c>
      <c r="C15" t="s">
        <v>21</v>
      </c>
      <c r="D15" t="s">
        <v>22</v>
      </c>
      <c r="E15">
        <v>2.306</v>
      </c>
      <c r="F15">
        <v>0</v>
      </c>
      <c r="G15">
        <v>2.238</v>
      </c>
      <c r="H15" t="s">
        <v>13</v>
      </c>
    </row>
    <row r="16" spans="1:8">
      <c r="A16" t="s">
        <v>7</v>
      </c>
      <c r="B16" t="s">
        <v>8</v>
      </c>
      <c r="C16" t="s">
        <v>25</v>
      </c>
      <c r="D16" t="s">
        <v>26</v>
      </c>
      <c r="E16">
        <v>4.4779999999999998</v>
      </c>
      <c r="F16">
        <v>6.4649999999999999</v>
      </c>
      <c r="G16">
        <v>2.2869999999999999</v>
      </c>
      <c r="H16" t="s">
        <v>13</v>
      </c>
    </row>
    <row r="17" spans="1:8">
      <c r="A17" t="s">
        <v>7</v>
      </c>
      <c r="B17" t="s">
        <v>8</v>
      </c>
      <c r="C17" t="s">
        <v>27</v>
      </c>
      <c r="D17" t="s">
        <v>28</v>
      </c>
      <c r="E17">
        <v>18.332000000000001</v>
      </c>
      <c r="F17">
        <v>13.177</v>
      </c>
      <c r="G17">
        <v>3.802</v>
      </c>
      <c r="H17" t="s">
        <v>13</v>
      </c>
    </row>
    <row r="18" spans="1:8">
      <c r="A18" t="s">
        <v>7</v>
      </c>
      <c r="B18" t="s">
        <v>8</v>
      </c>
      <c r="C18" t="s">
        <v>29</v>
      </c>
      <c r="D18" t="s">
        <v>28</v>
      </c>
      <c r="E18" s="3">
        <f>8.1/SUM(4.1,5.4,16.8)</f>
        <v>0.30798479087452468</v>
      </c>
      <c r="F18" s="3">
        <f>1.1/SUM(4.1,5.4,16.8)</f>
        <v>4.1825095057034224E-2</v>
      </c>
      <c r="G18">
        <v>0</v>
      </c>
      <c r="H18" t="s">
        <v>30</v>
      </c>
    </row>
    <row r="19" spans="1:8">
      <c r="A19" t="s">
        <v>7</v>
      </c>
      <c r="B19" t="s">
        <v>8</v>
      </c>
      <c r="C19" t="s">
        <v>31</v>
      </c>
      <c r="D19" t="s">
        <v>28</v>
      </c>
      <c r="E19">
        <f>97.5/371.8</f>
        <v>0.26223776223776224</v>
      </c>
      <c r="F19">
        <f>44.5/371.8</f>
        <v>0.11968800430338891</v>
      </c>
      <c r="G19">
        <f>3/371.8</f>
        <v>8.0688542227003758E-3</v>
      </c>
      <c r="H19" t="s">
        <v>32</v>
      </c>
    </row>
    <row r="20" spans="1:8">
      <c r="A20" t="s">
        <v>7</v>
      </c>
      <c r="B20" t="s">
        <v>8</v>
      </c>
      <c r="C20" t="s">
        <v>33</v>
      </c>
      <c r="D20" s="4" t="s">
        <v>34</v>
      </c>
      <c r="E20" s="3">
        <v>0.9956666666666667</v>
      </c>
      <c r="F20" s="3">
        <f>AVERAGE(0,0,0.099)</f>
        <v>3.3000000000000002E-2</v>
      </c>
      <c r="G20">
        <v>0</v>
      </c>
      <c r="H20" t="s">
        <v>13</v>
      </c>
    </row>
    <row r="21" spans="1:8">
      <c r="A21" t="s">
        <v>7</v>
      </c>
      <c r="B21" t="s">
        <v>8</v>
      </c>
      <c r="C21" t="s">
        <v>35</v>
      </c>
      <c r="D21" s="4" t="s">
        <v>34</v>
      </c>
      <c r="E21" s="3">
        <v>0.91300000000000003</v>
      </c>
      <c r="F21" s="3">
        <v>7.5999999999999998E-2</v>
      </c>
      <c r="G21">
        <v>0</v>
      </c>
      <c r="H21" t="s">
        <v>13</v>
      </c>
    </row>
    <row r="22" spans="1:8">
      <c r="A22" t="s">
        <v>7</v>
      </c>
      <c r="B22" t="s">
        <v>8</v>
      </c>
      <c r="C22" t="s">
        <v>36</v>
      </c>
      <c r="D22" s="4" t="s">
        <v>34</v>
      </c>
      <c r="E22" s="3">
        <v>6.7350000000000003</v>
      </c>
      <c r="F22" s="3">
        <v>0</v>
      </c>
      <c r="G22">
        <v>0</v>
      </c>
      <c r="H22" t="s">
        <v>13</v>
      </c>
    </row>
    <row r="23" spans="1:8">
      <c r="A23" t="s">
        <v>7</v>
      </c>
      <c r="B23" t="s">
        <v>8</v>
      </c>
      <c r="C23" t="s">
        <v>54</v>
      </c>
      <c r="D23" s="4" t="s">
        <v>34</v>
      </c>
      <c r="E23" s="3">
        <v>0.497</v>
      </c>
      <c r="F23" s="3">
        <v>5.8999999999999997E-2</v>
      </c>
      <c r="G23">
        <v>0</v>
      </c>
      <c r="H23" t="s">
        <v>13</v>
      </c>
    </row>
    <row r="24" spans="1:8">
      <c r="A24" t="s">
        <v>7</v>
      </c>
      <c r="B24" t="s">
        <v>8</v>
      </c>
      <c r="C24" t="s">
        <v>55</v>
      </c>
      <c r="D24" s="4" t="s">
        <v>34</v>
      </c>
      <c r="E24">
        <v>0</v>
      </c>
      <c r="F24" s="3">
        <v>0</v>
      </c>
      <c r="G24">
        <v>0</v>
      </c>
      <c r="H24" t="s">
        <v>13</v>
      </c>
    </row>
    <row r="25" spans="1:8">
      <c r="A25" t="s">
        <v>7</v>
      </c>
      <c r="B25" t="s">
        <v>8</v>
      </c>
      <c r="C25" t="s">
        <v>56</v>
      </c>
      <c r="D25" s="4" t="s">
        <v>34</v>
      </c>
      <c r="E25" s="3">
        <v>3.6666666666666667E-2</v>
      </c>
      <c r="F25" s="3">
        <f>AVERAGE(0,0,0.276)</f>
        <v>9.2000000000000012E-2</v>
      </c>
      <c r="G25">
        <v>0</v>
      </c>
      <c r="H25" t="s">
        <v>13</v>
      </c>
    </row>
    <row r="26" spans="1:8">
      <c r="A26" t="s">
        <v>7</v>
      </c>
      <c r="B26" t="s">
        <v>8</v>
      </c>
      <c r="C26" t="s">
        <v>60</v>
      </c>
      <c r="D26" s="4" t="s">
        <v>34</v>
      </c>
      <c r="E26">
        <v>0</v>
      </c>
      <c r="F26">
        <v>0</v>
      </c>
      <c r="G26">
        <v>0</v>
      </c>
      <c r="H26" t="s">
        <v>41</v>
      </c>
    </row>
    <row r="27" spans="1:8">
      <c r="A27" t="s">
        <v>7</v>
      </c>
      <c r="B27" t="s">
        <v>8</v>
      </c>
      <c r="C27" t="s">
        <v>37</v>
      </c>
      <c r="D27" t="s">
        <v>38</v>
      </c>
      <c r="E27" s="3">
        <v>0.30299999999999999</v>
      </c>
      <c r="F27">
        <v>10.234999999999999</v>
      </c>
      <c r="G27" s="5">
        <v>14.459</v>
      </c>
      <c r="H27" t="s">
        <v>13</v>
      </c>
    </row>
    <row r="28" spans="1:8">
      <c r="A28" t="s">
        <v>7</v>
      </c>
      <c r="B28" t="s">
        <v>8</v>
      </c>
      <c r="C28" t="s">
        <v>39</v>
      </c>
      <c r="D28" t="s">
        <v>38</v>
      </c>
      <c r="E28">
        <v>0</v>
      </c>
      <c r="F28">
        <v>3.5619999999999998</v>
      </c>
      <c r="G28">
        <v>5.0439999999999996</v>
      </c>
      <c r="H28" t="s">
        <v>13</v>
      </c>
    </row>
    <row r="29" spans="1:8">
      <c r="A29" t="s">
        <v>7</v>
      </c>
      <c r="B29" t="s">
        <v>8</v>
      </c>
      <c r="C29" t="s">
        <v>18</v>
      </c>
      <c r="D29" t="s">
        <v>40</v>
      </c>
      <c r="E29">
        <f>1.92/193.04</f>
        <v>9.9461251554082055E-3</v>
      </c>
      <c r="F29">
        <f>96.86/193.04</f>
        <v>0.50176129299627026</v>
      </c>
      <c r="G29">
        <v>0</v>
      </c>
      <c r="H29" t="s">
        <v>41</v>
      </c>
    </row>
    <row r="30" spans="1:8">
      <c r="A30" s="2" t="s">
        <v>7</v>
      </c>
      <c r="B30" s="2" t="s">
        <v>42</v>
      </c>
      <c r="C30" s="2" t="s">
        <v>43</v>
      </c>
      <c r="D30" s="2" t="s">
        <v>44</v>
      </c>
      <c r="E30" s="2">
        <f>20.58/SUM(28.2,22.7,48.8)</f>
        <v>0.20641925777331996</v>
      </c>
      <c r="F30" s="2">
        <f>7.26/SUM(28.2,22.7,48.8)</f>
        <v>7.2818455366098295E-2</v>
      </c>
      <c r="G30" s="2">
        <f>0.29/SUM(28.2,22.7,48.8)</f>
        <v>2.9087261785356068E-3</v>
      </c>
      <c r="H30" s="2" t="s">
        <v>11</v>
      </c>
    </row>
    <row r="31" spans="1:8">
      <c r="A31" s="2" t="s">
        <v>7</v>
      </c>
      <c r="B31" s="2" t="s">
        <v>42</v>
      </c>
      <c r="C31" s="2" t="s">
        <v>43</v>
      </c>
      <c r="D31" s="2" t="s">
        <v>44</v>
      </c>
      <c r="E31" s="2">
        <f>24.79/SUM(25,13.8,58.4)</f>
        <v>0.25504115226337448</v>
      </c>
      <c r="F31" s="2">
        <f>7.63/SUM(25,13.8,58.4)</f>
        <v>7.849794238683129E-2</v>
      </c>
      <c r="G31" s="2">
        <f>0.32/SUM(25,13.8,58.4)</f>
        <v>3.2921810699588481E-3</v>
      </c>
      <c r="H31" s="2" t="s">
        <v>11</v>
      </c>
    </row>
    <row r="32" spans="1:8">
      <c r="A32" t="s">
        <v>7</v>
      </c>
      <c r="B32" t="s">
        <v>42</v>
      </c>
      <c r="C32" t="s">
        <v>43</v>
      </c>
      <c r="D32" t="s">
        <v>44</v>
      </c>
      <c r="E32">
        <v>20.58</v>
      </c>
      <c r="F32">
        <v>7.26</v>
      </c>
      <c r="G32">
        <v>0.28999999999999998</v>
      </c>
      <c r="H32" t="s">
        <v>11</v>
      </c>
    </row>
    <row r="33" spans="1:8">
      <c r="A33" t="s">
        <v>7</v>
      </c>
      <c r="B33" t="s">
        <v>42</v>
      </c>
      <c r="C33" t="s">
        <v>43</v>
      </c>
      <c r="D33" t="s">
        <v>44</v>
      </c>
      <c r="E33">
        <v>24.79</v>
      </c>
      <c r="F33">
        <v>7.63</v>
      </c>
      <c r="G33">
        <v>0.32</v>
      </c>
      <c r="H33" t="s">
        <v>11</v>
      </c>
    </row>
    <row r="34" spans="1:8">
      <c r="A34" s="2" t="s">
        <v>7</v>
      </c>
      <c r="B34" t="s">
        <v>42</v>
      </c>
      <c r="C34" s="2" t="s">
        <v>45</v>
      </c>
      <c r="D34" s="2" t="s">
        <v>44</v>
      </c>
      <c r="E34" s="6">
        <v>0</v>
      </c>
      <c r="F34" s="6">
        <v>1E-3</v>
      </c>
      <c r="G34" s="2" t="s">
        <v>46</v>
      </c>
      <c r="H34" s="2" t="s">
        <v>47</v>
      </c>
    </row>
    <row r="35" spans="1:8">
      <c r="A35" s="2" t="s">
        <v>7</v>
      </c>
      <c r="B35" t="s">
        <v>42</v>
      </c>
      <c r="C35" s="2" t="s">
        <v>45</v>
      </c>
      <c r="D35" s="2" t="s">
        <v>44</v>
      </c>
      <c r="E35" s="6">
        <f>0.004/0.13</f>
        <v>3.0769230769230767E-2</v>
      </c>
      <c r="F35" s="6">
        <v>2.0000000000000001E-4</v>
      </c>
      <c r="G35" s="2" t="s">
        <v>46</v>
      </c>
      <c r="H35" s="2" t="s">
        <v>47</v>
      </c>
    </row>
    <row r="36" spans="1:8">
      <c r="A36" s="2" t="s">
        <v>7</v>
      </c>
      <c r="B36" t="s">
        <v>42</v>
      </c>
      <c r="C36" s="2" t="s">
        <v>45</v>
      </c>
      <c r="D36" s="2" t="s">
        <v>44</v>
      </c>
      <c r="E36" s="6">
        <f>0.02/0.48</f>
        <v>4.1666666666666671E-2</v>
      </c>
      <c r="F36" s="6">
        <v>0.01</v>
      </c>
      <c r="G36" s="2" t="s">
        <v>46</v>
      </c>
      <c r="H36" s="2" t="s">
        <v>47</v>
      </c>
    </row>
    <row r="37" spans="1:8">
      <c r="A37" t="s">
        <v>7</v>
      </c>
      <c r="B37" t="s">
        <v>42</v>
      </c>
      <c r="C37" t="s">
        <v>48</v>
      </c>
      <c r="D37" t="s">
        <v>44</v>
      </c>
      <c r="E37" s="3">
        <v>8.01</v>
      </c>
      <c r="F37" s="3">
        <v>7.16</v>
      </c>
      <c r="G37" s="3">
        <v>1.07</v>
      </c>
      <c r="H37" t="s">
        <v>49</v>
      </c>
    </row>
    <row r="38" spans="1:8">
      <c r="A38" t="s">
        <v>7</v>
      </c>
      <c r="B38" t="s">
        <v>42</v>
      </c>
      <c r="C38" t="s">
        <v>48</v>
      </c>
      <c r="D38" t="s">
        <v>44</v>
      </c>
      <c r="E38" s="3">
        <v>1.5</v>
      </c>
      <c r="F38" s="3">
        <v>22.6</v>
      </c>
      <c r="G38">
        <v>0.7</v>
      </c>
      <c r="H38" t="s">
        <v>51</v>
      </c>
    </row>
    <row r="39" spans="1:8">
      <c r="A39" t="s">
        <v>7</v>
      </c>
      <c r="B39" t="s">
        <v>42</v>
      </c>
      <c r="C39" t="s">
        <v>48</v>
      </c>
      <c r="D39" t="s">
        <v>44</v>
      </c>
      <c r="E39" s="3">
        <v>0.5</v>
      </c>
      <c r="F39" s="3">
        <v>20.399999999999999</v>
      </c>
      <c r="G39">
        <v>0.6</v>
      </c>
      <c r="H39" t="s">
        <v>51</v>
      </c>
    </row>
    <row r="40" spans="1:8">
      <c r="A40" t="s">
        <v>7</v>
      </c>
      <c r="B40" t="s">
        <v>42</v>
      </c>
      <c r="C40" t="s">
        <v>48</v>
      </c>
      <c r="D40" t="s">
        <v>44</v>
      </c>
      <c r="E40" s="3">
        <v>0.3</v>
      </c>
      <c r="F40" s="3">
        <v>13.2</v>
      </c>
      <c r="G40">
        <v>0.6</v>
      </c>
      <c r="H40" t="s">
        <v>51</v>
      </c>
    </row>
    <row r="41" spans="1:8">
      <c r="A41" t="s">
        <v>7</v>
      </c>
      <c r="B41" t="s">
        <v>42</v>
      </c>
      <c r="C41" t="s">
        <v>48</v>
      </c>
      <c r="D41" t="s">
        <v>44</v>
      </c>
      <c r="E41" s="3">
        <v>1.6</v>
      </c>
      <c r="F41" s="3">
        <v>24.9</v>
      </c>
      <c r="G41">
        <v>0.8</v>
      </c>
      <c r="H41" t="s">
        <v>51</v>
      </c>
    </row>
    <row r="42" spans="1:8">
      <c r="A42" t="s">
        <v>7</v>
      </c>
      <c r="B42" t="s">
        <v>42</v>
      </c>
      <c r="C42" t="s">
        <v>48</v>
      </c>
      <c r="D42" t="s">
        <v>44</v>
      </c>
      <c r="E42" s="3">
        <v>1</v>
      </c>
      <c r="F42" s="3">
        <v>27.5</v>
      </c>
      <c r="G42">
        <v>1.3</v>
      </c>
      <c r="H42" t="s">
        <v>51</v>
      </c>
    </row>
    <row r="43" spans="1:8">
      <c r="A43" t="s">
        <v>7</v>
      </c>
      <c r="B43" t="s">
        <v>42</v>
      </c>
      <c r="C43" t="s">
        <v>48</v>
      </c>
      <c r="D43" t="s">
        <v>44</v>
      </c>
      <c r="E43" s="3">
        <v>0.4</v>
      </c>
      <c r="F43" s="3">
        <v>25.9</v>
      </c>
      <c r="G43">
        <v>2.7</v>
      </c>
      <c r="H43" t="s">
        <v>51</v>
      </c>
    </row>
    <row r="44" spans="1:8">
      <c r="A44" t="s">
        <v>7</v>
      </c>
      <c r="B44" t="s">
        <v>42</v>
      </c>
      <c r="C44" t="s">
        <v>48</v>
      </c>
      <c r="D44" t="s">
        <v>44</v>
      </c>
      <c r="E44" s="3"/>
      <c r="F44" s="3">
        <v>4.7</v>
      </c>
      <c r="G44">
        <v>0</v>
      </c>
      <c r="H44" t="s">
        <v>52</v>
      </c>
    </row>
    <row r="45" spans="1:8">
      <c r="A45" t="s">
        <v>7</v>
      </c>
      <c r="B45" t="s">
        <v>42</v>
      </c>
      <c r="C45" t="s">
        <v>48</v>
      </c>
      <c r="D45" t="s">
        <v>44</v>
      </c>
      <c r="E45" s="3">
        <v>16.100000000000001</v>
      </c>
      <c r="F45" s="3">
        <v>1.8</v>
      </c>
      <c r="G45">
        <v>0</v>
      </c>
      <c r="H45" t="s">
        <v>52</v>
      </c>
    </row>
    <row r="46" spans="1:8">
      <c r="A46" t="s">
        <v>7</v>
      </c>
      <c r="B46" t="s">
        <v>42</v>
      </c>
      <c r="C46" t="s">
        <v>48</v>
      </c>
      <c r="D46" t="s">
        <v>44</v>
      </c>
      <c r="E46" s="3">
        <v>14.5</v>
      </c>
      <c r="F46" s="3">
        <v>1</v>
      </c>
      <c r="G46">
        <v>0</v>
      </c>
      <c r="H46" t="s">
        <v>52</v>
      </c>
    </row>
    <row r="47" spans="1:8">
      <c r="A47" s="2" t="s">
        <v>7</v>
      </c>
      <c r="B47" s="2" t="s">
        <v>42</v>
      </c>
      <c r="C47" s="2" t="s">
        <v>48</v>
      </c>
      <c r="D47" s="2" t="s">
        <v>44</v>
      </c>
      <c r="E47" s="6" t="s">
        <v>50</v>
      </c>
      <c r="F47" s="6">
        <v>4.7</v>
      </c>
      <c r="G47" s="2">
        <v>0</v>
      </c>
      <c r="H47" s="2" t="s">
        <v>52</v>
      </c>
    </row>
    <row r="48" spans="1:8">
      <c r="A48" s="2" t="s">
        <v>7</v>
      </c>
      <c r="B48" s="2" t="s">
        <v>42</v>
      </c>
      <c r="C48" s="2" t="s">
        <v>48</v>
      </c>
      <c r="D48" s="2" t="s">
        <v>44</v>
      </c>
      <c r="E48" s="6">
        <v>16.100000000000001</v>
      </c>
      <c r="F48" s="6">
        <v>1.8</v>
      </c>
      <c r="G48" s="2">
        <v>0</v>
      </c>
      <c r="H48" s="2" t="s">
        <v>52</v>
      </c>
    </row>
    <row r="49" spans="1:8">
      <c r="A49" s="2" t="s">
        <v>7</v>
      </c>
      <c r="B49" s="2" t="s">
        <v>42</v>
      </c>
      <c r="C49" s="2" t="s">
        <v>48</v>
      </c>
      <c r="D49" s="2" t="s">
        <v>44</v>
      </c>
      <c r="E49" s="6">
        <v>14.5</v>
      </c>
      <c r="F49" s="6">
        <v>1</v>
      </c>
      <c r="G49" s="2">
        <v>0</v>
      </c>
      <c r="H49" s="2" t="s">
        <v>52</v>
      </c>
    </row>
    <row r="50" spans="1:8">
      <c r="A50" t="s">
        <v>7</v>
      </c>
      <c r="B50" t="s">
        <v>42</v>
      </c>
      <c r="C50" t="s">
        <v>48</v>
      </c>
      <c r="D50" t="s">
        <v>44</v>
      </c>
      <c r="E50">
        <v>10.61</v>
      </c>
      <c r="F50">
        <v>14.06</v>
      </c>
      <c r="G50">
        <v>0.41</v>
      </c>
      <c r="H50" t="s">
        <v>53</v>
      </c>
    </row>
    <row r="51" spans="1:8">
      <c r="A51" t="s">
        <v>7</v>
      </c>
      <c r="B51" t="s">
        <v>8</v>
      </c>
      <c r="C51" t="s">
        <v>57</v>
      </c>
      <c r="D51" t="s">
        <v>371</v>
      </c>
      <c r="E51">
        <f>31.11/241.51</f>
        <v>0.12881454184091756</v>
      </c>
      <c r="F51">
        <f>3.71/241.51</f>
        <v>1.5361682746056064E-2</v>
      </c>
      <c r="G51">
        <f>22.13/241.51</f>
        <v>9.1631816487930104E-2</v>
      </c>
      <c r="H51" t="s">
        <v>17</v>
      </c>
    </row>
    <row r="52" spans="1:8">
      <c r="A52" t="s">
        <v>7</v>
      </c>
      <c r="B52" t="s">
        <v>8</v>
      </c>
      <c r="C52" t="s">
        <v>58</v>
      </c>
      <c r="D52" t="s">
        <v>59</v>
      </c>
      <c r="E52">
        <v>0</v>
      </c>
      <c r="F52">
        <v>0</v>
      </c>
      <c r="G52">
        <v>0</v>
      </c>
      <c r="H52" t="s">
        <v>32</v>
      </c>
    </row>
    <row r="53" spans="1:8">
      <c r="A53" t="s">
        <v>7</v>
      </c>
      <c r="B53" t="s">
        <v>8</v>
      </c>
      <c r="C53" t="s">
        <v>61</v>
      </c>
      <c r="D53" t="s">
        <v>62</v>
      </c>
      <c r="E53">
        <f>93.47/212.99</f>
        <v>0.43884689422038592</v>
      </c>
      <c r="F53">
        <v>0</v>
      </c>
      <c r="G53">
        <v>0</v>
      </c>
      <c r="H53" t="s">
        <v>17</v>
      </c>
    </row>
    <row r="54" spans="1:8">
      <c r="A54" t="s">
        <v>7</v>
      </c>
      <c r="B54" t="s">
        <v>8</v>
      </c>
      <c r="C54" t="s">
        <v>63</v>
      </c>
      <c r="D54" t="s">
        <v>62</v>
      </c>
      <c r="E54">
        <v>13.522</v>
      </c>
      <c r="F54">
        <v>7.2999999999999995E-2</v>
      </c>
      <c r="G54">
        <v>0</v>
      </c>
      <c r="H54" t="s">
        <v>13</v>
      </c>
    </row>
    <row r="55" spans="1:8">
      <c r="A55" t="s">
        <v>7</v>
      </c>
      <c r="B55" t="s">
        <v>8</v>
      </c>
      <c r="C55" t="s">
        <v>64</v>
      </c>
      <c r="D55" t="s">
        <v>65</v>
      </c>
      <c r="E55" s="3">
        <v>0</v>
      </c>
      <c r="F55" s="3">
        <f>3.2/SUM(3.7,5.3,3.5)</f>
        <v>0.25600000000000001</v>
      </c>
      <c r="G55">
        <v>0</v>
      </c>
      <c r="H55" t="s">
        <v>30</v>
      </c>
    </row>
    <row r="56" spans="1:8">
      <c r="A56" t="s">
        <v>66</v>
      </c>
      <c r="B56" t="s">
        <v>8</v>
      </c>
      <c r="C56" t="s">
        <v>67</v>
      </c>
      <c r="D56" t="s">
        <v>24</v>
      </c>
      <c r="E56" s="3">
        <v>0</v>
      </c>
      <c r="F56" s="3">
        <v>11.1</v>
      </c>
      <c r="G56" s="3">
        <v>0.8</v>
      </c>
      <c r="H56" t="s">
        <v>68</v>
      </c>
    </row>
    <row r="57" spans="1:8">
      <c r="A57" t="s">
        <v>66</v>
      </c>
      <c r="B57" t="s">
        <v>8</v>
      </c>
      <c r="C57" t="s">
        <v>69</v>
      </c>
      <c r="D57" t="s">
        <v>24</v>
      </c>
      <c r="E57" s="3">
        <v>0</v>
      </c>
      <c r="F57">
        <f>AVERAGE(4.6,5.7)</f>
        <v>5.15</v>
      </c>
      <c r="G57" s="3">
        <v>0.35</v>
      </c>
      <c r="H57" t="s">
        <v>68</v>
      </c>
    </row>
    <row r="58" spans="1:8">
      <c r="A58" t="s">
        <v>66</v>
      </c>
      <c r="B58" t="s">
        <v>8</v>
      </c>
      <c r="C58" t="s">
        <v>70</v>
      </c>
      <c r="D58" t="s">
        <v>24</v>
      </c>
      <c r="E58" s="3">
        <f>0.3/SUM(27.6,28.1,37.2)</f>
        <v>3.2292787944025831E-3</v>
      </c>
      <c r="F58" s="3">
        <f>28.4/SUM(27.6,28.1,37.2)</f>
        <v>0.30570505920344454</v>
      </c>
      <c r="G58">
        <f>0.2/SUM(27.6,28.1,37.2)</f>
        <v>2.1528525296017221E-3</v>
      </c>
      <c r="H58" t="s">
        <v>30</v>
      </c>
    </row>
    <row r="59" spans="1:8">
      <c r="A59" t="s">
        <v>66</v>
      </c>
      <c r="B59" t="s">
        <v>8</v>
      </c>
      <c r="C59" t="s">
        <v>71</v>
      </c>
      <c r="D59" t="s">
        <v>24</v>
      </c>
      <c r="E59" s="3">
        <v>0.3</v>
      </c>
      <c r="F59" s="3">
        <v>6</v>
      </c>
      <c r="G59" s="3">
        <v>2</v>
      </c>
      <c r="H59" t="s">
        <v>68</v>
      </c>
    </row>
    <row r="60" spans="1:8">
      <c r="A60" t="s">
        <v>66</v>
      </c>
      <c r="B60" t="s">
        <v>8</v>
      </c>
      <c r="C60" t="s">
        <v>72</v>
      </c>
      <c r="D60" t="s">
        <v>24</v>
      </c>
      <c r="E60">
        <v>0.4</v>
      </c>
      <c r="F60">
        <v>26.2</v>
      </c>
      <c r="G60">
        <v>4.3</v>
      </c>
      <c r="H60" t="s">
        <v>73</v>
      </c>
    </row>
    <row r="61" spans="1:8">
      <c r="A61" t="s">
        <v>66</v>
      </c>
      <c r="B61" t="s">
        <v>8</v>
      </c>
      <c r="C61" t="s">
        <v>72</v>
      </c>
      <c r="D61" t="s">
        <v>24</v>
      </c>
      <c r="E61">
        <v>4.4000000000000004</v>
      </c>
      <c r="F61">
        <v>25.5</v>
      </c>
      <c r="G61">
        <v>9.4</v>
      </c>
      <c r="H61" t="s">
        <v>73</v>
      </c>
    </row>
    <row r="62" spans="1:8">
      <c r="A62" t="s">
        <v>66</v>
      </c>
      <c r="B62" t="s">
        <v>8</v>
      </c>
      <c r="C62" t="s">
        <v>74</v>
      </c>
      <c r="D62" t="s">
        <v>24</v>
      </c>
      <c r="E62" s="3">
        <v>0.1</v>
      </c>
      <c r="F62" s="3">
        <v>19.3</v>
      </c>
      <c r="G62" s="3">
        <v>3.9</v>
      </c>
      <c r="H62" t="s">
        <v>68</v>
      </c>
    </row>
    <row r="63" spans="1:8">
      <c r="A63" t="s">
        <v>66</v>
      </c>
      <c r="B63" t="s">
        <v>8</v>
      </c>
      <c r="C63" t="s">
        <v>75</v>
      </c>
      <c r="D63" s="4" t="s">
        <v>24</v>
      </c>
      <c r="E63">
        <v>1.5</v>
      </c>
      <c r="F63">
        <v>8.43</v>
      </c>
      <c r="G63">
        <v>1.88</v>
      </c>
      <c r="H63" t="s">
        <v>76</v>
      </c>
    </row>
    <row r="64" spans="1:8">
      <c r="A64" t="s">
        <v>66</v>
      </c>
      <c r="B64" t="s">
        <v>8</v>
      </c>
      <c r="C64" t="s">
        <v>75</v>
      </c>
      <c r="D64" t="s">
        <v>24</v>
      </c>
      <c r="E64">
        <v>1.2</v>
      </c>
      <c r="F64">
        <v>30</v>
      </c>
      <c r="G64">
        <v>5.0999999999999996</v>
      </c>
      <c r="H64" t="s">
        <v>77</v>
      </c>
    </row>
    <row r="65" spans="1:8">
      <c r="A65" t="s">
        <v>66</v>
      </c>
      <c r="B65" t="s">
        <v>8</v>
      </c>
      <c r="C65" t="s">
        <v>78</v>
      </c>
      <c r="D65" t="s">
        <v>79</v>
      </c>
      <c r="E65">
        <v>7.85</v>
      </c>
      <c r="F65">
        <f>AVERAGE(4.3,5.3)</f>
        <v>4.8</v>
      </c>
      <c r="G65" s="3">
        <v>0</v>
      </c>
      <c r="H65" t="s">
        <v>68</v>
      </c>
    </row>
    <row r="66" spans="1:8">
      <c r="A66" t="s">
        <v>66</v>
      </c>
      <c r="B66" t="s">
        <v>8</v>
      </c>
      <c r="C66" t="s">
        <v>80</v>
      </c>
      <c r="D66" t="s">
        <v>10</v>
      </c>
      <c r="E66">
        <v>42.7</v>
      </c>
      <c r="F66">
        <v>0</v>
      </c>
      <c r="G66">
        <v>0</v>
      </c>
      <c r="H66" t="s">
        <v>77</v>
      </c>
    </row>
    <row r="67" spans="1:8">
      <c r="A67" t="s">
        <v>66</v>
      </c>
      <c r="B67" t="s">
        <v>8</v>
      </c>
      <c r="C67" t="s">
        <v>81</v>
      </c>
      <c r="D67" t="s">
        <v>10</v>
      </c>
      <c r="E67">
        <v>25.1</v>
      </c>
      <c r="F67">
        <v>0</v>
      </c>
      <c r="G67">
        <v>0</v>
      </c>
      <c r="H67" t="s">
        <v>82</v>
      </c>
    </row>
    <row r="68" spans="1:8">
      <c r="A68" t="s">
        <v>66</v>
      </c>
      <c r="B68" t="s">
        <v>8</v>
      </c>
      <c r="C68" t="s">
        <v>81</v>
      </c>
      <c r="D68" t="s">
        <v>10</v>
      </c>
      <c r="E68">
        <v>22.62</v>
      </c>
      <c r="F68">
        <v>0.02</v>
      </c>
      <c r="G68">
        <v>0</v>
      </c>
      <c r="H68" t="s">
        <v>76</v>
      </c>
    </row>
    <row r="69" spans="1:8">
      <c r="A69" t="s">
        <v>66</v>
      </c>
      <c r="B69" t="s">
        <v>8</v>
      </c>
      <c r="C69" t="s">
        <v>81</v>
      </c>
      <c r="D69" t="s">
        <v>10</v>
      </c>
      <c r="E69" s="3">
        <v>43.5</v>
      </c>
      <c r="F69" s="3">
        <v>0</v>
      </c>
      <c r="G69" s="3">
        <v>0</v>
      </c>
      <c r="H69" t="s">
        <v>68</v>
      </c>
    </row>
    <row r="70" spans="1:8">
      <c r="A70" t="s">
        <v>66</v>
      </c>
      <c r="B70" t="s">
        <v>8</v>
      </c>
      <c r="C70" t="s">
        <v>83</v>
      </c>
      <c r="D70" t="s">
        <v>10</v>
      </c>
      <c r="E70" s="3">
        <v>21.7</v>
      </c>
      <c r="F70" s="3">
        <v>3.2</v>
      </c>
      <c r="G70" s="3">
        <v>0</v>
      </c>
      <c r="H70" t="s">
        <v>68</v>
      </c>
    </row>
    <row r="71" spans="1:8">
      <c r="A71" t="s">
        <v>66</v>
      </c>
      <c r="B71" t="s">
        <v>8</v>
      </c>
      <c r="C71" t="s">
        <v>84</v>
      </c>
      <c r="D71" t="s">
        <v>10</v>
      </c>
      <c r="E71">
        <v>15.5</v>
      </c>
      <c r="F71">
        <v>1</v>
      </c>
      <c r="G71">
        <v>0</v>
      </c>
      <c r="H71" t="s">
        <v>85</v>
      </c>
    </row>
    <row r="72" spans="1:8">
      <c r="A72" t="s">
        <v>66</v>
      </c>
      <c r="B72" t="s">
        <v>8</v>
      </c>
      <c r="C72" t="s">
        <v>86</v>
      </c>
      <c r="D72" t="s">
        <v>10</v>
      </c>
      <c r="E72" s="3">
        <f>11.4/SUM(18.5,33.8,21.7)</f>
        <v>0.15405405405405406</v>
      </c>
      <c r="F72" s="3">
        <v>0</v>
      </c>
      <c r="G72">
        <f>0.1/SUM(18.5,33.8,21.7)</f>
        <v>1.3513513513513514E-3</v>
      </c>
      <c r="H72" t="s">
        <v>30</v>
      </c>
    </row>
    <row r="73" spans="1:8">
      <c r="A73" t="s">
        <v>66</v>
      </c>
      <c r="B73" t="s">
        <v>8</v>
      </c>
      <c r="C73" t="s">
        <v>87</v>
      </c>
      <c r="D73" t="s">
        <v>10</v>
      </c>
      <c r="E73" s="3">
        <f>6.4/SUM(8,12.9,18.6)</f>
        <v>0.16202531645569621</v>
      </c>
      <c r="F73" s="3">
        <f>4.8/SUM(8,12.9,18.6)</f>
        <v>0.12151898734177215</v>
      </c>
      <c r="G73">
        <f>0.2/SUM(8,12.9,18.6)</f>
        <v>5.0632911392405064E-3</v>
      </c>
      <c r="H73" t="s">
        <v>30</v>
      </c>
    </row>
    <row r="74" spans="1:8">
      <c r="A74" t="s">
        <v>66</v>
      </c>
      <c r="B74" t="s">
        <v>8</v>
      </c>
      <c r="C74" t="s">
        <v>88</v>
      </c>
      <c r="D74" t="s">
        <v>10</v>
      </c>
      <c r="E74">
        <v>9.6</v>
      </c>
      <c r="F74">
        <v>1</v>
      </c>
      <c r="G74">
        <v>0</v>
      </c>
      <c r="H74" t="s">
        <v>85</v>
      </c>
    </row>
    <row r="75" spans="1:8">
      <c r="A75" t="s">
        <v>66</v>
      </c>
      <c r="B75" t="s">
        <v>8</v>
      </c>
      <c r="C75" t="s">
        <v>89</v>
      </c>
      <c r="D75" t="s">
        <v>90</v>
      </c>
      <c r="E75">
        <v>0.8</v>
      </c>
      <c r="F75">
        <v>1.62</v>
      </c>
      <c r="G75">
        <v>4.74</v>
      </c>
      <c r="H75" t="s">
        <v>76</v>
      </c>
    </row>
    <row r="76" spans="1:8">
      <c r="A76" t="s">
        <v>66</v>
      </c>
      <c r="B76" t="s">
        <v>8</v>
      </c>
      <c r="C76" t="s">
        <v>91</v>
      </c>
      <c r="D76" t="s">
        <v>28</v>
      </c>
      <c r="E76" s="3">
        <f>12/SUM(17,4,33.7)</f>
        <v>0.21937842778793418</v>
      </c>
      <c r="F76" s="3">
        <f>4.4/SUM(17,4,33.7)</f>
        <v>8.0438756855575874E-2</v>
      </c>
      <c r="G76">
        <v>0</v>
      </c>
      <c r="H76" t="s">
        <v>30</v>
      </c>
    </row>
    <row r="77" spans="1:8">
      <c r="A77" t="s">
        <v>66</v>
      </c>
      <c r="B77" t="s">
        <v>8</v>
      </c>
      <c r="C77" t="s">
        <v>92</v>
      </c>
      <c r="D77" t="s">
        <v>28</v>
      </c>
      <c r="E77">
        <v>6.6</v>
      </c>
      <c r="F77">
        <v>13</v>
      </c>
      <c r="G77">
        <v>13.7</v>
      </c>
      <c r="H77" t="s">
        <v>73</v>
      </c>
    </row>
    <row r="78" spans="1:8">
      <c r="A78" t="s">
        <v>66</v>
      </c>
      <c r="B78" t="s">
        <v>8</v>
      </c>
      <c r="C78" t="s">
        <v>92</v>
      </c>
      <c r="D78" t="s">
        <v>28</v>
      </c>
      <c r="E78">
        <v>12.5</v>
      </c>
      <c r="F78">
        <v>14.4</v>
      </c>
      <c r="G78">
        <v>9.3000000000000007</v>
      </c>
      <c r="H78" t="s">
        <v>73</v>
      </c>
    </row>
    <row r="79" spans="1:8">
      <c r="A79" t="s">
        <v>66</v>
      </c>
      <c r="B79" t="s">
        <v>8</v>
      </c>
      <c r="C79" t="s">
        <v>93</v>
      </c>
      <c r="D79" t="s">
        <v>28</v>
      </c>
      <c r="E79">
        <v>18.600000000000001</v>
      </c>
      <c r="F79">
        <v>16.100000000000001</v>
      </c>
      <c r="G79">
        <v>7.8</v>
      </c>
      <c r="H79" t="s">
        <v>77</v>
      </c>
    </row>
    <row r="80" spans="1:8">
      <c r="A80" t="s">
        <v>66</v>
      </c>
      <c r="B80" t="s">
        <v>8</v>
      </c>
      <c r="C80" t="s">
        <v>111</v>
      </c>
      <c r="D80" t="s">
        <v>28</v>
      </c>
      <c r="E80">
        <v>13.05</v>
      </c>
      <c r="F80">
        <f>AVERAGE(10.9,11.9)</f>
        <v>11.4</v>
      </c>
      <c r="G80" s="3">
        <v>5.5</v>
      </c>
      <c r="H80" t="s">
        <v>68</v>
      </c>
    </row>
    <row r="81" spans="1:8">
      <c r="A81" t="s">
        <v>66</v>
      </c>
      <c r="B81" t="s">
        <v>8</v>
      </c>
      <c r="C81" t="s">
        <v>94</v>
      </c>
      <c r="D81" t="s">
        <v>95</v>
      </c>
      <c r="E81" s="3">
        <f>1/SUM(24,1.6,11.9)</f>
        <v>2.6666666666666668E-2</v>
      </c>
      <c r="F81" s="3">
        <v>0</v>
      </c>
      <c r="G81">
        <v>0</v>
      </c>
      <c r="H81" t="s">
        <v>30</v>
      </c>
    </row>
    <row r="82" spans="1:8">
      <c r="A82" t="s">
        <v>66</v>
      </c>
      <c r="B82" t="s">
        <v>8</v>
      </c>
      <c r="C82" t="s">
        <v>96</v>
      </c>
      <c r="D82" t="s">
        <v>95</v>
      </c>
      <c r="E82" s="3">
        <v>0</v>
      </c>
      <c r="F82" s="3">
        <v>0</v>
      </c>
      <c r="G82">
        <v>0</v>
      </c>
      <c r="H82" t="s">
        <v>30</v>
      </c>
    </row>
    <row r="83" spans="1:8">
      <c r="A83" t="s">
        <v>66</v>
      </c>
      <c r="B83" t="s">
        <v>8</v>
      </c>
      <c r="C83" t="s">
        <v>97</v>
      </c>
      <c r="D83" t="s">
        <v>38</v>
      </c>
      <c r="E83">
        <v>2.1</v>
      </c>
      <c r="F83">
        <v>1.5</v>
      </c>
      <c r="G83">
        <v>19</v>
      </c>
      <c r="H83" t="s">
        <v>77</v>
      </c>
    </row>
    <row r="84" spans="1:8">
      <c r="A84" t="s">
        <v>66</v>
      </c>
      <c r="B84" t="s">
        <v>8</v>
      </c>
      <c r="C84" t="s">
        <v>98</v>
      </c>
      <c r="D84" t="s">
        <v>99</v>
      </c>
      <c r="E84" s="3">
        <f>0.5/SUM(37.1,22.8,37.8)</f>
        <v>5.1177072671443188E-3</v>
      </c>
      <c r="F84" s="3">
        <f>23.4/SUM(37.1,22.8,37.8)</f>
        <v>0.23950870010235412</v>
      </c>
      <c r="G84">
        <v>0</v>
      </c>
      <c r="H84" t="s">
        <v>30</v>
      </c>
    </row>
    <row r="85" spans="1:8">
      <c r="A85" t="s">
        <v>66</v>
      </c>
      <c r="B85" t="s">
        <v>8</v>
      </c>
      <c r="C85" t="s">
        <v>100</v>
      </c>
      <c r="D85" t="s">
        <v>101</v>
      </c>
      <c r="E85">
        <v>5.2</v>
      </c>
      <c r="F85">
        <v>4.7</v>
      </c>
      <c r="G85">
        <v>0</v>
      </c>
      <c r="H85" t="s">
        <v>85</v>
      </c>
    </row>
    <row r="86" spans="1:8">
      <c r="A86" t="s">
        <v>66</v>
      </c>
      <c r="B86" t="s">
        <v>8</v>
      </c>
      <c r="C86" t="s">
        <v>102</v>
      </c>
      <c r="D86" t="s">
        <v>101</v>
      </c>
      <c r="E86">
        <v>5.8</v>
      </c>
      <c r="F86">
        <v>3.6</v>
      </c>
      <c r="G86">
        <v>0</v>
      </c>
      <c r="H86" t="s">
        <v>85</v>
      </c>
    </row>
    <row r="87" spans="1:8">
      <c r="A87" t="s">
        <v>66</v>
      </c>
      <c r="B87" t="s">
        <v>8</v>
      </c>
      <c r="C87" t="s">
        <v>103</v>
      </c>
      <c r="D87" t="s">
        <v>101</v>
      </c>
      <c r="E87">
        <v>7.9</v>
      </c>
      <c r="F87">
        <v>8.3000000000000007</v>
      </c>
      <c r="G87">
        <v>0</v>
      </c>
      <c r="H87" t="s">
        <v>85</v>
      </c>
    </row>
    <row r="88" spans="1:8">
      <c r="A88" t="s">
        <v>66</v>
      </c>
      <c r="B88" t="s">
        <v>8</v>
      </c>
      <c r="C88" t="s">
        <v>104</v>
      </c>
      <c r="D88" t="s">
        <v>101</v>
      </c>
      <c r="E88">
        <v>3.6</v>
      </c>
      <c r="F88">
        <v>6.2</v>
      </c>
      <c r="G88">
        <v>0</v>
      </c>
      <c r="H88" t="s">
        <v>85</v>
      </c>
    </row>
    <row r="89" spans="1:8">
      <c r="A89" t="s">
        <v>66</v>
      </c>
      <c r="B89" t="s">
        <v>8</v>
      </c>
      <c r="C89" t="s">
        <v>105</v>
      </c>
      <c r="D89" t="s">
        <v>101</v>
      </c>
      <c r="E89">
        <v>10.3</v>
      </c>
      <c r="F89">
        <v>8.1999999999999993</v>
      </c>
      <c r="G89">
        <v>0</v>
      </c>
      <c r="H89" t="s">
        <v>85</v>
      </c>
    </row>
    <row r="90" spans="1:8">
      <c r="A90" t="s">
        <v>66</v>
      </c>
      <c r="B90" t="s">
        <v>8</v>
      </c>
      <c r="C90" t="s">
        <v>57</v>
      </c>
      <c r="D90" t="s">
        <v>106</v>
      </c>
      <c r="E90" s="3">
        <f>3.8/SUM(20.4,17,39.9)</f>
        <v>4.9159120310478657E-2</v>
      </c>
      <c r="F90" s="3">
        <f>0.8/SUM(20.4,17,39.9)</f>
        <v>1.034928848641656E-2</v>
      </c>
      <c r="G90">
        <f>15.8/SUM(20.4,17,39.9)</f>
        <v>0.20439844760672704</v>
      </c>
      <c r="H90" t="s">
        <v>30</v>
      </c>
    </row>
    <row r="91" spans="1:8">
      <c r="A91" t="s">
        <v>66</v>
      </c>
      <c r="B91" t="s">
        <v>8</v>
      </c>
      <c r="C91" t="s">
        <v>107</v>
      </c>
      <c r="D91" t="s">
        <v>106</v>
      </c>
      <c r="E91" s="3">
        <f>1.8/SUM(21.3,16.5,39.8)</f>
        <v>2.3195876288659795E-2</v>
      </c>
      <c r="F91" s="3">
        <f>18/SUM(21.3,16.5,39.8)</f>
        <v>0.23195876288659795</v>
      </c>
      <c r="G91">
        <f>13.2/SUM(21.3,16.5,39.8)</f>
        <v>0.17010309278350516</v>
      </c>
      <c r="H91" t="s">
        <v>30</v>
      </c>
    </row>
    <row r="92" spans="1:8">
      <c r="A92" t="s">
        <v>66</v>
      </c>
      <c r="B92" t="s">
        <v>8</v>
      </c>
      <c r="C92" t="s">
        <v>108</v>
      </c>
      <c r="D92" t="s">
        <v>106</v>
      </c>
      <c r="E92" s="3">
        <v>3.6</v>
      </c>
      <c r="F92" s="3">
        <v>0.2</v>
      </c>
      <c r="G92" s="3">
        <v>8.3000000000000007</v>
      </c>
      <c r="H92" t="s">
        <v>68</v>
      </c>
    </row>
    <row r="93" spans="1:8">
      <c r="A93" t="s">
        <v>66</v>
      </c>
      <c r="B93" t="s">
        <v>8</v>
      </c>
      <c r="C93" t="s">
        <v>57</v>
      </c>
      <c r="D93" t="s">
        <v>106</v>
      </c>
      <c r="E93">
        <v>1.6</v>
      </c>
      <c r="F93">
        <v>7.8</v>
      </c>
      <c r="G93">
        <v>9.8000000000000007</v>
      </c>
      <c r="H93" t="s">
        <v>73</v>
      </c>
    </row>
    <row r="94" spans="1:8">
      <c r="A94" t="s">
        <v>66</v>
      </c>
      <c r="B94" t="s">
        <v>8</v>
      </c>
      <c r="C94" t="s">
        <v>57</v>
      </c>
      <c r="D94" t="s">
        <v>106</v>
      </c>
      <c r="E94">
        <v>4.2</v>
      </c>
      <c r="F94">
        <v>4.7</v>
      </c>
      <c r="G94">
        <v>15.5</v>
      </c>
      <c r="H94" t="s">
        <v>73</v>
      </c>
    </row>
    <row r="95" spans="1:8">
      <c r="A95" t="s">
        <v>66</v>
      </c>
      <c r="B95" t="s">
        <v>8</v>
      </c>
      <c r="C95" t="s">
        <v>109</v>
      </c>
      <c r="D95" t="s">
        <v>106</v>
      </c>
      <c r="E95">
        <v>3.22</v>
      </c>
      <c r="F95">
        <v>1.01</v>
      </c>
      <c r="G95">
        <v>7.69</v>
      </c>
      <c r="H95" t="s">
        <v>76</v>
      </c>
    </row>
    <row r="96" spans="1:8">
      <c r="A96" t="s">
        <v>66</v>
      </c>
      <c r="B96" t="s">
        <v>8</v>
      </c>
      <c r="C96" t="s">
        <v>110</v>
      </c>
      <c r="D96" t="s">
        <v>106</v>
      </c>
      <c r="E96" s="3">
        <v>1.8</v>
      </c>
      <c r="F96" s="3">
        <v>19.7</v>
      </c>
      <c r="G96" s="3">
        <v>9.4</v>
      </c>
      <c r="H96" t="s">
        <v>68</v>
      </c>
    </row>
    <row r="97" spans="1:8">
      <c r="A97" t="s">
        <v>66</v>
      </c>
      <c r="B97" t="s">
        <v>8</v>
      </c>
      <c r="C97" t="s">
        <v>112</v>
      </c>
      <c r="D97" t="s">
        <v>113</v>
      </c>
      <c r="E97">
        <v>1.1000000000000001</v>
      </c>
      <c r="F97">
        <v>18.7</v>
      </c>
      <c r="G97">
        <v>0.3</v>
      </c>
      <c r="H97" t="s">
        <v>85</v>
      </c>
    </row>
    <row r="98" spans="1:8">
      <c r="A98" t="s">
        <v>66</v>
      </c>
      <c r="B98" t="s">
        <v>8</v>
      </c>
      <c r="C98" t="s">
        <v>114</v>
      </c>
      <c r="D98" t="s">
        <v>113</v>
      </c>
      <c r="E98">
        <v>0.5</v>
      </c>
      <c r="F98">
        <v>25.8</v>
      </c>
      <c r="G98">
        <v>0.2</v>
      </c>
      <c r="H98" t="s">
        <v>85</v>
      </c>
    </row>
    <row r="99" spans="1:8">
      <c r="A99" t="s">
        <v>66</v>
      </c>
      <c r="B99" t="s">
        <v>8</v>
      </c>
      <c r="C99" t="s">
        <v>115</v>
      </c>
      <c r="D99" t="s">
        <v>113</v>
      </c>
      <c r="E99">
        <v>1</v>
      </c>
      <c r="F99">
        <v>46.6</v>
      </c>
      <c r="G99">
        <v>0.5</v>
      </c>
      <c r="H99" t="s">
        <v>85</v>
      </c>
    </row>
    <row r="100" spans="1:8">
      <c r="A100" t="s">
        <v>66</v>
      </c>
      <c r="B100" t="s">
        <v>8</v>
      </c>
      <c r="C100" t="s">
        <v>116</v>
      </c>
      <c r="D100" t="s">
        <v>113</v>
      </c>
      <c r="E100">
        <v>0.2</v>
      </c>
      <c r="F100">
        <v>48</v>
      </c>
      <c r="G100">
        <v>0</v>
      </c>
      <c r="H100" t="s">
        <v>85</v>
      </c>
    </row>
    <row r="101" spans="1:8">
      <c r="A101" t="s">
        <v>66</v>
      </c>
      <c r="B101" t="s">
        <v>8</v>
      </c>
      <c r="C101" t="s">
        <v>117</v>
      </c>
      <c r="D101" t="s">
        <v>113</v>
      </c>
      <c r="E101" s="3">
        <v>0</v>
      </c>
      <c r="F101" s="3">
        <f>6.1/SUM(6.1,0.1,14.5)</f>
        <v>0.29468599033816423</v>
      </c>
      <c r="G101">
        <v>0</v>
      </c>
      <c r="H101" t="s">
        <v>30</v>
      </c>
    </row>
    <row r="102" spans="1:8">
      <c r="A102" t="s">
        <v>66</v>
      </c>
      <c r="B102" t="s">
        <v>8</v>
      </c>
      <c r="C102" t="s">
        <v>118</v>
      </c>
      <c r="D102" t="s">
        <v>119</v>
      </c>
      <c r="E102">
        <v>0</v>
      </c>
      <c r="F102">
        <v>0</v>
      </c>
      <c r="G102">
        <v>0</v>
      </c>
      <c r="H102" t="s">
        <v>77</v>
      </c>
    </row>
    <row r="103" spans="1:8">
      <c r="A103" t="s">
        <v>120</v>
      </c>
      <c r="B103" t="s">
        <v>121</v>
      </c>
      <c r="C103" t="s">
        <v>122</v>
      </c>
      <c r="E103" s="3">
        <v>18.98</v>
      </c>
      <c r="F103" s="3">
        <v>0.78</v>
      </c>
      <c r="G103" s="3">
        <v>0.27</v>
      </c>
      <c r="H103" t="s">
        <v>49</v>
      </c>
    </row>
    <row r="104" spans="1:8">
      <c r="A104" t="s">
        <v>120</v>
      </c>
      <c r="B104" t="s">
        <v>121</v>
      </c>
      <c r="C104" t="s">
        <v>122</v>
      </c>
      <c r="E104" s="3">
        <v>21.17</v>
      </c>
      <c r="F104" s="3">
        <v>1.1399999999999999</v>
      </c>
      <c r="G104" s="3">
        <v>0</v>
      </c>
      <c r="H104" t="s">
        <v>49</v>
      </c>
    </row>
    <row r="105" spans="1:8">
      <c r="A105" t="s">
        <v>120</v>
      </c>
      <c r="B105" t="s">
        <v>123</v>
      </c>
      <c r="C105" t="s">
        <v>124</v>
      </c>
      <c r="E105">
        <v>16.13</v>
      </c>
      <c r="F105">
        <v>0</v>
      </c>
      <c r="G105">
        <v>0</v>
      </c>
      <c r="H105" t="s">
        <v>125</v>
      </c>
    </row>
    <row r="106" spans="1:8">
      <c r="A106" t="s">
        <v>120</v>
      </c>
      <c r="B106" t="s">
        <v>123</v>
      </c>
      <c r="C106" t="s">
        <v>126</v>
      </c>
      <c r="E106">
        <v>14.94</v>
      </c>
      <c r="F106">
        <v>0</v>
      </c>
      <c r="G106">
        <v>0</v>
      </c>
      <c r="H106" t="s">
        <v>125</v>
      </c>
    </row>
    <row r="107" spans="1:8">
      <c r="A107" t="s">
        <v>120</v>
      </c>
      <c r="B107" t="s">
        <v>123</v>
      </c>
      <c r="C107" t="s">
        <v>127</v>
      </c>
      <c r="E107">
        <v>15.05</v>
      </c>
      <c r="F107">
        <v>0</v>
      </c>
      <c r="G107">
        <v>0</v>
      </c>
      <c r="H107" t="s">
        <v>125</v>
      </c>
    </row>
    <row r="108" spans="1:8">
      <c r="A108" t="s">
        <v>120</v>
      </c>
      <c r="B108" t="s">
        <v>123</v>
      </c>
      <c r="C108" t="s">
        <v>128</v>
      </c>
      <c r="E108">
        <v>19.149999999999999</v>
      </c>
      <c r="F108">
        <v>0</v>
      </c>
      <c r="G108">
        <v>0</v>
      </c>
      <c r="H108" t="s">
        <v>125</v>
      </c>
    </row>
    <row r="109" spans="1:8">
      <c r="A109" t="s">
        <v>120</v>
      </c>
      <c r="B109" t="s">
        <v>123</v>
      </c>
      <c r="C109" t="s">
        <v>129</v>
      </c>
      <c r="E109">
        <v>37.61</v>
      </c>
      <c r="F109">
        <v>0</v>
      </c>
      <c r="G109">
        <v>0</v>
      </c>
      <c r="H109" t="s">
        <v>125</v>
      </c>
    </row>
    <row r="110" spans="1:8">
      <c r="A110" t="s">
        <v>120</v>
      </c>
      <c r="B110" t="s">
        <v>123</v>
      </c>
      <c r="C110" t="s">
        <v>130</v>
      </c>
      <c r="E110">
        <v>32.479999999999997</v>
      </c>
      <c r="F110">
        <v>0</v>
      </c>
      <c r="G110">
        <v>0</v>
      </c>
      <c r="H110" t="s">
        <v>125</v>
      </c>
    </row>
    <row r="111" spans="1:8">
      <c r="A111" t="s">
        <v>120</v>
      </c>
      <c r="B111" t="s">
        <v>123</v>
      </c>
      <c r="C111" t="s">
        <v>131</v>
      </c>
      <c r="E111">
        <v>38.1</v>
      </c>
      <c r="F111">
        <v>0</v>
      </c>
      <c r="G111">
        <v>0</v>
      </c>
      <c r="H111" t="s">
        <v>125</v>
      </c>
    </row>
    <row r="112" spans="1:8">
      <c r="A112" t="s">
        <v>120</v>
      </c>
      <c r="B112" t="s">
        <v>123</v>
      </c>
      <c r="C112" t="s">
        <v>132</v>
      </c>
      <c r="E112">
        <v>36.299999999999997</v>
      </c>
      <c r="F112">
        <v>0</v>
      </c>
      <c r="G112">
        <v>0</v>
      </c>
      <c r="H112" t="s">
        <v>125</v>
      </c>
    </row>
    <row r="113" spans="1:8">
      <c r="A113" t="s">
        <v>120</v>
      </c>
      <c r="B113" t="s">
        <v>123</v>
      </c>
      <c r="C113" t="s">
        <v>133</v>
      </c>
      <c r="E113">
        <v>34.89</v>
      </c>
      <c r="F113">
        <v>0</v>
      </c>
      <c r="G113">
        <v>0</v>
      </c>
      <c r="H113" t="s">
        <v>125</v>
      </c>
    </row>
    <row r="114" spans="1:8">
      <c r="A114" t="s">
        <v>120</v>
      </c>
      <c r="B114" t="s">
        <v>123</v>
      </c>
      <c r="C114" t="s">
        <v>134</v>
      </c>
      <c r="E114">
        <v>9.2899999999999991</v>
      </c>
      <c r="F114">
        <v>0</v>
      </c>
      <c r="G114">
        <v>0</v>
      </c>
      <c r="H114" t="s">
        <v>125</v>
      </c>
    </row>
    <row r="115" spans="1:8">
      <c r="A115" t="s">
        <v>120</v>
      </c>
      <c r="B115" t="s">
        <v>123</v>
      </c>
      <c r="C115" t="s">
        <v>135</v>
      </c>
      <c r="E115">
        <v>41.57</v>
      </c>
      <c r="F115">
        <v>0</v>
      </c>
      <c r="G115">
        <v>0</v>
      </c>
      <c r="H115" t="s">
        <v>125</v>
      </c>
    </row>
    <row r="116" spans="1:8">
      <c r="A116" t="s">
        <v>120</v>
      </c>
      <c r="B116" t="s">
        <v>123</v>
      </c>
      <c r="C116" t="s">
        <v>136</v>
      </c>
      <c r="E116">
        <v>30.85</v>
      </c>
      <c r="F116">
        <v>0</v>
      </c>
      <c r="G116">
        <v>0</v>
      </c>
      <c r="H116" t="s">
        <v>125</v>
      </c>
    </row>
    <row r="117" spans="1:8">
      <c r="A117" t="s">
        <v>120</v>
      </c>
      <c r="B117" t="s">
        <v>123</v>
      </c>
      <c r="C117" t="s">
        <v>137</v>
      </c>
      <c r="E117">
        <v>31.19</v>
      </c>
      <c r="F117">
        <v>0</v>
      </c>
      <c r="G117">
        <v>0</v>
      </c>
      <c r="H117" t="s">
        <v>125</v>
      </c>
    </row>
    <row r="118" spans="1:8">
      <c r="A118" t="s">
        <v>120</v>
      </c>
      <c r="B118" t="s">
        <v>123</v>
      </c>
      <c r="C118" t="s">
        <v>138</v>
      </c>
      <c r="E118">
        <v>30.71</v>
      </c>
      <c r="F118">
        <v>0</v>
      </c>
      <c r="G118">
        <v>0</v>
      </c>
      <c r="H118" t="s">
        <v>125</v>
      </c>
    </row>
    <row r="119" spans="1:8">
      <c r="A119" t="s">
        <v>120</v>
      </c>
      <c r="B119" t="s">
        <v>123</v>
      </c>
      <c r="C119" t="s">
        <v>139</v>
      </c>
      <c r="E119">
        <v>24.24</v>
      </c>
      <c r="F119">
        <v>0.93</v>
      </c>
      <c r="G119">
        <v>0</v>
      </c>
      <c r="H119" t="s">
        <v>140</v>
      </c>
    </row>
    <row r="120" spans="1:8">
      <c r="A120" t="s">
        <v>120</v>
      </c>
      <c r="B120" t="s">
        <v>123</v>
      </c>
      <c r="C120" t="s">
        <v>141</v>
      </c>
      <c r="E120">
        <v>29.44</v>
      </c>
      <c r="F120">
        <v>0.54</v>
      </c>
      <c r="G120">
        <v>0.65</v>
      </c>
      <c r="H120" t="s">
        <v>140</v>
      </c>
    </row>
    <row r="121" spans="1:8">
      <c r="A121" t="s">
        <v>120</v>
      </c>
      <c r="B121" t="s">
        <v>123</v>
      </c>
      <c r="C121" t="s">
        <v>142</v>
      </c>
      <c r="E121">
        <v>23.84</v>
      </c>
      <c r="F121">
        <v>0.09</v>
      </c>
      <c r="G121">
        <v>0</v>
      </c>
      <c r="H121" t="s">
        <v>140</v>
      </c>
    </row>
    <row r="122" spans="1:8">
      <c r="A122" t="s">
        <v>120</v>
      </c>
      <c r="B122" t="s">
        <v>123</v>
      </c>
      <c r="C122" t="s">
        <v>143</v>
      </c>
      <c r="E122">
        <v>30.56</v>
      </c>
      <c r="F122">
        <v>2.16</v>
      </c>
      <c r="G122">
        <v>0</v>
      </c>
      <c r="H122" t="s">
        <v>140</v>
      </c>
    </row>
    <row r="123" spans="1:8">
      <c r="A123" t="s">
        <v>120</v>
      </c>
      <c r="B123" t="s">
        <v>123</v>
      </c>
      <c r="C123" t="s">
        <v>144</v>
      </c>
      <c r="E123">
        <v>44.82</v>
      </c>
      <c r="F123">
        <v>0.36</v>
      </c>
      <c r="G123">
        <v>0</v>
      </c>
      <c r="H123" t="s">
        <v>140</v>
      </c>
    </row>
    <row r="124" spans="1:8">
      <c r="A124" t="s">
        <v>120</v>
      </c>
      <c r="B124" t="s">
        <v>123</v>
      </c>
      <c r="C124" t="s">
        <v>145</v>
      </c>
      <c r="E124">
        <v>36.04</v>
      </c>
      <c r="F124">
        <v>0.41</v>
      </c>
      <c r="G124">
        <v>0</v>
      </c>
      <c r="H124" t="s">
        <v>140</v>
      </c>
    </row>
    <row r="125" spans="1:8">
      <c r="A125" t="s">
        <v>120</v>
      </c>
      <c r="B125" t="s">
        <v>123</v>
      </c>
      <c r="C125" t="s">
        <v>146</v>
      </c>
      <c r="E125">
        <v>33.020000000000003</v>
      </c>
      <c r="F125">
        <v>3.06</v>
      </c>
      <c r="G125">
        <v>2.2999999999999998</v>
      </c>
      <c r="H125" t="s">
        <v>140</v>
      </c>
    </row>
    <row r="126" spans="1:8">
      <c r="A126" t="s">
        <v>120</v>
      </c>
      <c r="B126" t="s">
        <v>123</v>
      </c>
      <c r="C126" t="s">
        <v>147</v>
      </c>
      <c r="E126">
        <v>9.98</v>
      </c>
      <c r="F126">
        <v>0.76</v>
      </c>
      <c r="G126">
        <v>0</v>
      </c>
      <c r="H126" t="s">
        <v>140</v>
      </c>
    </row>
    <row r="127" spans="1:8">
      <c r="A127" t="s">
        <v>120</v>
      </c>
      <c r="B127" t="s">
        <v>123</v>
      </c>
      <c r="C127" t="s">
        <v>148</v>
      </c>
      <c r="E127">
        <v>42.22</v>
      </c>
      <c r="F127">
        <v>0</v>
      </c>
      <c r="G127">
        <v>0</v>
      </c>
      <c r="H127" t="s">
        <v>140</v>
      </c>
    </row>
    <row r="128" spans="1:8">
      <c r="A128" t="s">
        <v>120</v>
      </c>
      <c r="B128" t="s">
        <v>123</v>
      </c>
      <c r="C128" t="s">
        <v>149</v>
      </c>
      <c r="E128">
        <v>21.18</v>
      </c>
      <c r="F128">
        <v>0</v>
      </c>
      <c r="G128">
        <v>0</v>
      </c>
      <c r="H128" t="s">
        <v>140</v>
      </c>
    </row>
    <row r="129" spans="1:8">
      <c r="A129" t="s">
        <v>120</v>
      </c>
      <c r="B129" t="s">
        <v>123</v>
      </c>
      <c r="C129" t="s">
        <v>150</v>
      </c>
      <c r="E129">
        <v>43.2</v>
      </c>
      <c r="F129">
        <v>0</v>
      </c>
      <c r="G129">
        <v>0</v>
      </c>
      <c r="H129" t="s">
        <v>140</v>
      </c>
    </row>
    <row r="130" spans="1:8">
      <c r="A130" t="s">
        <v>120</v>
      </c>
      <c r="B130" t="s">
        <v>123</v>
      </c>
      <c r="C130" t="s">
        <v>151</v>
      </c>
      <c r="E130">
        <v>33.32</v>
      </c>
      <c r="F130">
        <v>1.27</v>
      </c>
      <c r="G130">
        <v>1.47</v>
      </c>
      <c r="H130" t="s">
        <v>140</v>
      </c>
    </row>
    <row r="131" spans="1:8">
      <c r="A131" t="s">
        <v>120</v>
      </c>
      <c r="B131" t="s">
        <v>123</v>
      </c>
      <c r="C131" t="s">
        <v>152</v>
      </c>
      <c r="E131">
        <v>32.6</v>
      </c>
      <c r="F131">
        <v>0</v>
      </c>
      <c r="G131">
        <v>0</v>
      </c>
      <c r="H131" t="s">
        <v>140</v>
      </c>
    </row>
    <row r="132" spans="1:8">
      <c r="A132" t="s">
        <v>120</v>
      </c>
      <c r="B132" t="s">
        <v>123</v>
      </c>
      <c r="C132" t="s">
        <v>153</v>
      </c>
      <c r="E132">
        <v>41.21</v>
      </c>
      <c r="F132">
        <v>0.12</v>
      </c>
      <c r="G132">
        <v>0</v>
      </c>
      <c r="H132" t="s">
        <v>140</v>
      </c>
    </row>
    <row r="133" spans="1:8">
      <c r="A133" t="s">
        <v>120</v>
      </c>
      <c r="B133" t="s">
        <v>123</v>
      </c>
      <c r="C133" t="s">
        <v>154</v>
      </c>
      <c r="E133">
        <v>28.03</v>
      </c>
      <c r="F133">
        <v>0.39</v>
      </c>
      <c r="G133">
        <v>0</v>
      </c>
      <c r="H133" t="s">
        <v>140</v>
      </c>
    </row>
    <row r="134" spans="1:8">
      <c r="A134" t="s">
        <v>120</v>
      </c>
      <c r="B134" t="s">
        <v>123</v>
      </c>
      <c r="C134" t="s">
        <v>155</v>
      </c>
      <c r="E134">
        <v>31.04</v>
      </c>
      <c r="F134">
        <v>0.55000000000000004</v>
      </c>
      <c r="G134">
        <v>0.83</v>
      </c>
      <c r="H134" t="s">
        <v>140</v>
      </c>
    </row>
    <row r="135" spans="1:8">
      <c r="A135" t="s">
        <v>120</v>
      </c>
      <c r="B135" t="s">
        <v>123</v>
      </c>
      <c r="C135" t="s">
        <v>156</v>
      </c>
      <c r="E135">
        <v>43.58</v>
      </c>
      <c r="F135">
        <v>0.35</v>
      </c>
      <c r="G135">
        <v>0</v>
      </c>
      <c r="H135" t="s">
        <v>140</v>
      </c>
    </row>
    <row r="136" spans="1:8">
      <c r="A136" t="s">
        <v>120</v>
      </c>
      <c r="B136" t="s">
        <v>123</v>
      </c>
      <c r="C136" t="s">
        <v>157</v>
      </c>
      <c r="E136">
        <v>30.33</v>
      </c>
      <c r="F136">
        <v>0</v>
      </c>
      <c r="G136">
        <v>0</v>
      </c>
      <c r="H136" t="s">
        <v>140</v>
      </c>
    </row>
    <row r="137" spans="1:8">
      <c r="A137" t="s">
        <v>120</v>
      </c>
      <c r="B137" t="s">
        <v>123</v>
      </c>
      <c r="C137" t="s">
        <v>158</v>
      </c>
      <c r="E137">
        <v>22.75</v>
      </c>
      <c r="F137">
        <v>0.42</v>
      </c>
      <c r="G137">
        <v>0</v>
      </c>
      <c r="H137" t="s">
        <v>140</v>
      </c>
    </row>
    <row r="138" spans="1:8">
      <c r="A138" t="s">
        <v>120</v>
      </c>
      <c r="B138" t="s">
        <v>123</v>
      </c>
      <c r="C138" t="s">
        <v>159</v>
      </c>
      <c r="E138">
        <v>54.99</v>
      </c>
      <c r="F138">
        <v>0.6</v>
      </c>
      <c r="G138">
        <v>0</v>
      </c>
      <c r="H138" t="s">
        <v>140</v>
      </c>
    </row>
    <row r="139" spans="1:8">
      <c r="A139" t="s">
        <v>120</v>
      </c>
      <c r="B139" t="s">
        <v>123</v>
      </c>
      <c r="C139" t="s">
        <v>139</v>
      </c>
      <c r="E139">
        <v>59.5</v>
      </c>
      <c r="F139">
        <v>0</v>
      </c>
      <c r="G139">
        <v>0</v>
      </c>
      <c r="H139" t="s">
        <v>160</v>
      </c>
    </row>
    <row r="140" spans="1:8">
      <c r="A140" t="s">
        <v>120</v>
      </c>
      <c r="B140" t="s">
        <v>123</v>
      </c>
      <c r="C140" t="s">
        <v>161</v>
      </c>
      <c r="E140">
        <v>50</v>
      </c>
      <c r="F140">
        <v>0</v>
      </c>
      <c r="G140">
        <v>0</v>
      </c>
      <c r="H140" t="s">
        <v>160</v>
      </c>
    </row>
    <row r="141" spans="1:8">
      <c r="A141" t="s">
        <v>120</v>
      </c>
      <c r="B141" t="s">
        <v>123</v>
      </c>
      <c r="C141" t="s">
        <v>144</v>
      </c>
      <c r="E141">
        <v>64.599999999999994</v>
      </c>
      <c r="F141">
        <v>0</v>
      </c>
      <c r="G141">
        <v>0</v>
      </c>
      <c r="H141" t="s">
        <v>160</v>
      </c>
    </row>
    <row r="142" spans="1:8">
      <c r="A142" t="s">
        <v>120</v>
      </c>
      <c r="B142" t="s">
        <v>123</v>
      </c>
      <c r="C142" t="s">
        <v>151</v>
      </c>
      <c r="E142">
        <v>58.4</v>
      </c>
      <c r="F142">
        <v>0</v>
      </c>
      <c r="G142">
        <v>0</v>
      </c>
      <c r="H142" t="s">
        <v>160</v>
      </c>
    </row>
    <row r="143" spans="1:8">
      <c r="A143" t="s">
        <v>120</v>
      </c>
      <c r="B143" t="s">
        <v>123</v>
      </c>
      <c r="C143" t="s">
        <v>162</v>
      </c>
      <c r="E143">
        <v>63.2</v>
      </c>
      <c r="F143">
        <v>0</v>
      </c>
      <c r="G143">
        <v>0</v>
      </c>
      <c r="H143" t="s">
        <v>160</v>
      </c>
    </row>
    <row r="144" spans="1:8">
      <c r="A144" t="s">
        <v>120</v>
      </c>
      <c r="B144" t="s">
        <v>123</v>
      </c>
      <c r="C144" t="s">
        <v>156</v>
      </c>
      <c r="E144">
        <v>65</v>
      </c>
      <c r="F144">
        <v>0</v>
      </c>
      <c r="G144">
        <v>0</v>
      </c>
      <c r="H144" t="s">
        <v>160</v>
      </c>
    </row>
    <row r="145" spans="1:8">
      <c r="A145" t="s">
        <v>120</v>
      </c>
      <c r="B145" t="s">
        <v>123</v>
      </c>
      <c r="C145" t="s">
        <v>158</v>
      </c>
      <c r="E145">
        <v>53.8</v>
      </c>
      <c r="F145">
        <v>0</v>
      </c>
      <c r="G145">
        <v>0</v>
      </c>
      <c r="H145" t="s">
        <v>160</v>
      </c>
    </row>
    <row r="146" spans="1:8">
      <c r="A146" t="s">
        <v>120</v>
      </c>
      <c r="B146" t="s">
        <v>123</v>
      </c>
      <c r="C146" t="s">
        <v>163</v>
      </c>
      <c r="E146">
        <v>67</v>
      </c>
      <c r="F146">
        <v>0</v>
      </c>
      <c r="G146">
        <v>0</v>
      </c>
      <c r="H146" t="s">
        <v>160</v>
      </c>
    </row>
    <row r="147" spans="1:8">
      <c r="A147" t="s">
        <v>120</v>
      </c>
      <c r="B147" t="s">
        <v>123</v>
      </c>
      <c r="C147" t="s">
        <v>152</v>
      </c>
      <c r="E147">
        <f>AVERAGE(68.2,67.2,63.9,65.5,67.9,62.8)</f>
        <v>65.916666666666671</v>
      </c>
      <c r="F147">
        <v>0</v>
      </c>
      <c r="G147">
        <v>0</v>
      </c>
      <c r="H147" t="s">
        <v>160</v>
      </c>
    </row>
    <row r="148" spans="1:8">
      <c r="A148" t="s">
        <v>120</v>
      </c>
      <c r="B148" t="s">
        <v>123</v>
      </c>
      <c r="C148" t="s">
        <v>164</v>
      </c>
      <c r="E148">
        <f>AVERAGE(41.5,39.3)</f>
        <v>40.4</v>
      </c>
      <c r="F148">
        <v>0</v>
      </c>
      <c r="G148">
        <v>0</v>
      </c>
      <c r="H148" t="s">
        <v>165</v>
      </c>
    </row>
    <row r="149" spans="1:8">
      <c r="A149" t="s">
        <v>120</v>
      </c>
      <c r="B149" t="s">
        <v>123</v>
      </c>
      <c r="C149" t="s">
        <v>166</v>
      </c>
      <c r="E149">
        <v>43</v>
      </c>
      <c r="F149">
        <v>0</v>
      </c>
      <c r="G149">
        <v>0</v>
      </c>
      <c r="H149" t="s">
        <v>165</v>
      </c>
    </row>
    <row r="150" spans="1:8">
      <c r="A150" t="s">
        <v>120</v>
      </c>
      <c r="B150" t="s">
        <v>123</v>
      </c>
      <c r="C150" t="s">
        <v>167</v>
      </c>
      <c r="E150">
        <v>33.6</v>
      </c>
      <c r="F150">
        <v>0</v>
      </c>
      <c r="G150">
        <v>0</v>
      </c>
      <c r="H150" t="s">
        <v>165</v>
      </c>
    </row>
    <row r="151" spans="1:8">
      <c r="A151" t="s">
        <v>120</v>
      </c>
      <c r="B151" t="s">
        <v>123</v>
      </c>
      <c r="C151" t="s">
        <v>168</v>
      </c>
      <c r="E151">
        <v>38.299999999999997</v>
      </c>
      <c r="F151">
        <v>0</v>
      </c>
      <c r="G151">
        <v>0</v>
      </c>
      <c r="H151" t="s">
        <v>165</v>
      </c>
    </row>
    <row r="152" spans="1:8">
      <c r="A152" t="s">
        <v>120</v>
      </c>
      <c r="B152" t="s">
        <v>123</v>
      </c>
      <c r="C152" t="s">
        <v>169</v>
      </c>
      <c r="E152">
        <f>AVERAGE(22.6,32.4)</f>
        <v>27.5</v>
      </c>
      <c r="F152">
        <v>0</v>
      </c>
      <c r="G152">
        <v>0</v>
      </c>
      <c r="H152" t="s">
        <v>165</v>
      </c>
    </row>
    <row r="153" spans="1:8">
      <c r="A153" t="s">
        <v>120</v>
      </c>
      <c r="B153" t="s">
        <v>123</v>
      </c>
      <c r="C153" t="s">
        <v>170</v>
      </c>
      <c r="E153">
        <v>36.5</v>
      </c>
      <c r="F153">
        <v>0</v>
      </c>
      <c r="G153">
        <v>0</v>
      </c>
      <c r="H153" t="s">
        <v>165</v>
      </c>
    </row>
    <row r="154" spans="1:8">
      <c r="A154" t="s">
        <v>120</v>
      </c>
      <c r="B154" t="s">
        <v>123</v>
      </c>
      <c r="C154" t="s">
        <v>171</v>
      </c>
      <c r="E154">
        <v>33.1</v>
      </c>
      <c r="F154">
        <v>0</v>
      </c>
      <c r="G154">
        <v>0</v>
      </c>
      <c r="H154" t="s">
        <v>165</v>
      </c>
    </row>
    <row r="155" spans="1:8">
      <c r="A155" t="s">
        <v>120</v>
      </c>
      <c r="B155" t="s">
        <v>123</v>
      </c>
      <c r="C155" t="s">
        <v>172</v>
      </c>
      <c r="E155">
        <v>24.9</v>
      </c>
      <c r="F155">
        <v>0</v>
      </c>
      <c r="G155">
        <v>0</v>
      </c>
      <c r="H155" t="s">
        <v>165</v>
      </c>
    </row>
    <row r="156" spans="1:8">
      <c r="A156" t="s">
        <v>120</v>
      </c>
      <c r="B156" t="s">
        <v>123</v>
      </c>
      <c r="C156" t="s">
        <v>173</v>
      </c>
      <c r="E156">
        <v>40.1</v>
      </c>
      <c r="F156">
        <v>0</v>
      </c>
      <c r="G156">
        <v>0</v>
      </c>
      <c r="H156" t="s">
        <v>165</v>
      </c>
    </row>
    <row r="157" spans="1:8">
      <c r="A157" t="s">
        <v>120</v>
      </c>
      <c r="B157" t="s">
        <v>123</v>
      </c>
      <c r="C157" t="s">
        <v>174</v>
      </c>
      <c r="E157">
        <v>36.9</v>
      </c>
      <c r="F157">
        <v>0</v>
      </c>
      <c r="G157">
        <v>0</v>
      </c>
      <c r="H157" t="s">
        <v>165</v>
      </c>
    </row>
    <row r="158" spans="1:8">
      <c r="A158" t="s">
        <v>120</v>
      </c>
      <c r="B158" t="s">
        <v>123</v>
      </c>
      <c r="C158" t="s">
        <v>175</v>
      </c>
      <c r="E158">
        <v>34.200000000000003</v>
      </c>
      <c r="F158">
        <v>0</v>
      </c>
      <c r="G158">
        <v>0</v>
      </c>
      <c r="H158" t="s">
        <v>165</v>
      </c>
    </row>
    <row r="159" spans="1:8">
      <c r="A159" t="s">
        <v>120</v>
      </c>
      <c r="B159" t="s">
        <v>123</v>
      </c>
      <c r="C159" t="s">
        <v>176</v>
      </c>
      <c r="E159">
        <v>47.9</v>
      </c>
      <c r="F159">
        <v>0</v>
      </c>
      <c r="G159">
        <v>0</v>
      </c>
      <c r="H159" t="s">
        <v>165</v>
      </c>
    </row>
    <row r="160" spans="1:8">
      <c r="A160" t="s">
        <v>120</v>
      </c>
      <c r="B160" t="s">
        <v>123</v>
      </c>
      <c r="C160" t="s">
        <v>177</v>
      </c>
      <c r="E160">
        <v>41</v>
      </c>
      <c r="F160">
        <v>0</v>
      </c>
      <c r="G160">
        <v>0</v>
      </c>
      <c r="H160" t="s">
        <v>165</v>
      </c>
    </row>
    <row r="161" spans="1:8">
      <c r="A161" t="s">
        <v>120</v>
      </c>
      <c r="B161" t="s">
        <v>123</v>
      </c>
      <c r="C161" t="s">
        <v>178</v>
      </c>
      <c r="E161">
        <v>29.1</v>
      </c>
      <c r="F161">
        <v>0</v>
      </c>
      <c r="G161">
        <v>0</v>
      </c>
      <c r="H161" t="s">
        <v>165</v>
      </c>
    </row>
    <row r="162" spans="1:8">
      <c r="A162" t="s">
        <v>120</v>
      </c>
      <c r="B162" t="s">
        <v>123</v>
      </c>
      <c r="C162" t="s">
        <v>179</v>
      </c>
      <c r="E162">
        <v>27.5</v>
      </c>
      <c r="F162">
        <v>0</v>
      </c>
      <c r="G162">
        <v>0</v>
      </c>
      <c r="H162" t="s">
        <v>165</v>
      </c>
    </row>
    <row r="163" spans="1:8">
      <c r="A163" t="s">
        <v>120</v>
      </c>
      <c r="B163" t="s">
        <v>123</v>
      </c>
      <c r="C163" t="s">
        <v>180</v>
      </c>
      <c r="E163">
        <v>27.5</v>
      </c>
      <c r="F163">
        <v>0</v>
      </c>
      <c r="G163">
        <v>0</v>
      </c>
      <c r="H163" t="s">
        <v>165</v>
      </c>
    </row>
    <row r="164" spans="1:8">
      <c r="A164" t="s">
        <v>120</v>
      </c>
      <c r="B164" t="s">
        <v>123</v>
      </c>
      <c r="C164" t="s">
        <v>181</v>
      </c>
      <c r="E164">
        <v>29</v>
      </c>
      <c r="F164">
        <v>0</v>
      </c>
      <c r="G164">
        <v>0</v>
      </c>
      <c r="H164" t="s">
        <v>165</v>
      </c>
    </row>
    <row r="165" spans="1:8">
      <c r="A165" t="s">
        <v>120</v>
      </c>
      <c r="B165" t="s">
        <v>123</v>
      </c>
      <c r="C165" t="s">
        <v>182</v>
      </c>
      <c r="E165">
        <v>27.2</v>
      </c>
      <c r="F165">
        <v>0</v>
      </c>
      <c r="G165">
        <v>0</v>
      </c>
      <c r="H165" t="s">
        <v>165</v>
      </c>
    </row>
    <row r="166" spans="1:8">
      <c r="A166" t="s">
        <v>120</v>
      </c>
      <c r="B166" t="s">
        <v>123</v>
      </c>
      <c r="C166" t="s">
        <v>183</v>
      </c>
      <c r="E166">
        <v>25.6</v>
      </c>
      <c r="F166">
        <v>0</v>
      </c>
      <c r="G166">
        <v>0</v>
      </c>
      <c r="H166" t="s">
        <v>165</v>
      </c>
    </row>
    <row r="167" spans="1:8">
      <c r="A167" t="s">
        <v>120</v>
      </c>
      <c r="B167" t="s">
        <v>123</v>
      </c>
      <c r="C167" t="s">
        <v>184</v>
      </c>
      <c r="E167">
        <v>26.7</v>
      </c>
      <c r="F167">
        <v>0</v>
      </c>
      <c r="G167">
        <v>0</v>
      </c>
      <c r="H167" t="s">
        <v>165</v>
      </c>
    </row>
    <row r="168" spans="1:8">
      <c r="A168" t="s">
        <v>120</v>
      </c>
      <c r="B168" t="s">
        <v>123</v>
      </c>
      <c r="C168" t="s">
        <v>185</v>
      </c>
      <c r="E168">
        <v>29.4</v>
      </c>
      <c r="F168">
        <v>0</v>
      </c>
      <c r="G168">
        <v>0</v>
      </c>
      <c r="H168" t="s">
        <v>165</v>
      </c>
    </row>
    <row r="169" spans="1:8">
      <c r="A169" t="s">
        <v>120</v>
      </c>
      <c r="B169" t="s">
        <v>123</v>
      </c>
      <c r="C169" t="s">
        <v>186</v>
      </c>
      <c r="E169">
        <v>32.9</v>
      </c>
      <c r="F169">
        <v>0</v>
      </c>
      <c r="G169">
        <v>0</v>
      </c>
      <c r="H169" t="s">
        <v>165</v>
      </c>
    </row>
    <row r="170" spans="1:8">
      <c r="A170" t="s">
        <v>120</v>
      </c>
      <c r="B170" t="s">
        <v>123</v>
      </c>
      <c r="C170" t="s">
        <v>187</v>
      </c>
      <c r="E170">
        <v>17.899999999999999</v>
      </c>
      <c r="F170">
        <v>0</v>
      </c>
      <c r="G170">
        <v>0</v>
      </c>
      <c r="H170" t="s">
        <v>165</v>
      </c>
    </row>
    <row r="171" spans="1:8">
      <c r="A171" t="s">
        <v>120</v>
      </c>
      <c r="B171" t="s">
        <v>123</v>
      </c>
      <c r="C171" t="s">
        <v>188</v>
      </c>
      <c r="E171">
        <v>26.5</v>
      </c>
      <c r="F171">
        <v>0</v>
      </c>
      <c r="G171">
        <v>0</v>
      </c>
      <c r="H171" t="s">
        <v>165</v>
      </c>
    </row>
    <row r="172" spans="1:8">
      <c r="A172" t="s">
        <v>120</v>
      </c>
      <c r="B172" t="s">
        <v>123</v>
      </c>
      <c r="C172" t="s">
        <v>189</v>
      </c>
      <c r="E172">
        <v>16</v>
      </c>
      <c r="F172">
        <v>0</v>
      </c>
      <c r="G172">
        <v>0</v>
      </c>
      <c r="H172" t="s">
        <v>165</v>
      </c>
    </row>
    <row r="173" spans="1:8">
      <c r="A173" t="s">
        <v>120</v>
      </c>
      <c r="B173" t="s">
        <v>123</v>
      </c>
      <c r="C173" t="s">
        <v>190</v>
      </c>
      <c r="E173">
        <v>33.200000000000003</v>
      </c>
      <c r="F173">
        <v>0</v>
      </c>
      <c r="G173">
        <v>0</v>
      </c>
      <c r="H173" t="s">
        <v>165</v>
      </c>
    </row>
    <row r="174" spans="1:8">
      <c r="A174" t="s">
        <v>120</v>
      </c>
      <c r="B174" t="s">
        <v>123</v>
      </c>
      <c r="C174" t="s">
        <v>191</v>
      </c>
      <c r="E174">
        <v>31.2</v>
      </c>
      <c r="F174">
        <v>0</v>
      </c>
      <c r="G174">
        <v>0</v>
      </c>
      <c r="H174" t="s">
        <v>165</v>
      </c>
    </row>
    <row r="175" spans="1:8">
      <c r="A175" t="s">
        <v>120</v>
      </c>
      <c r="B175" t="s">
        <v>123</v>
      </c>
      <c r="C175" t="s">
        <v>192</v>
      </c>
      <c r="E175">
        <v>32.5</v>
      </c>
      <c r="F175">
        <v>0</v>
      </c>
      <c r="G175">
        <v>0</v>
      </c>
      <c r="H175" t="s">
        <v>165</v>
      </c>
    </row>
    <row r="176" spans="1:8">
      <c r="A176" t="s">
        <v>120</v>
      </c>
      <c r="B176" t="s">
        <v>123</v>
      </c>
      <c r="C176" t="s">
        <v>193</v>
      </c>
      <c r="E176">
        <v>16.5</v>
      </c>
      <c r="F176">
        <v>0</v>
      </c>
      <c r="G176">
        <v>0</v>
      </c>
      <c r="H176" t="s">
        <v>165</v>
      </c>
    </row>
    <row r="177" spans="1:8">
      <c r="A177" t="s">
        <v>120</v>
      </c>
      <c r="B177" t="s">
        <v>123</v>
      </c>
      <c r="C177" t="s">
        <v>194</v>
      </c>
      <c r="E177">
        <v>29.8</v>
      </c>
      <c r="F177">
        <v>0</v>
      </c>
      <c r="G177">
        <v>0</v>
      </c>
      <c r="H177" t="s">
        <v>165</v>
      </c>
    </row>
    <row r="178" spans="1:8">
      <c r="A178" t="s">
        <v>120</v>
      </c>
      <c r="B178" t="s">
        <v>123</v>
      </c>
      <c r="C178" t="s">
        <v>195</v>
      </c>
      <c r="E178">
        <v>16</v>
      </c>
      <c r="F178">
        <v>0</v>
      </c>
      <c r="G178">
        <v>0</v>
      </c>
      <c r="H178" t="s">
        <v>165</v>
      </c>
    </row>
    <row r="179" spans="1:8">
      <c r="A179" t="s">
        <v>120</v>
      </c>
      <c r="B179" t="s">
        <v>123</v>
      </c>
      <c r="C179" t="s">
        <v>196</v>
      </c>
      <c r="E179">
        <v>12.6</v>
      </c>
      <c r="F179">
        <v>0</v>
      </c>
      <c r="G179">
        <v>0</v>
      </c>
      <c r="H179" t="s">
        <v>165</v>
      </c>
    </row>
    <row r="180" spans="1:8">
      <c r="A180" t="s">
        <v>120</v>
      </c>
      <c r="B180" t="s">
        <v>123</v>
      </c>
      <c r="C180" t="s">
        <v>197</v>
      </c>
      <c r="E180">
        <v>34.200000000000003</v>
      </c>
      <c r="F180">
        <v>0</v>
      </c>
      <c r="G180">
        <v>0</v>
      </c>
      <c r="H180" t="s">
        <v>165</v>
      </c>
    </row>
    <row r="181" spans="1:8">
      <c r="A181" t="s">
        <v>120</v>
      </c>
      <c r="B181" t="s">
        <v>123</v>
      </c>
      <c r="C181" t="s">
        <v>198</v>
      </c>
      <c r="E181">
        <v>28.4</v>
      </c>
      <c r="F181">
        <v>0</v>
      </c>
      <c r="G181">
        <v>0</v>
      </c>
      <c r="H181" t="s">
        <v>165</v>
      </c>
    </row>
    <row r="182" spans="1:8">
      <c r="A182" t="s">
        <v>120</v>
      </c>
      <c r="B182" t="s">
        <v>123</v>
      </c>
      <c r="C182" t="s">
        <v>199</v>
      </c>
      <c r="E182">
        <v>45.9</v>
      </c>
      <c r="F182">
        <v>0</v>
      </c>
      <c r="G182">
        <v>0</v>
      </c>
      <c r="H182" t="s">
        <v>165</v>
      </c>
    </row>
    <row r="183" spans="1:8">
      <c r="A183" t="s">
        <v>120</v>
      </c>
      <c r="B183" t="s">
        <v>123</v>
      </c>
      <c r="C183" t="s">
        <v>200</v>
      </c>
      <c r="E183">
        <v>40.200000000000003</v>
      </c>
      <c r="F183">
        <v>0</v>
      </c>
      <c r="G183">
        <v>0</v>
      </c>
      <c r="H183" t="s">
        <v>165</v>
      </c>
    </row>
    <row r="184" spans="1:8">
      <c r="A184" t="s">
        <v>120</v>
      </c>
      <c r="B184" t="s">
        <v>123</v>
      </c>
      <c r="C184" t="s">
        <v>201</v>
      </c>
      <c r="E184">
        <v>34.4</v>
      </c>
      <c r="F184">
        <v>0</v>
      </c>
      <c r="G184">
        <v>0</v>
      </c>
      <c r="H184" t="s">
        <v>165</v>
      </c>
    </row>
    <row r="185" spans="1:8">
      <c r="A185" t="s">
        <v>120</v>
      </c>
      <c r="B185" t="s">
        <v>123</v>
      </c>
      <c r="C185" t="s">
        <v>202</v>
      </c>
      <c r="E185">
        <v>40.5</v>
      </c>
      <c r="F185">
        <v>0</v>
      </c>
      <c r="G185">
        <v>0</v>
      </c>
      <c r="H185" t="s">
        <v>165</v>
      </c>
    </row>
    <row r="186" spans="1:8">
      <c r="A186" t="s">
        <v>120</v>
      </c>
      <c r="B186" t="s">
        <v>123</v>
      </c>
      <c r="C186" t="s">
        <v>203</v>
      </c>
      <c r="E186">
        <v>35.799999999999997</v>
      </c>
      <c r="F186">
        <v>0</v>
      </c>
      <c r="G186">
        <v>0</v>
      </c>
      <c r="H186" t="s">
        <v>165</v>
      </c>
    </row>
    <row r="187" spans="1:8">
      <c r="A187" t="s">
        <v>120</v>
      </c>
      <c r="B187" t="s">
        <v>123</v>
      </c>
      <c r="C187" t="s">
        <v>204</v>
      </c>
      <c r="E187">
        <v>38.4</v>
      </c>
      <c r="F187">
        <v>0</v>
      </c>
      <c r="G187">
        <v>0</v>
      </c>
      <c r="H187" t="s">
        <v>165</v>
      </c>
    </row>
    <row r="188" spans="1:8">
      <c r="A188" t="s">
        <v>120</v>
      </c>
      <c r="B188" t="s">
        <v>123</v>
      </c>
      <c r="C188" t="s">
        <v>205</v>
      </c>
      <c r="E188">
        <v>36.700000000000003</v>
      </c>
      <c r="F188">
        <v>0</v>
      </c>
      <c r="G188">
        <v>0</v>
      </c>
      <c r="H188" t="s">
        <v>165</v>
      </c>
    </row>
    <row r="189" spans="1:8">
      <c r="A189" t="s">
        <v>120</v>
      </c>
      <c r="B189" t="s">
        <v>123</v>
      </c>
      <c r="C189" t="s">
        <v>206</v>
      </c>
      <c r="E189">
        <f>AVERAGE(16.5,20.8)</f>
        <v>18.649999999999999</v>
      </c>
      <c r="F189">
        <v>0</v>
      </c>
      <c r="G189">
        <v>0</v>
      </c>
      <c r="H189" t="s">
        <v>165</v>
      </c>
    </row>
    <row r="190" spans="1:8">
      <c r="A190" t="s">
        <v>120</v>
      </c>
      <c r="B190" t="s">
        <v>123</v>
      </c>
      <c r="C190" t="s">
        <v>207</v>
      </c>
      <c r="E190">
        <v>22.6</v>
      </c>
      <c r="F190">
        <v>0</v>
      </c>
      <c r="G190">
        <v>0</v>
      </c>
      <c r="H190" t="s">
        <v>165</v>
      </c>
    </row>
    <row r="191" spans="1:8">
      <c r="A191" t="s">
        <v>120</v>
      </c>
      <c r="B191" t="s">
        <v>123</v>
      </c>
      <c r="C191" t="s">
        <v>208</v>
      </c>
      <c r="E191">
        <v>28.1</v>
      </c>
      <c r="F191">
        <v>0</v>
      </c>
      <c r="G191">
        <v>0</v>
      </c>
      <c r="H191" t="s">
        <v>165</v>
      </c>
    </row>
    <row r="192" spans="1:8">
      <c r="A192" t="s">
        <v>120</v>
      </c>
      <c r="B192" t="s">
        <v>123</v>
      </c>
      <c r="C192" t="s">
        <v>209</v>
      </c>
      <c r="E192">
        <v>32.200000000000003</v>
      </c>
      <c r="F192">
        <v>0</v>
      </c>
      <c r="G192">
        <v>0</v>
      </c>
      <c r="H192" t="s">
        <v>165</v>
      </c>
    </row>
    <row r="193" spans="1:8">
      <c r="A193" t="s">
        <v>120</v>
      </c>
      <c r="B193" t="s">
        <v>123</v>
      </c>
      <c r="C193" t="s">
        <v>210</v>
      </c>
      <c r="E193">
        <v>24.6</v>
      </c>
      <c r="F193">
        <v>0</v>
      </c>
      <c r="G193">
        <v>0</v>
      </c>
      <c r="H193" t="s">
        <v>165</v>
      </c>
    </row>
    <row r="194" spans="1:8">
      <c r="A194" t="s">
        <v>120</v>
      </c>
      <c r="B194" t="s">
        <v>123</v>
      </c>
      <c r="C194" t="s">
        <v>211</v>
      </c>
      <c r="E194">
        <v>25.5</v>
      </c>
      <c r="F194">
        <v>0</v>
      </c>
      <c r="G194">
        <v>0</v>
      </c>
      <c r="H194" t="s">
        <v>165</v>
      </c>
    </row>
    <row r="195" spans="1:8">
      <c r="A195" t="s">
        <v>120</v>
      </c>
      <c r="B195" t="s">
        <v>123</v>
      </c>
      <c r="C195" t="s">
        <v>212</v>
      </c>
      <c r="E195">
        <v>10</v>
      </c>
      <c r="F195">
        <v>0</v>
      </c>
      <c r="G195">
        <v>0</v>
      </c>
      <c r="H195" t="s">
        <v>165</v>
      </c>
    </row>
    <row r="196" spans="1:8">
      <c r="A196" t="s">
        <v>120</v>
      </c>
      <c r="B196" t="s">
        <v>123</v>
      </c>
      <c r="C196" t="s">
        <v>213</v>
      </c>
      <c r="E196">
        <v>11.6</v>
      </c>
      <c r="F196">
        <v>0</v>
      </c>
      <c r="G196">
        <v>0</v>
      </c>
      <c r="H196" t="s">
        <v>165</v>
      </c>
    </row>
    <row r="197" spans="1:8">
      <c r="A197" t="s">
        <v>120</v>
      </c>
      <c r="B197" t="s">
        <v>123</v>
      </c>
      <c r="C197" t="s">
        <v>214</v>
      </c>
      <c r="E197">
        <v>18.2</v>
      </c>
      <c r="F197">
        <v>0</v>
      </c>
      <c r="G197">
        <v>0</v>
      </c>
      <c r="H197" t="s">
        <v>165</v>
      </c>
    </row>
    <row r="198" spans="1:8">
      <c r="A198" t="s">
        <v>120</v>
      </c>
      <c r="B198" t="s">
        <v>123</v>
      </c>
      <c r="C198" t="s">
        <v>215</v>
      </c>
      <c r="E198">
        <v>33</v>
      </c>
      <c r="F198">
        <v>0</v>
      </c>
      <c r="G198">
        <v>0</v>
      </c>
      <c r="H198" t="s">
        <v>165</v>
      </c>
    </row>
    <row r="199" spans="1:8">
      <c r="A199" t="s">
        <v>120</v>
      </c>
      <c r="B199" t="s">
        <v>123</v>
      </c>
      <c r="C199" t="s">
        <v>216</v>
      </c>
      <c r="E199">
        <v>23.5</v>
      </c>
      <c r="F199">
        <v>0</v>
      </c>
      <c r="G199">
        <v>0</v>
      </c>
      <c r="H199" t="s">
        <v>165</v>
      </c>
    </row>
    <row r="200" spans="1:8">
      <c r="A200" t="s">
        <v>120</v>
      </c>
      <c r="B200" t="s">
        <v>123</v>
      </c>
      <c r="C200" t="s">
        <v>217</v>
      </c>
      <c r="E200">
        <v>25.4</v>
      </c>
      <c r="F200">
        <v>0</v>
      </c>
      <c r="G200">
        <v>0</v>
      </c>
      <c r="H200" t="s">
        <v>165</v>
      </c>
    </row>
    <row r="201" spans="1:8">
      <c r="A201" t="s">
        <v>120</v>
      </c>
      <c r="B201" t="s">
        <v>123</v>
      </c>
      <c r="C201" t="s">
        <v>218</v>
      </c>
      <c r="E201">
        <v>30.9</v>
      </c>
      <c r="F201">
        <v>0</v>
      </c>
      <c r="G201">
        <v>0</v>
      </c>
      <c r="H201" t="s">
        <v>165</v>
      </c>
    </row>
    <row r="202" spans="1:8">
      <c r="A202" t="s">
        <v>120</v>
      </c>
      <c r="B202" t="s">
        <v>123</v>
      </c>
      <c r="C202" t="s">
        <v>219</v>
      </c>
      <c r="E202">
        <v>31.7</v>
      </c>
      <c r="F202">
        <v>0</v>
      </c>
      <c r="G202">
        <v>0</v>
      </c>
      <c r="H202" t="s">
        <v>165</v>
      </c>
    </row>
    <row r="203" spans="1:8">
      <c r="A203" t="s">
        <v>120</v>
      </c>
      <c r="B203" t="s">
        <v>123</v>
      </c>
      <c r="C203" t="s">
        <v>220</v>
      </c>
      <c r="E203">
        <v>37.9</v>
      </c>
      <c r="F203">
        <v>0</v>
      </c>
      <c r="G203">
        <v>0</v>
      </c>
      <c r="H203" t="s">
        <v>165</v>
      </c>
    </row>
    <row r="204" spans="1:8">
      <c r="A204" t="s">
        <v>120</v>
      </c>
      <c r="B204" t="s">
        <v>123</v>
      </c>
      <c r="C204" t="s">
        <v>221</v>
      </c>
      <c r="E204">
        <v>23.6</v>
      </c>
      <c r="F204">
        <v>0</v>
      </c>
      <c r="G204">
        <v>0</v>
      </c>
      <c r="H204" t="s">
        <v>165</v>
      </c>
    </row>
    <row r="205" spans="1:8">
      <c r="A205" t="s">
        <v>120</v>
      </c>
      <c r="B205" t="s">
        <v>123</v>
      </c>
      <c r="C205" t="s">
        <v>222</v>
      </c>
      <c r="E205">
        <v>36.1</v>
      </c>
      <c r="F205">
        <v>0</v>
      </c>
      <c r="G205">
        <v>0</v>
      </c>
      <c r="H205" t="s">
        <v>165</v>
      </c>
    </row>
    <row r="206" spans="1:8">
      <c r="A206" t="s">
        <v>120</v>
      </c>
      <c r="B206" t="s">
        <v>123</v>
      </c>
      <c r="C206" t="s">
        <v>223</v>
      </c>
      <c r="E206">
        <v>31.3</v>
      </c>
      <c r="F206">
        <v>0</v>
      </c>
      <c r="G206">
        <v>0</v>
      </c>
      <c r="H206" t="s">
        <v>165</v>
      </c>
    </row>
    <row r="207" spans="1:8">
      <c r="A207" t="s">
        <v>120</v>
      </c>
      <c r="B207" t="s">
        <v>123</v>
      </c>
      <c r="C207" t="s">
        <v>224</v>
      </c>
      <c r="E207">
        <v>21.9</v>
      </c>
      <c r="F207">
        <v>0</v>
      </c>
      <c r="G207">
        <v>0</v>
      </c>
      <c r="H207" t="s">
        <v>165</v>
      </c>
    </row>
    <row r="208" spans="1:8">
      <c r="A208" t="s">
        <v>120</v>
      </c>
      <c r="B208" t="s">
        <v>123</v>
      </c>
      <c r="C208" t="s">
        <v>225</v>
      </c>
      <c r="E208">
        <v>31.6</v>
      </c>
      <c r="F208">
        <v>0</v>
      </c>
      <c r="G208">
        <v>0</v>
      </c>
      <c r="H208" t="s">
        <v>165</v>
      </c>
    </row>
    <row r="209" spans="1:8">
      <c r="A209" t="s">
        <v>120</v>
      </c>
      <c r="B209" t="s">
        <v>123</v>
      </c>
      <c r="C209" t="s">
        <v>226</v>
      </c>
      <c r="E209">
        <v>32.700000000000003</v>
      </c>
      <c r="F209">
        <v>0</v>
      </c>
      <c r="G209">
        <v>0</v>
      </c>
      <c r="H209" t="s">
        <v>165</v>
      </c>
    </row>
    <row r="210" spans="1:8">
      <c r="A210" t="s">
        <v>120</v>
      </c>
      <c r="B210" t="s">
        <v>123</v>
      </c>
      <c r="C210" t="s">
        <v>227</v>
      </c>
      <c r="E210">
        <v>26.3</v>
      </c>
      <c r="F210">
        <v>0</v>
      </c>
      <c r="G210">
        <v>0</v>
      </c>
      <c r="H210" t="s">
        <v>165</v>
      </c>
    </row>
    <row r="211" spans="1:8">
      <c r="A211" t="s">
        <v>120</v>
      </c>
      <c r="B211" t="s">
        <v>123</v>
      </c>
      <c r="C211" t="s">
        <v>228</v>
      </c>
      <c r="E211">
        <v>36.9</v>
      </c>
      <c r="F211">
        <v>0</v>
      </c>
      <c r="G211">
        <v>0</v>
      </c>
      <c r="H211" t="s">
        <v>165</v>
      </c>
    </row>
    <row r="212" spans="1:8">
      <c r="A212" t="s">
        <v>120</v>
      </c>
      <c r="B212" t="s">
        <v>123</v>
      </c>
      <c r="C212" t="s">
        <v>229</v>
      </c>
      <c r="E212">
        <v>37.1</v>
      </c>
      <c r="F212">
        <v>0</v>
      </c>
      <c r="G212">
        <v>0</v>
      </c>
      <c r="H212" t="s">
        <v>165</v>
      </c>
    </row>
    <row r="213" spans="1:8">
      <c r="A213" t="s">
        <v>120</v>
      </c>
      <c r="B213" t="s">
        <v>123</v>
      </c>
      <c r="C213" t="s">
        <v>230</v>
      </c>
      <c r="E213">
        <v>33.5</v>
      </c>
      <c r="F213">
        <v>0</v>
      </c>
      <c r="G213">
        <v>0</v>
      </c>
      <c r="H213" t="s">
        <v>165</v>
      </c>
    </row>
    <row r="214" spans="1:8">
      <c r="A214" t="s">
        <v>120</v>
      </c>
      <c r="B214" t="s">
        <v>123</v>
      </c>
      <c r="C214" t="s">
        <v>231</v>
      </c>
      <c r="E214">
        <v>35.299999999999997</v>
      </c>
      <c r="F214">
        <v>0</v>
      </c>
      <c r="G214">
        <v>0</v>
      </c>
      <c r="H214" t="s">
        <v>165</v>
      </c>
    </row>
    <row r="215" spans="1:8">
      <c r="A215" t="s">
        <v>120</v>
      </c>
      <c r="B215" t="s">
        <v>123</v>
      </c>
      <c r="C215" t="s">
        <v>232</v>
      </c>
      <c r="E215">
        <v>27.5</v>
      </c>
      <c r="F215">
        <v>0</v>
      </c>
      <c r="G215">
        <v>0</v>
      </c>
      <c r="H215" t="s">
        <v>165</v>
      </c>
    </row>
    <row r="216" spans="1:8">
      <c r="A216" t="s">
        <v>120</v>
      </c>
      <c r="B216" t="s">
        <v>123</v>
      </c>
      <c r="C216" t="s">
        <v>233</v>
      </c>
      <c r="E216">
        <v>41.8</v>
      </c>
      <c r="F216">
        <v>0</v>
      </c>
      <c r="G216">
        <v>0</v>
      </c>
      <c r="H216" t="s">
        <v>165</v>
      </c>
    </row>
    <row r="217" spans="1:8">
      <c r="A217" t="s">
        <v>120</v>
      </c>
      <c r="B217" t="s">
        <v>123</v>
      </c>
      <c r="C217" t="s">
        <v>234</v>
      </c>
      <c r="E217">
        <v>40.6</v>
      </c>
      <c r="F217">
        <v>0</v>
      </c>
      <c r="G217">
        <v>0</v>
      </c>
      <c r="H217" t="s">
        <v>165</v>
      </c>
    </row>
    <row r="218" spans="1:8">
      <c r="A218" t="s">
        <v>120</v>
      </c>
      <c r="B218" t="s">
        <v>123</v>
      </c>
      <c r="C218" t="s">
        <v>235</v>
      </c>
      <c r="E218">
        <f>AVERAGE(41,34.6)</f>
        <v>37.799999999999997</v>
      </c>
      <c r="F218">
        <v>0</v>
      </c>
      <c r="G218">
        <v>0</v>
      </c>
      <c r="H218" t="s">
        <v>165</v>
      </c>
    </row>
    <row r="219" spans="1:8">
      <c r="A219" t="s">
        <v>120</v>
      </c>
      <c r="B219" t="s">
        <v>123</v>
      </c>
      <c r="C219" t="s">
        <v>236</v>
      </c>
      <c r="E219">
        <v>2.5</v>
      </c>
      <c r="F219">
        <v>0</v>
      </c>
      <c r="G219">
        <v>0</v>
      </c>
      <c r="H219" t="s">
        <v>165</v>
      </c>
    </row>
    <row r="220" spans="1:8">
      <c r="A220" t="s">
        <v>120</v>
      </c>
      <c r="B220" t="s">
        <v>123</v>
      </c>
      <c r="C220" t="s">
        <v>237</v>
      </c>
      <c r="E220">
        <v>30.1</v>
      </c>
      <c r="F220">
        <v>0</v>
      </c>
      <c r="G220">
        <v>0</v>
      </c>
      <c r="H220" t="s">
        <v>165</v>
      </c>
    </row>
    <row r="221" spans="1:8">
      <c r="A221" t="s">
        <v>120</v>
      </c>
      <c r="B221" t="s">
        <v>123</v>
      </c>
      <c r="C221" t="s">
        <v>238</v>
      </c>
      <c r="E221">
        <v>30.2</v>
      </c>
      <c r="F221">
        <v>0</v>
      </c>
      <c r="G221">
        <v>0</v>
      </c>
      <c r="H221" t="s">
        <v>165</v>
      </c>
    </row>
    <row r="222" spans="1:8">
      <c r="A222" t="s">
        <v>120</v>
      </c>
      <c r="B222" t="s">
        <v>123</v>
      </c>
      <c r="C222" t="s">
        <v>239</v>
      </c>
      <c r="E222">
        <v>11.3</v>
      </c>
      <c r="F222">
        <v>0</v>
      </c>
      <c r="G222">
        <v>0</v>
      </c>
      <c r="H222" t="s">
        <v>165</v>
      </c>
    </row>
    <row r="223" spans="1:8">
      <c r="A223" t="s">
        <v>120</v>
      </c>
      <c r="B223" t="s">
        <v>123</v>
      </c>
      <c r="C223" t="s">
        <v>240</v>
      </c>
      <c r="E223">
        <v>40.6</v>
      </c>
      <c r="F223">
        <v>0</v>
      </c>
      <c r="G223">
        <v>0</v>
      </c>
      <c r="H223" t="s">
        <v>165</v>
      </c>
    </row>
    <row r="224" spans="1:8">
      <c r="A224" t="s">
        <v>120</v>
      </c>
      <c r="B224" t="s">
        <v>123</v>
      </c>
      <c r="C224" t="s">
        <v>241</v>
      </c>
      <c r="E224">
        <f>AVERAGE(42.8,45.9)</f>
        <v>44.349999999999994</v>
      </c>
      <c r="F224">
        <v>0</v>
      </c>
      <c r="G224">
        <v>0</v>
      </c>
      <c r="H224" t="s">
        <v>165</v>
      </c>
    </row>
    <row r="225" spans="1:8">
      <c r="A225" t="s">
        <v>120</v>
      </c>
      <c r="B225" t="s">
        <v>123</v>
      </c>
      <c r="C225" t="s">
        <v>242</v>
      </c>
      <c r="E225">
        <v>36.200000000000003</v>
      </c>
      <c r="F225">
        <v>0</v>
      </c>
      <c r="G225">
        <v>0</v>
      </c>
      <c r="H225" t="s">
        <v>165</v>
      </c>
    </row>
    <row r="226" spans="1:8">
      <c r="A226" t="s">
        <v>120</v>
      </c>
      <c r="B226" t="s">
        <v>123</v>
      </c>
      <c r="C226" t="s">
        <v>243</v>
      </c>
      <c r="E226">
        <v>54.1</v>
      </c>
      <c r="F226">
        <v>0</v>
      </c>
      <c r="G226">
        <v>0</v>
      </c>
      <c r="H226" t="s">
        <v>165</v>
      </c>
    </row>
    <row r="227" spans="1:8">
      <c r="A227" t="s">
        <v>120</v>
      </c>
      <c r="B227" t="s">
        <v>123</v>
      </c>
      <c r="C227" t="s">
        <v>244</v>
      </c>
      <c r="E227">
        <v>39.1</v>
      </c>
      <c r="F227">
        <v>0</v>
      </c>
      <c r="G227">
        <v>0</v>
      </c>
      <c r="H227" t="s">
        <v>165</v>
      </c>
    </row>
    <row r="228" spans="1:8">
      <c r="A228" t="s">
        <v>120</v>
      </c>
      <c r="B228" t="s">
        <v>123</v>
      </c>
      <c r="C228" t="s">
        <v>245</v>
      </c>
      <c r="E228">
        <v>35.700000000000003</v>
      </c>
      <c r="F228">
        <v>0</v>
      </c>
      <c r="G228">
        <v>0</v>
      </c>
      <c r="H228" t="s">
        <v>165</v>
      </c>
    </row>
    <row r="229" spans="1:8">
      <c r="A229" t="s">
        <v>120</v>
      </c>
      <c r="B229" t="s">
        <v>123</v>
      </c>
      <c r="C229" t="s">
        <v>246</v>
      </c>
      <c r="E229">
        <f>AVERAGE(41.3,41.8)</f>
        <v>41.55</v>
      </c>
      <c r="F229">
        <v>0</v>
      </c>
      <c r="G229">
        <v>0</v>
      </c>
      <c r="H229" t="s">
        <v>165</v>
      </c>
    </row>
    <row r="230" spans="1:8">
      <c r="A230" t="s">
        <v>120</v>
      </c>
      <c r="B230" t="s">
        <v>123</v>
      </c>
      <c r="C230" t="s">
        <v>247</v>
      </c>
      <c r="E230">
        <v>45.6</v>
      </c>
      <c r="F230">
        <v>0</v>
      </c>
      <c r="G230">
        <v>0</v>
      </c>
      <c r="H230" t="s">
        <v>165</v>
      </c>
    </row>
    <row r="231" spans="1:8">
      <c r="A231" t="s">
        <v>120</v>
      </c>
      <c r="B231" t="s">
        <v>123</v>
      </c>
      <c r="C231" t="s">
        <v>248</v>
      </c>
      <c r="E231">
        <v>23.3</v>
      </c>
      <c r="F231">
        <v>0</v>
      </c>
      <c r="G231">
        <v>0</v>
      </c>
      <c r="H231" t="s">
        <v>165</v>
      </c>
    </row>
    <row r="232" spans="1:8">
      <c r="A232" t="s">
        <v>120</v>
      </c>
      <c r="B232" t="s">
        <v>123</v>
      </c>
      <c r="C232" t="s">
        <v>249</v>
      </c>
      <c r="E232">
        <v>47.8</v>
      </c>
      <c r="F232">
        <v>0</v>
      </c>
      <c r="G232">
        <v>0</v>
      </c>
      <c r="H232" t="s">
        <v>165</v>
      </c>
    </row>
    <row r="233" spans="1:8">
      <c r="A233" t="s">
        <v>120</v>
      </c>
      <c r="B233" t="s">
        <v>123</v>
      </c>
      <c r="C233" t="s">
        <v>250</v>
      </c>
      <c r="E233">
        <v>52.3</v>
      </c>
      <c r="F233">
        <v>0</v>
      </c>
      <c r="G233">
        <v>0</v>
      </c>
      <c r="H233" t="s">
        <v>165</v>
      </c>
    </row>
    <row r="234" spans="1:8">
      <c r="A234" t="s">
        <v>120</v>
      </c>
      <c r="B234" t="s">
        <v>123</v>
      </c>
      <c r="C234" t="s">
        <v>251</v>
      </c>
      <c r="E234">
        <v>35</v>
      </c>
      <c r="F234">
        <v>0</v>
      </c>
      <c r="G234">
        <v>0</v>
      </c>
      <c r="H234" t="s">
        <v>165</v>
      </c>
    </row>
    <row r="235" spans="1:8">
      <c r="A235" t="s">
        <v>120</v>
      </c>
      <c r="B235" t="s">
        <v>123</v>
      </c>
      <c r="C235" t="s">
        <v>252</v>
      </c>
      <c r="E235">
        <v>38.4</v>
      </c>
      <c r="F235">
        <v>0</v>
      </c>
      <c r="G235">
        <v>0</v>
      </c>
      <c r="H235" t="s">
        <v>165</v>
      </c>
    </row>
    <row r="236" spans="1:8">
      <c r="A236" t="s">
        <v>120</v>
      </c>
      <c r="B236" t="s">
        <v>123</v>
      </c>
      <c r="C236" t="s">
        <v>253</v>
      </c>
      <c r="E236">
        <v>31.9</v>
      </c>
      <c r="F236">
        <v>0</v>
      </c>
      <c r="G236">
        <v>0</v>
      </c>
      <c r="H236" t="s">
        <v>165</v>
      </c>
    </row>
    <row r="237" spans="1:8">
      <c r="A237" t="s">
        <v>120</v>
      </c>
      <c r="B237" t="s">
        <v>123</v>
      </c>
      <c r="C237" t="s">
        <v>254</v>
      </c>
      <c r="E237">
        <v>37.799999999999997</v>
      </c>
      <c r="F237">
        <v>0</v>
      </c>
      <c r="G237">
        <v>0</v>
      </c>
      <c r="H237" t="s">
        <v>165</v>
      </c>
    </row>
    <row r="238" spans="1:8">
      <c r="A238" t="s">
        <v>120</v>
      </c>
      <c r="B238" t="s">
        <v>123</v>
      </c>
      <c r="C238" t="s">
        <v>255</v>
      </c>
      <c r="E238">
        <v>28.9</v>
      </c>
      <c r="F238">
        <v>0</v>
      </c>
      <c r="G238">
        <v>0</v>
      </c>
      <c r="H238" t="s">
        <v>165</v>
      </c>
    </row>
    <row r="239" spans="1:8">
      <c r="A239" t="s">
        <v>120</v>
      </c>
      <c r="B239" t="s">
        <v>123</v>
      </c>
      <c r="C239" t="s">
        <v>256</v>
      </c>
      <c r="E239">
        <v>28.3</v>
      </c>
      <c r="F239">
        <v>0</v>
      </c>
      <c r="G239">
        <v>0</v>
      </c>
      <c r="H239" t="s">
        <v>165</v>
      </c>
    </row>
    <row r="240" spans="1:8">
      <c r="A240" t="s">
        <v>120</v>
      </c>
      <c r="B240" t="s">
        <v>123</v>
      </c>
      <c r="C240" t="s">
        <v>257</v>
      </c>
      <c r="E240">
        <v>30.7</v>
      </c>
      <c r="F240">
        <v>0</v>
      </c>
      <c r="G240">
        <v>0</v>
      </c>
      <c r="H240" t="s">
        <v>165</v>
      </c>
    </row>
    <row r="241" spans="1:8">
      <c r="A241" t="s">
        <v>120</v>
      </c>
      <c r="B241" t="s">
        <v>123</v>
      </c>
      <c r="C241" t="s">
        <v>258</v>
      </c>
      <c r="E241">
        <v>32.1</v>
      </c>
      <c r="F241">
        <v>0</v>
      </c>
      <c r="G241">
        <v>0</v>
      </c>
      <c r="H241" t="s">
        <v>165</v>
      </c>
    </row>
    <row r="242" spans="1:8">
      <c r="A242" t="s">
        <v>120</v>
      </c>
      <c r="B242" t="s">
        <v>123</v>
      </c>
      <c r="C242" t="s">
        <v>259</v>
      </c>
      <c r="E242">
        <v>33.299999999999997</v>
      </c>
      <c r="F242">
        <v>0</v>
      </c>
      <c r="G242">
        <v>0</v>
      </c>
      <c r="H242" t="s">
        <v>165</v>
      </c>
    </row>
    <row r="243" spans="1:8">
      <c r="A243" t="s">
        <v>120</v>
      </c>
      <c r="B243" t="s">
        <v>123</v>
      </c>
      <c r="C243" t="s">
        <v>260</v>
      </c>
      <c r="E243">
        <v>28.3</v>
      </c>
      <c r="F243">
        <v>0</v>
      </c>
      <c r="G243">
        <v>0</v>
      </c>
      <c r="H243" t="s">
        <v>165</v>
      </c>
    </row>
    <row r="244" spans="1:8">
      <c r="A244" t="s">
        <v>120</v>
      </c>
      <c r="B244" t="s">
        <v>123</v>
      </c>
      <c r="C244" t="s">
        <v>261</v>
      </c>
      <c r="E244">
        <v>34.4</v>
      </c>
      <c r="F244">
        <v>0</v>
      </c>
      <c r="G244">
        <v>0</v>
      </c>
      <c r="H244" t="s">
        <v>165</v>
      </c>
    </row>
    <row r="245" spans="1:8">
      <c r="A245" t="s">
        <v>120</v>
      </c>
      <c r="B245" t="s">
        <v>123</v>
      </c>
      <c r="C245" t="s">
        <v>262</v>
      </c>
      <c r="E245">
        <v>30.8</v>
      </c>
      <c r="F245">
        <v>0</v>
      </c>
      <c r="G245">
        <v>0</v>
      </c>
      <c r="H245" t="s">
        <v>165</v>
      </c>
    </row>
    <row r="246" spans="1:8">
      <c r="A246" t="s">
        <v>120</v>
      </c>
      <c r="B246" t="s">
        <v>123</v>
      </c>
      <c r="C246" t="s">
        <v>263</v>
      </c>
      <c r="E246">
        <v>22.4</v>
      </c>
      <c r="F246">
        <v>0</v>
      </c>
      <c r="G246">
        <v>0</v>
      </c>
      <c r="H246" t="s">
        <v>165</v>
      </c>
    </row>
    <row r="247" spans="1:8">
      <c r="A247" t="s">
        <v>120</v>
      </c>
      <c r="B247" t="s">
        <v>123</v>
      </c>
      <c r="C247" t="s">
        <v>264</v>
      </c>
      <c r="E247">
        <v>25.2</v>
      </c>
      <c r="F247">
        <v>0</v>
      </c>
      <c r="G247">
        <v>0</v>
      </c>
      <c r="H247" t="s">
        <v>165</v>
      </c>
    </row>
    <row r="248" spans="1:8">
      <c r="A248" t="s">
        <v>120</v>
      </c>
      <c r="B248" t="s">
        <v>123</v>
      </c>
      <c r="C248" t="s">
        <v>265</v>
      </c>
      <c r="E248">
        <v>23</v>
      </c>
      <c r="F248">
        <v>0</v>
      </c>
      <c r="G248">
        <v>0</v>
      </c>
      <c r="H248" t="s">
        <v>165</v>
      </c>
    </row>
    <row r="249" spans="1:8">
      <c r="A249" t="s">
        <v>120</v>
      </c>
      <c r="B249" t="s">
        <v>123</v>
      </c>
      <c r="C249" t="s">
        <v>266</v>
      </c>
      <c r="E249">
        <f>AVERAGE(27, 25.1)</f>
        <v>26.05</v>
      </c>
      <c r="F249">
        <v>0</v>
      </c>
      <c r="G249">
        <v>0</v>
      </c>
      <c r="H249" t="s">
        <v>165</v>
      </c>
    </row>
    <row r="250" spans="1:8">
      <c r="A250" t="s">
        <v>120</v>
      </c>
      <c r="B250" t="s">
        <v>123</v>
      </c>
      <c r="C250" t="s">
        <v>267</v>
      </c>
      <c r="E250">
        <v>20.9</v>
      </c>
      <c r="F250">
        <v>0</v>
      </c>
      <c r="G250">
        <v>0</v>
      </c>
      <c r="H250" t="s">
        <v>165</v>
      </c>
    </row>
    <row r="251" spans="1:8">
      <c r="A251" t="s">
        <v>120</v>
      </c>
      <c r="B251" t="s">
        <v>123</v>
      </c>
      <c r="C251" t="s">
        <v>268</v>
      </c>
      <c r="E251">
        <v>27.4</v>
      </c>
      <c r="F251">
        <v>0</v>
      </c>
      <c r="G251">
        <v>0</v>
      </c>
      <c r="H251" t="s">
        <v>165</v>
      </c>
    </row>
    <row r="252" spans="1:8">
      <c r="A252" t="s">
        <v>120</v>
      </c>
      <c r="B252" t="s">
        <v>123</v>
      </c>
      <c r="C252" t="s">
        <v>269</v>
      </c>
      <c r="E252">
        <v>31.8</v>
      </c>
      <c r="F252">
        <v>0</v>
      </c>
      <c r="G252">
        <v>0</v>
      </c>
      <c r="H252" t="s">
        <v>165</v>
      </c>
    </row>
    <row r="253" spans="1:8">
      <c r="A253" t="s">
        <v>120</v>
      </c>
      <c r="B253" t="s">
        <v>123</v>
      </c>
      <c r="C253" t="s">
        <v>270</v>
      </c>
      <c r="E253">
        <v>32</v>
      </c>
      <c r="F253">
        <v>0</v>
      </c>
      <c r="G253">
        <v>0</v>
      </c>
      <c r="H253" t="s">
        <v>165</v>
      </c>
    </row>
    <row r="254" spans="1:8">
      <c r="A254" t="s">
        <v>120</v>
      </c>
      <c r="B254" t="s">
        <v>123</v>
      </c>
      <c r="C254" t="s">
        <v>271</v>
      </c>
      <c r="E254">
        <v>28.5</v>
      </c>
      <c r="F254">
        <v>0</v>
      </c>
      <c r="G254">
        <v>0</v>
      </c>
      <c r="H254" t="s">
        <v>165</v>
      </c>
    </row>
    <row r="255" spans="1:8">
      <c r="A255" t="s">
        <v>120</v>
      </c>
      <c r="B255" t="s">
        <v>123</v>
      </c>
      <c r="C255" t="s">
        <v>272</v>
      </c>
      <c r="E255">
        <v>29</v>
      </c>
      <c r="F255">
        <v>0</v>
      </c>
      <c r="G255">
        <v>0</v>
      </c>
      <c r="H255" t="s">
        <v>165</v>
      </c>
    </row>
    <row r="256" spans="1:8">
      <c r="A256" t="s">
        <v>120</v>
      </c>
      <c r="B256" t="s">
        <v>123</v>
      </c>
      <c r="C256" t="s">
        <v>273</v>
      </c>
      <c r="E256">
        <v>12.7</v>
      </c>
      <c r="F256">
        <v>0</v>
      </c>
      <c r="G256">
        <v>0</v>
      </c>
      <c r="H256" t="s">
        <v>165</v>
      </c>
    </row>
    <row r="257" spans="1:8">
      <c r="A257" t="s">
        <v>120</v>
      </c>
      <c r="B257" t="s">
        <v>123</v>
      </c>
      <c r="C257" t="s">
        <v>274</v>
      </c>
      <c r="E257">
        <v>37.9</v>
      </c>
      <c r="F257">
        <v>0</v>
      </c>
      <c r="G257">
        <v>0</v>
      </c>
      <c r="H257" t="s">
        <v>165</v>
      </c>
    </row>
    <row r="258" spans="1:8">
      <c r="A258" t="s">
        <v>120</v>
      </c>
      <c r="B258" t="s">
        <v>123</v>
      </c>
      <c r="C258" t="s">
        <v>275</v>
      </c>
      <c r="E258">
        <v>26</v>
      </c>
      <c r="F258">
        <v>0</v>
      </c>
      <c r="G258">
        <v>0</v>
      </c>
      <c r="H258" t="s">
        <v>165</v>
      </c>
    </row>
    <row r="259" spans="1:8">
      <c r="A259" t="s">
        <v>120</v>
      </c>
      <c r="B259" t="s">
        <v>123</v>
      </c>
      <c r="C259" t="s">
        <v>276</v>
      </c>
      <c r="E259">
        <v>28.8</v>
      </c>
      <c r="F259">
        <v>0</v>
      </c>
      <c r="G259">
        <v>0</v>
      </c>
      <c r="H259" t="s">
        <v>165</v>
      </c>
    </row>
    <row r="260" spans="1:8">
      <c r="A260" t="s">
        <v>120</v>
      </c>
      <c r="B260" t="s">
        <v>123</v>
      </c>
      <c r="C260" t="s">
        <v>277</v>
      </c>
      <c r="E260">
        <v>33</v>
      </c>
      <c r="F260">
        <v>0</v>
      </c>
      <c r="G260">
        <v>0</v>
      </c>
      <c r="H260" t="s">
        <v>165</v>
      </c>
    </row>
    <row r="261" spans="1:8">
      <c r="A261" t="s">
        <v>120</v>
      </c>
      <c r="B261" t="s">
        <v>123</v>
      </c>
      <c r="C261" t="s">
        <v>278</v>
      </c>
      <c r="E261">
        <v>21.3</v>
      </c>
      <c r="F261">
        <v>0</v>
      </c>
      <c r="G261">
        <v>0</v>
      </c>
      <c r="H261" t="s">
        <v>165</v>
      </c>
    </row>
    <row r="262" spans="1:8">
      <c r="A262" t="s">
        <v>120</v>
      </c>
      <c r="B262" t="s">
        <v>123</v>
      </c>
      <c r="C262" t="s">
        <v>279</v>
      </c>
      <c r="E262">
        <v>22.7</v>
      </c>
      <c r="F262">
        <v>0</v>
      </c>
      <c r="G262">
        <v>0</v>
      </c>
      <c r="H262" t="s">
        <v>165</v>
      </c>
    </row>
    <row r="263" spans="1:8">
      <c r="A263" t="s">
        <v>120</v>
      </c>
      <c r="B263" t="s">
        <v>123</v>
      </c>
      <c r="C263" t="s">
        <v>280</v>
      </c>
      <c r="E263">
        <v>24.2</v>
      </c>
      <c r="F263">
        <v>0</v>
      </c>
      <c r="G263">
        <v>0</v>
      </c>
      <c r="H263" t="s">
        <v>165</v>
      </c>
    </row>
    <row r="264" spans="1:8">
      <c r="A264" t="s">
        <v>120</v>
      </c>
      <c r="B264" t="s">
        <v>123</v>
      </c>
      <c r="C264" t="s">
        <v>281</v>
      </c>
      <c r="E264">
        <v>35.5</v>
      </c>
      <c r="F264">
        <v>0</v>
      </c>
      <c r="G264">
        <v>0</v>
      </c>
      <c r="H264" t="s">
        <v>165</v>
      </c>
    </row>
    <row r="265" spans="1:8">
      <c r="A265" t="s">
        <v>120</v>
      </c>
      <c r="B265" t="s">
        <v>123</v>
      </c>
      <c r="C265" t="s">
        <v>282</v>
      </c>
      <c r="E265">
        <f>AVERAGE(43.7,25.6,35.7, 44.7)</f>
        <v>37.425000000000004</v>
      </c>
      <c r="F265">
        <v>0</v>
      </c>
      <c r="G265">
        <v>0</v>
      </c>
      <c r="H265" t="s">
        <v>165</v>
      </c>
    </row>
    <row r="266" spans="1:8">
      <c r="A266" t="s">
        <v>120</v>
      </c>
      <c r="B266" t="s">
        <v>123</v>
      </c>
      <c r="C266" t="s">
        <v>283</v>
      </c>
      <c r="E266">
        <v>52.1</v>
      </c>
      <c r="F266">
        <v>0</v>
      </c>
      <c r="G266">
        <v>0</v>
      </c>
      <c r="H266" t="s">
        <v>165</v>
      </c>
    </row>
    <row r="267" spans="1:8">
      <c r="A267" t="s">
        <v>120</v>
      </c>
      <c r="B267" t="s">
        <v>123</v>
      </c>
      <c r="C267" t="s">
        <v>284</v>
      </c>
      <c r="E267">
        <v>40.200000000000003</v>
      </c>
      <c r="F267">
        <v>0</v>
      </c>
      <c r="G267">
        <v>0</v>
      </c>
      <c r="H267" t="s">
        <v>165</v>
      </c>
    </row>
    <row r="268" spans="1:8">
      <c r="A268" t="s">
        <v>120</v>
      </c>
      <c r="B268" t="s">
        <v>123</v>
      </c>
      <c r="C268" t="s">
        <v>285</v>
      </c>
      <c r="E268">
        <v>29.8</v>
      </c>
      <c r="F268">
        <v>0</v>
      </c>
      <c r="G268">
        <v>0</v>
      </c>
      <c r="H268" t="s">
        <v>165</v>
      </c>
    </row>
    <row r="269" spans="1:8">
      <c r="A269" t="s">
        <v>120</v>
      </c>
      <c r="B269" t="s">
        <v>123</v>
      </c>
      <c r="C269" t="s">
        <v>286</v>
      </c>
      <c r="E269">
        <v>28.4</v>
      </c>
      <c r="F269">
        <v>0</v>
      </c>
      <c r="G269">
        <v>0</v>
      </c>
      <c r="H269" t="s">
        <v>165</v>
      </c>
    </row>
    <row r="270" spans="1:8">
      <c r="A270" t="s">
        <v>120</v>
      </c>
      <c r="B270" t="s">
        <v>123</v>
      </c>
      <c r="C270" t="s">
        <v>287</v>
      </c>
      <c r="E270">
        <v>37.6</v>
      </c>
      <c r="F270">
        <v>0</v>
      </c>
      <c r="G270">
        <v>0</v>
      </c>
      <c r="H270" t="s">
        <v>165</v>
      </c>
    </row>
    <row r="271" spans="1:8">
      <c r="A271" t="s">
        <v>120</v>
      </c>
      <c r="B271" t="s">
        <v>123</v>
      </c>
      <c r="C271" t="s">
        <v>288</v>
      </c>
      <c r="E271">
        <v>43.2</v>
      </c>
      <c r="F271">
        <v>0</v>
      </c>
      <c r="G271">
        <v>0</v>
      </c>
      <c r="H271" t="s">
        <v>165</v>
      </c>
    </row>
    <row r="272" spans="1:8">
      <c r="A272" t="s">
        <v>120</v>
      </c>
      <c r="B272" t="s">
        <v>123</v>
      </c>
      <c r="C272" t="s">
        <v>289</v>
      </c>
      <c r="E272">
        <v>37.5</v>
      </c>
      <c r="F272">
        <v>0</v>
      </c>
      <c r="G272">
        <v>0</v>
      </c>
      <c r="H272" t="s">
        <v>165</v>
      </c>
    </row>
    <row r="273" spans="1:8">
      <c r="A273" t="s">
        <v>120</v>
      </c>
      <c r="B273" t="s">
        <v>123</v>
      </c>
      <c r="C273" t="s">
        <v>290</v>
      </c>
      <c r="E273">
        <v>29.9</v>
      </c>
      <c r="F273">
        <v>0</v>
      </c>
      <c r="G273">
        <v>0</v>
      </c>
      <c r="H273" t="s">
        <v>165</v>
      </c>
    </row>
    <row r="274" spans="1:8">
      <c r="A274" t="s">
        <v>120</v>
      </c>
      <c r="B274" t="s">
        <v>123</v>
      </c>
      <c r="C274" t="s">
        <v>291</v>
      </c>
      <c r="E274">
        <v>45.6</v>
      </c>
      <c r="F274">
        <v>0</v>
      </c>
      <c r="G274">
        <v>0</v>
      </c>
      <c r="H274" t="s">
        <v>165</v>
      </c>
    </row>
    <row r="275" spans="1:8">
      <c r="A275" t="s">
        <v>120</v>
      </c>
      <c r="B275" t="s">
        <v>292</v>
      </c>
      <c r="C275" t="s">
        <v>293</v>
      </c>
      <c r="E275" s="3">
        <v>0.43</v>
      </c>
      <c r="F275" s="3">
        <v>0</v>
      </c>
      <c r="G275" s="3">
        <v>0</v>
      </c>
      <c r="H275" t="s">
        <v>294</v>
      </c>
    </row>
    <row r="276" spans="1:8">
      <c r="A276" t="s">
        <v>120</v>
      </c>
      <c r="B276" t="s">
        <v>292</v>
      </c>
      <c r="C276" t="s">
        <v>295</v>
      </c>
      <c r="E276" s="3">
        <v>0.34</v>
      </c>
      <c r="F276" s="3">
        <v>0</v>
      </c>
      <c r="G276" s="3">
        <v>0</v>
      </c>
      <c r="H276" t="s">
        <v>294</v>
      </c>
    </row>
    <row r="277" spans="1:8">
      <c r="A277" t="s">
        <v>120</v>
      </c>
      <c r="B277" t="s">
        <v>292</v>
      </c>
      <c r="C277" t="s">
        <v>208</v>
      </c>
      <c r="E277" s="3">
        <v>0.39</v>
      </c>
      <c r="F277" s="3">
        <v>0</v>
      </c>
      <c r="G277" s="3">
        <v>0</v>
      </c>
      <c r="H277" t="s">
        <v>294</v>
      </c>
    </row>
    <row r="278" spans="1:8">
      <c r="A278" t="s">
        <v>120</v>
      </c>
      <c r="B278" t="s">
        <v>292</v>
      </c>
      <c r="C278" t="s">
        <v>296</v>
      </c>
      <c r="E278" s="3">
        <v>0.31</v>
      </c>
      <c r="F278" s="3">
        <v>0</v>
      </c>
      <c r="G278" s="3">
        <v>0</v>
      </c>
      <c r="H278" t="s">
        <v>294</v>
      </c>
    </row>
    <row r="279" spans="1:8">
      <c r="A279" t="s">
        <v>120</v>
      </c>
      <c r="B279" t="s">
        <v>292</v>
      </c>
      <c r="C279" t="s">
        <v>297</v>
      </c>
      <c r="E279" s="3">
        <v>0.46</v>
      </c>
      <c r="F279" s="3">
        <v>0</v>
      </c>
      <c r="G279" s="3">
        <v>0</v>
      </c>
      <c r="H279" t="s">
        <v>294</v>
      </c>
    </row>
    <row r="280" spans="1:8">
      <c r="A280" t="s">
        <v>120</v>
      </c>
      <c r="B280" t="s">
        <v>292</v>
      </c>
      <c r="C280" t="s">
        <v>210</v>
      </c>
      <c r="E280" s="3">
        <v>0.62</v>
      </c>
      <c r="F280" s="3">
        <v>0</v>
      </c>
      <c r="G280" s="3">
        <v>0</v>
      </c>
      <c r="H280" t="s">
        <v>294</v>
      </c>
    </row>
    <row r="281" spans="1:8">
      <c r="A281" t="s">
        <v>120</v>
      </c>
      <c r="B281" t="s">
        <v>292</v>
      </c>
      <c r="C281" t="s">
        <v>298</v>
      </c>
      <c r="E281" s="3">
        <v>0.44</v>
      </c>
      <c r="F281" s="3">
        <v>0</v>
      </c>
      <c r="G281" s="3">
        <v>0</v>
      </c>
      <c r="H281" t="s">
        <v>294</v>
      </c>
    </row>
    <row r="282" spans="1:8">
      <c r="A282" t="s">
        <v>120</v>
      </c>
      <c r="B282" t="s">
        <v>292</v>
      </c>
      <c r="C282" t="s">
        <v>299</v>
      </c>
      <c r="E282" s="3">
        <v>0.47</v>
      </c>
      <c r="F282" s="3">
        <v>0</v>
      </c>
      <c r="G282" s="3">
        <v>0</v>
      </c>
      <c r="H282" t="s">
        <v>294</v>
      </c>
    </row>
    <row r="283" spans="1:8">
      <c r="A283" t="s">
        <v>120</v>
      </c>
      <c r="B283" t="s">
        <v>292</v>
      </c>
      <c r="C283" t="s">
        <v>211</v>
      </c>
      <c r="E283" s="3">
        <v>0.28999999999999998</v>
      </c>
      <c r="F283" s="3">
        <v>0</v>
      </c>
      <c r="G283" s="3">
        <v>0</v>
      </c>
      <c r="H283" t="s">
        <v>294</v>
      </c>
    </row>
    <row r="284" spans="1:8">
      <c r="A284" t="s">
        <v>120</v>
      </c>
      <c r="B284" t="s">
        <v>300</v>
      </c>
      <c r="C284" t="s">
        <v>301</v>
      </c>
      <c r="E284">
        <v>5.67</v>
      </c>
      <c r="F284">
        <v>0</v>
      </c>
      <c r="G284">
        <v>0</v>
      </c>
      <c r="H284" t="s">
        <v>125</v>
      </c>
    </row>
    <row r="285" spans="1:8">
      <c r="A285" t="s">
        <v>120</v>
      </c>
      <c r="B285" t="s">
        <v>300</v>
      </c>
      <c r="C285" t="s">
        <v>124</v>
      </c>
      <c r="E285">
        <v>3.16</v>
      </c>
      <c r="F285">
        <v>0</v>
      </c>
      <c r="G285">
        <v>0</v>
      </c>
      <c r="H285" t="s">
        <v>125</v>
      </c>
    </row>
    <row r="286" spans="1:8">
      <c r="A286" t="s">
        <v>120</v>
      </c>
      <c r="B286" t="s">
        <v>300</v>
      </c>
      <c r="C286" t="s">
        <v>126</v>
      </c>
      <c r="E286">
        <v>3.11</v>
      </c>
      <c r="F286">
        <v>0</v>
      </c>
      <c r="G286">
        <v>0</v>
      </c>
      <c r="H286" t="s">
        <v>125</v>
      </c>
    </row>
    <row r="287" spans="1:8">
      <c r="A287" t="s">
        <v>120</v>
      </c>
      <c r="B287" t="s">
        <v>292</v>
      </c>
      <c r="C287" t="s">
        <v>215</v>
      </c>
      <c r="E287" s="3">
        <v>0.14000000000000001</v>
      </c>
      <c r="F287" s="3">
        <v>0</v>
      </c>
      <c r="G287" s="3">
        <v>0</v>
      </c>
      <c r="H287" t="s">
        <v>294</v>
      </c>
    </row>
    <row r="288" spans="1:8">
      <c r="A288" t="s">
        <v>120</v>
      </c>
      <c r="B288" t="s">
        <v>292</v>
      </c>
      <c r="C288" t="s">
        <v>217</v>
      </c>
      <c r="E288" s="3">
        <v>0.18</v>
      </c>
      <c r="F288" s="3">
        <v>0</v>
      </c>
      <c r="G288" s="3">
        <v>0</v>
      </c>
      <c r="H288" t="s">
        <v>294</v>
      </c>
    </row>
    <row r="289" spans="1:8">
      <c r="A289" t="s">
        <v>120</v>
      </c>
      <c r="B289" t="s">
        <v>292</v>
      </c>
      <c r="C289" t="s">
        <v>216</v>
      </c>
      <c r="E289" s="3">
        <v>0.11</v>
      </c>
      <c r="F289" s="3">
        <v>0</v>
      </c>
      <c r="G289" s="3">
        <v>0</v>
      </c>
      <c r="H289" t="s">
        <v>294</v>
      </c>
    </row>
    <row r="290" spans="1:8">
      <c r="A290" t="s">
        <v>120</v>
      </c>
      <c r="B290" t="s">
        <v>292</v>
      </c>
      <c r="C290" t="s">
        <v>302</v>
      </c>
      <c r="E290" s="3">
        <v>37.22</v>
      </c>
      <c r="F290" s="3">
        <v>0</v>
      </c>
      <c r="G290" s="3">
        <v>0</v>
      </c>
      <c r="H290" t="s">
        <v>294</v>
      </c>
    </row>
    <row r="291" spans="1:8">
      <c r="A291" t="s">
        <v>120</v>
      </c>
      <c r="B291" t="s">
        <v>300</v>
      </c>
      <c r="C291" t="s">
        <v>129</v>
      </c>
      <c r="E291">
        <v>10.3</v>
      </c>
      <c r="F291">
        <v>0</v>
      </c>
      <c r="G291">
        <v>0</v>
      </c>
      <c r="H291" t="s">
        <v>125</v>
      </c>
    </row>
    <row r="292" spans="1:8">
      <c r="A292" t="s">
        <v>120</v>
      </c>
      <c r="B292" t="s">
        <v>300</v>
      </c>
      <c r="C292" t="s">
        <v>133</v>
      </c>
      <c r="E292">
        <v>16.13</v>
      </c>
      <c r="F292">
        <v>0</v>
      </c>
      <c r="G292">
        <v>0</v>
      </c>
      <c r="H292" t="s">
        <v>125</v>
      </c>
    </row>
    <row r="293" spans="1:8">
      <c r="A293" t="s">
        <v>120</v>
      </c>
      <c r="B293" t="s">
        <v>300</v>
      </c>
      <c r="C293" t="s">
        <v>303</v>
      </c>
      <c r="E293">
        <v>5.88</v>
      </c>
      <c r="F293">
        <v>0</v>
      </c>
      <c r="G293">
        <v>0</v>
      </c>
      <c r="H293" t="s">
        <v>125</v>
      </c>
    </row>
    <row r="294" spans="1:8">
      <c r="A294" t="s">
        <v>120</v>
      </c>
      <c r="B294" t="s">
        <v>292</v>
      </c>
      <c r="C294" t="s">
        <v>204</v>
      </c>
      <c r="E294" s="3">
        <v>0.33</v>
      </c>
      <c r="F294" s="3">
        <v>0</v>
      </c>
      <c r="G294" s="3">
        <v>0</v>
      </c>
      <c r="H294" t="s">
        <v>294</v>
      </c>
    </row>
    <row r="295" spans="1:8">
      <c r="A295" t="s">
        <v>120</v>
      </c>
      <c r="B295" t="s">
        <v>300</v>
      </c>
      <c r="C295" t="s">
        <v>304</v>
      </c>
      <c r="E295">
        <v>5.13</v>
      </c>
      <c r="F295">
        <v>0</v>
      </c>
      <c r="G295">
        <v>0</v>
      </c>
      <c r="H295" t="s">
        <v>125</v>
      </c>
    </row>
    <row r="296" spans="1:8">
      <c r="A296" t="s">
        <v>120</v>
      </c>
      <c r="B296" t="s">
        <v>300</v>
      </c>
      <c r="C296" t="s">
        <v>305</v>
      </c>
      <c r="E296">
        <v>1.1599999999999999</v>
      </c>
      <c r="F296">
        <v>0</v>
      </c>
      <c r="G296">
        <v>0</v>
      </c>
      <c r="H296" t="s">
        <v>125</v>
      </c>
    </row>
    <row r="297" spans="1:8">
      <c r="A297" t="s">
        <v>120</v>
      </c>
      <c r="B297" t="s">
        <v>300</v>
      </c>
      <c r="C297" t="s">
        <v>306</v>
      </c>
      <c r="E297">
        <v>0.18</v>
      </c>
      <c r="F297">
        <v>0</v>
      </c>
      <c r="G297">
        <v>0</v>
      </c>
      <c r="H297" t="s">
        <v>125</v>
      </c>
    </row>
    <row r="298" spans="1:8">
      <c r="A298" t="s">
        <v>120</v>
      </c>
      <c r="B298" t="s">
        <v>300</v>
      </c>
      <c r="C298" t="s">
        <v>307</v>
      </c>
      <c r="E298">
        <v>0.13</v>
      </c>
      <c r="F298">
        <v>0</v>
      </c>
      <c r="G298">
        <v>0</v>
      </c>
      <c r="H298" t="s">
        <v>125</v>
      </c>
    </row>
    <row r="299" spans="1:8">
      <c r="A299" t="s">
        <v>120</v>
      </c>
      <c r="B299" t="s">
        <v>292</v>
      </c>
      <c r="C299" t="s">
        <v>308</v>
      </c>
      <c r="E299" s="3">
        <v>0.41</v>
      </c>
      <c r="F299" s="3">
        <v>0</v>
      </c>
      <c r="G299" s="3">
        <v>0</v>
      </c>
      <c r="H299" t="s">
        <v>294</v>
      </c>
    </row>
    <row r="300" spans="1:8">
      <c r="A300" t="s">
        <v>120</v>
      </c>
      <c r="B300" t="s">
        <v>292</v>
      </c>
      <c r="C300" t="s">
        <v>309</v>
      </c>
      <c r="E300" s="3">
        <v>0.26</v>
      </c>
      <c r="F300" s="3">
        <v>0</v>
      </c>
      <c r="G300" s="3">
        <v>0</v>
      </c>
      <c r="H300" t="s">
        <v>294</v>
      </c>
    </row>
    <row r="301" spans="1:8">
      <c r="A301" t="s">
        <v>120</v>
      </c>
      <c r="B301" t="s">
        <v>292</v>
      </c>
      <c r="C301" t="s">
        <v>310</v>
      </c>
      <c r="E301" s="3">
        <v>0.31</v>
      </c>
      <c r="F301" s="3">
        <v>0</v>
      </c>
      <c r="G301" s="3">
        <v>0</v>
      </c>
      <c r="H301" t="s">
        <v>294</v>
      </c>
    </row>
    <row r="302" spans="1:8">
      <c r="A302" t="s">
        <v>120</v>
      </c>
      <c r="B302" t="s">
        <v>292</v>
      </c>
      <c r="C302" t="s">
        <v>311</v>
      </c>
      <c r="E302" s="3">
        <v>0.37</v>
      </c>
      <c r="F302" s="3">
        <v>0</v>
      </c>
      <c r="G302" s="3">
        <v>0</v>
      </c>
      <c r="H302" t="s">
        <v>294</v>
      </c>
    </row>
    <row r="303" spans="1:8">
      <c r="A303" t="s">
        <v>120</v>
      </c>
      <c r="B303" t="s">
        <v>292</v>
      </c>
      <c r="C303" t="s">
        <v>312</v>
      </c>
      <c r="E303" s="3">
        <v>0.6</v>
      </c>
      <c r="F303" s="3">
        <v>0</v>
      </c>
      <c r="G303" s="3">
        <v>0</v>
      </c>
      <c r="H303" t="s">
        <v>294</v>
      </c>
    </row>
    <row r="304" spans="1:8">
      <c r="A304" t="s">
        <v>120</v>
      </c>
      <c r="B304" t="s">
        <v>292</v>
      </c>
      <c r="C304" t="s">
        <v>178</v>
      </c>
      <c r="E304" s="3">
        <v>0.26</v>
      </c>
      <c r="F304" s="3">
        <v>0</v>
      </c>
      <c r="G304" s="3">
        <v>0</v>
      </c>
      <c r="H304" t="s">
        <v>294</v>
      </c>
    </row>
    <row r="305" spans="1:8">
      <c r="A305" t="s">
        <v>120</v>
      </c>
      <c r="B305" t="s">
        <v>292</v>
      </c>
      <c r="C305" t="s">
        <v>190</v>
      </c>
      <c r="E305" s="3">
        <v>0.5</v>
      </c>
      <c r="F305" s="3">
        <v>0</v>
      </c>
      <c r="G305" s="3">
        <v>0</v>
      </c>
      <c r="H305" t="s">
        <v>294</v>
      </c>
    </row>
    <row r="306" spans="1:8">
      <c r="A306" t="s">
        <v>120</v>
      </c>
      <c r="B306" t="s">
        <v>292</v>
      </c>
      <c r="C306" t="s">
        <v>313</v>
      </c>
      <c r="E306" s="3">
        <v>0.56000000000000005</v>
      </c>
      <c r="F306" s="3">
        <v>0</v>
      </c>
      <c r="G306" s="3">
        <v>0</v>
      </c>
      <c r="H306" t="s">
        <v>294</v>
      </c>
    </row>
    <row r="307" spans="1:8">
      <c r="A307" t="s">
        <v>120</v>
      </c>
      <c r="B307" t="s">
        <v>292</v>
      </c>
      <c r="C307" t="s">
        <v>314</v>
      </c>
      <c r="E307" s="3">
        <v>0.7</v>
      </c>
      <c r="F307" s="3">
        <v>0</v>
      </c>
      <c r="G307" s="3">
        <v>0</v>
      </c>
      <c r="H307" t="s">
        <v>294</v>
      </c>
    </row>
    <row r="308" spans="1:8">
      <c r="A308" t="s">
        <v>120</v>
      </c>
      <c r="B308" t="s">
        <v>292</v>
      </c>
      <c r="C308" t="s">
        <v>315</v>
      </c>
      <c r="E308" s="3">
        <v>0.57999999999999996</v>
      </c>
      <c r="F308" s="3">
        <v>0</v>
      </c>
      <c r="G308" s="3">
        <v>0</v>
      </c>
      <c r="H308" t="s">
        <v>294</v>
      </c>
    </row>
    <row r="309" spans="1:8">
      <c r="A309" t="s">
        <v>120</v>
      </c>
      <c r="B309" t="s">
        <v>292</v>
      </c>
      <c r="C309" t="s">
        <v>316</v>
      </c>
      <c r="E309" s="3">
        <v>0.3</v>
      </c>
      <c r="F309" s="3">
        <v>0</v>
      </c>
      <c r="G309" s="3">
        <v>0</v>
      </c>
      <c r="H309" t="s">
        <v>294</v>
      </c>
    </row>
    <row r="310" spans="1:8">
      <c r="A310" t="s">
        <v>120</v>
      </c>
      <c r="B310" t="s">
        <v>292</v>
      </c>
      <c r="C310" t="s">
        <v>317</v>
      </c>
      <c r="E310" s="3">
        <v>0.37</v>
      </c>
      <c r="F310" s="3">
        <v>0</v>
      </c>
      <c r="G310" s="3">
        <v>0</v>
      </c>
      <c r="H310" t="s">
        <v>294</v>
      </c>
    </row>
    <row r="311" spans="1:8">
      <c r="A311" t="s">
        <v>120</v>
      </c>
      <c r="B311" t="s">
        <v>292</v>
      </c>
      <c r="C311" t="s">
        <v>318</v>
      </c>
      <c r="E311" s="3">
        <v>0.51</v>
      </c>
      <c r="F311" s="3">
        <v>0</v>
      </c>
      <c r="G311" s="3">
        <v>0</v>
      </c>
      <c r="H311" t="s">
        <v>294</v>
      </c>
    </row>
    <row r="312" spans="1:8">
      <c r="A312" t="s">
        <v>120</v>
      </c>
      <c r="B312" t="s">
        <v>292</v>
      </c>
      <c r="C312" t="s">
        <v>319</v>
      </c>
      <c r="E312" s="3">
        <v>0.2</v>
      </c>
      <c r="F312" s="3">
        <v>0</v>
      </c>
      <c r="G312" s="3">
        <v>0</v>
      </c>
      <c r="H312" t="s">
        <v>294</v>
      </c>
    </row>
    <row r="313" spans="1:8">
      <c r="A313" t="s">
        <v>120</v>
      </c>
      <c r="B313" t="s">
        <v>292</v>
      </c>
      <c r="C313" t="s">
        <v>320</v>
      </c>
      <c r="E313" s="3">
        <v>0.24</v>
      </c>
      <c r="F313" s="3">
        <v>0</v>
      </c>
      <c r="G313" s="3">
        <v>0</v>
      </c>
      <c r="H313" t="s">
        <v>294</v>
      </c>
    </row>
    <row r="314" spans="1:8">
      <c r="A314" t="s">
        <v>120</v>
      </c>
      <c r="B314" t="s">
        <v>292</v>
      </c>
      <c r="C314" t="s">
        <v>186</v>
      </c>
      <c r="E314" s="3">
        <v>0.38</v>
      </c>
      <c r="F314" s="3">
        <v>0</v>
      </c>
      <c r="G314" s="3">
        <v>0</v>
      </c>
      <c r="H314" t="s">
        <v>294</v>
      </c>
    </row>
    <row r="315" spans="1:8">
      <c r="A315" t="s">
        <v>120</v>
      </c>
      <c r="B315" t="s">
        <v>292</v>
      </c>
      <c r="C315" t="s">
        <v>321</v>
      </c>
      <c r="E315" s="3">
        <v>0.64</v>
      </c>
      <c r="F315" s="3">
        <v>0</v>
      </c>
      <c r="G315" s="3">
        <v>0</v>
      </c>
      <c r="H315" t="s">
        <v>294</v>
      </c>
    </row>
    <row r="316" spans="1:8">
      <c r="A316" t="s">
        <v>120</v>
      </c>
      <c r="B316" t="s">
        <v>292</v>
      </c>
      <c r="C316" t="s">
        <v>322</v>
      </c>
      <c r="E316" s="3">
        <v>0.28999999999999998</v>
      </c>
      <c r="F316" s="3">
        <v>0</v>
      </c>
      <c r="G316" s="3">
        <v>0</v>
      </c>
      <c r="H316" t="s">
        <v>294</v>
      </c>
    </row>
    <row r="317" spans="1:8">
      <c r="A317" t="s">
        <v>120</v>
      </c>
      <c r="B317" t="s">
        <v>292</v>
      </c>
      <c r="C317" t="s">
        <v>323</v>
      </c>
      <c r="E317" s="3">
        <v>28.53</v>
      </c>
      <c r="F317" s="3">
        <v>0</v>
      </c>
      <c r="G317" s="3">
        <v>0</v>
      </c>
      <c r="H317" t="s">
        <v>294</v>
      </c>
    </row>
    <row r="318" spans="1:8">
      <c r="A318" t="s">
        <v>120</v>
      </c>
      <c r="B318" t="s">
        <v>292</v>
      </c>
      <c r="C318" t="s">
        <v>324</v>
      </c>
      <c r="E318" s="3">
        <v>0.82</v>
      </c>
      <c r="F318" s="3">
        <v>0</v>
      </c>
      <c r="G318" s="3">
        <v>0</v>
      </c>
      <c r="H318" t="s">
        <v>294</v>
      </c>
    </row>
    <row r="319" spans="1:8">
      <c r="A319" t="s">
        <v>120</v>
      </c>
      <c r="B319" t="s">
        <v>325</v>
      </c>
      <c r="C319" t="s">
        <v>326</v>
      </c>
      <c r="E319" s="3">
        <v>14.08</v>
      </c>
      <c r="F319">
        <v>4.9800000000000004</v>
      </c>
      <c r="G319">
        <v>0.84</v>
      </c>
      <c r="H319" t="s">
        <v>327</v>
      </c>
    </row>
    <row r="320" spans="1:8">
      <c r="A320" t="s">
        <v>120</v>
      </c>
      <c r="B320" t="s">
        <v>325</v>
      </c>
      <c r="C320" t="s">
        <v>328</v>
      </c>
      <c r="E320" s="3">
        <v>6.93</v>
      </c>
      <c r="F320">
        <v>3.6</v>
      </c>
      <c r="G320">
        <v>8.1300000000000008</v>
      </c>
      <c r="H320" t="s">
        <v>327</v>
      </c>
    </row>
    <row r="321" spans="1:8">
      <c r="A321" t="s">
        <v>120</v>
      </c>
      <c r="B321" t="s">
        <v>325</v>
      </c>
      <c r="C321" t="s">
        <v>329</v>
      </c>
      <c r="E321" s="3">
        <v>9.26</v>
      </c>
      <c r="F321">
        <v>5.61</v>
      </c>
      <c r="G321">
        <v>5.77</v>
      </c>
      <c r="H321" t="s">
        <v>327</v>
      </c>
    </row>
    <row r="322" spans="1:8">
      <c r="A322" t="s">
        <v>120</v>
      </c>
      <c r="B322" t="s">
        <v>325</v>
      </c>
      <c r="C322" t="s">
        <v>330</v>
      </c>
      <c r="E322" s="3">
        <v>2.29</v>
      </c>
      <c r="F322">
        <v>0</v>
      </c>
      <c r="G322">
        <v>0.11</v>
      </c>
      <c r="H322" t="s">
        <v>327</v>
      </c>
    </row>
    <row r="323" spans="1:8">
      <c r="A323" t="s">
        <v>120</v>
      </c>
      <c r="B323" t="s">
        <v>325</v>
      </c>
      <c r="C323" t="s">
        <v>331</v>
      </c>
      <c r="E323" s="3">
        <v>4.1900000000000004</v>
      </c>
      <c r="F323">
        <v>5.95</v>
      </c>
      <c r="G323">
        <v>5.75</v>
      </c>
      <c r="H323" t="s">
        <v>327</v>
      </c>
    </row>
    <row r="324" spans="1:8">
      <c r="A324" t="s">
        <v>120</v>
      </c>
      <c r="B324" t="s">
        <v>332</v>
      </c>
      <c r="C324" t="s">
        <v>333</v>
      </c>
      <c r="E324">
        <v>40.6</v>
      </c>
      <c r="F324">
        <v>0</v>
      </c>
      <c r="G324">
        <v>0</v>
      </c>
      <c r="H324" t="s">
        <v>125</v>
      </c>
    </row>
    <row r="325" spans="1:8">
      <c r="A325" t="s">
        <v>120</v>
      </c>
      <c r="B325" t="s">
        <v>332</v>
      </c>
      <c r="C325" t="s">
        <v>334</v>
      </c>
      <c r="E325">
        <v>28.76</v>
      </c>
      <c r="F325">
        <v>0</v>
      </c>
      <c r="G325">
        <v>0</v>
      </c>
      <c r="H325" t="s">
        <v>125</v>
      </c>
    </row>
    <row r="326" spans="1:8">
      <c r="A326" t="s">
        <v>120</v>
      </c>
      <c r="B326" t="s">
        <v>332</v>
      </c>
      <c r="C326" t="s">
        <v>335</v>
      </c>
      <c r="E326">
        <v>1.05</v>
      </c>
      <c r="F326">
        <v>0</v>
      </c>
      <c r="G326">
        <v>0</v>
      </c>
      <c r="H326" t="s">
        <v>125</v>
      </c>
    </row>
    <row r="327" spans="1:8">
      <c r="A327" t="s">
        <v>120</v>
      </c>
      <c r="B327" t="s">
        <v>332</v>
      </c>
      <c r="C327" t="s">
        <v>336</v>
      </c>
      <c r="E327">
        <v>22.41</v>
      </c>
      <c r="F327">
        <v>0</v>
      </c>
      <c r="G327">
        <v>0</v>
      </c>
      <c r="H327" t="s">
        <v>125</v>
      </c>
    </row>
    <row r="328" spans="1:8">
      <c r="A328" t="s">
        <v>120</v>
      </c>
      <c r="B328" t="s">
        <v>332</v>
      </c>
      <c r="C328" t="s">
        <v>337</v>
      </c>
      <c r="E328">
        <v>2.13</v>
      </c>
      <c r="F328">
        <v>0</v>
      </c>
      <c r="G328">
        <v>0</v>
      </c>
      <c r="H328" t="s">
        <v>125</v>
      </c>
    </row>
    <row r="329" spans="1:8">
      <c r="A329" t="s">
        <v>120</v>
      </c>
      <c r="B329" t="s">
        <v>332</v>
      </c>
      <c r="C329" t="s">
        <v>338</v>
      </c>
      <c r="E329">
        <v>20.66</v>
      </c>
      <c r="F329">
        <v>0</v>
      </c>
      <c r="G329">
        <v>0</v>
      </c>
      <c r="H329" t="s">
        <v>125</v>
      </c>
    </row>
    <row r="330" spans="1:8">
      <c r="A330" t="s">
        <v>120</v>
      </c>
      <c r="B330" t="s">
        <v>332</v>
      </c>
      <c r="C330" t="s">
        <v>339</v>
      </c>
      <c r="E330">
        <v>0.65</v>
      </c>
      <c r="F330">
        <v>0</v>
      </c>
      <c r="G330">
        <v>0</v>
      </c>
      <c r="H330" t="s">
        <v>125</v>
      </c>
    </row>
    <row r="331" spans="1:8">
      <c r="A331" t="s">
        <v>120</v>
      </c>
      <c r="B331" t="s">
        <v>332</v>
      </c>
      <c r="C331" t="s">
        <v>340</v>
      </c>
      <c r="E331">
        <v>14.76</v>
      </c>
      <c r="F331">
        <v>0</v>
      </c>
      <c r="G331">
        <v>0</v>
      </c>
      <c r="H331" t="s">
        <v>125</v>
      </c>
    </row>
    <row r="332" spans="1:8">
      <c r="A332" t="s">
        <v>120</v>
      </c>
      <c r="B332" t="s">
        <v>332</v>
      </c>
      <c r="C332" t="s">
        <v>341</v>
      </c>
      <c r="E332">
        <v>39.33</v>
      </c>
      <c r="F332">
        <v>0</v>
      </c>
      <c r="G332">
        <v>0</v>
      </c>
      <c r="H332" t="s">
        <v>125</v>
      </c>
    </row>
    <row r="333" spans="1:8">
      <c r="A333" t="s">
        <v>120</v>
      </c>
      <c r="B333" t="s">
        <v>332</v>
      </c>
      <c r="C333" t="s">
        <v>342</v>
      </c>
      <c r="E333">
        <v>2.64</v>
      </c>
      <c r="F333">
        <v>0</v>
      </c>
      <c r="G333">
        <v>0</v>
      </c>
      <c r="H333" t="s">
        <v>125</v>
      </c>
    </row>
    <row r="334" spans="1:8">
      <c r="A334" t="s">
        <v>120</v>
      </c>
      <c r="B334" t="s">
        <v>332</v>
      </c>
      <c r="C334" t="s">
        <v>343</v>
      </c>
      <c r="E334">
        <v>18.38</v>
      </c>
      <c r="F334">
        <v>0</v>
      </c>
      <c r="G334">
        <v>0</v>
      </c>
      <c r="H334" t="s">
        <v>125</v>
      </c>
    </row>
    <row r="335" spans="1:8">
      <c r="A335" t="s">
        <v>120</v>
      </c>
      <c r="B335" t="s">
        <v>344</v>
      </c>
      <c r="C335" t="s">
        <v>345</v>
      </c>
      <c r="E335">
        <v>5.79</v>
      </c>
      <c r="F335">
        <v>0</v>
      </c>
      <c r="G335">
        <v>0</v>
      </c>
      <c r="H335" t="s">
        <v>125</v>
      </c>
    </row>
    <row r="336" spans="1:8">
      <c r="A336" t="s">
        <v>120</v>
      </c>
      <c r="B336" t="s">
        <v>344</v>
      </c>
      <c r="C336" t="s">
        <v>346</v>
      </c>
      <c r="E336">
        <v>0.53</v>
      </c>
      <c r="F336">
        <v>0</v>
      </c>
      <c r="G336">
        <v>0</v>
      </c>
      <c r="H336" t="s">
        <v>125</v>
      </c>
    </row>
    <row r="337" spans="1:8">
      <c r="A337" t="s">
        <v>120</v>
      </c>
      <c r="B337" t="s">
        <v>347</v>
      </c>
      <c r="C337" t="s">
        <v>348</v>
      </c>
      <c r="E337">
        <v>9.5399999999999991</v>
      </c>
      <c r="F337">
        <v>0</v>
      </c>
      <c r="G337">
        <v>0</v>
      </c>
      <c r="H337" t="s">
        <v>125</v>
      </c>
    </row>
    <row r="338" spans="1:8">
      <c r="A338" t="s">
        <v>120</v>
      </c>
      <c r="B338" t="s">
        <v>349</v>
      </c>
      <c r="C338" t="s">
        <v>350</v>
      </c>
      <c r="E338">
        <v>35.35</v>
      </c>
      <c r="F338">
        <v>0</v>
      </c>
      <c r="G338">
        <v>0</v>
      </c>
      <c r="H338" t="s">
        <v>125</v>
      </c>
    </row>
    <row r="339" spans="1:8">
      <c r="A339" t="s">
        <v>120</v>
      </c>
      <c r="B339" t="s">
        <v>351</v>
      </c>
      <c r="C339" t="s">
        <v>352</v>
      </c>
      <c r="E339">
        <v>13.22</v>
      </c>
      <c r="F339">
        <v>0</v>
      </c>
      <c r="G339">
        <v>0</v>
      </c>
      <c r="H339" t="s">
        <v>125</v>
      </c>
    </row>
    <row r="340" spans="1:8">
      <c r="A340" t="s">
        <v>120</v>
      </c>
      <c r="B340" t="s">
        <v>351</v>
      </c>
      <c r="C340" t="s">
        <v>124</v>
      </c>
      <c r="E340">
        <v>8.2100000000000009</v>
      </c>
      <c r="F340">
        <v>0</v>
      </c>
      <c r="G340">
        <v>0</v>
      </c>
      <c r="H340" t="s">
        <v>125</v>
      </c>
    </row>
    <row r="341" spans="1:8">
      <c r="A341" t="s">
        <v>120</v>
      </c>
      <c r="B341" t="s">
        <v>351</v>
      </c>
      <c r="C341" t="s">
        <v>353</v>
      </c>
      <c r="E341">
        <v>3.73</v>
      </c>
      <c r="F341">
        <v>0</v>
      </c>
      <c r="G341">
        <v>0</v>
      </c>
      <c r="H341" t="s">
        <v>125</v>
      </c>
    </row>
    <row r="342" spans="1:8">
      <c r="A342" t="s">
        <v>120</v>
      </c>
      <c r="B342" t="s">
        <v>351</v>
      </c>
      <c r="C342" t="s">
        <v>126</v>
      </c>
      <c r="E342">
        <v>4.6500000000000004</v>
      </c>
      <c r="F342">
        <v>0</v>
      </c>
      <c r="G342">
        <v>0</v>
      </c>
      <c r="H342" t="s">
        <v>125</v>
      </c>
    </row>
    <row r="343" spans="1:8">
      <c r="A343" t="s">
        <v>120</v>
      </c>
      <c r="B343" t="s">
        <v>351</v>
      </c>
      <c r="C343" t="s">
        <v>128</v>
      </c>
      <c r="E343">
        <v>6.14</v>
      </c>
      <c r="F343">
        <v>0</v>
      </c>
      <c r="G343">
        <v>0</v>
      </c>
      <c r="H343" t="s">
        <v>125</v>
      </c>
    </row>
    <row r="344" spans="1:8">
      <c r="A344" t="s">
        <v>120</v>
      </c>
      <c r="B344" t="s">
        <v>351</v>
      </c>
      <c r="C344" t="s">
        <v>130</v>
      </c>
      <c r="E344">
        <v>6.02</v>
      </c>
      <c r="F344">
        <v>0</v>
      </c>
      <c r="G344">
        <v>0</v>
      </c>
      <c r="H344" t="s">
        <v>125</v>
      </c>
    </row>
    <row r="345" spans="1:8">
      <c r="A345" t="s">
        <v>120</v>
      </c>
      <c r="B345" t="s">
        <v>351</v>
      </c>
      <c r="C345" t="s">
        <v>131</v>
      </c>
      <c r="E345">
        <v>16.7</v>
      </c>
      <c r="F345">
        <v>0</v>
      </c>
      <c r="G345">
        <v>0</v>
      </c>
      <c r="H345" t="s">
        <v>125</v>
      </c>
    </row>
    <row r="346" spans="1:8">
      <c r="A346" t="s">
        <v>120</v>
      </c>
      <c r="B346" t="s">
        <v>351</v>
      </c>
      <c r="C346" t="s">
        <v>354</v>
      </c>
      <c r="E346">
        <v>6.82</v>
      </c>
      <c r="F346">
        <v>0</v>
      </c>
      <c r="G346">
        <v>0</v>
      </c>
      <c r="H346" t="s">
        <v>125</v>
      </c>
    </row>
    <row r="347" spans="1:8">
      <c r="A347" t="s">
        <v>120</v>
      </c>
      <c r="B347" t="s">
        <v>351</v>
      </c>
      <c r="C347" t="s">
        <v>355</v>
      </c>
      <c r="E347">
        <v>8.26</v>
      </c>
      <c r="F347">
        <v>0</v>
      </c>
      <c r="G347">
        <v>0</v>
      </c>
      <c r="H347" t="s">
        <v>125</v>
      </c>
    </row>
    <row r="348" spans="1:8">
      <c r="A348" t="s">
        <v>120</v>
      </c>
      <c r="B348" t="s">
        <v>351</v>
      </c>
      <c r="C348" t="s">
        <v>356</v>
      </c>
      <c r="E348">
        <v>6.5</v>
      </c>
      <c r="F348">
        <v>0</v>
      </c>
      <c r="G348">
        <v>0</v>
      </c>
      <c r="H348" t="s">
        <v>125</v>
      </c>
    </row>
    <row r="349" spans="1:8">
      <c r="A349" t="s">
        <v>120</v>
      </c>
      <c r="B349" t="s">
        <v>351</v>
      </c>
      <c r="C349" t="s">
        <v>357</v>
      </c>
      <c r="E349">
        <v>8.81</v>
      </c>
      <c r="F349">
        <v>0</v>
      </c>
      <c r="G349">
        <v>0</v>
      </c>
      <c r="H349" t="s">
        <v>125</v>
      </c>
    </row>
    <row r="350" spans="1:8">
      <c r="A350" t="s">
        <v>120</v>
      </c>
      <c r="B350" t="s">
        <v>351</v>
      </c>
      <c r="C350" t="s">
        <v>135</v>
      </c>
      <c r="E350">
        <v>13.68</v>
      </c>
      <c r="F350">
        <v>0</v>
      </c>
      <c r="G350">
        <v>0</v>
      </c>
      <c r="H350" t="s">
        <v>125</v>
      </c>
    </row>
    <row r="351" spans="1:8">
      <c r="A351" t="s">
        <v>120</v>
      </c>
      <c r="B351" t="s">
        <v>351</v>
      </c>
      <c r="C351" t="s">
        <v>358</v>
      </c>
      <c r="E351">
        <v>3.08</v>
      </c>
      <c r="F351">
        <v>0</v>
      </c>
      <c r="G351">
        <v>0</v>
      </c>
      <c r="H351" t="s">
        <v>125</v>
      </c>
    </row>
    <row r="352" spans="1:8">
      <c r="A352" t="s">
        <v>120</v>
      </c>
      <c r="B352" t="s">
        <v>351</v>
      </c>
      <c r="C352" t="s">
        <v>359</v>
      </c>
      <c r="E352">
        <v>5.72</v>
      </c>
      <c r="F352">
        <v>0</v>
      </c>
      <c r="G352">
        <v>0</v>
      </c>
      <c r="H352" t="s">
        <v>125</v>
      </c>
    </row>
    <row r="353" spans="1:8">
      <c r="A353" t="s">
        <v>120</v>
      </c>
      <c r="B353" t="s">
        <v>351</v>
      </c>
      <c r="C353" t="s">
        <v>138</v>
      </c>
      <c r="E353">
        <v>11.25</v>
      </c>
      <c r="F353">
        <v>0</v>
      </c>
      <c r="G353">
        <v>0</v>
      </c>
      <c r="H353" t="s">
        <v>125</v>
      </c>
    </row>
    <row r="354" spans="1:8">
      <c r="A354" t="s">
        <v>120</v>
      </c>
      <c r="B354" t="s">
        <v>351</v>
      </c>
      <c r="C354" t="s">
        <v>360</v>
      </c>
      <c r="E354">
        <v>12.85</v>
      </c>
      <c r="F354">
        <v>0</v>
      </c>
      <c r="G354">
        <v>0</v>
      </c>
      <c r="H354" t="s">
        <v>125</v>
      </c>
    </row>
    <row r="355" spans="1:8">
      <c r="A355" t="s">
        <v>120</v>
      </c>
      <c r="B355" t="s">
        <v>351</v>
      </c>
      <c r="C355" t="s">
        <v>361</v>
      </c>
      <c r="E355">
        <v>5.33</v>
      </c>
      <c r="F355">
        <v>0</v>
      </c>
      <c r="G355">
        <v>0</v>
      </c>
      <c r="H355" t="s">
        <v>125</v>
      </c>
    </row>
    <row r="356" spans="1:8">
      <c r="A356" t="s">
        <v>120</v>
      </c>
      <c r="B356" t="s">
        <v>351</v>
      </c>
      <c r="C356" t="s">
        <v>362</v>
      </c>
      <c r="E356">
        <v>12.17</v>
      </c>
      <c r="F356">
        <v>0</v>
      </c>
      <c r="G356">
        <v>0</v>
      </c>
      <c r="H356" t="s">
        <v>125</v>
      </c>
    </row>
    <row r="357" spans="1:8">
      <c r="A357" t="s">
        <v>120</v>
      </c>
      <c r="B357" t="s">
        <v>363</v>
      </c>
      <c r="C357" t="s">
        <v>364</v>
      </c>
      <c r="E357">
        <v>12.6</v>
      </c>
      <c r="F357">
        <v>5.3</v>
      </c>
      <c r="G357">
        <v>0</v>
      </c>
      <c r="H357" t="s">
        <v>365</v>
      </c>
    </row>
    <row r="358" spans="1:8">
      <c r="A358" t="s">
        <v>120</v>
      </c>
      <c r="B358" t="s">
        <v>363</v>
      </c>
      <c r="C358" t="s">
        <v>364</v>
      </c>
      <c r="E358">
        <v>6.3</v>
      </c>
      <c r="F358">
        <v>2.6</v>
      </c>
      <c r="G358">
        <v>0</v>
      </c>
      <c r="H358" t="s">
        <v>365</v>
      </c>
    </row>
    <row r="359" spans="1:8">
      <c r="A359" t="s">
        <v>120</v>
      </c>
      <c r="B359" t="s">
        <v>363</v>
      </c>
      <c r="C359" t="s">
        <v>364</v>
      </c>
      <c r="E359">
        <v>7.8</v>
      </c>
      <c r="F359">
        <v>5</v>
      </c>
      <c r="G359">
        <v>0</v>
      </c>
      <c r="H359" t="s">
        <v>365</v>
      </c>
    </row>
    <row r="360" spans="1:8">
      <c r="A360" t="s">
        <v>120</v>
      </c>
      <c r="B360" t="s">
        <v>363</v>
      </c>
      <c r="C360" t="s">
        <v>366</v>
      </c>
      <c r="E360">
        <v>5.6</v>
      </c>
      <c r="F360">
        <v>0.4</v>
      </c>
      <c r="G360">
        <v>0</v>
      </c>
      <c r="H360" t="s">
        <v>365</v>
      </c>
    </row>
    <row r="361" spans="1:8">
      <c r="A361" t="s">
        <v>120</v>
      </c>
      <c r="B361" t="s">
        <v>363</v>
      </c>
      <c r="C361" t="s">
        <v>366</v>
      </c>
      <c r="E361">
        <v>4.5</v>
      </c>
      <c r="F361">
        <v>0.3</v>
      </c>
      <c r="G361">
        <v>0</v>
      </c>
      <c r="H361" t="s">
        <v>365</v>
      </c>
    </row>
    <row r="362" spans="1:8">
      <c r="A362" t="s">
        <v>120</v>
      </c>
      <c r="B362" t="s">
        <v>363</v>
      </c>
      <c r="C362" t="s">
        <v>366</v>
      </c>
      <c r="E362">
        <v>9.3000000000000007</v>
      </c>
      <c r="F362">
        <v>3.9</v>
      </c>
      <c r="G362">
        <v>0</v>
      </c>
      <c r="H362" t="s">
        <v>365</v>
      </c>
    </row>
    <row r="363" spans="1:8">
      <c r="A363" t="s">
        <v>120</v>
      </c>
      <c r="B363" t="s">
        <v>363</v>
      </c>
      <c r="C363" t="s">
        <v>367</v>
      </c>
      <c r="E363">
        <v>29</v>
      </c>
      <c r="F363">
        <v>1.1000000000000001</v>
      </c>
      <c r="G363">
        <v>0</v>
      </c>
      <c r="H363" t="s">
        <v>365</v>
      </c>
    </row>
    <row r="364" spans="1:8">
      <c r="A364" t="s">
        <v>120</v>
      </c>
      <c r="B364" t="s">
        <v>363</v>
      </c>
      <c r="C364" t="s">
        <v>367</v>
      </c>
      <c r="E364">
        <v>17.899999999999999</v>
      </c>
      <c r="F364">
        <v>2.2000000000000002</v>
      </c>
      <c r="G364">
        <v>0</v>
      </c>
      <c r="H364" t="s">
        <v>365</v>
      </c>
    </row>
    <row r="365" spans="1:8">
      <c r="A365" t="s">
        <v>120</v>
      </c>
      <c r="B365" t="s">
        <v>363</v>
      </c>
      <c r="C365" t="s">
        <v>367</v>
      </c>
      <c r="E365">
        <v>15</v>
      </c>
      <c r="F365">
        <v>1.9</v>
      </c>
      <c r="G365">
        <v>0</v>
      </c>
      <c r="H365" t="s">
        <v>365</v>
      </c>
    </row>
    <row r="366" spans="1:8">
      <c r="A366" t="s">
        <v>120</v>
      </c>
      <c r="B366" t="s">
        <v>363</v>
      </c>
      <c r="C366" t="s">
        <v>368</v>
      </c>
      <c r="E366">
        <v>22.6</v>
      </c>
      <c r="F366">
        <v>1.8</v>
      </c>
      <c r="G366">
        <v>0</v>
      </c>
      <c r="H366" t="s">
        <v>365</v>
      </c>
    </row>
    <row r="367" spans="1:8">
      <c r="A367" t="s">
        <v>120</v>
      </c>
      <c r="B367" t="s">
        <v>363</v>
      </c>
      <c r="C367" t="s">
        <v>368</v>
      </c>
      <c r="E367">
        <v>17.8</v>
      </c>
      <c r="F367">
        <v>1.5</v>
      </c>
      <c r="G367">
        <v>0</v>
      </c>
      <c r="H367" t="s">
        <v>365</v>
      </c>
    </row>
    <row r="368" spans="1:8">
      <c r="A368" t="s">
        <v>120</v>
      </c>
      <c r="B368" t="s">
        <v>363</v>
      </c>
      <c r="C368" t="s">
        <v>368</v>
      </c>
      <c r="E368">
        <v>21</v>
      </c>
      <c r="F368">
        <v>1.9</v>
      </c>
      <c r="G368">
        <v>0</v>
      </c>
      <c r="H368" t="s">
        <v>365</v>
      </c>
    </row>
    <row r="369" spans="1:8">
      <c r="A369" t="s">
        <v>120</v>
      </c>
      <c r="B369" t="s">
        <v>363</v>
      </c>
      <c r="C369" t="s">
        <v>369</v>
      </c>
      <c r="E369" s="7">
        <f>AVERAGE(2.81, 13.55, 15.67, 11.84, 4.53, 14.02, 11.71, 9.06, 8.34, 7.16, 17.86, 14.08, 13.28, 13.71, 11.71, 14.49, 11.37, 9.72, 9.09, 14.65, 13.94, 16.61)</f>
        <v>11.781818181818183</v>
      </c>
      <c r="F369">
        <f>AVERAGE(5.85,7.4, 3.13,2.93,0.03,4.67, 3.15, 3.73, 3.72, 1.22, 2.99, 2.4, 5.6, 3.52, 3.15, 3.57, 6.29, 2.71, 3.95, 4.47, 5.13, 2.66)</f>
        <v>3.7395454545454543</v>
      </c>
      <c r="G369">
        <f>AVERAGE(0.85, 0.24, 0,0,0,0,0.21,0.07, 0.8, 0,0,0,0.21,0.36,0.17, 0,0.35,0,0,0,0,0)</f>
        <v>0.14818181818181816</v>
      </c>
      <c r="H369" t="s">
        <v>370</v>
      </c>
    </row>
  </sheetData>
  <sortState ref="A2:I369">
    <sortCondition ref="A2:A369"/>
    <sortCondition ref="D2:D36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Twining</dc:creator>
  <cp:lastModifiedBy>Alex Twining</cp:lastModifiedBy>
  <dcterms:created xsi:type="dcterms:W3CDTF">2015-11-05T17:05:10Z</dcterms:created>
  <dcterms:modified xsi:type="dcterms:W3CDTF">2015-11-05T17:14:36Z</dcterms:modified>
</cp:coreProperties>
</file>