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WL/Documents/GitHub/Assorted_projects/Modeling of solar PV/"/>
    </mc:Choice>
  </mc:AlternateContent>
  <bookViews>
    <workbookView xWindow="0" yWindow="460" windowWidth="25600" windowHeight="13960" xr2:uid="{00000000-000D-0000-FFFF-FFFF00000000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1</definedName>
    <definedName name="OpenSolver_LinearityCheck" localSheetId="0" hidden="1">1</definedName>
    <definedName name="OpenSolver_UpdateSensitivity" localSheetId="0" hidden="1">0</definedName>
    <definedName name="solver_adj" localSheetId="0" hidden="1">Sheet1!$B$13:$Y$16,Sheet1!$B$17,Sheet1!$B$18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Sheet1!$B$13:$Y$13</definedName>
    <definedName name="solver_lhs2" localSheetId="0" hidden="1">Sheet1!$B$15:$Y$15</definedName>
    <definedName name="solver_lhs3" localSheetId="0" hidden="1">Sheet1!$B$24:$Y$24</definedName>
    <definedName name="solver_lhs4" localSheetId="0" hidden="1">Sheet1!$B$26:$Y$26</definedName>
    <definedName name="solver_lhs5" localSheetId="0" hidden="1">Sheet1!$B$26:$Y$26</definedName>
    <definedName name="solver_lhs6" localSheetId="0" hidden="1">Sheet1!$B$28:$Y$28</definedName>
    <definedName name="solver_lhs7" localSheetId="0" hidden="1">Sheet1!$B$23:$Y$23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Sheet1!$B$30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hs1" localSheetId="0" hidden="1">Sheet1!$B$22:$Y$22</definedName>
    <definedName name="solver_rhs2" localSheetId="0" hidden="1">Sheet1!$B$24:$Y$24</definedName>
    <definedName name="solver_rhs3" localSheetId="0" hidden="1">Sheet1!$B$17</definedName>
    <definedName name="solver_rhs4" localSheetId="0" hidden="1">Sheet1!$B$11</definedName>
    <definedName name="solver_rhs5" localSheetId="0" hidden="1">Sheet1!$B$4:$Y$4</definedName>
    <definedName name="solver_rhs6" localSheetId="0" hidden="1">Sheet1!$B$6:$Y$6</definedName>
    <definedName name="solver_rhs7" localSheetId="0" hidden="1">Sheet1!$B$17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C25" i="1" l="1"/>
  <c r="T33" i="1"/>
  <c r="S33" i="1"/>
  <c r="R33" i="1" a="1"/>
  <c r="Q33" i="1" a="1"/>
  <c r="Q33" i="1"/>
  <c r="P33" i="1" a="1"/>
  <c r="P33" i="1"/>
  <c r="O33" i="1" a="1"/>
  <c r="O33" i="1"/>
  <c r="N33" i="1" a="1"/>
  <c r="N33" i="1" s="1"/>
  <c r="M33" i="1" a="1"/>
  <c r="L33" i="1"/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B28" i="1"/>
  <c r="R33" i="1" s="1"/>
  <c r="C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B21" i="1"/>
  <c r="K33" i="1" l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B22" i="1"/>
  <c r="M33" i="1" s="1"/>
  <c r="B9" i="1"/>
  <c r="B8" i="1"/>
  <c r="C24" i="1"/>
  <c r="C23" i="1"/>
  <c r="D23" i="1" s="1"/>
  <c r="E24" i="1" l="1"/>
  <c r="E23" i="1"/>
  <c r="D24" i="1"/>
  <c r="F24" i="1" l="1"/>
  <c r="F23" i="1"/>
  <c r="G24" i="1" l="1"/>
  <c r="G23" i="1"/>
  <c r="H23" i="1" l="1"/>
  <c r="H24" i="1"/>
  <c r="I23" i="1" l="1"/>
  <c r="I24" i="1"/>
  <c r="J23" i="1" l="1"/>
  <c r="J24" i="1"/>
  <c r="K24" i="1" l="1"/>
  <c r="K23" i="1"/>
  <c r="L24" i="1" l="1"/>
  <c r="L23" i="1"/>
  <c r="M23" i="1" l="1"/>
  <c r="M24" i="1"/>
  <c r="N24" i="1" l="1"/>
  <c r="N23" i="1"/>
  <c r="O24" i="1" l="1"/>
  <c r="O23" i="1"/>
  <c r="P23" i="1" l="1"/>
  <c r="P24" i="1"/>
  <c r="Q24" i="1" l="1"/>
  <c r="Q23" i="1"/>
  <c r="R24" i="1" l="1"/>
  <c r="R23" i="1"/>
  <c r="S24" i="1" l="1"/>
  <c r="S23" i="1"/>
  <c r="T23" i="1" l="1"/>
  <c r="T24" i="1"/>
  <c r="U23" i="1" l="1"/>
  <c r="U24" i="1"/>
  <c r="V24" i="1" l="1"/>
  <c r="V23" i="1"/>
  <c r="W24" i="1" l="1"/>
  <c r="W23" i="1"/>
  <c r="X23" i="1" l="1"/>
  <c r="X24" i="1"/>
  <c r="Y24" i="1" l="1"/>
  <c r="Y23" i="1"/>
  <c r="Z24" i="1" l="1"/>
  <c r="Z23" i="1"/>
  <c r="D26" i="1"/>
  <c r="D25" i="1" l="1"/>
  <c r="E25" i="1" l="1"/>
  <c r="E26" i="1"/>
  <c r="F26" i="1" l="1"/>
  <c r="F25" i="1"/>
  <c r="G26" i="1" l="1"/>
  <c r="G25" i="1"/>
  <c r="H25" i="1" l="1"/>
  <c r="H26" i="1"/>
  <c r="I25" i="1" l="1"/>
  <c r="I26" i="1"/>
  <c r="J26" i="1" l="1"/>
  <c r="J25" i="1"/>
  <c r="K26" i="1" l="1"/>
  <c r="K25" i="1"/>
  <c r="L25" i="1" l="1"/>
  <c r="L26" i="1"/>
  <c r="M26" i="1" l="1"/>
  <c r="M25" i="1"/>
  <c r="N25" i="1" l="1"/>
  <c r="N26" i="1"/>
  <c r="O26" i="1" l="1"/>
  <c r="O25" i="1"/>
  <c r="P25" i="1" l="1"/>
  <c r="P26" i="1"/>
  <c r="Q25" i="1" l="1"/>
  <c r="Q26" i="1"/>
  <c r="R26" i="1" l="1"/>
  <c r="R25" i="1"/>
  <c r="S26" i="1" l="1"/>
  <c r="S25" i="1"/>
  <c r="T25" i="1" l="1"/>
  <c r="T26" i="1"/>
  <c r="U25" i="1" l="1"/>
  <c r="U26" i="1"/>
  <c r="V26" i="1" l="1"/>
  <c r="V25" i="1"/>
  <c r="W26" i="1" l="1"/>
  <c r="W25" i="1"/>
  <c r="X25" i="1" l="1"/>
  <c r="X26" i="1"/>
  <c r="Y26" i="1" l="1"/>
  <c r="Y25" i="1"/>
  <c r="Z26" i="1" l="1"/>
  <c r="Z25" i="1"/>
</calcChain>
</file>

<file path=xl/sharedStrings.xml><?xml version="1.0" encoding="utf-8"?>
<sst xmlns="http://schemas.openxmlformats.org/spreadsheetml/2006/main" count="53" uniqueCount="53">
  <si>
    <t>Hour</t>
  </si>
  <si>
    <t>Solar PV Capacity Factor</t>
  </si>
  <si>
    <t>DECISION VARIABLES</t>
  </si>
  <si>
    <t>PARAMETERS</t>
  </si>
  <si>
    <t>ENDOGENOUS VARIABLES</t>
  </si>
  <si>
    <t>OBJECTIVE</t>
  </si>
  <si>
    <t>Total Dispatch Cost, $</t>
  </si>
  <si>
    <t>Utlity Variable Cost, $/kWh</t>
  </si>
  <si>
    <t>Battery Cost $/kW/Day</t>
  </si>
  <si>
    <t>Solar PV Cost $/kW/Day</t>
  </si>
  <si>
    <t>Demand Charge $/kW</t>
  </si>
  <si>
    <t>Battery Capacity Purchased, kW</t>
  </si>
  <si>
    <t>Load, kW</t>
  </si>
  <si>
    <t>Solar PV Output, kW</t>
  </si>
  <si>
    <t>Utility Output, kW</t>
  </si>
  <si>
    <t>Stationary Battery Net Output, kW</t>
  </si>
  <si>
    <t>Stationary Battery Maximum  Output, kW</t>
  </si>
  <si>
    <t>Stationary Battery Charge, kWh</t>
  </si>
  <si>
    <t>Total Output, kW</t>
  </si>
  <si>
    <t>Bus Battery Charge, kWh</t>
  </si>
  <si>
    <t>Bus Battery Maximum Output, kWh</t>
  </si>
  <si>
    <t>Charge Port Output Capacity, kW</t>
  </si>
  <si>
    <t>Bus Battery Net Output, kW</t>
  </si>
  <si>
    <t>0-1</t>
  </si>
  <si>
    <t>2-3</t>
  </si>
  <si>
    <t>1-2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</si>
  <si>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</si>
  <si>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</si>
  <si>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</si>
  <si>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</si>
  <si>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</si>
  <si>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</si>
  <si>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</si>
  <si>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</si>
  <si>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</si>
  <si>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</si>
  <si>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</si>
  <si>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</si>
  <si>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</si>
  <si>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</si>
  <si>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</si>
  <si>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</si>
  <si>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</si>
  <si>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</si>
  <si>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</si>
  <si>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</si>
  <si>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</si>
  <si>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dummy</t>
  </si>
  <si>
    <t>Installed Solar Capacity, kW</t>
  </si>
  <si>
    <t>Avaliable Solar Capacity, kW</t>
  </si>
  <si>
    <t>Total Utility Cost, $</t>
  </si>
  <si>
    <t>Bus Batter Capacity</t>
  </si>
  <si>
    <t>Negative_Bus_Battery_Net_Output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</si>
</sst>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2" borderId="1" xfId="0" applyFont="1" applyFill="1" applyBorder="1" applyAlignment="1">
      <alignment horizontal="right"/>
    </xf>
    <xf numFmtId="0" fontId="0" fillId="0" borderId="1" xfId="0" applyBorder="1"/>
    <xf numFmtId="2" fontId="0" fillId="4" borderId="1" xfId="0" applyNumberFormat="1" applyFill="1" applyBorder="1"/>
    <xf numFmtId="0" fontId="0" fillId="6" borderId="1" xfId="0" applyFill="1" applyBorder="1"/>
    <xf numFmtId="0" fontId="0" fillId="8" borderId="1" xfId="0" applyFill="1" applyBorder="1"/>
    <xf numFmtId="0" fontId="0" fillId="8" borderId="0" xfId="0" applyFill="1"/>
    <xf numFmtId="0" fontId="0" fillId="0" borderId="0" xfId="0" applyBorder="1"/>
    <xf numFmtId="0" fontId="0" fillId="7" borderId="1" xfId="0" applyFill="1" applyBorder="1"/>
    <xf numFmtId="0" fontId="0" fillId="9" borderId="1" xfId="0" applyFill="1" applyBorder="1"/>
    <xf numFmtId="0" fontId="0" fillId="9" borderId="0" xfId="0" applyFill="1"/>
    <xf numFmtId="0" fontId="2" fillId="9" borderId="1" xfId="0" applyFont="1" applyFill="1" applyBorder="1"/>
    <xf numFmtId="0" fontId="2" fillId="9" borderId="0" xfId="0" applyFont="1" applyFill="1"/>
    <xf numFmtId="0" fontId="5" fillId="0" borderId="1" xfId="0" applyFont="1" applyBorder="1"/>
    <xf numFmtId="0" fontId="5" fillId="0" borderId="0" xfId="0" applyFont="1"/>
    <xf numFmtId="0" fontId="0" fillId="3" borderId="0" xfId="0" applyFill="1" applyBorder="1"/>
    <xf numFmtId="0" fontId="5" fillId="5" borderId="0" xfId="0" applyFont="1" applyFill="1"/>
    <xf numFmtId="0" fontId="5" fillId="6" borderId="0" xfId="0" applyFont="1" applyFill="1"/>
    <xf numFmtId="0" fontId="0" fillId="10" borderId="1" xfId="0" applyFill="1" applyBorder="1"/>
    <xf numFmtId="0" fontId="0" fillId="10" borderId="0" xfId="0" applyFill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11" borderId="1" xfId="0" applyFill="1" applyBorder="1"/>
    <xf numFmtId="0" fontId="0" fillId="12" borderId="1" xfId="0" applyFont="1" applyFill="1" applyBorder="1"/>
    <xf numFmtId="0" fontId="0" fillId="12" borderId="2" xfId="0" applyFont="1" applyFill="1" applyBorder="1"/>
    <xf numFmtId="0" fontId="3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164" fontId="2" fillId="8" borderId="1" xfId="1" applyNumberFormat="1" applyFont="1" applyFill="1" applyBorder="1" applyAlignment="1">
      <alignment horizontal="center"/>
    </xf>
    <xf numFmtId="164" fontId="2" fillId="10" borderId="1" xfId="1" applyNumberFormat="1" applyFont="1" applyFill="1" applyBorder="1" applyAlignment="1">
      <alignment horizontal="center"/>
    </xf>
    <xf numFmtId="164" fontId="2" fillId="11" borderId="1" xfId="1" applyNumberFormat="1" applyFont="1" applyFill="1" applyBorder="1" applyAlignment="1">
      <alignment horizontal="center"/>
    </xf>
    <xf numFmtId="164" fontId="2" fillId="9" borderId="1" xfId="1" applyNumberFormat="1" applyFont="1" applyFill="1" applyBorder="1" applyAlignment="1">
      <alignment horizontal="center"/>
    </xf>
    <xf numFmtId="164" fontId="4" fillId="9" borderId="1" xfId="1" applyNumberFormat="1" applyFont="1" applyFill="1" applyBorder="1" applyAlignment="1">
      <alignment horizontal="center"/>
    </xf>
    <xf numFmtId="164" fontId="2" fillId="7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2" fillId="5" borderId="1" xfId="1" applyNumberFormat="1" applyFont="1" applyFill="1" applyBorder="1" applyAlignment="1">
      <alignment horizontal="center"/>
    </xf>
    <xf numFmtId="164" fontId="2" fillId="12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3" borderId="0" xfId="1" applyNumberFormat="1" applyFont="1" applyFill="1" applyAlignment="1">
      <alignment horizontal="center"/>
    </xf>
    <xf numFmtId="49" fontId="0" fillId="9" borderId="1" xfId="0" applyNumberFormat="1" applyFont="1" applyFill="1" applyBorder="1" applyAlignment="1">
      <alignment horizontal="right"/>
    </xf>
    <xf numFmtId="49" fontId="2" fillId="0" borderId="0" xfId="0" applyNumberFormat="1" applyFont="1" applyFill="1"/>
    <xf numFmtId="0" fontId="0" fillId="12" borderId="3" xfId="0" applyFont="1" applyFill="1" applyBorder="1"/>
    <xf numFmtId="0" fontId="0" fillId="1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92BEA"/>
      <color rgb="FFFFFF99"/>
      <color rgb="FFD0B9FF"/>
      <color rgb="FFFFCDCD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4"/>
  <sheetViews>
    <sheetView tabSelected="1" topLeftCell="A19" zoomScale="125" zoomScaleNormal="100" workbookViewId="0">
      <pane xSplit="1" topLeftCell="B1" activePane="topRight" state="frozen"/>
      <selection activeCell="A3" sqref="A3"/>
      <selection pane="topRight" activeCell="C35" sqref="C35"/>
    </sheetView>
  </sheetViews>
  <sheetFormatPr baseColWidth="10" defaultColWidth="8.83203125" defaultRowHeight="15" x14ac:dyDescent="0.2"/>
  <cols>
    <col min="1" max="1" width="34" customWidth="1"/>
    <col min="2" max="2" width="11.1640625" bestFit="1" customWidth="1"/>
  </cols>
  <sheetData>
    <row r="1" spans="1:58" s="3" customFormat="1" ht="21" x14ac:dyDescent="0.25">
      <c r="A1" s="36" t="s">
        <v>0</v>
      </c>
      <c r="B1" s="36">
        <v>0</v>
      </c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P1" s="36">
        <v>14</v>
      </c>
      <c r="Q1" s="36">
        <v>15</v>
      </c>
      <c r="R1" s="36">
        <v>16</v>
      </c>
      <c r="S1" s="36">
        <v>17</v>
      </c>
      <c r="T1" s="36">
        <v>18</v>
      </c>
      <c r="U1" s="36">
        <v>19</v>
      </c>
      <c r="V1" s="36">
        <v>20</v>
      </c>
      <c r="W1" s="36">
        <v>21</v>
      </c>
      <c r="X1" s="36">
        <v>22</v>
      </c>
      <c r="Y1" s="36">
        <v>23</v>
      </c>
      <c r="Z1" s="36">
        <v>24</v>
      </c>
    </row>
    <row r="2" spans="1:58" s="18" customFormat="1" x14ac:dyDescent="0.2">
      <c r="A2" s="3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</row>
    <row r="3" spans="1:58" s="18" customFormat="1" ht="21" x14ac:dyDescent="0.25">
      <c r="A3" s="38" t="s">
        <v>3</v>
      </c>
      <c r="B3" s="54" t="s">
        <v>23</v>
      </c>
      <c r="C3" s="54" t="s">
        <v>25</v>
      </c>
      <c r="D3" s="54" t="s">
        <v>24</v>
      </c>
      <c r="E3" s="54" t="s">
        <v>26</v>
      </c>
      <c r="F3" s="54" t="s">
        <v>27</v>
      </c>
      <c r="G3" s="54" t="s">
        <v>28</v>
      </c>
      <c r="H3" s="54" t="s">
        <v>29</v>
      </c>
      <c r="I3" s="54" t="s">
        <v>30</v>
      </c>
      <c r="J3" s="54" t="s">
        <v>31</v>
      </c>
      <c r="K3" s="54" t="s">
        <v>32</v>
      </c>
      <c r="L3" s="54" t="s">
        <v>33</v>
      </c>
      <c r="M3" s="54" t="s">
        <v>34</v>
      </c>
      <c r="N3" s="54" t="s">
        <v>35</v>
      </c>
      <c r="O3" s="54" t="s">
        <v>36</v>
      </c>
      <c r="P3" s="54" t="s">
        <v>37</v>
      </c>
      <c r="Q3" s="54" t="s">
        <v>38</v>
      </c>
      <c r="R3" s="54" t="s">
        <v>39</v>
      </c>
      <c r="S3" s="54" t="s">
        <v>40</v>
      </c>
      <c r="T3" s="54" t="s">
        <v>41</v>
      </c>
      <c r="U3" s="54" t="s">
        <v>42</v>
      </c>
      <c r="V3" s="54" t="s">
        <v>43</v>
      </c>
      <c r="W3" s="54" t="s">
        <v>44</v>
      </c>
      <c r="X3" s="54" t="s">
        <v>45</v>
      </c>
      <c r="Y3" s="54" t="s">
        <v>46</v>
      </c>
      <c r="Z3" s="55" t="s">
        <v>47</v>
      </c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</row>
    <row r="4" spans="1:58" s="2" customFormat="1" x14ac:dyDescent="0.2">
      <c r="A4" s="39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192</v>
      </c>
      <c r="J4" s="7">
        <v>192</v>
      </c>
      <c r="K4" s="7">
        <v>192</v>
      </c>
      <c r="L4" s="7">
        <v>0</v>
      </c>
      <c r="M4" s="7">
        <v>0</v>
      </c>
      <c r="N4" s="7">
        <v>0</v>
      </c>
      <c r="O4" s="7">
        <v>0</v>
      </c>
      <c r="P4" s="7">
        <v>192</v>
      </c>
      <c r="Q4" s="7">
        <v>192</v>
      </c>
      <c r="R4" s="7">
        <v>192</v>
      </c>
      <c r="S4" s="7">
        <v>192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</row>
    <row r="5" spans="1:58" s="4" customFormat="1" x14ac:dyDescent="0.2">
      <c r="A5" s="40" t="s">
        <v>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0.05</v>
      </c>
      <c r="J5" s="9">
        <v>0.18</v>
      </c>
      <c r="K5" s="9">
        <v>0.28000000000000003</v>
      </c>
      <c r="L5" s="9">
        <v>0.34</v>
      </c>
      <c r="M5" s="9">
        <v>0.38</v>
      </c>
      <c r="N5" s="9">
        <v>0.4</v>
      </c>
      <c r="O5" s="9">
        <v>0.42</v>
      </c>
      <c r="P5" s="9">
        <v>0.4</v>
      </c>
      <c r="Q5" s="9">
        <v>0.38</v>
      </c>
      <c r="R5" s="9">
        <v>0.33</v>
      </c>
      <c r="S5" s="9">
        <v>0.23</v>
      </c>
      <c r="T5" s="9">
        <v>0.09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</row>
    <row r="6" spans="1:58" s="5" customFormat="1" x14ac:dyDescent="0.2">
      <c r="A6" s="41" t="s">
        <v>21</v>
      </c>
      <c r="B6" s="10">
        <v>228</v>
      </c>
      <c r="C6" s="10">
        <v>228</v>
      </c>
      <c r="D6" s="10">
        <v>228</v>
      </c>
      <c r="E6" s="10">
        <v>228</v>
      </c>
      <c r="F6" s="10">
        <v>228</v>
      </c>
      <c r="G6" s="10">
        <v>228</v>
      </c>
      <c r="H6" s="10">
        <v>228</v>
      </c>
      <c r="I6" s="10">
        <v>0</v>
      </c>
      <c r="J6" s="10">
        <v>0</v>
      </c>
      <c r="K6" s="10">
        <v>0</v>
      </c>
      <c r="L6" s="10">
        <v>228</v>
      </c>
      <c r="M6" s="10">
        <v>228</v>
      </c>
      <c r="N6" s="10">
        <v>228</v>
      </c>
      <c r="O6" s="10">
        <v>228</v>
      </c>
      <c r="P6" s="10">
        <v>0</v>
      </c>
      <c r="Q6" s="10">
        <v>0</v>
      </c>
      <c r="R6" s="10">
        <v>0</v>
      </c>
      <c r="S6" s="10">
        <v>0</v>
      </c>
      <c r="T6" s="10">
        <v>228</v>
      </c>
      <c r="U6" s="10">
        <v>228</v>
      </c>
      <c r="V6" s="10">
        <v>228</v>
      </c>
      <c r="W6" s="10">
        <v>228</v>
      </c>
      <c r="X6" s="10">
        <v>228</v>
      </c>
      <c r="Y6" s="10">
        <v>228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</row>
    <row r="7" spans="1:58" s="12" customFormat="1" x14ac:dyDescent="0.2">
      <c r="A7" s="42" t="s">
        <v>7</v>
      </c>
      <c r="B7" s="11">
        <v>0.08</v>
      </c>
      <c r="C7" s="11">
        <v>0.08</v>
      </c>
      <c r="D7" s="11">
        <v>0.08</v>
      </c>
      <c r="E7" s="11">
        <v>0.08</v>
      </c>
      <c r="F7" s="11">
        <v>0.08</v>
      </c>
      <c r="G7" s="11">
        <v>0.08</v>
      </c>
      <c r="H7" s="11">
        <v>0.08</v>
      </c>
      <c r="I7" s="11">
        <v>0.08</v>
      </c>
      <c r="J7" s="11">
        <v>0.08</v>
      </c>
      <c r="K7" s="11">
        <v>0.08</v>
      </c>
      <c r="L7" s="11">
        <v>0.08</v>
      </c>
      <c r="M7" s="11">
        <v>0.08</v>
      </c>
      <c r="N7" s="11">
        <v>0.08</v>
      </c>
      <c r="O7" s="11">
        <v>0.08</v>
      </c>
      <c r="P7" s="11">
        <v>0.08</v>
      </c>
      <c r="Q7" s="11">
        <v>0.08</v>
      </c>
      <c r="R7" s="11">
        <v>0.08</v>
      </c>
      <c r="S7" s="11">
        <v>0.08</v>
      </c>
      <c r="T7" s="11">
        <v>0.08</v>
      </c>
      <c r="U7" s="11">
        <v>0.08</v>
      </c>
      <c r="V7" s="11">
        <v>0.08</v>
      </c>
      <c r="W7" s="11">
        <v>0.08</v>
      </c>
      <c r="X7" s="11">
        <v>0.08</v>
      </c>
      <c r="Y7" s="11">
        <v>0.08</v>
      </c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</row>
    <row r="8" spans="1:58" s="25" customFormat="1" x14ac:dyDescent="0.2">
      <c r="A8" s="43" t="s">
        <v>9</v>
      </c>
      <c r="B8" s="24">
        <f>(1850/20)/365</f>
        <v>0.25342465753424659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</row>
    <row r="9" spans="1:58" s="5" customFormat="1" x14ac:dyDescent="0.2">
      <c r="A9" s="41" t="s">
        <v>8</v>
      </c>
      <c r="B9" s="10">
        <f>(400/20)/365</f>
        <v>5.4794520547945202E-2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</row>
    <row r="10" spans="1:58" s="5" customFormat="1" x14ac:dyDescent="0.2">
      <c r="A10" s="44" t="s">
        <v>10</v>
      </c>
      <c r="B10" s="33">
        <v>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</row>
    <row r="11" spans="1:58" s="16" customFormat="1" x14ac:dyDescent="0.2">
      <c r="A11" s="45" t="s">
        <v>51</v>
      </c>
      <c r="B11" s="15">
        <v>130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</row>
    <row r="12" spans="1:58" s="16" customFormat="1" ht="21" x14ac:dyDescent="0.25">
      <c r="A12" s="46" t="s">
        <v>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s="6" customFormat="1" x14ac:dyDescent="0.2">
      <c r="A13" s="47" t="s">
        <v>13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</row>
    <row r="14" spans="1:58" s="6" customFormat="1" x14ac:dyDescent="0.2">
      <c r="A14" s="47" t="s">
        <v>14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s="6" customFormat="1" x14ac:dyDescent="0.2">
      <c r="A15" s="47" t="s">
        <v>15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</row>
    <row r="16" spans="1:58" s="6" customFormat="1" x14ac:dyDescent="0.2">
      <c r="A16" s="47" t="s">
        <v>22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s="6" customFormat="1" x14ac:dyDescent="0.2">
      <c r="A17" s="47" t="s">
        <v>11</v>
      </c>
      <c r="B17" s="14">
        <v>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</row>
    <row r="18" spans="1:58" s="6" customFormat="1" x14ac:dyDescent="0.2">
      <c r="A18" s="47" t="s">
        <v>48</v>
      </c>
      <c r="B18" s="14">
        <v>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x14ac:dyDescent="0.2">
      <c r="A19" s="4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</row>
    <row r="20" spans="1:58" s="20" customFormat="1" ht="21" x14ac:dyDescent="0.25">
      <c r="A20" s="49" t="s">
        <v>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1:58" s="22" customFormat="1" x14ac:dyDescent="0.2">
      <c r="A21" s="50" t="s">
        <v>18</v>
      </c>
      <c r="B21" s="26">
        <f>SUM(B13:B15)</f>
        <v>0</v>
      </c>
      <c r="C21" s="26">
        <f t="shared" ref="C21:Y21" si="0">SUM(C13:C15)</f>
        <v>0</v>
      </c>
      <c r="D21" s="26">
        <f t="shared" si="0"/>
        <v>0</v>
      </c>
      <c r="E21" s="26">
        <f t="shared" si="0"/>
        <v>0</v>
      </c>
      <c r="F21" s="26">
        <f t="shared" si="0"/>
        <v>0</v>
      </c>
      <c r="G21" s="26">
        <f t="shared" si="0"/>
        <v>0</v>
      </c>
      <c r="H21" s="26">
        <f t="shared" si="0"/>
        <v>0</v>
      </c>
      <c r="I21" s="26">
        <f t="shared" si="0"/>
        <v>0</v>
      </c>
      <c r="J21" s="26">
        <f t="shared" si="0"/>
        <v>0</v>
      </c>
      <c r="K21" s="26">
        <f t="shared" si="0"/>
        <v>0</v>
      </c>
      <c r="L21" s="26">
        <f t="shared" si="0"/>
        <v>0</v>
      </c>
      <c r="M21" s="26">
        <f t="shared" si="0"/>
        <v>0</v>
      </c>
      <c r="N21" s="26">
        <f t="shared" si="0"/>
        <v>0</v>
      </c>
      <c r="O21" s="26">
        <f t="shared" si="0"/>
        <v>0</v>
      </c>
      <c r="P21" s="26">
        <f t="shared" si="0"/>
        <v>0</v>
      </c>
      <c r="Q21" s="26">
        <f t="shared" si="0"/>
        <v>0</v>
      </c>
      <c r="R21" s="26">
        <f t="shared" si="0"/>
        <v>0</v>
      </c>
      <c r="S21" s="26">
        <f t="shared" si="0"/>
        <v>0</v>
      </c>
      <c r="T21" s="26">
        <f t="shared" si="0"/>
        <v>0</v>
      </c>
      <c r="U21" s="26">
        <f t="shared" si="0"/>
        <v>0</v>
      </c>
      <c r="V21" s="26">
        <f t="shared" si="0"/>
        <v>0</v>
      </c>
      <c r="W21" s="26">
        <f t="shared" si="0"/>
        <v>0</v>
      </c>
      <c r="X21" s="26">
        <f t="shared" si="0"/>
        <v>0</v>
      </c>
      <c r="Y21" s="26">
        <f t="shared" si="0"/>
        <v>0</v>
      </c>
      <c r="Z21" s="32">
        <v>0</v>
      </c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spans="1:58" s="22" customFormat="1" x14ac:dyDescent="0.2">
      <c r="A22" s="50" t="s">
        <v>49</v>
      </c>
      <c r="B22" s="26">
        <f>$B$18*B5</f>
        <v>0</v>
      </c>
      <c r="C22" s="26">
        <f>$B$18*C5</f>
        <v>0</v>
      </c>
      <c r="D22" s="26">
        <f t="shared" ref="D22:Y22" si="1">$B$18*D5</f>
        <v>0</v>
      </c>
      <c r="E22" s="26">
        <f t="shared" si="1"/>
        <v>0</v>
      </c>
      <c r="F22" s="26">
        <f t="shared" si="1"/>
        <v>0</v>
      </c>
      <c r="G22" s="26">
        <f t="shared" si="1"/>
        <v>0</v>
      </c>
      <c r="H22" s="26">
        <f t="shared" si="1"/>
        <v>0</v>
      </c>
      <c r="I22" s="26">
        <f t="shared" si="1"/>
        <v>0</v>
      </c>
      <c r="J22" s="26">
        <f t="shared" si="1"/>
        <v>0</v>
      </c>
      <c r="K22" s="26">
        <f t="shared" si="1"/>
        <v>0</v>
      </c>
      <c r="L22" s="26">
        <f t="shared" si="1"/>
        <v>0</v>
      </c>
      <c r="M22" s="26">
        <f t="shared" si="1"/>
        <v>0</v>
      </c>
      <c r="N22" s="26">
        <f t="shared" si="1"/>
        <v>0</v>
      </c>
      <c r="O22" s="26">
        <f t="shared" si="1"/>
        <v>0</v>
      </c>
      <c r="P22" s="26">
        <f t="shared" si="1"/>
        <v>0</v>
      </c>
      <c r="Q22" s="26">
        <f t="shared" si="1"/>
        <v>0</v>
      </c>
      <c r="R22" s="26">
        <f t="shared" si="1"/>
        <v>0</v>
      </c>
      <c r="S22" s="26">
        <f t="shared" si="1"/>
        <v>0</v>
      </c>
      <c r="T22" s="26">
        <f t="shared" si="1"/>
        <v>0</v>
      </c>
      <c r="U22" s="26">
        <f t="shared" si="1"/>
        <v>0</v>
      </c>
      <c r="V22" s="26">
        <f t="shared" si="1"/>
        <v>0</v>
      </c>
      <c r="W22" s="26">
        <f t="shared" si="1"/>
        <v>0</v>
      </c>
      <c r="X22" s="26">
        <f t="shared" si="1"/>
        <v>0</v>
      </c>
      <c r="Y22" s="26">
        <f t="shared" si="1"/>
        <v>0</v>
      </c>
      <c r="Z22" s="32">
        <v>0</v>
      </c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spans="1:58" s="23" customFormat="1" x14ac:dyDescent="0.2">
      <c r="A23" s="41" t="s">
        <v>17</v>
      </c>
      <c r="B23" s="27">
        <v>0</v>
      </c>
      <c r="C23" s="27">
        <f>B23-B15</f>
        <v>0</v>
      </c>
      <c r="D23" s="27">
        <f t="shared" ref="D23:Y23" si="2">C23-C15</f>
        <v>0</v>
      </c>
      <c r="E23" s="27">
        <f t="shared" si="2"/>
        <v>0</v>
      </c>
      <c r="F23" s="27">
        <f t="shared" si="2"/>
        <v>0</v>
      </c>
      <c r="G23" s="27">
        <f t="shared" si="2"/>
        <v>0</v>
      </c>
      <c r="H23" s="27">
        <f>G23-G15</f>
        <v>0</v>
      </c>
      <c r="I23" s="27">
        <f t="shared" si="2"/>
        <v>0</v>
      </c>
      <c r="J23" s="27">
        <f t="shared" si="2"/>
        <v>0</v>
      </c>
      <c r="K23" s="27">
        <f t="shared" si="2"/>
        <v>0</v>
      </c>
      <c r="L23" s="27">
        <f t="shared" si="2"/>
        <v>0</v>
      </c>
      <c r="M23" s="27">
        <f t="shared" si="2"/>
        <v>0</v>
      </c>
      <c r="N23" s="27">
        <f t="shared" si="2"/>
        <v>0</v>
      </c>
      <c r="O23" s="27">
        <f t="shared" si="2"/>
        <v>0</v>
      </c>
      <c r="P23" s="27">
        <f t="shared" si="2"/>
        <v>0</v>
      </c>
      <c r="Q23" s="27">
        <f t="shared" si="2"/>
        <v>0</v>
      </c>
      <c r="R23" s="27">
        <f t="shared" si="2"/>
        <v>0</v>
      </c>
      <c r="S23" s="27">
        <f t="shared" si="2"/>
        <v>0</v>
      </c>
      <c r="T23" s="27">
        <f t="shared" si="2"/>
        <v>0</v>
      </c>
      <c r="U23" s="27">
        <f t="shared" si="2"/>
        <v>0</v>
      </c>
      <c r="V23" s="27">
        <f t="shared" si="2"/>
        <v>0</v>
      </c>
      <c r="W23" s="27">
        <f t="shared" si="2"/>
        <v>0</v>
      </c>
      <c r="X23" s="27">
        <f t="shared" si="2"/>
        <v>0</v>
      </c>
      <c r="Y23" s="27">
        <f t="shared" si="2"/>
        <v>0</v>
      </c>
      <c r="Z23" s="32">
        <f>Y23-Y15</f>
        <v>0</v>
      </c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</row>
    <row r="24" spans="1:58" s="23" customFormat="1" x14ac:dyDescent="0.2">
      <c r="A24" s="41" t="s">
        <v>16</v>
      </c>
      <c r="B24" s="27">
        <v>0</v>
      </c>
      <c r="C24" s="27">
        <f>B23</f>
        <v>0</v>
      </c>
      <c r="D24" s="27">
        <f t="shared" ref="D24:Y24" si="3">C23</f>
        <v>0</v>
      </c>
      <c r="E24" s="27">
        <f t="shared" si="3"/>
        <v>0</v>
      </c>
      <c r="F24" s="27">
        <f t="shared" si="3"/>
        <v>0</v>
      </c>
      <c r="G24" s="27">
        <f t="shared" si="3"/>
        <v>0</v>
      </c>
      <c r="H24" s="27">
        <f t="shared" si="3"/>
        <v>0</v>
      </c>
      <c r="I24" s="27">
        <f t="shared" si="3"/>
        <v>0</v>
      </c>
      <c r="J24" s="27">
        <f t="shared" si="3"/>
        <v>0</v>
      </c>
      <c r="K24" s="27">
        <f t="shared" si="3"/>
        <v>0</v>
      </c>
      <c r="L24" s="27">
        <f t="shared" si="3"/>
        <v>0</v>
      </c>
      <c r="M24" s="27">
        <f t="shared" si="3"/>
        <v>0</v>
      </c>
      <c r="N24" s="27">
        <f t="shared" si="3"/>
        <v>0</v>
      </c>
      <c r="O24" s="27">
        <f t="shared" si="3"/>
        <v>0</v>
      </c>
      <c r="P24" s="27">
        <f t="shared" si="3"/>
        <v>0</v>
      </c>
      <c r="Q24" s="27">
        <f t="shared" si="3"/>
        <v>0</v>
      </c>
      <c r="R24" s="27">
        <f t="shared" si="3"/>
        <v>0</v>
      </c>
      <c r="S24" s="27">
        <f t="shared" si="3"/>
        <v>0</v>
      </c>
      <c r="T24" s="27">
        <f t="shared" si="3"/>
        <v>0</v>
      </c>
      <c r="U24" s="27">
        <f t="shared" si="3"/>
        <v>0</v>
      </c>
      <c r="V24" s="27">
        <f t="shared" si="3"/>
        <v>0</v>
      </c>
      <c r="W24" s="27">
        <f t="shared" si="3"/>
        <v>0</v>
      </c>
      <c r="X24" s="27">
        <f t="shared" si="3"/>
        <v>0</v>
      </c>
      <c r="Y24" s="27">
        <f t="shared" si="3"/>
        <v>0</v>
      </c>
      <c r="Z24" s="32">
        <f>Y23</f>
        <v>0</v>
      </c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spans="1:58" x14ac:dyDescent="0.2">
      <c r="A25" s="51" t="s">
        <v>19</v>
      </c>
      <c r="B25" s="34">
        <v>0</v>
      </c>
      <c r="C25" s="34">
        <f>B25-B16</f>
        <v>0</v>
      </c>
      <c r="D25" s="34">
        <f>C25-C16</f>
        <v>0</v>
      </c>
      <c r="E25" s="34">
        <f t="shared" ref="E25:Y25" si="4">D25-D16</f>
        <v>0</v>
      </c>
      <c r="F25" s="34">
        <f t="shared" si="4"/>
        <v>0</v>
      </c>
      <c r="G25" s="34">
        <f t="shared" si="4"/>
        <v>0</v>
      </c>
      <c r="H25" s="34">
        <f t="shared" si="4"/>
        <v>0</v>
      </c>
      <c r="I25" s="34">
        <f>H25-H16</f>
        <v>0</v>
      </c>
      <c r="J25" s="34">
        <f t="shared" si="4"/>
        <v>0</v>
      </c>
      <c r="K25" s="34">
        <f t="shared" si="4"/>
        <v>0</v>
      </c>
      <c r="L25" s="34">
        <f t="shared" si="4"/>
        <v>0</v>
      </c>
      <c r="M25" s="34">
        <f t="shared" si="4"/>
        <v>0</v>
      </c>
      <c r="N25" s="34">
        <f t="shared" si="4"/>
        <v>0</v>
      </c>
      <c r="O25" s="34">
        <f t="shared" si="4"/>
        <v>0</v>
      </c>
      <c r="P25" s="34">
        <f t="shared" si="4"/>
        <v>0</v>
      </c>
      <c r="Q25" s="34">
        <f t="shared" si="4"/>
        <v>0</v>
      </c>
      <c r="R25" s="34">
        <f t="shared" si="4"/>
        <v>0</v>
      </c>
      <c r="S25" s="34">
        <f t="shared" si="4"/>
        <v>0</v>
      </c>
      <c r="T25" s="34">
        <f t="shared" si="4"/>
        <v>0</v>
      </c>
      <c r="U25" s="34">
        <f t="shared" si="4"/>
        <v>0</v>
      </c>
      <c r="V25" s="34">
        <f t="shared" si="4"/>
        <v>0</v>
      </c>
      <c r="W25" s="34">
        <f t="shared" si="4"/>
        <v>0</v>
      </c>
      <c r="X25" s="34">
        <f t="shared" si="4"/>
        <v>0</v>
      </c>
      <c r="Y25" s="34">
        <f t="shared" si="4"/>
        <v>0</v>
      </c>
      <c r="Z25" s="56">
        <f>Y25-Y16</f>
        <v>0</v>
      </c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</row>
    <row r="26" spans="1:58" x14ac:dyDescent="0.2">
      <c r="A26" s="51" t="s">
        <v>20</v>
      </c>
      <c r="B26" s="35">
        <v>0</v>
      </c>
      <c r="C26" s="34">
        <f>B25</f>
        <v>0</v>
      </c>
      <c r="D26" s="34">
        <f>C25</f>
        <v>0</v>
      </c>
      <c r="E26" s="34">
        <f t="shared" ref="E26:Y26" si="5">D25</f>
        <v>0</v>
      </c>
      <c r="F26" s="34">
        <f t="shared" si="5"/>
        <v>0</v>
      </c>
      <c r="G26" s="34">
        <f t="shared" si="5"/>
        <v>0</v>
      </c>
      <c r="H26" s="34">
        <f t="shared" si="5"/>
        <v>0</v>
      </c>
      <c r="I26" s="34">
        <f t="shared" si="5"/>
        <v>0</v>
      </c>
      <c r="J26" s="34">
        <f t="shared" si="5"/>
        <v>0</v>
      </c>
      <c r="K26" s="34">
        <f t="shared" si="5"/>
        <v>0</v>
      </c>
      <c r="L26" s="34">
        <f t="shared" si="5"/>
        <v>0</v>
      </c>
      <c r="M26" s="34">
        <f t="shared" si="5"/>
        <v>0</v>
      </c>
      <c r="N26" s="34">
        <f t="shared" si="5"/>
        <v>0</v>
      </c>
      <c r="O26" s="34">
        <f t="shared" si="5"/>
        <v>0</v>
      </c>
      <c r="P26" s="34">
        <f t="shared" si="5"/>
        <v>0</v>
      </c>
      <c r="Q26" s="34">
        <f t="shared" si="5"/>
        <v>0</v>
      </c>
      <c r="R26" s="34">
        <f t="shared" si="5"/>
        <v>0</v>
      </c>
      <c r="S26" s="34">
        <f t="shared" si="5"/>
        <v>0</v>
      </c>
      <c r="T26" s="34">
        <f t="shared" si="5"/>
        <v>0</v>
      </c>
      <c r="U26" s="34">
        <f t="shared" si="5"/>
        <v>0</v>
      </c>
      <c r="V26" s="34">
        <f t="shared" si="5"/>
        <v>0</v>
      </c>
      <c r="W26" s="34">
        <f t="shared" si="5"/>
        <v>0</v>
      </c>
      <c r="X26" s="34">
        <f t="shared" si="5"/>
        <v>0</v>
      </c>
      <c r="Y26" s="34">
        <f t="shared" si="5"/>
        <v>0</v>
      </c>
      <c r="Z26" s="56">
        <f>Y25</f>
        <v>0</v>
      </c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x14ac:dyDescent="0.2">
      <c r="A27" s="51" t="s">
        <v>50</v>
      </c>
      <c r="B27" s="35">
        <f>B14*B7</f>
        <v>0</v>
      </c>
      <c r="C27" s="35">
        <f>C14*C7</f>
        <v>0</v>
      </c>
      <c r="D27" s="35">
        <f t="shared" ref="D27:Y27" si="6">D14*D7</f>
        <v>0</v>
      </c>
      <c r="E27" s="35">
        <f t="shared" si="6"/>
        <v>0</v>
      </c>
      <c r="F27" s="35">
        <f t="shared" si="6"/>
        <v>0</v>
      </c>
      <c r="G27" s="35">
        <f t="shared" si="6"/>
        <v>0</v>
      </c>
      <c r="H27" s="35">
        <f t="shared" si="6"/>
        <v>0</v>
      </c>
      <c r="I27" s="35">
        <f t="shared" si="6"/>
        <v>0</v>
      </c>
      <c r="J27" s="35">
        <f t="shared" si="6"/>
        <v>0</v>
      </c>
      <c r="K27" s="35">
        <f t="shared" si="6"/>
        <v>0</v>
      </c>
      <c r="L27" s="35">
        <f t="shared" si="6"/>
        <v>0</v>
      </c>
      <c r="M27" s="35">
        <f t="shared" si="6"/>
        <v>0</v>
      </c>
      <c r="N27" s="35">
        <f t="shared" si="6"/>
        <v>0</v>
      </c>
      <c r="O27" s="35">
        <f t="shared" si="6"/>
        <v>0</v>
      </c>
      <c r="P27" s="35">
        <f t="shared" si="6"/>
        <v>0</v>
      </c>
      <c r="Q27" s="35">
        <f t="shared" si="6"/>
        <v>0</v>
      </c>
      <c r="R27" s="35">
        <f t="shared" si="6"/>
        <v>0</v>
      </c>
      <c r="S27" s="35">
        <f t="shared" si="6"/>
        <v>0</v>
      </c>
      <c r="T27" s="35">
        <f t="shared" si="6"/>
        <v>0</v>
      </c>
      <c r="U27" s="35">
        <f t="shared" si="6"/>
        <v>0</v>
      </c>
      <c r="V27" s="35">
        <f t="shared" si="6"/>
        <v>0</v>
      </c>
      <c r="W27" s="35">
        <f t="shared" si="6"/>
        <v>0</v>
      </c>
      <c r="X27" s="35">
        <f t="shared" si="6"/>
        <v>0</v>
      </c>
      <c r="Y27" s="35">
        <f t="shared" si="6"/>
        <v>0</v>
      </c>
      <c r="Z27" s="57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</row>
    <row r="28" spans="1:58" x14ac:dyDescent="0.2">
      <c r="A28" s="52" t="s">
        <v>52</v>
      </c>
      <c r="B28" s="29">
        <f>-1*B16</f>
        <v>0</v>
      </c>
      <c r="C28" s="29">
        <f t="shared" ref="C28:Y28" si="7">-1*C16</f>
        <v>0</v>
      </c>
      <c r="D28" s="29">
        <f t="shared" si="7"/>
        <v>0</v>
      </c>
      <c r="E28" s="29">
        <f t="shared" si="7"/>
        <v>0</v>
      </c>
      <c r="F28" s="29">
        <f t="shared" si="7"/>
        <v>0</v>
      </c>
      <c r="G28" s="29">
        <f t="shared" si="7"/>
        <v>0</v>
      </c>
      <c r="H28" s="29">
        <f t="shared" si="7"/>
        <v>0</v>
      </c>
      <c r="I28" s="29">
        <f t="shared" si="7"/>
        <v>0</v>
      </c>
      <c r="J28" s="29">
        <f t="shared" si="7"/>
        <v>0</v>
      </c>
      <c r="K28" s="29">
        <f t="shared" si="7"/>
        <v>0</v>
      </c>
      <c r="L28" s="29">
        <f t="shared" si="7"/>
        <v>0</v>
      </c>
      <c r="M28" s="29">
        <f t="shared" si="7"/>
        <v>0</v>
      </c>
      <c r="N28" s="29">
        <f t="shared" si="7"/>
        <v>0</v>
      </c>
      <c r="O28" s="29">
        <f t="shared" si="7"/>
        <v>0</v>
      </c>
      <c r="P28" s="29">
        <f t="shared" si="7"/>
        <v>0</v>
      </c>
      <c r="Q28" s="29">
        <f t="shared" si="7"/>
        <v>0</v>
      </c>
      <c r="R28" s="29">
        <f t="shared" si="7"/>
        <v>0</v>
      </c>
      <c r="S28" s="29">
        <f t="shared" si="7"/>
        <v>0</v>
      </c>
      <c r="T28" s="29">
        <f t="shared" si="7"/>
        <v>0</v>
      </c>
      <c r="U28" s="29">
        <f t="shared" si="7"/>
        <v>0</v>
      </c>
      <c r="V28" s="29">
        <f t="shared" si="7"/>
        <v>0</v>
      </c>
      <c r="W28" s="29">
        <f t="shared" si="7"/>
        <v>0</v>
      </c>
      <c r="X28" s="29">
        <f t="shared" si="7"/>
        <v>0</v>
      </c>
      <c r="Y28" s="29">
        <f t="shared" si="7"/>
        <v>0</v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21" x14ac:dyDescent="0.25">
      <c r="A29" s="49" t="s">
        <v>5</v>
      </c>
      <c r="B29" s="2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58" x14ac:dyDescent="0.2">
      <c r="A30" s="53" t="s">
        <v>6</v>
      </c>
      <c r="B30" s="21">
        <f>B17*B9+B8*B18+SUM(B27:Y27)</f>
        <v>0</v>
      </c>
    </row>
    <row r="31" spans="1:58" x14ac:dyDescent="0.2">
      <c r="A31" s="1"/>
      <c r="B31" s="13"/>
    </row>
    <row r="32" spans="1:58" x14ac:dyDescent="0.2">
      <c r="A32" s="1"/>
      <c r="B32" s="13"/>
    </row>
    <row r="33" spans="2:20" x14ac:dyDescent="0.2">
      <c r="B33" s="13"/>
      <c r="K33">
        <f>MIN($B$30)</f>
        <v>0</v>
      </c>
      <c r="L33">
        <f>COUNT($B$13:$Y$16,$B$17,$B$18)</f>
        <v>98</v>
      </c>
      <c r="M33" t="b">
        <f t="array" ref="M33">$B$13:$Y$13&lt;=$B$22:$Y$22</f>
        <v>1</v>
      </c>
      <c r="N33" t="b">
        <f t="array" ref="N33">$B$15:$Y$15&lt;=$B$24:$Y$24</f>
        <v>1</v>
      </c>
      <c r="O33" t="b">
        <f t="array" ref="O33">$B$24:$Y$24&lt;=$B$17</f>
        <v>1</v>
      </c>
      <c r="P33" t="b">
        <f t="array" ref="P33">$B$26:$Y$26&lt;=$B$11</f>
        <v>1</v>
      </c>
      <c r="Q33" t="b">
        <f t="array" ref="Q33">$B$26:$Y$26&gt;=$B$4:$Y$4</f>
        <v>1</v>
      </c>
      <c r="R33" t="b">
        <f t="array" ref="R33">$B$28:$Y$28&lt;=$B$6:$Y$6</f>
        <v>1</v>
      </c>
      <c r="S33">
        <f>{32767,32767,0.000001,0.01,TRUE,FALSE,TRUE,1,1,1,0.0001,TRUE}</f>
        <v>32767</v>
      </c>
      <c r="T33">
        <f>{0,0,1,100,0,FALSE,TRUE,0.075,0,0,FALSE,30}</f>
        <v>0</v>
      </c>
    </row>
    <row r="34" spans="2:20" x14ac:dyDescent="0.2">
      <c r="B34" s="13"/>
      <c r="C3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Leibowicz, Benjamin D</dc:creator>
  <cp:lastModifiedBy>Zhaowei Liang</cp:lastModifiedBy>
  <dcterms:created xsi:type="dcterms:W3CDTF">2017-02-10T02:43:28Z</dcterms:created>
  <dcterms:modified xsi:type="dcterms:W3CDTF">2018-02-27T03:34:13Z</dcterms:modified>
</cp:coreProperties>
</file>