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dl352\Box Sync\Systems_Modeling_2017\Lectures\CapacityPlanning\"/>
    </mc:Choice>
  </mc:AlternateContent>
  <bookViews>
    <workbookView xWindow="0" yWindow="0" windowWidth="20520" windowHeight="9465"/>
  </bookViews>
  <sheets>
    <sheet name="Sheet1" sheetId="1" r:id="rId1"/>
  </sheets>
  <definedNames>
    <definedName name="solver_adj" localSheetId="0" hidden="1">Sheet1!$C$34:$L$45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Sheet1!$C$38:$L$41</definedName>
    <definedName name="solver_lhs2" localSheetId="0" hidden="1">Sheet1!$C$42:$L$45</definedName>
    <definedName name="solver_lhs3" localSheetId="0" hidden="1">Sheet1!$C$64:$L$64</definedName>
    <definedName name="solver_lhs4" localSheetId="0" hidden="1">Sheet1!$C$65:$L$65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Sheet1!$B$73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Sheet1!$C$52:$L$55</definedName>
    <definedName name="solver_rhs2" localSheetId="0" hidden="1">Sheet1!$C$56:$L$59</definedName>
    <definedName name="solver_rhs3" localSheetId="0" hidden="1">Sheet1!$C$4:$L$4</definedName>
    <definedName name="solver_rhs4" localSheetId="0" hidden="1">Sheet1!$C$5:$L$5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 s="1"/>
  <c r="F30" i="1" s="1"/>
  <c r="G30" i="1" s="1"/>
  <c r="H30" i="1" s="1"/>
  <c r="I30" i="1" s="1"/>
  <c r="J30" i="1" s="1"/>
  <c r="K30" i="1" s="1"/>
  <c r="L30" i="1" s="1"/>
  <c r="C51" i="1"/>
  <c r="C50" i="1"/>
  <c r="C49" i="1"/>
  <c r="D48" i="1"/>
  <c r="E48" i="1"/>
  <c r="F48" i="1"/>
  <c r="G48" i="1"/>
  <c r="H48" i="1"/>
  <c r="I48" i="1"/>
  <c r="J48" i="1"/>
  <c r="K48" i="1"/>
  <c r="L48" i="1"/>
  <c r="C48" i="1"/>
  <c r="D15" i="1"/>
  <c r="E15" i="1" s="1"/>
  <c r="F15" i="1" s="1"/>
  <c r="G15" i="1" s="1"/>
  <c r="H15" i="1" s="1"/>
  <c r="I15" i="1" s="1"/>
  <c r="J15" i="1" s="1"/>
  <c r="K15" i="1" s="1"/>
  <c r="L15" i="1" s="1"/>
  <c r="E14" i="1"/>
  <c r="F14" i="1" s="1"/>
  <c r="G14" i="1" s="1"/>
  <c r="H14" i="1" s="1"/>
  <c r="I14" i="1" s="1"/>
  <c r="J14" i="1" s="1"/>
  <c r="K14" i="1" s="1"/>
  <c r="L14" i="1" s="1"/>
  <c r="D14" i="1"/>
  <c r="D65" i="1" l="1"/>
  <c r="E65" i="1"/>
  <c r="F65" i="1"/>
  <c r="G65" i="1"/>
  <c r="H65" i="1"/>
  <c r="I65" i="1"/>
  <c r="J65" i="1"/>
  <c r="K65" i="1"/>
  <c r="L65" i="1"/>
  <c r="C65" i="1"/>
  <c r="D64" i="1"/>
  <c r="E64" i="1"/>
  <c r="F64" i="1"/>
  <c r="G64" i="1"/>
  <c r="H64" i="1"/>
  <c r="I64" i="1"/>
  <c r="J64" i="1"/>
  <c r="K64" i="1"/>
  <c r="L64" i="1"/>
  <c r="C64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D60" i="1"/>
  <c r="E60" i="1"/>
  <c r="F60" i="1"/>
  <c r="G60" i="1"/>
  <c r="H60" i="1"/>
  <c r="I60" i="1"/>
  <c r="J60" i="1"/>
  <c r="K60" i="1"/>
  <c r="L60" i="1"/>
  <c r="C60" i="1"/>
  <c r="C52" i="1" l="1"/>
  <c r="C56" i="1"/>
  <c r="D49" i="1"/>
  <c r="C57" i="1"/>
  <c r="C53" i="1"/>
  <c r="D50" i="1"/>
  <c r="C58" i="1"/>
  <c r="C54" i="1"/>
  <c r="D51" i="1"/>
  <c r="C59" i="1"/>
  <c r="C55" i="1"/>
  <c r="L66" i="1"/>
  <c r="L70" i="1" s="1"/>
  <c r="K66" i="1"/>
  <c r="K70" i="1" s="1"/>
  <c r="G69" i="1"/>
  <c r="E66" i="1"/>
  <c r="E70" i="1" s="1"/>
  <c r="D66" i="1"/>
  <c r="D70" i="1" s="1"/>
  <c r="C66" i="1"/>
  <c r="C70" i="1" s="1"/>
  <c r="J66" i="1"/>
  <c r="J70" i="1" s="1"/>
  <c r="F66" i="1"/>
  <c r="F70" i="1" s="1"/>
  <c r="I66" i="1"/>
  <c r="I70" i="1" s="1"/>
  <c r="H66" i="1"/>
  <c r="H70" i="1" s="1"/>
  <c r="G66" i="1"/>
  <c r="G70" i="1" s="1"/>
  <c r="D8" i="1"/>
  <c r="E8" i="1" s="1"/>
  <c r="F8" i="1" s="1"/>
  <c r="G8" i="1" s="1"/>
  <c r="H8" i="1" s="1"/>
  <c r="I8" i="1" s="1"/>
  <c r="J8" i="1" s="1"/>
  <c r="K8" i="1" s="1"/>
  <c r="L8" i="1" s="1"/>
  <c r="D9" i="1"/>
  <c r="E9" i="1" s="1"/>
  <c r="F9" i="1" s="1"/>
  <c r="G9" i="1" s="1"/>
  <c r="H9" i="1" s="1"/>
  <c r="I9" i="1" s="1"/>
  <c r="J9" i="1" s="1"/>
  <c r="K9" i="1" s="1"/>
  <c r="L9" i="1" s="1"/>
  <c r="D31" i="1"/>
  <c r="D69" i="1" s="1"/>
  <c r="E31" i="1"/>
  <c r="E69" i="1" s="1"/>
  <c r="F31" i="1"/>
  <c r="F69" i="1" s="1"/>
  <c r="G31" i="1"/>
  <c r="H31" i="1"/>
  <c r="I31" i="1"/>
  <c r="I69" i="1" s="1"/>
  <c r="J31" i="1"/>
  <c r="K31" i="1"/>
  <c r="L31" i="1"/>
  <c r="C31" i="1"/>
  <c r="C67" i="1" s="1"/>
  <c r="D5" i="1"/>
  <c r="E5" i="1" s="1"/>
  <c r="F5" i="1" s="1"/>
  <c r="G5" i="1" s="1"/>
  <c r="H5" i="1" s="1"/>
  <c r="I5" i="1" s="1"/>
  <c r="J5" i="1" s="1"/>
  <c r="K5" i="1" s="1"/>
  <c r="L5" i="1" s="1"/>
  <c r="D4" i="1"/>
  <c r="E4" i="1" s="1"/>
  <c r="F4" i="1" s="1"/>
  <c r="G4" i="1" s="1"/>
  <c r="H4" i="1" s="1"/>
  <c r="I4" i="1" s="1"/>
  <c r="J4" i="1" s="1"/>
  <c r="K4" i="1" s="1"/>
  <c r="L4" i="1" s="1"/>
  <c r="D68" i="1" l="1"/>
  <c r="E50" i="1"/>
  <c r="D58" i="1"/>
  <c r="D54" i="1"/>
  <c r="E49" i="1"/>
  <c r="D57" i="1"/>
  <c r="D53" i="1"/>
  <c r="E51" i="1"/>
  <c r="D59" i="1"/>
  <c r="D55" i="1"/>
  <c r="D56" i="1"/>
  <c r="D52" i="1"/>
  <c r="J67" i="1"/>
  <c r="H67" i="1"/>
  <c r="J69" i="1"/>
  <c r="G67" i="1"/>
  <c r="K67" i="1"/>
  <c r="K69" i="1"/>
  <c r="I67" i="1"/>
  <c r="F67" i="1"/>
  <c r="C69" i="1"/>
  <c r="E67" i="1"/>
  <c r="C68" i="1"/>
  <c r="L69" i="1"/>
  <c r="L67" i="1"/>
  <c r="D67" i="1"/>
  <c r="H69" i="1"/>
  <c r="E68" i="1" l="1"/>
  <c r="F51" i="1"/>
  <c r="E55" i="1"/>
  <c r="E59" i="1"/>
  <c r="F50" i="1"/>
  <c r="E54" i="1"/>
  <c r="E58" i="1"/>
  <c r="E56" i="1"/>
  <c r="E52" i="1"/>
  <c r="F49" i="1"/>
  <c r="E57" i="1"/>
  <c r="E53" i="1"/>
  <c r="F56" i="1" l="1"/>
  <c r="F52" i="1"/>
  <c r="F68" i="1"/>
  <c r="G50" i="1"/>
  <c r="F58" i="1"/>
  <c r="F54" i="1"/>
  <c r="G49" i="1"/>
  <c r="F53" i="1"/>
  <c r="F57" i="1"/>
  <c r="G51" i="1"/>
  <c r="F59" i="1"/>
  <c r="F55" i="1"/>
  <c r="H50" i="1" l="1"/>
  <c r="G58" i="1"/>
  <c r="G54" i="1"/>
  <c r="H49" i="1"/>
  <c r="G53" i="1"/>
  <c r="G57" i="1"/>
  <c r="H51" i="1"/>
  <c r="G59" i="1"/>
  <c r="G55" i="1"/>
  <c r="G56" i="1"/>
  <c r="G52" i="1"/>
  <c r="G68" i="1"/>
  <c r="I49" i="1" l="1"/>
  <c r="H57" i="1"/>
  <c r="H53" i="1"/>
  <c r="H52" i="1"/>
  <c r="H56" i="1"/>
  <c r="H68" i="1"/>
  <c r="I51" i="1"/>
  <c r="H59" i="1"/>
  <c r="H55" i="1"/>
  <c r="I50" i="1"/>
  <c r="H58" i="1"/>
  <c r="H54" i="1"/>
  <c r="I56" i="1" l="1"/>
  <c r="I52" i="1"/>
  <c r="I68" i="1"/>
  <c r="J50" i="1"/>
  <c r="I58" i="1"/>
  <c r="I54" i="1"/>
  <c r="J49" i="1"/>
  <c r="I57" i="1"/>
  <c r="I53" i="1"/>
  <c r="J51" i="1"/>
  <c r="I59" i="1"/>
  <c r="I55" i="1"/>
  <c r="K49" i="1" l="1"/>
  <c r="J53" i="1"/>
  <c r="J57" i="1"/>
  <c r="J56" i="1"/>
  <c r="J52" i="1"/>
  <c r="J68" i="1"/>
  <c r="K50" i="1"/>
  <c r="J58" i="1"/>
  <c r="J54" i="1"/>
  <c r="K51" i="1"/>
  <c r="J59" i="1"/>
  <c r="J55" i="1"/>
  <c r="L50" i="1" l="1"/>
  <c r="K54" i="1"/>
  <c r="K58" i="1"/>
  <c r="L51" i="1"/>
  <c r="K55" i="1"/>
  <c r="K59" i="1"/>
  <c r="K56" i="1"/>
  <c r="K52" i="1"/>
  <c r="K68" i="1"/>
  <c r="L49" i="1"/>
  <c r="K57" i="1"/>
  <c r="K53" i="1"/>
  <c r="L56" i="1" l="1"/>
  <c r="L52" i="1"/>
  <c r="L68" i="1"/>
  <c r="B73" i="1" s="1"/>
  <c r="L55" i="1"/>
  <c r="L59" i="1"/>
  <c r="L57" i="1"/>
  <c r="L53" i="1"/>
  <c r="L54" i="1"/>
  <c r="L58" i="1"/>
</calcChain>
</file>

<file path=xl/sharedStrings.xml><?xml version="1.0" encoding="utf-8"?>
<sst xmlns="http://schemas.openxmlformats.org/spreadsheetml/2006/main" count="71" uniqueCount="71">
  <si>
    <t>Daymtime Load (12 hours), GW</t>
  </si>
  <si>
    <t>Nighttime Load (12 hours), GW</t>
  </si>
  <si>
    <t>Year</t>
  </si>
  <si>
    <t>Coal Plant Daytime Capacity Factor</t>
  </si>
  <si>
    <t>Coal Plant Nighttime Capacity Factor</t>
  </si>
  <si>
    <t>Gas Plant Daytime Capacity Factor</t>
  </si>
  <si>
    <t>Gas Plant Nighttime Capacity Factor</t>
  </si>
  <si>
    <t>Wind Plant Daytime Capacity Factor</t>
  </si>
  <si>
    <t>Wind Plant Nighttime Capacity Factor</t>
  </si>
  <si>
    <t>Solar PV Plant Daytime Capacity Factor</t>
  </si>
  <si>
    <t>Solar PV Plant Nighttime Capacity Factor</t>
  </si>
  <si>
    <t>Coal Daytime Power Output, GW</t>
  </si>
  <si>
    <t>Gas Daytime Power Output, GW</t>
  </si>
  <si>
    <t>Wind Daytime Power Output, GW</t>
  </si>
  <si>
    <t>Solar PV Daytime Power Output, GW</t>
  </si>
  <si>
    <t>Coal Nighttime Power Output, GW</t>
  </si>
  <si>
    <t>Gas Nighttime Power Output, GW</t>
  </si>
  <si>
    <t>Wind Nighttime Power Output, GW</t>
  </si>
  <si>
    <t>Solar PV Nighttime Power Output, GW</t>
  </si>
  <si>
    <t>PARAMETERS</t>
  </si>
  <si>
    <t>Coal Annual Generation, GWh</t>
  </si>
  <si>
    <t>Gas Annual Generation, GWh</t>
  </si>
  <si>
    <t>Wind Annual Generation, GWh</t>
  </si>
  <si>
    <t>Solar PV Annual Generation, GWh</t>
  </si>
  <si>
    <t>Discount Rate and Factors</t>
  </si>
  <si>
    <t>Discounted Total Capital Cost</t>
  </si>
  <si>
    <t>Discounted Total Variable Cost</t>
  </si>
  <si>
    <t>Gas Plant Capital Cost, $/kW</t>
  </si>
  <si>
    <t>Coal Plant Capital Cost, $/kW</t>
  </si>
  <si>
    <t>Gas Plant CO2 Factor, lbs/kWh</t>
  </si>
  <si>
    <t>Coal Plant CO2 Factor, lbs/kWh</t>
  </si>
  <si>
    <t>Wind Plant Capital Cost, $/kW</t>
  </si>
  <si>
    <t>Wind Plant O&amp;M Cost, $/kW-year</t>
  </si>
  <si>
    <t>Coal Plant O&amp;M Cost, $/kW-year</t>
  </si>
  <si>
    <t>Gas Plant O&amp;M Cost, $/kW-year</t>
  </si>
  <si>
    <t>Wind Plant CO2 Factor, lbs/kWh</t>
  </si>
  <si>
    <t>Solar PV Plant Capital Cost, $/kW</t>
  </si>
  <si>
    <t>Solar PV Plant O&amp;M Cost, $/kW-year</t>
  </si>
  <si>
    <t>Solar PV Plant CO2 Factor, lbs/kWh</t>
  </si>
  <si>
    <t>DECISION VARIABLES</t>
  </si>
  <si>
    <t>ENDOGENOUS VARIABLES</t>
  </si>
  <si>
    <t>OBJECTIVE</t>
  </si>
  <si>
    <t>Discounted Total System Cost</t>
  </si>
  <si>
    <t>Total Daytime Power Output, GW</t>
  </si>
  <si>
    <t>Total Nighttime Power Output, GW</t>
  </si>
  <si>
    <t>Coal Installed Capacity, GW</t>
  </si>
  <si>
    <t>Gas Installed Capacity, GW</t>
  </si>
  <si>
    <t>Wind Installed Capacity, GW</t>
  </si>
  <si>
    <t>Solar PV Installed Capacity, GW</t>
  </si>
  <si>
    <t>Coal Available Daytime Capacity, GW</t>
  </si>
  <si>
    <t>Gas Available Daytime Capacity, GW</t>
  </si>
  <si>
    <t>Wind Available Daytime Capacity, GW</t>
  </si>
  <si>
    <t>Solar PV Available Daytime Capacity, GW</t>
  </si>
  <si>
    <t>Coal Available Nighttime Capacity, GW</t>
  </si>
  <si>
    <t>Gas Available Nighttime Capacity, GW</t>
  </si>
  <si>
    <t>Wind Available Nighttime Capacity, GW</t>
  </si>
  <si>
    <t>Solar PV Available Nighttime Capacity, GW</t>
  </si>
  <si>
    <t>Annual CO2 Emissions, tons</t>
  </si>
  <si>
    <t>Discounted Total CO2 Tax Cost</t>
  </si>
  <si>
    <t>CO2 Tax, $/ton</t>
  </si>
  <si>
    <t>Initial Capacity, GW</t>
  </si>
  <si>
    <t>Coal New Capacity Addition, GW</t>
  </si>
  <si>
    <t>Gas New Capacity Addition, GW</t>
  </si>
  <si>
    <t>Wind New Capacity Addition, GW</t>
  </si>
  <si>
    <t>Solar PV New Capacity Addition, GW</t>
  </si>
  <si>
    <t>Discounted Total Fixed O&amp;M Cost</t>
  </si>
  <si>
    <t>Coal Plant Variable Cost, $/kWh</t>
  </si>
  <si>
    <t>Gas Plant Variable Cost, $/kWh</t>
  </si>
  <si>
    <t>Wind Plant Variable Cost, $/kWh</t>
  </si>
  <si>
    <t>Solar PV Plant Variable Cost, $/kWh</t>
  </si>
  <si>
    <t>Annual 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</si>
</sst>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6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FDEA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7" borderId="1" xfId="0" applyFont="1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1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0" fillId="7" borderId="1" xfId="0" applyFill="1" applyBorder="1"/>
    <xf numFmtId="0" fontId="0" fillId="7" borderId="0" xfId="0" applyFill="1"/>
    <xf numFmtId="0" fontId="1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Border="1"/>
    <xf numFmtId="0" fontId="0" fillId="0" borderId="0" xfId="0" applyFill="1" applyBorder="1"/>
    <xf numFmtId="0" fontId="1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1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3" fillId="7" borderId="1" xfId="0" applyFont="1" applyFill="1" applyBorder="1"/>
    <xf numFmtId="0" fontId="4" fillId="0" borderId="0" xfId="0" applyFont="1"/>
    <xf numFmtId="0" fontId="3" fillId="7" borderId="0" xfId="0" applyFont="1" applyFill="1" applyBorder="1"/>
    <xf numFmtId="0" fontId="3" fillId="7" borderId="0" xfId="0" applyFont="1" applyFill="1"/>
    <xf numFmtId="0" fontId="2" fillId="0" borderId="1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0" xfId="0" applyFont="1" applyBorder="1"/>
    <xf numFmtId="0" fontId="1" fillId="12" borderId="1" xfId="0" applyFont="1" applyFill="1" applyBorder="1"/>
    <xf numFmtId="0" fontId="0" fillId="12" borderId="1" xfId="0" applyFill="1" applyBorder="1"/>
    <xf numFmtId="0" fontId="0" fillId="12" borderId="0" xfId="0" applyFill="1"/>
    <xf numFmtId="0" fontId="0" fillId="12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0" fontId="0" fillId="11" borderId="0" xfId="0" applyFill="1" applyBorder="1"/>
    <xf numFmtId="0" fontId="1" fillId="13" borderId="1" xfId="0" applyFont="1" applyFill="1" applyBorder="1"/>
    <xf numFmtId="0" fontId="0" fillId="13" borderId="1" xfId="0" applyFill="1" applyBorder="1"/>
    <xf numFmtId="0" fontId="0" fillId="13" borderId="0" xfId="0" applyFill="1"/>
    <xf numFmtId="0" fontId="0" fillId="13" borderId="0" xfId="0" applyFill="1" applyBorder="1"/>
    <xf numFmtId="0" fontId="1" fillId="14" borderId="1" xfId="0" applyFont="1" applyFill="1" applyBorder="1"/>
    <xf numFmtId="0" fontId="0" fillId="14" borderId="1" xfId="0" applyFill="1" applyBorder="1"/>
    <xf numFmtId="0" fontId="0" fillId="14" borderId="0" xfId="0" applyFill="1"/>
    <xf numFmtId="0" fontId="0" fillId="14" borderId="0" xfId="0" applyFill="1" applyBorder="1"/>
    <xf numFmtId="0" fontId="1" fillId="15" borderId="1" xfId="0" applyFont="1" applyFill="1" applyBorder="1"/>
    <xf numFmtId="0" fontId="0" fillId="15" borderId="1" xfId="0" applyFill="1" applyBorder="1"/>
    <xf numFmtId="0" fontId="0" fillId="15" borderId="0" xfId="0" applyFill="1"/>
    <xf numFmtId="0" fontId="0" fillId="1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99"/>
      <color rgb="FFEBEBFF"/>
      <color rgb="FFDBFDEA"/>
      <color rgb="FFFEF4FD"/>
      <color rgb="FFEBF6A8"/>
      <color rgb="FFFDEDED"/>
      <color rgb="FFFFFFEB"/>
      <color rgb="FFCCCCFF"/>
      <color rgb="FFE7FB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Annual Generation by Plant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Sheet1!$C$1:$L$1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Sheet1!$C$60:$L$60</c:f>
              <c:numCache>
                <c:formatCode>General</c:formatCode>
                <c:ptCount val="10"/>
                <c:pt idx="0">
                  <c:v>16644</c:v>
                </c:pt>
                <c:pt idx="1">
                  <c:v>16644</c:v>
                </c:pt>
                <c:pt idx="2">
                  <c:v>16644</c:v>
                </c:pt>
                <c:pt idx="3">
                  <c:v>16644</c:v>
                </c:pt>
                <c:pt idx="4">
                  <c:v>16644</c:v>
                </c:pt>
                <c:pt idx="5">
                  <c:v>16644</c:v>
                </c:pt>
                <c:pt idx="6">
                  <c:v>16644</c:v>
                </c:pt>
                <c:pt idx="7">
                  <c:v>16644</c:v>
                </c:pt>
                <c:pt idx="8">
                  <c:v>16644</c:v>
                </c:pt>
                <c:pt idx="9">
                  <c:v>16644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6-4EB9-8864-9C2507A50BCC}"/>
            </c:ext>
          </c:extLst>
        </c:ser>
        <c:ser>
          <c:idx val="1"/>
          <c:order val="1"/>
          <c:tx>
            <c:v>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Sheet1!$C$1:$L$1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Sheet1!$C$61:$L$61</c:f>
              <c:numCache>
                <c:formatCode>General</c:formatCode>
                <c:ptCount val="10"/>
                <c:pt idx="0">
                  <c:v>18395.999999999996</c:v>
                </c:pt>
                <c:pt idx="1">
                  <c:v>21900</c:v>
                </c:pt>
                <c:pt idx="2">
                  <c:v>25754.400000000005</c:v>
                </c:pt>
                <c:pt idx="3">
                  <c:v>29994.240000000013</c:v>
                </c:pt>
                <c:pt idx="4">
                  <c:v>34658.06400000002</c:v>
                </c:pt>
                <c:pt idx="5">
                  <c:v>36581.891400000022</c:v>
                </c:pt>
                <c:pt idx="6">
                  <c:v>38698.101540000018</c:v>
                </c:pt>
                <c:pt idx="7">
                  <c:v>41025.932694000025</c:v>
                </c:pt>
                <c:pt idx="8">
                  <c:v>43586.546963400026</c:v>
                </c:pt>
                <c:pt idx="9">
                  <c:v>46403.222659740029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6-4EB9-8864-9C2507A50BCC}"/>
            </c:ext>
          </c:extLst>
        </c:ser>
        <c:ser>
          <c:idx val="2"/>
          <c:order val="2"/>
          <c:tx>
            <c:v>Wind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Sheet1!$C$1:$L$1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Sheet1!$C$62:$L$62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6-4EB9-8864-9C2507A50BCC}"/>
            </c:ext>
          </c:extLst>
        </c:ser>
        <c:ser>
          <c:idx val="3"/>
          <c:order val="3"/>
          <c:tx>
            <c:v>Solar PV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Sheet1!$C$1:$L$1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Sheet1!$C$63:$L$63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3206.3789999999972</c:v>
                </c:pt>
                <c:pt idx="6">
                  <c:v>6733.3958999999995</c:v>
                </c:pt>
                <c:pt idx="7">
                  <c:v>10613.114490000004</c:v>
                </c:pt>
                <c:pt idx="8">
                  <c:v>14880.804939000011</c:v>
                </c:pt>
                <c:pt idx="9">
                  <c:v>19575.264432900021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6-4EB9-8864-9C2507A5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930376"/>
        <c:axId val="346930704"/>
      </c:barChart>
      <c:catAx>
        <c:axId val="34693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0704"/>
        <c:crosses val="autoZero"/>
        <c:auto val="1"/>
        <c:lblAlgn val="ctr"/>
        <c:lblOffset val="100"/>
        <c:noMultiLvlLbl val="0"/>
      </c:catAx>
      <c:valAx>
        <c:axId val="3469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Annual</a:t>
                </a:r>
                <a:r>
                  <a:rPr lang="en-US" sz="1600" b="1" baseline="0"/>
                  <a:t> Generation (GWh)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74</xdr:row>
      <xdr:rowOff>2721</xdr:rowOff>
    </xdr:from>
    <xdr:to>
      <xdr:col>11</xdr:col>
      <xdr:colOff>657225</xdr:colOff>
      <xdr:row>94</xdr:row>
      <xdr:rowOff>163284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abSelected="1" topLeftCell="A25" zoomScaleNormal="100" workbookViewId="0">
      <selection activeCell="B33" sqref="B33"/>
    </sheetView>
  </sheetViews>
  <sheetFormatPr defaultRowHeight="14.25" x14ac:dyDescent="0.45"/>
  <cols>
    <col min="1" max="1" width="52.59765625" customWidth="1"/>
    <col min="2" max="2" width="23.265625" style="7" customWidth="1"/>
    <col min="3" max="11" width="10" bestFit="1" customWidth="1"/>
    <col min="12" max="12" width="10" style="33" bestFit="1" customWidth="1"/>
    <col min="13" max="69" width="9.1328125" style="33"/>
  </cols>
  <sheetData>
    <row r="1" spans="1:69" s="55" customFormat="1" ht="25.5" x14ac:dyDescent="0.75">
      <c r="A1" s="52" t="s">
        <v>2</v>
      </c>
      <c r="B1" s="52"/>
      <c r="C1" s="52">
        <v>2017</v>
      </c>
      <c r="D1" s="52">
        <v>2018</v>
      </c>
      <c r="E1" s="52">
        <v>2019</v>
      </c>
      <c r="F1" s="52">
        <v>2020</v>
      </c>
      <c r="G1" s="52">
        <v>2021</v>
      </c>
      <c r="H1" s="52">
        <v>2022</v>
      </c>
      <c r="I1" s="52">
        <v>2023</v>
      </c>
      <c r="J1" s="52">
        <v>2024</v>
      </c>
      <c r="K1" s="52">
        <v>2025</v>
      </c>
      <c r="L1" s="52">
        <v>2026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</row>
    <row r="2" spans="1:69" s="17" customFormat="1" x14ac:dyDescent="0.4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</row>
    <row r="3" spans="1:69" s="51" customFormat="1" ht="25.5" x14ac:dyDescent="0.75">
      <c r="A3" s="48" t="s">
        <v>19</v>
      </c>
      <c r="B3" s="16" t="s">
        <v>70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</row>
    <row r="4" spans="1:69" s="9" customFormat="1" x14ac:dyDescent="0.45">
      <c r="A4" s="19" t="s">
        <v>0</v>
      </c>
      <c r="B4" s="8">
        <v>0.1</v>
      </c>
      <c r="C4" s="8">
        <v>5</v>
      </c>
      <c r="D4" s="8">
        <f>C4*(1+$B$4)</f>
        <v>5.5</v>
      </c>
      <c r="E4" s="8">
        <f>D4*(1+$B$4)</f>
        <v>6.0500000000000007</v>
      </c>
      <c r="F4" s="8">
        <f t="shared" ref="F4:L4" si="0">E4*(1+$B$4)</f>
        <v>6.6550000000000011</v>
      </c>
      <c r="G4" s="8">
        <f t="shared" si="0"/>
        <v>7.3205000000000018</v>
      </c>
      <c r="H4" s="8">
        <f t="shared" si="0"/>
        <v>8.0525500000000019</v>
      </c>
      <c r="I4" s="8">
        <f t="shared" si="0"/>
        <v>8.8578050000000026</v>
      </c>
      <c r="J4" s="8">
        <f t="shared" si="0"/>
        <v>9.7435855000000036</v>
      </c>
      <c r="K4" s="8">
        <f t="shared" si="0"/>
        <v>10.717944050000005</v>
      </c>
      <c r="L4" s="8">
        <f t="shared" si="0"/>
        <v>11.789738455000007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</row>
    <row r="5" spans="1:69" s="9" customFormat="1" x14ac:dyDescent="0.45">
      <c r="A5" s="19" t="s">
        <v>1</v>
      </c>
      <c r="B5" s="8">
        <v>0.1</v>
      </c>
      <c r="C5" s="8">
        <v>3</v>
      </c>
      <c r="D5" s="8">
        <f>C5*(1+$B$5)</f>
        <v>3.3000000000000003</v>
      </c>
      <c r="E5" s="8">
        <f t="shared" ref="E5:L5" si="1">D5*(1+$B$5)</f>
        <v>3.6300000000000008</v>
      </c>
      <c r="F5" s="8">
        <f t="shared" si="1"/>
        <v>3.9930000000000012</v>
      </c>
      <c r="G5" s="8">
        <f t="shared" si="1"/>
        <v>4.3923000000000014</v>
      </c>
      <c r="H5" s="8">
        <f t="shared" si="1"/>
        <v>4.8315300000000017</v>
      </c>
      <c r="I5" s="8">
        <f t="shared" si="1"/>
        <v>5.3146830000000023</v>
      </c>
      <c r="J5" s="8">
        <f t="shared" si="1"/>
        <v>5.8461513000000034</v>
      </c>
      <c r="K5" s="8">
        <f t="shared" si="1"/>
        <v>6.4307664300000038</v>
      </c>
      <c r="L5" s="8">
        <f t="shared" si="1"/>
        <v>7.0738430730000044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</row>
    <row r="6" spans="1:69" s="1" customFormat="1" x14ac:dyDescent="0.45">
      <c r="A6" s="14" t="s">
        <v>28</v>
      </c>
      <c r="B6" s="4"/>
      <c r="C6" s="4">
        <v>3000</v>
      </c>
      <c r="D6" s="4">
        <v>3000</v>
      </c>
      <c r="E6" s="4">
        <v>3000</v>
      </c>
      <c r="F6" s="4">
        <v>3000</v>
      </c>
      <c r="G6" s="4">
        <v>3000</v>
      </c>
      <c r="H6" s="4">
        <v>3000</v>
      </c>
      <c r="I6" s="4">
        <v>3000</v>
      </c>
      <c r="J6" s="4">
        <v>3000</v>
      </c>
      <c r="K6" s="4">
        <v>3000</v>
      </c>
      <c r="L6" s="4">
        <v>3000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</row>
    <row r="7" spans="1:69" s="1" customFormat="1" x14ac:dyDescent="0.45">
      <c r="A7" s="14" t="s">
        <v>27</v>
      </c>
      <c r="B7" s="4"/>
      <c r="C7" s="4">
        <v>1000</v>
      </c>
      <c r="D7" s="4">
        <v>1000</v>
      </c>
      <c r="E7" s="4">
        <v>1000</v>
      </c>
      <c r="F7" s="4">
        <v>1000</v>
      </c>
      <c r="G7" s="4">
        <v>1000</v>
      </c>
      <c r="H7" s="4">
        <v>1000</v>
      </c>
      <c r="I7" s="4">
        <v>1000</v>
      </c>
      <c r="J7" s="4">
        <v>1000</v>
      </c>
      <c r="K7" s="4">
        <v>1000</v>
      </c>
      <c r="L7" s="4">
        <v>1000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</row>
    <row r="8" spans="1:69" s="1" customFormat="1" x14ac:dyDescent="0.45">
      <c r="A8" s="14" t="s">
        <v>31</v>
      </c>
      <c r="B8" s="4">
        <v>-0.1</v>
      </c>
      <c r="C8" s="4">
        <v>2000</v>
      </c>
      <c r="D8" s="4">
        <f t="shared" ref="D8:L8" si="2">C8*(1+$B$8)</f>
        <v>1800</v>
      </c>
      <c r="E8" s="4">
        <f t="shared" si="2"/>
        <v>1620</v>
      </c>
      <c r="F8" s="4">
        <f t="shared" si="2"/>
        <v>1458</v>
      </c>
      <c r="G8" s="4">
        <f t="shared" si="2"/>
        <v>1312.2</v>
      </c>
      <c r="H8" s="4">
        <f t="shared" si="2"/>
        <v>1180.98</v>
      </c>
      <c r="I8" s="4">
        <f t="shared" si="2"/>
        <v>1062.8820000000001</v>
      </c>
      <c r="J8" s="4">
        <f t="shared" si="2"/>
        <v>956.5938000000001</v>
      </c>
      <c r="K8" s="4">
        <f t="shared" si="2"/>
        <v>860.93442000000016</v>
      </c>
      <c r="L8" s="4">
        <f t="shared" si="2"/>
        <v>774.84097800000018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</row>
    <row r="9" spans="1:69" s="1" customFormat="1" x14ac:dyDescent="0.45">
      <c r="A9" s="14" t="s">
        <v>36</v>
      </c>
      <c r="B9" s="4">
        <v>-0.2</v>
      </c>
      <c r="C9" s="4">
        <v>2300</v>
      </c>
      <c r="D9" s="4">
        <f t="shared" ref="D9:L9" si="3">C9*(1+$B$9)</f>
        <v>1840</v>
      </c>
      <c r="E9" s="4">
        <f t="shared" si="3"/>
        <v>1472</v>
      </c>
      <c r="F9" s="4">
        <f t="shared" si="3"/>
        <v>1177.6000000000001</v>
      </c>
      <c r="G9" s="4">
        <f t="shared" si="3"/>
        <v>942.08000000000015</v>
      </c>
      <c r="H9" s="4">
        <f t="shared" si="3"/>
        <v>753.66400000000021</v>
      </c>
      <c r="I9" s="4">
        <f t="shared" si="3"/>
        <v>602.93120000000022</v>
      </c>
      <c r="J9" s="4">
        <f t="shared" si="3"/>
        <v>482.34496000000019</v>
      </c>
      <c r="K9" s="4">
        <f t="shared" si="3"/>
        <v>385.87596800000017</v>
      </c>
      <c r="L9" s="4">
        <f t="shared" si="3"/>
        <v>308.70077440000017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</row>
    <row r="10" spans="1:69" s="69" customFormat="1" x14ac:dyDescent="0.45">
      <c r="A10" s="67" t="s">
        <v>33</v>
      </c>
      <c r="B10" s="68"/>
      <c r="C10" s="68">
        <v>31</v>
      </c>
      <c r="D10" s="68">
        <v>31</v>
      </c>
      <c r="E10" s="68">
        <v>31</v>
      </c>
      <c r="F10" s="68">
        <v>31</v>
      </c>
      <c r="G10" s="68">
        <v>31</v>
      </c>
      <c r="H10" s="68">
        <v>31</v>
      </c>
      <c r="I10" s="68">
        <v>31</v>
      </c>
      <c r="J10" s="68">
        <v>31</v>
      </c>
      <c r="K10" s="68">
        <v>31</v>
      </c>
      <c r="L10" s="68">
        <v>31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</row>
    <row r="11" spans="1:69" s="69" customFormat="1" x14ac:dyDescent="0.45">
      <c r="A11" s="67" t="s">
        <v>34</v>
      </c>
      <c r="B11" s="68"/>
      <c r="C11" s="68">
        <v>7</v>
      </c>
      <c r="D11" s="68">
        <v>7</v>
      </c>
      <c r="E11" s="68">
        <v>7</v>
      </c>
      <c r="F11" s="68">
        <v>7</v>
      </c>
      <c r="G11" s="68">
        <v>7</v>
      </c>
      <c r="H11" s="68">
        <v>7</v>
      </c>
      <c r="I11" s="68">
        <v>7</v>
      </c>
      <c r="J11" s="68">
        <v>7</v>
      </c>
      <c r="K11" s="68">
        <v>7</v>
      </c>
      <c r="L11" s="68">
        <v>7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</row>
    <row r="12" spans="1:69" s="69" customFormat="1" x14ac:dyDescent="0.45">
      <c r="A12" s="67" t="s">
        <v>32</v>
      </c>
      <c r="B12" s="68"/>
      <c r="C12" s="68">
        <v>30</v>
      </c>
      <c r="D12" s="68">
        <v>30</v>
      </c>
      <c r="E12" s="68">
        <v>30</v>
      </c>
      <c r="F12" s="68">
        <v>30</v>
      </c>
      <c r="G12" s="68">
        <v>30</v>
      </c>
      <c r="H12" s="68">
        <v>30</v>
      </c>
      <c r="I12" s="68">
        <v>30</v>
      </c>
      <c r="J12" s="68">
        <v>30</v>
      </c>
      <c r="K12" s="68">
        <v>30</v>
      </c>
      <c r="L12" s="68">
        <v>30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</row>
    <row r="13" spans="1:69" s="69" customFormat="1" x14ac:dyDescent="0.45">
      <c r="A13" s="67" t="s">
        <v>37</v>
      </c>
      <c r="B13" s="68"/>
      <c r="C13" s="68">
        <v>19</v>
      </c>
      <c r="D13" s="68">
        <v>19</v>
      </c>
      <c r="E13" s="68">
        <v>19</v>
      </c>
      <c r="F13" s="68">
        <v>19</v>
      </c>
      <c r="G13" s="68">
        <v>19</v>
      </c>
      <c r="H13" s="68">
        <v>19</v>
      </c>
      <c r="I13" s="68">
        <v>19</v>
      </c>
      <c r="J13" s="68">
        <v>19</v>
      </c>
      <c r="K13" s="68">
        <v>19</v>
      </c>
      <c r="L13" s="68">
        <v>19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</row>
    <row r="14" spans="1:69" s="11" customFormat="1" x14ac:dyDescent="0.45">
      <c r="A14" s="21" t="s">
        <v>66</v>
      </c>
      <c r="B14" s="10">
        <v>0.02</v>
      </c>
      <c r="C14" s="10">
        <v>0.02</v>
      </c>
      <c r="D14" s="10">
        <f>C14*(1+$B$14)</f>
        <v>2.0400000000000001E-2</v>
      </c>
      <c r="E14" s="10">
        <f t="shared" ref="E14:L14" si="4">D14*(1+$B$14)</f>
        <v>2.0808000000000004E-2</v>
      </c>
      <c r="F14" s="10">
        <f t="shared" si="4"/>
        <v>2.1224160000000002E-2</v>
      </c>
      <c r="G14" s="10">
        <f t="shared" si="4"/>
        <v>2.1648643200000001E-2</v>
      </c>
      <c r="H14" s="10">
        <f t="shared" si="4"/>
        <v>2.2081616064000002E-2</v>
      </c>
      <c r="I14" s="10">
        <f t="shared" si="4"/>
        <v>2.2523248385280002E-2</v>
      </c>
      <c r="J14" s="10">
        <f t="shared" si="4"/>
        <v>2.2973713352985602E-2</v>
      </c>
      <c r="K14" s="10">
        <f t="shared" si="4"/>
        <v>2.3433187620045315E-2</v>
      </c>
      <c r="L14" s="10">
        <f t="shared" si="4"/>
        <v>2.3901851372446221E-2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</row>
    <row r="15" spans="1:69" s="11" customFormat="1" x14ac:dyDescent="0.45">
      <c r="A15" s="21" t="s">
        <v>67</v>
      </c>
      <c r="B15" s="10">
        <v>0.03</v>
      </c>
      <c r="C15" s="10">
        <v>0.03</v>
      </c>
      <c r="D15" s="10">
        <f>C15*(1+$B$15)</f>
        <v>3.09E-2</v>
      </c>
      <c r="E15" s="10">
        <f t="shared" ref="E15:L15" si="5">D15*(1+$B$15)</f>
        <v>3.1827000000000001E-2</v>
      </c>
      <c r="F15" s="10">
        <f t="shared" si="5"/>
        <v>3.2781810000000002E-2</v>
      </c>
      <c r="G15" s="10">
        <f t="shared" si="5"/>
        <v>3.37652643E-2</v>
      </c>
      <c r="H15" s="10">
        <f t="shared" si="5"/>
        <v>3.4778222229000004E-2</v>
      </c>
      <c r="I15" s="10">
        <f t="shared" si="5"/>
        <v>3.5821568895870008E-2</v>
      </c>
      <c r="J15" s="10">
        <f t="shared" si="5"/>
        <v>3.6896215962746108E-2</v>
      </c>
      <c r="K15" s="10">
        <f t="shared" si="5"/>
        <v>3.8003102441628495E-2</v>
      </c>
      <c r="L15" s="10">
        <f t="shared" si="5"/>
        <v>3.9143195514877348E-2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</row>
    <row r="16" spans="1:69" s="11" customFormat="1" x14ac:dyDescent="0.45">
      <c r="A16" s="21" t="s">
        <v>68</v>
      </c>
      <c r="B16" s="10"/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</row>
    <row r="17" spans="1:69" s="11" customFormat="1" x14ac:dyDescent="0.45">
      <c r="A17" s="21" t="s">
        <v>69</v>
      </c>
      <c r="B17" s="10"/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</row>
    <row r="18" spans="1:69" s="13" customFormat="1" x14ac:dyDescent="0.45">
      <c r="A18" s="20" t="s">
        <v>30</v>
      </c>
      <c r="B18" s="12"/>
      <c r="C18" s="12">
        <v>2</v>
      </c>
      <c r="D18" s="12">
        <v>2</v>
      </c>
      <c r="E18" s="12">
        <v>2</v>
      </c>
      <c r="F18" s="12">
        <v>2</v>
      </c>
      <c r="G18" s="12">
        <v>2</v>
      </c>
      <c r="H18" s="12">
        <v>2</v>
      </c>
      <c r="I18" s="12">
        <v>2</v>
      </c>
      <c r="J18" s="12">
        <v>2</v>
      </c>
      <c r="K18" s="12">
        <v>2</v>
      </c>
      <c r="L18" s="12">
        <v>2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</row>
    <row r="19" spans="1:69" s="13" customFormat="1" x14ac:dyDescent="0.45">
      <c r="A19" s="20" t="s">
        <v>29</v>
      </c>
      <c r="B19" s="12"/>
      <c r="C19" s="12">
        <v>1.22</v>
      </c>
      <c r="D19" s="12">
        <v>1.22</v>
      </c>
      <c r="E19" s="12">
        <v>1.22</v>
      </c>
      <c r="F19" s="12">
        <v>1.22</v>
      </c>
      <c r="G19" s="12">
        <v>1.22</v>
      </c>
      <c r="H19" s="12">
        <v>1.22</v>
      </c>
      <c r="I19" s="12">
        <v>1.22</v>
      </c>
      <c r="J19" s="12">
        <v>1.22</v>
      </c>
      <c r="K19" s="12">
        <v>1.22</v>
      </c>
      <c r="L19" s="12">
        <v>1.22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</row>
    <row r="20" spans="1:69" s="13" customFormat="1" x14ac:dyDescent="0.45">
      <c r="A20" s="20" t="s">
        <v>35</v>
      </c>
      <c r="B20" s="12"/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</row>
    <row r="21" spans="1:69" s="13" customFormat="1" x14ac:dyDescent="0.45">
      <c r="A21" s="20" t="s">
        <v>38</v>
      </c>
      <c r="B21" s="12"/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</row>
    <row r="22" spans="1:69" s="29" customFormat="1" x14ac:dyDescent="0.45">
      <c r="A22" s="18" t="s">
        <v>3</v>
      </c>
      <c r="B22" s="28"/>
      <c r="C22" s="28">
        <v>0.95</v>
      </c>
      <c r="D22" s="28">
        <v>0.95</v>
      </c>
      <c r="E22" s="28">
        <v>0.95</v>
      </c>
      <c r="F22" s="28">
        <v>0.95</v>
      </c>
      <c r="G22" s="28">
        <v>0.95</v>
      </c>
      <c r="H22" s="28">
        <v>0.95</v>
      </c>
      <c r="I22" s="28">
        <v>0.95</v>
      </c>
      <c r="J22" s="28">
        <v>0.95</v>
      </c>
      <c r="K22" s="28">
        <v>0.95</v>
      </c>
      <c r="L22" s="28">
        <v>0.95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</row>
    <row r="23" spans="1:69" s="29" customFormat="1" x14ac:dyDescent="0.45">
      <c r="A23" s="18" t="s">
        <v>5</v>
      </c>
      <c r="B23" s="28"/>
      <c r="C23" s="28">
        <v>0.95</v>
      </c>
      <c r="D23" s="28">
        <v>0.95</v>
      </c>
      <c r="E23" s="28">
        <v>0.95</v>
      </c>
      <c r="F23" s="28">
        <v>0.95</v>
      </c>
      <c r="G23" s="28">
        <v>0.95</v>
      </c>
      <c r="H23" s="28">
        <v>0.95</v>
      </c>
      <c r="I23" s="28">
        <v>0.95</v>
      </c>
      <c r="J23" s="28">
        <v>0.95</v>
      </c>
      <c r="K23" s="28">
        <v>0.95</v>
      </c>
      <c r="L23" s="28">
        <v>0.95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</row>
    <row r="24" spans="1:69" s="29" customFormat="1" x14ac:dyDescent="0.45">
      <c r="A24" s="18" t="s">
        <v>7</v>
      </c>
      <c r="B24" s="28"/>
      <c r="C24" s="28">
        <v>0.25</v>
      </c>
      <c r="D24" s="28">
        <v>0.25</v>
      </c>
      <c r="E24" s="28">
        <v>0.25</v>
      </c>
      <c r="F24" s="28">
        <v>0.25</v>
      </c>
      <c r="G24" s="28">
        <v>0.25</v>
      </c>
      <c r="H24" s="28">
        <v>0.25</v>
      </c>
      <c r="I24" s="28">
        <v>0.25</v>
      </c>
      <c r="J24" s="28">
        <v>0.25</v>
      </c>
      <c r="K24" s="28">
        <v>0.25</v>
      </c>
      <c r="L24" s="28">
        <v>0.25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</row>
    <row r="25" spans="1:69" s="29" customFormat="1" x14ac:dyDescent="0.45">
      <c r="A25" s="18" t="s">
        <v>9</v>
      </c>
      <c r="B25" s="28"/>
      <c r="C25" s="28">
        <v>0.5</v>
      </c>
      <c r="D25" s="28">
        <v>0.5</v>
      </c>
      <c r="E25" s="28">
        <v>0.5</v>
      </c>
      <c r="F25" s="28">
        <v>0.5</v>
      </c>
      <c r="G25" s="28">
        <v>0.5</v>
      </c>
      <c r="H25" s="28">
        <v>0.5</v>
      </c>
      <c r="I25" s="28">
        <v>0.5</v>
      </c>
      <c r="J25" s="28">
        <v>0.5</v>
      </c>
      <c r="K25" s="28">
        <v>0.5</v>
      </c>
      <c r="L25" s="28">
        <v>0.5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</row>
    <row r="26" spans="1:69" s="62" customFormat="1" x14ac:dyDescent="0.45">
      <c r="A26" s="60" t="s">
        <v>4</v>
      </c>
      <c r="B26" s="61"/>
      <c r="C26" s="61">
        <v>0.95</v>
      </c>
      <c r="D26" s="61">
        <v>0.95</v>
      </c>
      <c r="E26" s="61">
        <v>0.95</v>
      </c>
      <c r="F26" s="61">
        <v>0.95</v>
      </c>
      <c r="G26" s="61">
        <v>0.95</v>
      </c>
      <c r="H26" s="61">
        <v>0.95</v>
      </c>
      <c r="I26" s="61">
        <v>0.95</v>
      </c>
      <c r="J26" s="61">
        <v>0.95</v>
      </c>
      <c r="K26" s="61">
        <v>0.95</v>
      </c>
      <c r="L26" s="61">
        <v>0.95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</row>
    <row r="27" spans="1:69" s="61" customFormat="1" x14ac:dyDescent="0.45">
      <c r="A27" s="60" t="s">
        <v>6</v>
      </c>
      <c r="C27" s="61">
        <v>0.95</v>
      </c>
      <c r="D27" s="61">
        <v>0.95</v>
      </c>
      <c r="E27" s="61">
        <v>0.95</v>
      </c>
      <c r="F27" s="61">
        <v>0.95</v>
      </c>
      <c r="G27" s="61">
        <v>0.95</v>
      </c>
      <c r="H27" s="61">
        <v>0.95</v>
      </c>
      <c r="I27" s="61">
        <v>0.95</v>
      </c>
      <c r="J27" s="61">
        <v>0.95</v>
      </c>
      <c r="K27" s="61">
        <v>0.95</v>
      </c>
      <c r="L27" s="61">
        <v>0.95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</row>
    <row r="28" spans="1:69" s="62" customFormat="1" x14ac:dyDescent="0.45">
      <c r="A28" s="60" t="s">
        <v>8</v>
      </c>
      <c r="B28" s="61"/>
      <c r="C28" s="61">
        <v>0.4</v>
      </c>
      <c r="D28" s="61">
        <v>0.4</v>
      </c>
      <c r="E28" s="61">
        <v>0.4</v>
      </c>
      <c r="F28" s="61">
        <v>0.4</v>
      </c>
      <c r="G28" s="61">
        <v>0.4</v>
      </c>
      <c r="H28" s="61">
        <v>0.4</v>
      </c>
      <c r="I28" s="61">
        <v>0.4</v>
      </c>
      <c r="J28" s="61">
        <v>0.4</v>
      </c>
      <c r="K28" s="61">
        <v>0.4</v>
      </c>
      <c r="L28" s="61">
        <v>0.4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</row>
    <row r="29" spans="1:69" s="62" customFormat="1" x14ac:dyDescent="0.45">
      <c r="A29" s="60" t="s">
        <v>10</v>
      </c>
      <c r="B29" s="61"/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</row>
    <row r="30" spans="1:69" s="77" customFormat="1" x14ac:dyDescent="0.45">
      <c r="A30" s="75" t="s">
        <v>59</v>
      </c>
      <c r="B30" s="76">
        <v>0.05</v>
      </c>
      <c r="C30" s="76">
        <v>0</v>
      </c>
      <c r="D30" s="76">
        <f>C30*(1+$B$30)</f>
        <v>0</v>
      </c>
      <c r="E30" s="76">
        <f t="shared" ref="E30:L30" si="6">D30*(1+$B$30)</f>
        <v>0</v>
      </c>
      <c r="F30" s="76">
        <f t="shared" si="6"/>
        <v>0</v>
      </c>
      <c r="G30" s="76">
        <f t="shared" si="6"/>
        <v>0</v>
      </c>
      <c r="H30" s="76">
        <f t="shared" si="6"/>
        <v>0</v>
      </c>
      <c r="I30" s="76">
        <f t="shared" si="6"/>
        <v>0</v>
      </c>
      <c r="J30" s="76">
        <f t="shared" si="6"/>
        <v>0</v>
      </c>
      <c r="K30" s="76">
        <f t="shared" si="6"/>
        <v>0</v>
      </c>
      <c r="L30" s="76">
        <f t="shared" si="6"/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</row>
    <row r="31" spans="1:69" s="9" customFormat="1" x14ac:dyDescent="0.45">
      <c r="A31" s="19" t="s">
        <v>24</v>
      </c>
      <c r="B31" s="8">
        <v>0.05</v>
      </c>
      <c r="C31" s="8">
        <f t="shared" ref="C31:L31" si="7">1/(1+$B$31)^(C1-$C$1)</f>
        <v>1</v>
      </c>
      <c r="D31" s="8">
        <f t="shared" si="7"/>
        <v>0.95238095238095233</v>
      </c>
      <c r="E31" s="8">
        <f t="shared" si="7"/>
        <v>0.90702947845804982</v>
      </c>
      <c r="F31" s="8">
        <f t="shared" si="7"/>
        <v>0.86383759853147601</v>
      </c>
      <c r="G31" s="8">
        <f t="shared" si="7"/>
        <v>0.82270247479188197</v>
      </c>
      <c r="H31" s="8">
        <f t="shared" si="7"/>
        <v>0.78352616646845896</v>
      </c>
      <c r="I31" s="8">
        <f t="shared" si="7"/>
        <v>0.74621539663662761</v>
      </c>
      <c r="J31" s="8">
        <f t="shared" si="7"/>
        <v>0.71068133013012147</v>
      </c>
      <c r="K31" s="8">
        <f t="shared" si="7"/>
        <v>0.67683936202868722</v>
      </c>
      <c r="L31" s="8">
        <f t="shared" si="7"/>
        <v>0.64460891621779726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</row>
    <row r="32" spans="1:69" x14ac:dyDescent="0.45">
      <c r="A32" s="3"/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</row>
    <row r="33" spans="1:69" s="53" customFormat="1" ht="25.5" x14ac:dyDescent="0.75">
      <c r="A33" s="56" t="s">
        <v>39</v>
      </c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</row>
    <row r="34" spans="1:69" s="2" customFormat="1" x14ac:dyDescent="0.45">
      <c r="A34" s="15" t="s">
        <v>61</v>
      </c>
      <c r="B34" s="5"/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</row>
    <row r="35" spans="1:69" s="2" customFormat="1" x14ac:dyDescent="0.45">
      <c r="A35" s="15" t="s">
        <v>62</v>
      </c>
      <c r="B35" s="5"/>
      <c r="C35" s="5">
        <v>1.2631578947368403</v>
      </c>
      <c r="D35" s="5">
        <v>0.52631578947368418</v>
      </c>
      <c r="E35" s="5">
        <v>0.5789473684210531</v>
      </c>
      <c r="F35" s="5">
        <v>0.63684210526315899</v>
      </c>
      <c r="G35" s="5">
        <v>0.700526315789475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</row>
    <row r="36" spans="1:69" s="2" customFormat="1" x14ac:dyDescent="0.45">
      <c r="A36" s="15" t="s">
        <v>63</v>
      </c>
      <c r="B36" s="5"/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</row>
    <row r="37" spans="1:69" s="2" customFormat="1" x14ac:dyDescent="0.45">
      <c r="A37" s="15" t="s">
        <v>64</v>
      </c>
      <c r="B37" s="5"/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1.4640999999999986</v>
      </c>
      <c r="I37" s="5">
        <v>1.6105100000000012</v>
      </c>
      <c r="J37" s="5">
        <v>1.7715610000000022</v>
      </c>
      <c r="K37" s="5">
        <v>1.9487171000000032</v>
      </c>
      <c r="L37" s="5">
        <v>2.1435888100000042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</row>
    <row r="38" spans="1:69" s="24" customFormat="1" x14ac:dyDescent="0.45">
      <c r="A38" s="22" t="s">
        <v>11</v>
      </c>
      <c r="B38" s="23"/>
      <c r="C38" s="23">
        <v>1.9</v>
      </c>
      <c r="D38" s="23">
        <v>1.9</v>
      </c>
      <c r="E38" s="23">
        <v>1.9</v>
      </c>
      <c r="F38" s="23">
        <v>1.9</v>
      </c>
      <c r="G38" s="23">
        <v>1.9</v>
      </c>
      <c r="H38" s="23">
        <v>1.9</v>
      </c>
      <c r="I38" s="23">
        <v>1.9</v>
      </c>
      <c r="J38" s="23">
        <v>1.9</v>
      </c>
      <c r="K38" s="23">
        <v>1.9</v>
      </c>
      <c r="L38" s="23">
        <v>1.9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</row>
    <row r="39" spans="1:69" s="24" customFormat="1" x14ac:dyDescent="0.45">
      <c r="A39" s="22" t="s">
        <v>12</v>
      </c>
      <c r="B39" s="23"/>
      <c r="C39" s="23">
        <v>3.0999999999999996</v>
      </c>
      <c r="D39" s="23">
        <v>3.5999999999999996</v>
      </c>
      <c r="E39" s="23">
        <v>4.1500000000000004</v>
      </c>
      <c r="F39" s="23">
        <v>4.7550000000000008</v>
      </c>
      <c r="G39" s="23">
        <v>5.4205000000000023</v>
      </c>
      <c r="H39" s="23">
        <v>5.4205000000000023</v>
      </c>
      <c r="I39" s="23">
        <v>5.4205000000000023</v>
      </c>
      <c r="J39" s="23">
        <v>5.4205000000000023</v>
      </c>
      <c r="K39" s="23">
        <v>5.4205000000000023</v>
      </c>
      <c r="L39" s="23">
        <v>5.4205000000000023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</row>
    <row r="40" spans="1:69" s="24" customFormat="1" x14ac:dyDescent="0.45">
      <c r="A40" s="22" t="s">
        <v>13</v>
      </c>
      <c r="B40" s="23"/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</row>
    <row r="41" spans="1:69" s="24" customFormat="1" x14ac:dyDescent="0.45">
      <c r="A41" s="22" t="s">
        <v>14</v>
      </c>
      <c r="B41" s="23"/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0.73204999999999931</v>
      </c>
      <c r="I41" s="23">
        <v>1.5373049999999999</v>
      </c>
      <c r="J41" s="23">
        <v>2.4230855000000009</v>
      </c>
      <c r="K41" s="23">
        <v>3.3974440500000025</v>
      </c>
      <c r="L41" s="23">
        <v>4.4692384550000046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</row>
    <row r="42" spans="1:69" s="27" customFormat="1" x14ac:dyDescent="0.45">
      <c r="A42" s="25" t="s">
        <v>15</v>
      </c>
      <c r="B42" s="26"/>
      <c r="C42" s="26">
        <v>1.9</v>
      </c>
      <c r="D42" s="26">
        <v>1.9</v>
      </c>
      <c r="E42" s="26">
        <v>1.9</v>
      </c>
      <c r="F42" s="26">
        <v>1.9</v>
      </c>
      <c r="G42" s="26">
        <v>1.9</v>
      </c>
      <c r="H42" s="26">
        <v>1.9</v>
      </c>
      <c r="I42" s="26">
        <v>1.9</v>
      </c>
      <c r="J42" s="26">
        <v>1.9</v>
      </c>
      <c r="K42" s="26">
        <v>1.9</v>
      </c>
      <c r="L42" s="26">
        <v>1.9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</row>
    <row r="43" spans="1:69" s="27" customFormat="1" x14ac:dyDescent="0.45">
      <c r="A43" s="25" t="s">
        <v>16</v>
      </c>
      <c r="B43" s="26"/>
      <c r="C43" s="26">
        <v>1.1000000000000001</v>
      </c>
      <c r="D43" s="26">
        <v>1.4000000000000004</v>
      </c>
      <c r="E43" s="26">
        <v>1.7300000000000009</v>
      </c>
      <c r="F43" s="26">
        <v>2.0930000000000013</v>
      </c>
      <c r="G43" s="26">
        <v>2.4923000000000015</v>
      </c>
      <c r="H43" s="26">
        <v>2.9315300000000017</v>
      </c>
      <c r="I43" s="26">
        <v>3.4146830000000024</v>
      </c>
      <c r="J43" s="26">
        <v>3.9461513000000035</v>
      </c>
      <c r="K43" s="26">
        <v>4.5307664300000035</v>
      </c>
      <c r="L43" s="26">
        <v>5.173843073000004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</row>
    <row r="44" spans="1:69" s="27" customFormat="1" x14ac:dyDescent="0.45">
      <c r="A44" s="25" t="s">
        <v>17</v>
      </c>
      <c r="B44" s="26"/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</row>
    <row r="45" spans="1:69" s="27" customFormat="1" x14ac:dyDescent="0.45">
      <c r="A45" s="25" t="s">
        <v>18</v>
      </c>
      <c r="B45" s="26"/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</row>
    <row r="46" spans="1:69" x14ac:dyDescent="0.45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69" s="53" customFormat="1" ht="25.5" x14ac:dyDescent="0.75">
      <c r="A47" s="56" t="s">
        <v>40</v>
      </c>
      <c r="B47" s="16" t="s">
        <v>60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</row>
    <row r="48" spans="1:69" s="13" customFormat="1" x14ac:dyDescent="0.45">
      <c r="A48" s="20" t="s">
        <v>45</v>
      </c>
      <c r="B48" s="12">
        <v>2</v>
      </c>
      <c r="C48" s="12">
        <f>$B$48+C34</f>
        <v>2</v>
      </c>
      <c r="D48" s="12">
        <f t="shared" ref="D48:L48" si="8">$B$48+D34</f>
        <v>2</v>
      </c>
      <c r="E48" s="12">
        <f t="shared" si="8"/>
        <v>2</v>
      </c>
      <c r="F48" s="12">
        <f t="shared" si="8"/>
        <v>2</v>
      </c>
      <c r="G48" s="12">
        <f t="shared" si="8"/>
        <v>2</v>
      </c>
      <c r="H48" s="12">
        <f t="shared" si="8"/>
        <v>2</v>
      </c>
      <c r="I48" s="12">
        <f t="shared" si="8"/>
        <v>2</v>
      </c>
      <c r="J48" s="12">
        <f t="shared" si="8"/>
        <v>2</v>
      </c>
      <c r="K48" s="12">
        <f t="shared" si="8"/>
        <v>2</v>
      </c>
      <c r="L48" s="12">
        <f t="shared" si="8"/>
        <v>2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</row>
    <row r="49" spans="1:69" s="13" customFormat="1" x14ac:dyDescent="0.45">
      <c r="A49" s="20" t="s">
        <v>46</v>
      </c>
      <c r="B49" s="12">
        <v>2</v>
      </c>
      <c r="C49" s="12">
        <f t="shared" ref="C49:L51" si="9">B49+C35</f>
        <v>3.2631578947368403</v>
      </c>
      <c r="D49" s="12">
        <f t="shared" si="9"/>
        <v>3.7894736842105243</v>
      </c>
      <c r="E49" s="12">
        <f t="shared" si="9"/>
        <v>4.368421052631577</v>
      </c>
      <c r="F49" s="12">
        <f t="shared" si="9"/>
        <v>5.0052631578947357</v>
      </c>
      <c r="G49" s="12">
        <f t="shared" si="9"/>
        <v>5.7057894736842112</v>
      </c>
      <c r="H49" s="12">
        <f t="shared" si="9"/>
        <v>5.7057894736842112</v>
      </c>
      <c r="I49" s="12">
        <f t="shared" si="9"/>
        <v>5.7057894736842112</v>
      </c>
      <c r="J49" s="12">
        <f t="shared" si="9"/>
        <v>5.7057894736842112</v>
      </c>
      <c r="K49" s="12">
        <f t="shared" si="9"/>
        <v>5.7057894736842112</v>
      </c>
      <c r="L49" s="12">
        <f t="shared" si="9"/>
        <v>5.7057894736842112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</row>
    <row r="50" spans="1:69" s="13" customFormat="1" x14ac:dyDescent="0.45">
      <c r="A50" s="20" t="s">
        <v>47</v>
      </c>
      <c r="B50" s="12">
        <v>0</v>
      </c>
      <c r="C50" s="12">
        <f t="shared" si="9"/>
        <v>0</v>
      </c>
      <c r="D50" s="12">
        <f t="shared" si="9"/>
        <v>0</v>
      </c>
      <c r="E50" s="12">
        <f t="shared" ref="C50:L51" si="10">D50+E36</f>
        <v>0</v>
      </c>
      <c r="F50" s="12">
        <f t="shared" si="10"/>
        <v>0</v>
      </c>
      <c r="G50" s="12">
        <f t="shared" si="10"/>
        <v>0</v>
      </c>
      <c r="H50" s="12">
        <f t="shared" si="10"/>
        <v>0</v>
      </c>
      <c r="I50" s="12">
        <f t="shared" si="10"/>
        <v>0</v>
      </c>
      <c r="J50" s="12">
        <f t="shared" si="10"/>
        <v>0</v>
      </c>
      <c r="K50" s="12">
        <f t="shared" si="10"/>
        <v>0</v>
      </c>
      <c r="L50" s="12">
        <f t="shared" si="10"/>
        <v>0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</row>
    <row r="51" spans="1:69" s="13" customFormat="1" x14ac:dyDescent="0.45">
      <c r="A51" s="20" t="s">
        <v>48</v>
      </c>
      <c r="B51" s="12">
        <v>0</v>
      </c>
      <c r="C51" s="12">
        <f t="shared" si="10"/>
        <v>0</v>
      </c>
      <c r="D51" s="12">
        <f t="shared" si="9"/>
        <v>0</v>
      </c>
      <c r="E51" s="12">
        <f t="shared" si="10"/>
        <v>0</v>
      </c>
      <c r="F51" s="12">
        <f t="shared" si="10"/>
        <v>0</v>
      </c>
      <c r="G51" s="12">
        <f t="shared" si="10"/>
        <v>0</v>
      </c>
      <c r="H51" s="12">
        <f t="shared" si="10"/>
        <v>1.4640999999999986</v>
      </c>
      <c r="I51" s="12">
        <f t="shared" si="10"/>
        <v>3.0746099999999998</v>
      </c>
      <c r="J51" s="12">
        <f t="shared" si="10"/>
        <v>4.8461710000000018</v>
      </c>
      <c r="K51" s="12">
        <f t="shared" si="10"/>
        <v>6.794888100000005</v>
      </c>
      <c r="L51" s="12">
        <f t="shared" si="10"/>
        <v>8.9384769100000092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</row>
    <row r="52" spans="1:69" s="37" customFormat="1" x14ac:dyDescent="0.45">
      <c r="A52" s="35" t="s">
        <v>49</v>
      </c>
      <c r="B52" s="36"/>
      <c r="C52" s="36">
        <f t="shared" ref="C52:L52" si="11">C48*C22</f>
        <v>1.9</v>
      </c>
      <c r="D52" s="36">
        <f t="shared" si="11"/>
        <v>1.9</v>
      </c>
      <c r="E52" s="36">
        <f t="shared" si="11"/>
        <v>1.9</v>
      </c>
      <c r="F52" s="36">
        <f t="shared" si="11"/>
        <v>1.9</v>
      </c>
      <c r="G52" s="36">
        <f t="shared" si="11"/>
        <v>1.9</v>
      </c>
      <c r="H52" s="36">
        <f t="shared" si="11"/>
        <v>1.9</v>
      </c>
      <c r="I52" s="36">
        <f t="shared" si="11"/>
        <v>1.9</v>
      </c>
      <c r="J52" s="36">
        <f t="shared" si="11"/>
        <v>1.9</v>
      </c>
      <c r="K52" s="36">
        <f t="shared" si="11"/>
        <v>1.9</v>
      </c>
      <c r="L52" s="36">
        <f t="shared" si="11"/>
        <v>1.9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</row>
    <row r="53" spans="1:69" s="37" customFormat="1" x14ac:dyDescent="0.45">
      <c r="A53" s="35" t="s">
        <v>50</v>
      </c>
      <c r="B53" s="36"/>
      <c r="C53" s="36">
        <f t="shared" ref="C53:L53" si="12">C49*C23</f>
        <v>3.0999999999999983</v>
      </c>
      <c r="D53" s="36">
        <f t="shared" si="12"/>
        <v>3.5999999999999979</v>
      </c>
      <c r="E53" s="36">
        <f t="shared" si="12"/>
        <v>4.1499999999999977</v>
      </c>
      <c r="F53" s="36">
        <f t="shared" si="12"/>
        <v>4.754999999999999</v>
      </c>
      <c r="G53" s="36">
        <f t="shared" si="12"/>
        <v>5.4205000000000005</v>
      </c>
      <c r="H53" s="36">
        <f t="shared" si="12"/>
        <v>5.4205000000000005</v>
      </c>
      <c r="I53" s="36">
        <f t="shared" si="12"/>
        <v>5.4205000000000005</v>
      </c>
      <c r="J53" s="36">
        <f t="shared" si="12"/>
        <v>5.4205000000000005</v>
      </c>
      <c r="K53" s="36">
        <f t="shared" si="12"/>
        <v>5.4205000000000005</v>
      </c>
      <c r="L53" s="36">
        <f t="shared" si="12"/>
        <v>5.4205000000000005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</row>
    <row r="54" spans="1:69" s="37" customFormat="1" x14ac:dyDescent="0.45">
      <c r="A54" s="35" t="s">
        <v>51</v>
      </c>
      <c r="B54" s="36"/>
      <c r="C54" s="36">
        <f t="shared" ref="C54:L54" si="13">C50*C24</f>
        <v>0</v>
      </c>
      <c r="D54" s="36">
        <f t="shared" si="13"/>
        <v>0</v>
      </c>
      <c r="E54" s="36">
        <f t="shared" si="13"/>
        <v>0</v>
      </c>
      <c r="F54" s="36">
        <f t="shared" si="13"/>
        <v>0</v>
      </c>
      <c r="G54" s="36">
        <f t="shared" si="13"/>
        <v>0</v>
      </c>
      <c r="H54" s="36">
        <f t="shared" si="13"/>
        <v>0</v>
      </c>
      <c r="I54" s="36">
        <f t="shared" si="13"/>
        <v>0</v>
      </c>
      <c r="J54" s="36">
        <f t="shared" si="13"/>
        <v>0</v>
      </c>
      <c r="K54" s="36">
        <f t="shared" si="13"/>
        <v>0</v>
      </c>
      <c r="L54" s="36">
        <f t="shared" si="13"/>
        <v>0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</row>
    <row r="55" spans="1:69" s="37" customFormat="1" x14ac:dyDescent="0.45">
      <c r="A55" s="35" t="s">
        <v>52</v>
      </c>
      <c r="B55" s="36"/>
      <c r="C55" s="36">
        <f t="shared" ref="C55:L55" si="14">C51*C25</f>
        <v>0</v>
      </c>
      <c r="D55" s="36">
        <f t="shared" si="14"/>
        <v>0</v>
      </c>
      <c r="E55" s="36">
        <f t="shared" si="14"/>
        <v>0</v>
      </c>
      <c r="F55" s="36">
        <f t="shared" si="14"/>
        <v>0</v>
      </c>
      <c r="G55" s="36">
        <f t="shared" si="14"/>
        <v>0</v>
      </c>
      <c r="H55" s="36">
        <f t="shared" si="14"/>
        <v>0.73204999999999931</v>
      </c>
      <c r="I55" s="36">
        <f t="shared" si="14"/>
        <v>1.5373049999999999</v>
      </c>
      <c r="J55" s="36">
        <f t="shared" si="14"/>
        <v>2.4230855000000009</v>
      </c>
      <c r="K55" s="36">
        <f t="shared" si="14"/>
        <v>3.3974440500000025</v>
      </c>
      <c r="L55" s="36">
        <f t="shared" si="14"/>
        <v>4.4692384550000046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</row>
    <row r="56" spans="1:69" s="32" customFormat="1" x14ac:dyDescent="0.45">
      <c r="A56" s="30" t="s">
        <v>53</v>
      </c>
      <c r="B56" s="31"/>
      <c r="C56" s="31">
        <f t="shared" ref="C56:L56" si="15">C48*C26</f>
        <v>1.9</v>
      </c>
      <c r="D56" s="31">
        <f t="shared" si="15"/>
        <v>1.9</v>
      </c>
      <c r="E56" s="31">
        <f t="shared" si="15"/>
        <v>1.9</v>
      </c>
      <c r="F56" s="31">
        <f t="shared" si="15"/>
        <v>1.9</v>
      </c>
      <c r="G56" s="31">
        <f t="shared" si="15"/>
        <v>1.9</v>
      </c>
      <c r="H56" s="31">
        <f t="shared" si="15"/>
        <v>1.9</v>
      </c>
      <c r="I56" s="31">
        <f t="shared" si="15"/>
        <v>1.9</v>
      </c>
      <c r="J56" s="31">
        <f t="shared" si="15"/>
        <v>1.9</v>
      </c>
      <c r="K56" s="31">
        <f t="shared" si="15"/>
        <v>1.9</v>
      </c>
      <c r="L56" s="31">
        <f t="shared" si="15"/>
        <v>1.9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1:69" s="32" customFormat="1" x14ac:dyDescent="0.45">
      <c r="A57" s="30" t="s">
        <v>54</v>
      </c>
      <c r="B57" s="31"/>
      <c r="C57" s="31">
        <f t="shared" ref="C57:L57" si="16">C49*C27</f>
        <v>3.0999999999999983</v>
      </c>
      <c r="D57" s="31">
        <f t="shared" si="16"/>
        <v>3.5999999999999979</v>
      </c>
      <c r="E57" s="31">
        <f t="shared" si="16"/>
        <v>4.1499999999999977</v>
      </c>
      <c r="F57" s="31">
        <f t="shared" si="16"/>
        <v>4.754999999999999</v>
      </c>
      <c r="G57" s="31">
        <f t="shared" si="16"/>
        <v>5.4205000000000005</v>
      </c>
      <c r="H57" s="31">
        <f t="shared" si="16"/>
        <v>5.4205000000000005</v>
      </c>
      <c r="I57" s="31">
        <f t="shared" si="16"/>
        <v>5.4205000000000005</v>
      </c>
      <c r="J57" s="31">
        <f t="shared" si="16"/>
        <v>5.4205000000000005</v>
      </c>
      <c r="K57" s="31">
        <f t="shared" si="16"/>
        <v>5.4205000000000005</v>
      </c>
      <c r="L57" s="31">
        <f t="shared" si="16"/>
        <v>5.4205000000000005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1:69" s="32" customFormat="1" x14ac:dyDescent="0.45">
      <c r="A58" s="30" t="s">
        <v>55</v>
      </c>
      <c r="B58" s="31"/>
      <c r="C58" s="31">
        <f t="shared" ref="C58:L58" si="17">C50*C28</f>
        <v>0</v>
      </c>
      <c r="D58" s="31">
        <f t="shared" si="17"/>
        <v>0</v>
      </c>
      <c r="E58" s="31">
        <f t="shared" si="17"/>
        <v>0</v>
      </c>
      <c r="F58" s="31">
        <f t="shared" si="17"/>
        <v>0</v>
      </c>
      <c r="G58" s="31">
        <f t="shared" si="17"/>
        <v>0</v>
      </c>
      <c r="H58" s="31">
        <f t="shared" si="17"/>
        <v>0</v>
      </c>
      <c r="I58" s="31">
        <f t="shared" si="17"/>
        <v>0</v>
      </c>
      <c r="J58" s="31">
        <f t="shared" si="17"/>
        <v>0</v>
      </c>
      <c r="K58" s="31">
        <f t="shared" si="17"/>
        <v>0</v>
      </c>
      <c r="L58" s="31">
        <f t="shared" si="17"/>
        <v>0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1:69" s="32" customFormat="1" x14ac:dyDescent="0.45">
      <c r="A59" s="30" t="s">
        <v>56</v>
      </c>
      <c r="B59" s="31"/>
      <c r="C59" s="31">
        <f t="shared" ref="C59:L59" si="18">C51*C29</f>
        <v>0</v>
      </c>
      <c r="D59" s="31">
        <f t="shared" si="18"/>
        <v>0</v>
      </c>
      <c r="E59" s="31">
        <f t="shared" si="18"/>
        <v>0</v>
      </c>
      <c r="F59" s="31">
        <f t="shared" si="18"/>
        <v>0</v>
      </c>
      <c r="G59" s="31">
        <f t="shared" si="18"/>
        <v>0</v>
      </c>
      <c r="H59" s="31">
        <f t="shared" si="18"/>
        <v>0</v>
      </c>
      <c r="I59" s="31">
        <f t="shared" si="18"/>
        <v>0</v>
      </c>
      <c r="J59" s="31">
        <f t="shared" si="18"/>
        <v>0</v>
      </c>
      <c r="K59" s="31">
        <f t="shared" si="18"/>
        <v>0</v>
      </c>
      <c r="L59" s="31">
        <f t="shared" si="18"/>
        <v>0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1:69" s="62" customFormat="1" x14ac:dyDescent="0.45">
      <c r="A60" s="60" t="s">
        <v>20</v>
      </c>
      <c r="B60" s="61"/>
      <c r="C60" s="61">
        <f>365*12*(C38+C42)</f>
        <v>16644</v>
      </c>
      <c r="D60" s="61">
        <f t="shared" ref="D60:L60" si="19">365*12*(D38+D42)</f>
        <v>16644</v>
      </c>
      <c r="E60" s="61">
        <f t="shared" si="19"/>
        <v>16644</v>
      </c>
      <c r="F60" s="61">
        <f t="shared" si="19"/>
        <v>16644</v>
      </c>
      <c r="G60" s="61">
        <f t="shared" si="19"/>
        <v>16644</v>
      </c>
      <c r="H60" s="61">
        <f t="shared" si="19"/>
        <v>16644</v>
      </c>
      <c r="I60" s="61">
        <f t="shared" si="19"/>
        <v>16644</v>
      </c>
      <c r="J60" s="61">
        <f t="shared" si="19"/>
        <v>16644</v>
      </c>
      <c r="K60" s="61">
        <f t="shared" si="19"/>
        <v>16644</v>
      </c>
      <c r="L60" s="61">
        <f t="shared" si="19"/>
        <v>16644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</row>
    <row r="61" spans="1:69" s="62" customFormat="1" x14ac:dyDescent="0.45">
      <c r="A61" s="60" t="s">
        <v>21</v>
      </c>
      <c r="B61" s="61"/>
      <c r="C61" s="61">
        <f t="shared" ref="C61:L61" si="20">365*12*(C39+C43)</f>
        <v>18395.999999999996</v>
      </c>
      <c r="D61" s="61">
        <f t="shared" si="20"/>
        <v>21900</v>
      </c>
      <c r="E61" s="61">
        <f t="shared" si="20"/>
        <v>25754.400000000005</v>
      </c>
      <c r="F61" s="61">
        <f t="shared" si="20"/>
        <v>29994.240000000013</v>
      </c>
      <c r="G61" s="61">
        <f t="shared" si="20"/>
        <v>34658.06400000002</v>
      </c>
      <c r="H61" s="61">
        <f t="shared" si="20"/>
        <v>36581.891400000022</v>
      </c>
      <c r="I61" s="61">
        <f t="shared" si="20"/>
        <v>38698.101540000018</v>
      </c>
      <c r="J61" s="61">
        <f t="shared" si="20"/>
        <v>41025.932694000025</v>
      </c>
      <c r="K61" s="61">
        <f t="shared" si="20"/>
        <v>43586.546963400026</v>
      </c>
      <c r="L61" s="61">
        <f t="shared" si="20"/>
        <v>46403.222659740029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</row>
    <row r="62" spans="1:69" s="62" customFormat="1" x14ac:dyDescent="0.45">
      <c r="A62" s="60" t="s">
        <v>22</v>
      </c>
      <c r="B62" s="61"/>
      <c r="C62" s="61">
        <f t="shared" ref="C62:L62" si="21">365*12*(C40+C44)</f>
        <v>0</v>
      </c>
      <c r="D62" s="61">
        <f t="shared" si="21"/>
        <v>0</v>
      </c>
      <c r="E62" s="61">
        <f t="shared" si="21"/>
        <v>0</v>
      </c>
      <c r="F62" s="61">
        <f t="shared" si="21"/>
        <v>0</v>
      </c>
      <c r="G62" s="61">
        <f t="shared" si="21"/>
        <v>0</v>
      </c>
      <c r="H62" s="61">
        <f t="shared" si="21"/>
        <v>0</v>
      </c>
      <c r="I62" s="61">
        <f t="shared" si="21"/>
        <v>0</v>
      </c>
      <c r="J62" s="61">
        <f t="shared" si="21"/>
        <v>0</v>
      </c>
      <c r="K62" s="61">
        <f t="shared" si="21"/>
        <v>0</v>
      </c>
      <c r="L62" s="61">
        <f t="shared" si="21"/>
        <v>0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</row>
    <row r="63" spans="1:69" s="62" customFormat="1" x14ac:dyDescent="0.45">
      <c r="A63" s="60" t="s">
        <v>23</v>
      </c>
      <c r="B63" s="61"/>
      <c r="C63" s="61">
        <f t="shared" ref="C63:L63" si="22">365*12*(C41+C45)</f>
        <v>0</v>
      </c>
      <c r="D63" s="61">
        <f t="shared" si="22"/>
        <v>0</v>
      </c>
      <c r="E63" s="61">
        <f t="shared" si="22"/>
        <v>0</v>
      </c>
      <c r="F63" s="61">
        <f t="shared" si="22"/>
        <v>0</v>
      </c>
      <c r="G63" s="61">
        <f t="shared" si="22"/>
        <v>0</v>
      </c>
      <c r="H63" s="61">
        <f t="shared" si="22"/>
        <v>3206.3789999999972</v>
      </c>
      <c r="I63" s="61">
        <f t="shared" si="22"/>
        <v>6733.3958999999995</v>
      </c>
      <c r="J63" s="61">
        <f t="shared" si="22"/>
        <v>10613.114490000004</v>
      </c>
      <c r="K63" s="61">
        <f t="shared" si="22"/>
        <v>14880.804939000011</v>
      </c>
      <c r="L63" s="61">
        <f t="shared" si="22"/>
        <v>19575.264432900021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</row>
    <row r="64" spans="1:69" s="73" customFormat="1" x14ac:dyDescent="0.45">
      <c r="A64" s="71" t="s">
        <v>43</v>
      </c>
      <c r="B64" s="72"/>
      <c r="C64" s="72">
        <f>SUM(C38:C41)</f>
        <v>5</v>
      </c>
      <c r="D64" s="72">
        <f t="shared" ref="D64:L64" si="23">SUM(D38:D41)</f>
        <v>5.5</v>
      </c>
      <c r="E64" s="72">
        <f t="shared" si="23"/>
        <v>6.0500000000000007</v>
      </c>
      <c r="F64" s="72">
        <f t="shared" si="23"/>
        <v>6.6550000000000011</v>
      </c>
      <c r="G64" s="72">
        <f t="shared" si="23"/>
        <v>7.3205000000000027</v>
      </c>
      <c r="H64" s="72">
        <f t="shared" si="23"/>
        <v>8.0525500000000019</v>
      </c>
      <c r="I64" s="72">
        <f t="shared" si="23"/>
        <v>8.8578050000000026</v>
      </c>
      <c r="J64" s="72">
        <f t="shared" si="23"/>
        <v>9.7435855000000036</v>
      </c>
      <c r="K64" s="72">
        <f t="shared" si="23"/>
        <v>10.717944050000005</v>
      </c>
      <c r="L64" s="72">
        <f t="shared" si="23"/>
        <v>11.789738455000007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</row>
    <row r="65" spans="1:69" s="73" customFormat="1" x14ac:dyDescent="0.45">
      <c r="A65" s="71" t="s">
        <v>44</v>
      </c>
      <c r="B65" s="72"/>
      <c r="C65" s="72">
        <f>SUM(C42:C45)</f>
        <v>3</v>
      </c>
      <c r="D65" s="72">
        <f t="shared" ref="D65:L65" si="24">SUM(D42:D45)</f>
        <v>3.3000000000000003</v>
      </c>
      <c r="E65" s="72">
        <f t="shared" si="24"/>
        <v>3.6300000000000008</v>
      </c>
      <c r="F65" s="72">
        <f t="shared" si="24"/>
        <v>3.9930000000000012</v>
      </c>
      <c r="G65" s="72">
        <f t="shared" si="24"/>
        <v>4.3923000000000014</v>
      </c>
      <c r="H65" s="72">
        <f t="shared" si="24"/>
        <v>4.8315300000000017</v>
      </c>
      <c r="I65" s="72">
        <f t="shared" si="24"/>
        <v>5.3146830000000023</v>
      </c>
      <c r="J65" s="72">
        <f t="shared" si="24"/>
        <v>5.8461513000000034</v>
      </c>
      <c r="K65" s="72">
        <f t="shared" si="24"/>
        <v>6.4307664300000038</v>
      </c>
      <c r="L65" s="72">
        <f t="shared" si="24"/>
        <v>7.0738430730000044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</row>
    <row r="66" spans="1:69" s="69" customFormat="1" x14ac:dyDescent="0.45">
      <c r="A66" s="67" t="s">
        <v>57</v>
      </c>
      <c r="B66" s="68"/>
      <c r="C66" s="68">
        <f t="shared" ref="C66:L66" si="25">SUMPRODUCT(C60:C63,C18:C21)*1000000/2000</f>
        <v>27865559.999999996</v>
      </c>
      <c r="D66" s="68">
        <f t="shared" si="25"/>
        <v>30003000</v>
      </c>
      <c r="E66" s="68">
        <f t="shared" si="25"/>
        <v>32354184</v>
      </c>
      <c r="F66" s="68">
        <f t="shared" si="25"/>
        <v>34940486.400000006</v>
      </c>
      <c r="G66" s="68">
        <f t="shared" si="25"/>
        <v>37785419.040000007</v>
      </c>
      <c r="H66" s="68">
        <f t="shared" si="25"/>
        <v>38958953.754000016</v>
      </c>
      <c r="I66" s="68">
        <f t="shared" si="25"/>
        <v>40249841.93940001</v>
      </c>
      <c r="J66" s="68">
        <f t="shared" si="25"/>
        <v>41669818.943340011</v>
      </c>
      <c r="K66" s="68">
        <f t="shared" si="25"/>
        <v>43231793.647674009</v>
      </c>
      <c r="L66" s="68">
        <f t="shared" si="25"/>
        <v>44949965.822441414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</row>
    <row r="67" spans="1:69" s="9" customFormat="1" x14ac:dyDescent="0.45">
      <c r="A67" s="19" t="s">
        <v>25</v>
      </c>
      <c r="B67" s="8"/>
      <c r="C67" s="8">
        <f t="shared" ref="C67:L67" si="26">C31*SUMPRODUCT(C34:C37,C6:C9)*1000000</f>
        <v>1263157894.7368402</v>
      </c>
      <c r="D67" s="8">
        <f t="shared" si="26"/>
        <v>501253132.83208013</v>
      </c>
      <c r="E67" s="8">
        <f t="shared" si="26"/>
        <v>525122329.63360816</v>
      </c>
      <c r="F67" s="8">
        <f t="shared" si="26"/>
        <v>550128154.85425663</v>
      </c>
      <c r="G67" s="8">
        <f t="shared" si="26"/>
        <v>576324733.65684056</v>
      </c>
      <c r="H67" s="8">
        <f t="shared" si="26"/>
        <v>864573691.90428865</v>
      </c>
      <c r="I67" s="8">
        <f t="shared" si="26"/>
        <v>724595094.16740513</v>
      </c>
      <c r="J67" s="8">
        <f t="shared" si="26"/>
        <v>607279697.96887314</v>
      </c>
      <c r="K67" s="8">
        <f t="shared" si="26"/>
        <v>508958223.05962735</v>
      </c>
      <c r="L67" s="8">
        <f t="shared" si="26"/>
        <v>426555463.13568783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</row>
    <row r="68" spans="1:69" s="9" customFormat="1" x14ac:dyDescent="0.45">
      <c r="A68" s="19" t="s">
        <v>65</v>
      </c>
      <c r="B68" s="8"/>
      <c r="C68" s="8">
        <f t="shared" ref="C68:L68" si="27">C31*SUMPRODUCT(C48:C51,C10:C13)*1000000</f>
        <v>84842105.263157889</v>
      </c>
      <c r="D68" s="8">
        <f t="shared" si="27"/>
        <v>84310776.942355871</v>
      </c>
      <c r="E68" s="8">
        <f t="shared" si="27"/>
        <v>83971834.347774178</v>
      </c>
      <c r="F68" s="8">
        <f t="shared" si="27"/>
        <v>83824072.653288543</v>
      </c>
      <c r="G68" s="8">
        <f t="shared" si="27"/>
        <v>83866723.281586975</v>
      </c>
      <c r="H68" s="8">
        <f t="shared" si="27"/>
        <v>101669122.33819051</v>
      </c>
      <c r="I68" s="8">
        <f t="shared" si="27"/>
        <v>119661695.3704893</v>
      </c>
      <c r="J68" s="8">
        <f t="shared" si="27"/>
        <v>137884810.63031232</v>
      </c>
      <c r="K68" s="8">
        <f t="shared" si="27"/>
        <v>156379267.60299367</v>
      </c>
      <c r="L68" s="8">
        <f t="shared" si="27"/>
        <v>175186388.54535821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</row>
    <row r="69" spans="1:69" s="9" customFormat="1" x14ac:dyDescent="0.45">
      <c r="A69" s="19" t="s">
        <v>26</v>
      </c>
      <c r="B69" s="8"/>
      <c r="C69" s="8">
        <f t="shared" ref="C69:L69" si="28">C31*SUMPRODUCT(C60:C63,C14:C17)*1000000</f>
        <v>884759999.99999988</v>
      </c>
      <c r="D69" s="8">
        <f t="shared" si="28"/>
        <v>967854857.14285707</v>
      </c>
      <c r="E69" s="8">
        <f t="shared" si="28"/>
        <v>1057608744.4897962</v>
      </c>
      <c r="F69" s="8">
        <f t="shared" si="28"/>
        <v>1154536569.1086495</v>
      </c>
      <c r="G69" s="8">
        <f t="shared" si="28"/>
        <v>1259194437.3030708</v>
      </c>
      <c r="H69" s="8">
        <f t="shared" si="28"/>
        <v>1284810197.5425668</v>
      </c>
      <c r="I69" s="8">
        <f t="shared" si="28"/>
        <v>1314162663.6123767</v>
      </c>
      <c r="J69" s="8">
        <f t="shared" si="28"/>
        <v>1347505925.8518951</v>
      </c>
      <c r="K69" s="8">
        <f t="shared" si="28"/>
        <v>1385115194.2874763</v>
      </c>
      <c r="L69" s="8">
        <f t="shared" si="28"/>
        <v>1427288441.3031585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</row>
    <row r="70" spans="1:69" s="9" customFormat="1" x14ac:dyDescent="0.45">
      <c r="A70" s="19" t="s">
        <v>58</v>
      </c>
      <c r="B70" s="8"/>
      <c r="C70" s="8">
        <f>C66*C30*C31</f>
        <v>0</v>
      </c>
      <c r="D70" s="8">
        <f t="shared" ref="D70:L70" si="29">D66*D30*D31</f>
        <v>0</v>
      </c>
      <c r="E70" s="8">
        <f t="shared" si="29"/>
        <v>0</v>
      </c>
      <c r="F70" s="8">
        <f t="shared" si="29"/>
        <v>0</v>
      </c>
      <c r="G70" s="8">
        <f t="shared" si="29"/>
        <v>0</v>
      </c>
      <c r="H70" s="8">
        <f t="shared" si="29"/>
        <v>0</v>
      </c>
      <c r="I70" s="8">
        <f t="shared" si="29"/>
        <v>0</v>
      </c>
      <c r="J70" s="8">
        <f t="shared" si="29"/>
        <v>0</v>
      </c>
      <c r="K70" s="8">
        <f t="shared" si="29"/>
        <v>0</v>
      </c>
      <c r="L70" s="8">
        <f t="shared" si="29"/>
        <v>0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</row>
    <row r="71" spans="1:69" s="7" customFormat="1" x14ac:dyDescent="0.45">
      <c r="A71" s="1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</row>
    <row r="72" spans="1:69" s="65" customFormat="1" ht="25.5" x14ac:dyDescent="0.75">
      <c r="A72" s="48" t="s">
        <v>41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</row>
    <row r="73" spans="1:69" x14ac:dyDescent="0.45">
      <c r="A73" s="14" t="s">
        <v>42</v>
      </c>
      <c r="B73" s="4">
        <f>SUM(C67:L70)</f>
        <v>19742382243.56686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</row>
    <row r="74" spans="1:69" s="33" customFormat="1" x14ac:dyDescent="0.45">
      <c r="B74" s="3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</row>
    <row r="75" spans="1:69" s="33" customFormat="1" x14ac:dyDescent="0.45">
      <c r="B75" s="34"/>
    </row>
    <row r="76" spans="1:69" s="33" customFormat="1" x14ac:dyDescent="0.45">
      <c r="B76" s="34"/>
    </row>
    <row r="77" spans="1:69" s="33" customFormat="1" x14ac:dyDescent="0.45">
      <c r="B77" s="34"/>
    </row>
    <row r="78" spans="1:69" s="33" customFormat="1" x14ac:dyDescent="0.45">
      <c r="B78" s="34"/>
    </row>
    <row r="79" spans="1:69" s="33" customFormat="1" x14ac:dyDescent="0.45">
      <c r="B79" s="34"/>
    </row>
    <row r="80" spans="1:69" s="33" customFormat="1" x14ac:dyDescent="0.45">
      <c r="B80" s="34"/>
    </row>
    <row r="81" spans="2:2" s="33" customFormat="1" x14ac:dyDescent="0.45">
      <c r="B81" s="34"/>
    </row>
    <row r="82" spans="2:2" s="33" customFormat="1" x14ac:dyDescent="0.45">
      <c r="B82" s="34"/>
    </row>
    <row r="83" spans="2:2" s="33" customFormat="1" x14ac:dyDescent="0.45">
      <c r="B83" s="34"/>
    </row>
    <row r="84" spans="2:2" s="33" customFormat="1" x14ac:dyDescent="0.45">
      <c r="B84" s="34"/>
    </row>
    <row r="85" spans="2:2" s="33" customFormat="1" x14ac:dyDescent="0.45">
      <c r="B85" s="34"/>
    </row>
    <row r="86" spans="2:2" s="33" customFormat="1" x14ac:dyDescent="0.45">
      <c r="B86" s="34"/>
    </row>
    <row r="87" spans="2:2" s="33" customFormat="1" x14ac:dyDescent="0.45">
      <c r="B87" s="3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Leibowicz, Benjamin D</dc:creator>
  <cp:lastModifiedBy>Leibowicz, Benjamin D</cp:lastModifiedBy>
  <dcterms:created xsi:type="dcterms:W3CDTF">2017-02-06T14:52:17Z</dcterms:created>
  <dcterms:modified xsi:type="dcterms:W3CDTF">2017-02-14T03:38:32Z</dcterms:modified>
</cp:coreProperties>
</file>