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<sst xmlns="http://schemas.openxmlformats.org/spreadsheetml/2006/main" count="78" uniqueCount="31">
  <si>
    <t>NO</t>
  </si>
  <si>
    <t>Flowrate(m3/h)</t>
  </si>
  <si>
    <t>DIA(inch)</t>
  </si>
  <si>
    <t>SCHED</t>
  </si>
  <si>
    <t>OD(mm)</t>
  </si>
  <si>
    <t>ID(mm)</t>
  </si>
  <si>
    <t>Area(m2)</t>
  </si>
  <si>
    <t>Velocity(m/s)</t>
  </si>
  <si>
    <t>DIA (")/SCHED</t>
  </si>
  <si>
    <t>OD (mm)</t>
  </si>
  <si>
    <t>STD</t>
  </si>
  <si>
    <t>XS</t>
  </si>
  <si>
    <t>XXS</t>
  </si>
  <si>
    <t>10S</t>
  </si>
  <si>
    <t>40S</t>
  </si>
  <si>
    <t>80S</t>
  </si>
  <si>
    <t>120S</t>
  </si>
  <si>
    <t>SPECIAL</t>
  </si>
  <si>
    <t>½</t>
  </si>
  <si>
    <t/>
  </si>
  <si>
    <t>3/4</t>
  </si>
  <si>
    <t>1½</t>
  </si>
  <si>
    <t>2½</t>
  </si>
  <si>
    <t>GPM</t>
  </si>
  <si>
    <t>m3/h</t>
  </si>
  <si>
    <t>BPH</t>
  </si>
  <si>
    <t>mm2/s</t>
  </si>
  <si>
    <t>kg/m3</t>
  </si>
  <si>
    <t>cP</t>
  </si>
  <si>
    <t>fps</t>
  </si>
  <si>
    <t>m/s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</si>
</sst>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General_)"/>
    <numFmt numFmtId="177" formatCode="0.00000_ "/>
    <numFmt numFmtId="178" formatCode="0.0000_ "/>
  </numFmts>
  <fonts count="30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0"/>
      <name val="等线"/>
      <charset val="134"/>
    </font>
    <font>
      <b/>
      <sz val="11"/>
      <color theme="0"/>
      <name val="Aptos"/>
      <charset val="134"/>
    </font>
    <font>
      <sz val="11"/>
      <color theme="1"/>
      <name val="Aptos"/>
      <charset val="134"/>
    </font>
    <font>
      <sz val="11"/>
      <name val="Aptos"/>
      <charset val="134"/>
    </font>
    <font>
      <sz val="12"/>
      <name val="Helv"/>
      <charset val="134"/>
    </font>
    <font>
      <sz val="10"/>
      <name val="Arial"/>
      <charset val="134"/>
    </font>
    <font>
      <sz val="10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6" fontId="6" fillId="0" borderId="0"/>
    <xf numFmtId="0" fontId="7" fillId="0" borderId="0"/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6" fillId="0" borderId="0" xfId="49"/>
    <xf numFmtId="0" fontId="7" fillId="0" borderId="1" xfId="50" applyBorder="1" applyAlignment="1">
      <alignment horizontal="center"/>
    </xf>
    <xf numFmtId="176" fontId="7" fillId="0" borderId="1" xfId="49" applyFont="1" applyBorder="1" applyAlignment="1">
      <alignment horizontal="center"/>
    </xf>
    <xf numFmtId="2" fontId="7" fillId="6" borderId="1" xfId="49" applyNumberFormat="1" applyFont="1" applyFill="1" applyBorder="1" applyAlignment="1">
      <alignment horizontal="center"/>
    </xf>
    <xf numFmtId="2" fontId="7" fillId="7" borderId="1" xfId="50" applyNumberFormat="1" applyFill="1" applyBorder="1" applyAlignment="1">
      <alignment horizontal="center"/>
    </xf>
    <xf numFmtId="16" fontId="7" fillId="0" borderId="1" xfId="50" applyNumberFormat="1" applyBorder="1" applyAlignment="1">
      <alignment horizontal="center"/>
    </xf>
    <xf numFmtId="2" fontId="7" fillId="0" borderId="1" xfId="49" applyNumberFormat="1" applyFont="1" applyBorder="1" applyAlignment="1">
      <alignment horizontal="center"/>
    </xf>
    <xf numFmtId="2" fontId="7" fillId="7" borderId="1" xfId="49" applyNumberFormat="1" applyFont="1" applyFill="1" applyBorder="1" applyAlignment="1">
      <alignment horizontal="center"/>
    </xf>
    <xf numFmtId="2" fontId="7" fillId="0" borderId="1" xfId="50" applyNumberFormat="1" applyBorder="1" applyAlignment="1">
      <alignment horizontal="center"/>
    </xf>
    <xf numFmtId="0" fontId="7" fillId="0" borderId="1" xfId="50" applyBorder="1" applyAlignment="1" applyProtection="1">
      <alignment horizontal="center"/>
      <protection locked="0"/>
    </xf>
    <xf numFmtId="2" fontId="7" fillId="8" borderId="1" xfId="50" applyNumberFormat="1" applyFill="1" applyBorder="1" applyProtection="1">
      <protection locked="0"/>
    </xf>
    <xf numFmtId="176" fontId="8" fillId="0" borderId="0" xfId="49" applyFont="1" applyBorder="1"/>
    <xf numFmtId="176" fontId="8" fillId="0" borderId="2" xfId="49" applyFont="1" applyBorder="1"/>
    <xf numFmtId="2" fontId="9" fillId="0" borderId="1" xfId="50" applyNumberFormat="1" applyFont="1" applyBorder="1" applyAlignment="1">
      <alignment horizontal="center"/>
    </xf>
    <xf numFmtId="16" fontId="7" fillId="0" borderId="1" xfId="50" applyNumberFormat="1" applyBorder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 2 2" xfId="50"/>
  </cellStyles>
  <dxfs count="22"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  <alignment horizontal="center"/>
    </dxf>
    <dxf>
      <numFmt numFmtId="177" formatCode="0.00000_ "/>
    </dxf>
    <dxf>
      <numFmt numFmtId="178" formatCode="0.0000_ 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" displayName="表1" ref="B1:H11" totalsRowShown="0">
  <tableColumns count="7">
    <tableColumn id="1" name="Flowrate(m3/h)"/>
    <tableColumn id="2" name="DIA(inch)"/>
    <tableColumn id="7" name="SCHED" dataDxfId="0"/>
    <tableColumn id="6" name="OD(mm)" dataDxfId="1">
      <calculatedColumnFormula>VLOOKUP(C2,$M$17:$N$51,2,FALSE)</calculatedColumnFormula>
    </tableColumn>
    <tableColumn id="3" name="ID(mm)" dataDxfId="2">
      <calculatedColumnFormula>VLOOKUP(C2,$M$17:$AF$51,MATCH(D2,$M$17:$AF$17,0),FALSE)</calculatedColumnFormula>
    </tableColumn>
    <tableColumn id="4" name="Area(m2)" dataDxfId="3">
      <calculatedColumnFormula>3.1415926*(F2/2000)^2</calculatedColumnFormula>
    </tableColumn>
    <tableColumn id="5" name="Velocity(m/s)" dataDxfId="4">
      <calculatedColumnFormula>B2/G2/3600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3" displayName="表3" ref="A8:C9" totalsRowShown="0">
  <autoFilter xmlns:etc="http://www.wps.cn/officeDocument/2017/etCustomData" ref="A8:C9" etc:filterBottomFollowUsedRange="0"/>
  <tableColumns count="3">
    <tableColumn id="1" name="mm2/s"/>
    <tableColumn id="2" name="kg/m3"/>
    <tableColumn id="3" name="cP">
      <calculatedColumnFormula>A9*B9/1000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表2" displayName="表2" ref="A2:B3" totalsRowShown="0">
  <autoFilter xmlns:etc="http://www.wps.cn/officeDocument/2017/etCustomData" ref="A2:B3" etc:filterBottomFollowUsedRange="0"/>
  <tableColumns count="2">
    <tableColumn id="1" name="GPM"/>
    <tableColumn id="2" name="m3/h">
      <calculatedColumnFormula>A3*0.2271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1"/>
  <sheetViews>
    <sheetView tabSelected="1" workbookViewId="0">
      <selection activeCell="B16" sqref="B16"/>
    </sheetView>
  </sheetViews>
  <sheetFormatPr defaultColWidth="9" defaultRowHeight="14"/>
  <cols>
    <col min="1" max="1" width="6.45454545454545" customWidth="1"/>
    <col min="2" max="2" width="15.0909090909091" customWidth="1"/>
    <col min="3" max="3" width="12.2727272727273" customWidth="1"/>
    <col min="4" max="4" width="10.2636363636364" customWidth="1"/>
    <col min="5" max="5" width="12.2727272727273" customWidth="1"/>
    <col min="6" max="6" width="12.3363636363636" customWidth="1"/>
    <col min="7" max="7" width="13.8909090909091" customWidth="1"/>
    <col min="8" max="8" width="14.8090909090909" customWidth="1"/>
    <col min="10" max="10" width="9.54545454545454"/>
    <col min="12" max="12" width="7.18181818181818" customWidth="1"/>
    <col min="13" max="13" width="15.5454545454545" customWidth="1"/>
    <col min="15" max="15" width="14"/>
    <col min="16" max="16" width="10.2727272727273"/>
    <col min="18" max="18" width="9.18181818181818"/>
  </cols>
  <sheetData>
    <row r="1" ht="14.5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4.5" spans="1:8">
      <c r="A2" s="10">
        <v>1</v>
      </c>
      <c r="B2" s="11">
        <v>1927.7</v>
      </c>
      <c r="C2" s="11">
        <v>14</v>
      </c>
      <c r="D2" s="11">
        <v>100</v>
      </c>
      <c r="E2" s="12">
        <f>VLOOKUP(C2,$M$17:$N$51,2,FALSE)</f>
        <v>355.6</v>
      </c>
      <c r="F2" s="13">
        <f>VLOOKUP(C2,$M$17:$AF$51,MATCH(D2,$M$17:$AF$17,0),FALSE)</f>
        <v>307.9496</v>
      </c>
      <c r="G2" s="14">
        <f t="shared" ref="G2:G11" si="0">3.1415926*(F2/2000)^2</f>
        <v>0.0744816283115128</v>
      </c>
      <c r="H2" s="15">
        <f t="shared" ref="H2:H11" si="1">B2/G2/3600</f>
        <v>7.18931949208545</v>
      </c>
    </row>
    <row r="3" ht="14.5" spans="1:8">
      <c r="A3" s="16">
        <v>2</v>
      </c>
      <c r="B3" s="11">
        <v>963.86</v>
      </c>
      <c r="C3" s="11">
        <v>8</v>
      </c>
      <c r="D3" s="11">
        <v>30</v>
      </c>
      <c r="E3" s="12">
        <f t="shared" ref="E3:E11" si="2">VLOOKUP(C3,$M$17:$N$51,2,FALSE)</f>
        <v>219.08</v>
      </c>
      <c r="F3" s="13">
        <f t="shared" ref="F3:F11" si="3">VLOOKUP(C3,$M$17:$AF$51,MATCH(D3,$M$17:$AF$17,0),FALSE)</f>
        <v>205.0034</v>
      </c>
      <c r="G3" s="14">
        <f t="shared" si="0"/>
        <v>0.0330074521078503</v>
      </c>
      <c r="H3" s="15">
        <f t="shared" si="1"/>
        <v>8.1114679198523</v>
      </c>
    </row>
    <row r="4" ht="14.5" spans="1:8">
      <c r="A4" s="10">
        <v>3</v>
      </c>
      <c r="B4" s="11">
        <v>1817</v>
      </c>
      <c r="C4" s="11">
        <v>16</v>
      </c>
      <c r="D4" s="11">
        <v>80</v>
      </c>
      <c r="E4" s="12">
        <f t="shared" si="2"/>
        <v>406.4</v>
      </c>
      <c r="F4" s="13">
        <f t="shared" si="3"/>
        <v>363.5248</v>
      </c>
      <c r="G4" s="14">
        <f t="shared" si="0"/>
        <v>0.103790585602874</v>
      </c>
      <c r="H4" s="15">
        <f t="shared" si="1"/>
        <v>4.86289020618308</v>
      </c>
    </row>
    <row r="5" ht="14.5" spans="1:8">
      <c r="A5" s="16">
        <v>4</v>
      </c>
      <c r="B5" s="11">
        <v>19</v>
      </c>
      <c r="C5" s="11">
        <v>10</v>
      </c>
      <c r="D5" s="11">
        <v>100</v>
      </c>
      <c r="E5" s="12">
        <f t="shared" si="2"/>
        <v>273.05</v>
      </c>
      <c r="F5" s="13">
        <f t="shared" si="3"/>
        <v>236.5248</v>
      </c>
      <c r="G5" s="14">
        <f t="shared" si="0"/>
        <v>0.0439382991928475</v>
      </c>
      <c r="H5" s="15">
        <f t="shared" si="1"/>
        <v>0.120117935257651</v>
      </c>
    </row>
    <row r="6" ht="14.5" spans="1:8">
      <c r="A6" s="10">
        <v>5</v>
      </c>
      <c r="B6" s="17">
        <v>63.4</v>
      </c>
      <c r="C6" s="11">
        <v>12</v>
      </c>
      <c r="D6" s="11">
        <v>120</v>
      </c>
      <c r="E6" s="12">
        <f t="shared" si="2"/>
        <v>323.85</v>
      </c>
      <c r="F6" s="13">
        <f t="shared" si="3"/>
        <v>273.05</v>
      </c>
      <c r="G6" s="14">
        <f t="shared" si="0"/>
        <v>0.0585563820543404</v>
      </c>
      <c r="H6" s="15">
        <f t="shared" si="1"/>
        <v>0.300754768195344</v>
      </c>
    </row>
    <row r="7" ht="14.5" spans="1:8">
      <c r="A7" s="16">
        <v>6</v>
      </c>
      <c r="B7" s="11">
        <v>63.4</v>
      </c>
      <c r="C7" s="11">
        <v>18</v>
      </c>
      <c r="D7" s="11">
        <v>40</v>
      </c>
      <c r="E7" s="12">
        <f t="shared" si="2"/>
        <v>457.2</v>
      </c>
      <c r="F7" s="13">
        <f t="shared" si="3"/>
        <v>428.6504</v>
      </c>
      <c r="G7" s="14">
        <f t="shared" si="0"/>
        <v>0.144309971399838</v>
      </c>
      <c r="H7" s="15">
        <f t="shared" si="1"/>
        <v>0.122036689081701</v>
      </c>
    </row>
    <row r="8" ht="14.5" spans="1:8">
      <c r="A8" s="10">
        <v>7</v>
      </c>
      <c r="B8" s="11">
        <v>6000</v>
      </c>
      <c r="C8" s="11">
        <v>24</v>
      </c>
      <c r="D8" s="11">
        <v>60</v>
      </c>
      <c r="E8" s="12">
        <f t="shared" si="2"/>
        <v>609.4</v>
      </c>
      <c r="F8" s="13">
        <f t="shared" si="3"/>
        <v>560.3748</v>
      </c>
      <c r="G8" s="14">
        <f t="shared" si="0"/>
        <v>0.246630661462651</v>
      </c>
      <c r="H8" s="15">
        <f t="shared" si="1"/>
        <v>6.75774316454591</v>
      </c>
    </row>
    <row r="9" ht="14.5" spans="1:8">
      <c r="A9" s="16">
        <v>8</v>
      </c>
      <c r="B9" s="11">
        <v>1333</v>
      </c>
      <c r="C9" s="11">
        <v>20</v>
      </c>
      <c r="D9" s="11">
        <v>30</v>
      </c>
      <c r="E9" s="12">
        <f t="shared" si="2"/>
        <v>508</v>
      </c>
      <c r="F9" s="13">
        <f t="shared" si="3"/>
        <v>482.6</v>
      </c>
      <c r="G9" s="14">
        <f t="shared" si="0"/>
        <v>0.182921396833894</v>
      </c>
      <c r="H9" s="15">
        <f t="shared" si="1"/>
        <v>2.02424529982141</v>
      </c>
    </row>
    <row r="10" ht="14.5" spans="1:8">
      <c r="A10" s="10">
        <v>9</v>
      </c>
      <c r="B10" s="11">
        <v>1000</v>
      </c>
      <c r="C10" s="11">
        <v>24</v>
      </c>
      <c r="D10" s="11">
        <v>80</v>
      </c>
      <c r="E10" s="12">
        <f t="shared" si="2"/>
        <v>609.4</v>
      </c>
      <c r="F10" s="13">
        <f t="shared" si="3"/>
        <v>547.6748</v>
      </c>
      <c r="G10" s="14">
        <f t="shared" si="0"/>
        <v>0.235578358117108</v>
      </c>
      <c r="H10" s="15">
        <f t="shared" si="1"/>
        <v>1.17913113920122</v>
      </c>
    </row>
    <row r="11" ht="14.5" spans="1:8">
      <c r="A11" s="16">
        <v>10</v>
      </c>
      <c r="B11" s="11">
        <v>672</v>
      </c>
      <c r="C11" s="11">
        <v>30</v>
      </c>
      <c r="D11" s="11">
        <v>10</v>
      </c>
      <c r="E11" s="12">
        <f t="shared" si="2"/>
        <v>762</v>
      </c>
      <c r="F11" s="13">
        <f t="shared" si="3"/>
        <v>746.16</v>
      </c>
      <c r="G11" s="14">
        <f t="shared" si="0"/>
        <v>0.437274147197961</v>
      </c>
      <c r="H11" s="15">
        <f t="shared" si="1"/>
        <v>0.426887040687909</v>
      </c>
    </row>
    <row r="16" ht="15.5" spans="13:25">
      <c r="M16" s="18"/>
      <c r="N16" s="18"/>
      <c r="O16" s="18"/>
      <c r="P16" s="18"/>
      <c r="Q16" s="18"/>
      <c r="R16" s="18"/>
      <c r="S16" s="18"/>
      <c r="T16" s="29"/>
      <c r="U16" s="29"/>
      <c r="V16" s="30"/>
      <c r="W16" s="30"/>
      <c r="X16" s="30"/>
      <c r="Y16" s="30"/>
    </row>
    <row r="17" spans="13:32">
      <c r="M17" s="19" t="s">
        <v>8</v>
      </c>
      <c r="N17" s="19" t="s">
        <v>9</v>
      </c>
      <c r="O17" s="19">
        <v>10</v>
      </c>
      <c r="P17" s="19">
        <v>20</v>
      </c>
      <c r="Q17" s="19">
        <v>30</v>
      </c>
      <c r="R17" s="19">
        <v>40</v>
      </c>
      <c r="S17" s="19">
        <v>60</v>
      </c>
      <c r="T17" s="19">
        <v>80</v>
      </c>
      <c r="U17" s="19">
        <v>100</v>
      </c>
      <c r="V17" s="19">
        <v>120</v>
      </c>
      <c r="W17" s="19">
        <v>140</v>
      </c>
      <c r="X17" s="19">
        <v>160</v>
      </c>
      <c r="Y17" s="19" t="s">
        <v>10</v>
      </c>
      <c r="Z17" s="19" t="s">
        <v>11</v>
      </c>
      <c r="AA17" s="19" t="s">
        <v>12</v>
      </c>
      <c r="AB17" s="19" t="s">
        <v>13</v>
      </c>
      <c r="AC17" s="19" t="s">
        <v>14</v>
      </c>
      <c r="AD17" s="19" t="s">
        <v>15</v>
      </c>
      <c r="AE17" s="19" t="s">
        <v>16</v>
      </c>
      <c r="AF17" s="27" t="s">
        <v>17</v>
      </c>
    </row>
    <row r="18" spans="13:32">
      <c r="M18" s="19" t="s">
        <v>18</v>
      </c>
      <c r="N18" s="20">
        <v>21.34</v>
      </c>
      <c r="O18" s="21">
        <f>21.3-2.11*2</f>
        <v>17.08</v>
      </c>
      <c r="P18" s="22" t="s">
        <v>19</v>
      </c>
      <c r="Q18" s="22">
        <f>21.3-2.41*2</f>
        <v>16.48</v>
      </c>
      <c r="R18" s="31">
        <v>15.7988</v>
      </c>
      <c r="S18" s="22" t="s">
        <v>19</v>
      </c>
      <c r="T18" s="31">
        <v>13.8684</v>
      </c>
      <c r="U18" s="22" t="s">
        <v>19</v>
      </c>
      <c r="V18" s="22" t="s">
        <v>19</v>
      </c>
      <c r="W18" s="22" t="s">
        <v>19</v>
      </c>
      <c r="X18" s="31">
        <v>11.8364</v>
      </c>
      <c r="Y18" s="31">
        <v>15.7988</v>
      </c>
      <c r="Z18" s="31">
        <v>13.8684</v>
      </c>
      <c r="AA18" s="31">
        <f>21.3-7.47*2</f>
        <v>6.36</v>
      </c>
      <c r="AB18" s="26">
        <v>17.1196</v>
      </c>
      <c r="AC18" s="26">
        <v>15.7988</v>
      </c>
      <c r="AD18" s="26">
        <v>13.8684</v>
      </c>
      <c r="AE18" s="26">
        <v>21.336</v>
      </c>
      <c r="AF18" s="28"/>
    </row>
    <row r="19" spans="13:32">
      <c r="M19" s="32" t="s">
        <v>20</v>
      </c>
      <c r="N19" s="20">
        <v>26.67</v>
      </c>
      <c r="O19" s="24">
        <v>22.45</v>
      </c>
      <c r="P19" s="22" t="s">
        <v>19</v>
      </c>
      <c r="Q19" s="22">
        <f>26.7-2*2.41</f>
        <v>21.88</v>
      </c>
      <c r="R19" s="26">
        <v>20.9296</v>
      </c>
      <c r="S19" s="22" t="s">
        <v>19</v>
      </c>
      <c r="T19" s="26">
        <v>18.8468</v>
      </c>
      <c r="U19" s="22" t="s">
        <v>19</v>
      </c>
      <c r="V19" s="22" t="s">
        <v>19</v>
      </c>
      <c r="W19" s="22" t="s">
        <v>19</v>
      </c>
      <c r="X19" s="26">
        <v>15.5448</v>
      </c>
      <c r="Y19" s="26">
        <v>20.9296</v>
      </c>
      <c r="Z19" s="26">
        <v>18.8468</v>
      </c>
      <c r="AA19" s="26">
        <v>11.0236</v>
      </c>
      <c r="AB19" s="26">
        <v>22.4536</v>
      </c>
      <c r="AC19" s="26">
        <v>20.9296</v>
      </c>
      <c r="AD19" s="26">
        <v>18.8468</v>
      </c>
      <c r="AE19" s="26">
        <v>26.67</v>
      </c>
      <c r="AF19" s="28"/>
    </row>
    <row r="20" spans="13:32">
      <c r="M20" s="19">
        <v>1</v>
      </c>
      <c r="N20" s="24">
        <v>33.4</v>
      </c>
      <c r="O20" s="24">
        <v>27.86</v>
      </c>
      <c r="P20" s="22" t="s">
        <v>19</v>
      </c>
      <c r="Q20" s="22">
        <f>33.4-2*2.9</f>
        <v>27.6</v>
      </c>
      <c r="R20" s="26">
        <v>26.6446</v>
      </c>
      <c r="S20" s="22" t="s">
        <v>19</v>
      </c>
      <c r="T20" s="26">
        <v>24.3078</v>
      </c>
      <c r="U20" s="22" t="s">
        <v>19</v>
      </c>
      <c r="V20" s="22" t="s">
        <v>19</v>
      </c>
      <c r="W20" s="22" t="s">
        <v>19</v>
      </c>
      <c r="X20" s="26">
        <v>20.701</v>
      </c>
      <c r="Y20" s="26">
        <v>26.6446</v>
      </c>
      <c r="Z20" s="26">
        <v>24.3078</v>
      </c>
      <c r="AA20" s="26">
        <v>15.2146</v>
      </c>
      <c r="AB20" s="26">
        <v>27.8638</v>
      </c>
      <c r="AC20" s="26">
        <v>26.6446</v>
      </c>
      <c r="AD20" s="26">
        <v>24.3078</v>
      </c>
      <c r="AE20" s="26">
        <v>33.401</v>
      </c>
      <c r="AF20" s="28"/>
    </row>
    <row r="21" spans="13:32">
      <c r="M21" s="19" t="s">
        <v>21</v>
      </c>
      <c r="N21" s="20">
        <v>48.26</v>
      </c>
      <c r="O21" s="24">
        <v>42.72</v>
      </c>
      <c r="P21" s="22" t="s">
        <v>19</v>
      </c>
      <c r="Q21" s="22" t="s">
        <v>19</v>
      </c>
      <c r="R21" s="26">
        <v>40.894</v>
      </c>
      <c r="S21" s="22" t="s">
        <v>19</v>
      </c>
      <c r="T21" s="26">
        <v>38.1</v>
      </c>
      <c r="U21" s="22" t="s">
        <v>19</v>
      </c>
      <c r="V21" s="22" t="s">
        <v>19</v>
      </c>
      <c r="W21" s="22" t="s">
        <v>19</v>
      </c>
      <c r="X21" s="26">
        <v>33.9852</v>
      </c>
      <c r="Y21" s="26">
        <v>40.894</v>
      </c>
      <c r="Z21" s="26">
        <v>38.1</v>
      </c>
      <c r="AA21" s="26">
        <v>27.94</v>
      </c>
      <c r="AB21" s="26">
        <v>42.7228</v>
      </c>
      <c r="AC21" s="26">
        <v>40.894</v>
      </c>
      <c r="AD21" s="26">
        <v>38.1</v>
      </c>
      <c r="AE21" s="26">
        <v>48.26</v>
      </c>
      <c r="AF21" s="28"/>
    </row>
    <row r="22" spans="13:32">
      <c r="M22" s="19">
        <v>2</v>
      </c>
      <c r="N22" s="20">
        <v>60.32</v>
      </c>
      <c r="O22" s="24">
        <v>54.78</v>
      </c>
      <c r="P22" s="22" t="s">
        <v>19</v>
      </c>
      <c r="Q22" s="22" t="s">
        <v>19</v>
      </c>
      <c r="R22" s="26">
        <v>52.5018</v>
      </c>
      <c r="S22" s="22" t="s">
        <v>19</v>
      </c>
      <c r="T22" s="26">
        <v>49.2506</v>
      </c>
      <c r="U22" s="22" t="s">
        <v>19</v>
      </c>
      <c r="V22" s="22" t="s">
        <v>19</v>
      </c>
      <c r="W22" s="22" t="s">
        <v>19</v>
      </c>
      <c r="X22" s="26">
        <v>42.8498</v>
      </c>
      <c r="Y22" s="26">
        <v>52.5018</v>
      </c>
      <c r="Z22" s="26">
        <v>49.2506</v>
      </c>
      <c r="AA22" s="26">
        <v>38.1762</v>
      </c>
      <c r="AB22" s="26">
        <v>54.7878</v>
      </c>
      <c r="AC22" s="26">
        <v>52.5018</v>
      </c>
      <c r="AD22" s="26">
        <v>49.2506</v>
      </c>
      <c r="AE22" s="26" t="s">
        <v>19</v>
      </c>
      <c r="AF22" s="28"/>
    </row>
    <row r="23" spans="13:32">
      <c r="M23" s="19" t="s">
        <v>22</v>
      </c>
      <c r="N23" s="24">
        <v>73.02</v>
      </c>
      <c r="O23" s="24">
        <v>66.92</v>
      </c>
      <c r="P23" s="22" t="s">
        <v>19</v>
      </c>
      <c r="Q23" s="22" t="s">
        <v>19</v>
      </c>
      <c r="R23" s="26">
        <v>62.7126</v>
      </c>
      <c r="S23" s="22" t="s">
        <v>19</v>
      </c>
      <c r="T23" s="26">
        <v>59.0042</v>
      </c>
      <c r="U23" s="22" t="s">
        <v>19</v>
      </c>
      <c r="V23" s="22" t="s">
        <v>19</v>
      </c>
      <c r="W23" s="22" t="s">
        <v>19</v>
      </c>
      <c r="X23" s="26">
        <v>53.975</v>
      </c>
      <c r="Y23" s="26">
        <v>62.7126</v>
      </c>
      <c r="Z23" s="26">
        <v>59.0042</v>
      </c>
      <c r="AA23" s="26">
        <v>44.9834</v>
      </c>
      <c r="AB23" s="26">
        <v>66.929</v>
      </c>
      <c r="AC23" s="26">
        <v>62.7126</v>
      </c>
      <c r="AD23" s="26">
        <v>59.0042</v>
      </c>
      <c r="AE23" s="26" t="s">
        <v>19</v>
      </c>
      <c r="AF23" s="28"/>
    </row>
    <row r="24" spans="13:32">
      <c r="M24" s="19">
        <v>3</v>
      </c>
      <c r="N24" s="24">
        <v>88.9</v>
      </c>
      <c r="O24" s="24">
        <v>82.8</v>
      </c>
      <c r="P24" s="22" t="s">
        <v>19</v>
      </c>
      <c r="Q24" s="22" t="s">
        <v>19</v>
      </c>
      <c r="R24" s="26">
        <v>77.9272</v>
      </c>
      <c r="S24" s="22" t="s">
        <v>19</v>
      </c>
      <c r="T24" s="26">
        <v>73.66</v>
      </c>
      <c r="U24" s="22" t="s">
        <v>19</v>
      </c>
      <c r="V24" s="22" t="s">
        <v>19</v>
      </c>
      <c r="W24" s="22" t="s">
        <v>19</v>
      </c>
      <c r="X24" s="26">
        <v>66.6496</v>
      </c>
      <c r="Y24" s="26">
        <v>77.9272</v>
      </c>
      <c r="Z24" s="26">
        <v>73.66</v>
      </c>
      <c r="AA24" s="26">
        <v>58.42</v>
      </c>
      <c r="AB24" s="26">
        <v>82.804</v>
      </c>
      <c r="AC24" s="26">
        <v>77.9272</v>
      </c>
      <c r="AD24" s="26">
        <v>73.66</v>
      </c>
      <c r="AE24" s="26">
        <v>88.9</v>
      </c>
      <c r="AF24" s="28"/>
    </row>
    <row r="25" spans="13:32">
      <c r="M25" s="19">
        <v>4</v>
      </c>
      <c r="N25" s="24">
        <v>114.3</v>
      </c>
      <c r="O25" s="24">
        <v>108.2</v>
      </c>
      <c r="P25" s="22"/>
      <c r="Q25" s="22"/>
      <c r="R25" s="26">
        <v>102.2604</v>
      </c>
      <c r="S25" s="22"/>
      <c r="T25" s="26">
        <v>97.1804</v>
      </c>
      <c r="U25" s="22"/>
      <c r="V25" s="26">
        <v>92.0496</v>
      </c>
      <c r="W25" s="22"/>
      <c r="X25" s="26">
        <v>87.3252</v>
      </c>
      <c r="Y25" s="26">
        <v>102.2604</v>
      </c>
      <c r="Z25" s="26">
        <v>97.1804</v>
      </c>
      <c r="AA25" s="26">
        <v>80.0608</v>
      </c>
      <c r="AB25" s="26">
        <v>108.204</v>
      </c>
      <c r="AC25" s="26">
        <v>102.2604</v>
      </c>
      <c r="AD25" s="26">
        <v>97.1804</v>
      </c>
      <c r="AE25" s="26">
        <v>114.3</v>
      </c>
      <c r="AF25" s="28"/>
    </row>
    <row r="26" spans="13:32">
      <c r="M26" s="19">
        <v>6</v>
      </c>
      <c r="N26" s="20">
        <v>168.28</v>
      </c>
      <c r="O26" s="25"/>
      <c r="P26" s="22"/>
      <c r="Q26" s="22"/>
      <c r="R26" s="26">
        <v>154.051</v>
      </c>
      <c r="S26" s="22"/>
      <c r="T26" s="26">
        <v>146.3294</v>
      </c>
      <c r="U26" s="22"/>
      <c r="V26" s="26">
        <v>139.7254</v>
      </c>
      <c r="W26" s="22"/>
      <c r="X26" s="26">
        <v>131.7498</v>
      </c>
      <c r="Y26" s="26">
        <v>154.051</v>
      </c>
      <c r="Z26" s="26">
        <v>146.3294</v>
      </c>
      <c r="AA26" s="26">
        <v>124.3838</v>
      </c>
      <c r="AB26" s="26">
        <v>161.4678</v>
      </c>
      <c r="AC26" s="26">
        <v>154.051</v>
      </c>
      <c r="AD26" s="26">
        <v>146.3294</v>
      </c>
      <c r="AE26" s="26">
        <v>168.275</v>
      </c>
      <c r="AF26" s="28"/>
    </row>
    <row r="27" spans="13:32">
      <c r="M27" s="19">
        <v>8</v>
      </c>
      <c r="N27" s="20">
        <v>219.08</v>
      </c>
      <c r="O27" s="25"/>
      <c r="P27" s="26">
        <v>206.375</v>
      </c>
      <c r="Q27" s="26">
        <v>205.0034</v>
      </c>
      <c r="R27" s="26">
        <v>202.7174</v>
      </c>
      <c r="S27" s="26">
        <v>198.4502</v>
      </c>
      <c r="T27" s="26">
        <v>193.675</v>
      </c>
      <c r="U27" s="26">
        <v>188.8998</v>
      </c>
      <c r="V27" s="26">
        <v>182.5498</v>
      </c>
      <c r="W27" s="26">
        <v>177.8254</v>
      </c>
      <c r="X27" s="26">
        <v>173.0502</v>
      </c>
      <c r="Y27" s="26">
        <v>202.7174</v>
      </c>
      <c r="Z27" s="26">
        <v>193.675</v>
      </c>
      <c r="AA27" s="26">
        <v>174.625</v>
      </c>
      <c r="AB27" s="26">
        <v>211.5566</v>
      </c>
      <c r="AC27" s="26">
        <v>202.7174</v>
      </c>
      <c r="AD27" s="26">
        <v>193.675</v>
      </c>
      <c r="AE27" s="26">
        <v>219.075</v>
      </c>
      <c r="AF27" s="28"/>
    </row>
    <row r="28" spans="13:32">
      <c r="M28" s="19">
        <v>10</v>
      </c>
      <c r="N28" s="20">
        <v>273.05</v>
      </c>
      <c r="O28" s="25"/>
      <c r="P28" s="26">
        <v>260.35</v>
      </c>
      <c r="Q28" s="26">
        <v>257.4544</v>
      </c>
      <c r="R28" s="26">
        <v>254.508</v>
      </c>
      <c r="S28" s="26">
        <v>247.65</v>
      </c>
      <c r="T28" s="26">
        <v>242.8748</v>
      </c>
      <c r="U28" s="26">
        <v>236.5248</v>
      </c>
      <c r="V28" s="26">
        <v>230.1748</v>
      </c>
      <c r="W28" s="26">
        <v>222.25</v>
      </c>
      <c r="X28" s="26">
        <v>215.9</v>
      </c>
      <c r="Y28" s="26">
        <v>254.508</v>
      </c>
      <c r="Z28" s="26">
        <v>247.65</v>
      </c>
      <c r="AA28" s="26">
        <v>222.25</v>
      </c>
      <c r="AB28" s="26">
        <v>264.668</v>
      </c>
      <c r="AC28" s="26">
        <v>254.508</v>
      </c>
      <c r="AD28" s="26">
        <v>247.65</v>
      </c>
      <c r="AE28" s="26">
        <v>273.05</v>
      </c>
      <c r="AF28" s="28"/>
    </row>
    <row r="29" spans="13:32">
      <c r="M29" s="19">
        <v>12</v>
      </c>
      <c r="N29" s="20">
        <v>323.85</v>
      </c>
      <c r="O29" s="25"/>
      <c r="P29" s="26">
        <v>311.15</v>
      </c>
      <c r="Q29" s="26">
        <v>307.086</v>
      </c>
      <c r="R29" s="26">
        <v>303.2252</v>
      </c>
      <c r="S29" s="26">
        <v>295.3004</v>
      </c>
      <c r="T29" s="26">
        <v>288.8996</v>
      </c>
      <c r="U29" s="26">
        <v>280.9748</v>
      </c>
      <c r="V29" s="26">
        <v>273.05</v>
      </c>
      <c r="W29" s="26">
        <v>266.7</v>
      </c>
      <c r="X29" s="26">
        <v>257.2004</v>
      </c>
      <c r="Y29" s="26">
        <v>304.8</v>
      </c>
      <c r="Z29" s="26">
        <v>298.45</v>
      </c>
      <c r="AA29" s="26">
        <v>273.05</v>
      </c>
      <c r="AB29" s="26">
        <v>314.706</v>
      </c>
      <c r="AC29" s="26">
        <v>304.8</v>
      </c>
      <c r="AD29" s="26">
        <v>298.45</v>
      </c>
      <c r="AE29" s="26">
        <v>323.85</v>
      </c>
      <c r="AF29" s="28"/>
    </row>
    <row r="30" spans="13:32">
      <c r="M30" s="19">
        <v>14</v>
      </c>
      <c r="N30" s="24">
        <v>355.6</v>
      </c>
      <c r="O30" s="24">
        <v>342.9</v>
      </c>
      <c r="P30" s="26">
        <v>339.7504</v>
      </c>
      <c r="Q30" s="26">
        <v>336.55</v>
      </c>
      <c r="R30" s="26">
        <v>333.3496</v>
      </c>
      <c r="S30" s="26">
        <v>325.4248</v>
      </c>
      <c r="T30" s="26">
        <v>317.5</v>
      </c>
      <c r="U30" s="26">
        <v>307.9496</v>
      </c>
      <c r="V30" s="26">
        <v>300.0248</v>
      </c>
      <c r="W30" s="26">
        <v>292.1</v>
      </c>
      <c r="X30" s="26">
        <v>284.1752</v>
      </c>
      <c r="Y30" s="26">
        <v>336.55</v>
      </c>
      <c r="Z30" s="26">
        <v>330.2</v>
      </c>
      <c r="AA30" s="22"/>
      <c r="AB30" s="26">
        <v>346.0496</v>
      </c>
      <c r="AC30" s="26">
        <v>336.55</v>
      </c>
      <c r="AD30" s="26">
        <v>330.2</v>
      </c>
      <c r="AE30" s="26">
        <v>355.6</v>
      </c>
      <c r="AF30" s="28"/>
    </row>
    <row r="31" spans="13:32">
      <c r="M31" s="19">
        <v>16</v>
      </c>
      <c r="N31" s="24">
        <v>406.4</v>
      </c>
      <c r="O31" s="24">
        <v>393.7</v>
      </c>
      <c r="P31" s="26">
        <v>390.5504</v>
      </c>
      <c r="Q31" s="26">
        <v>387.35</v>
      </c>
      <c r="R31" s="26">
        <v>381</v>
      </c>
      <c r="S31" s="26">
        <v>373.0752</v>
      </c>
      <c r="T31" s="26">
        <v>363.5248</v>
      </c>
      <c r="U31" s="26">
        <v>354.0252</v>
      </c>
      <c r="V31" s="26">
        <v>344.4748</v>
      </c>
      <c r="W31" s="26">
        <v>333.3496</v>
      </c>
      <c r="X31" s="26">
        <v>325.4248</v>
      </c>
      <c r="Y31" s="26">
        <v>387.35</v>
      </c>
      <c r="Z31" s="26">
        <v>381</v>
      </c>
      <c r="AA31" s="22"/>
      <c r="AB31" s="26">
        <v>396.8496</v>
      </c>
      <c r="AC31" s="26">
        <v>387.35</v>
      </c>
      <c r="AD31" s="26">
        <v>381</v>
      </c>
      <c r="AE31" s="26">
        <v>406.4</v>
      </c>
      <c r="AF31" s="28"/>
    </row>
    <row r="32" spans="13:32">
      <c r="M32" s="19">
        <v>18</v>
      </c>
      <c r="N32" s="24">
        <v>457.2</v>
      </c>
      <c r="O32" s="24">
        <v>444.5</v>
      </c>
      <c r="P32" s="26">
        <v>441.3504</v>
      </c>
      <c r="Q32" s="26">
        <v>434.9496</v>
      </c>
      <c r="R32" s="26">
        <v>428.6504</v>
      </c>
      <c r="S32" s="26">
        <v>419.1</v>
      </c>
      <c r="T32" s="26">
        <v>409.5496</v>
      </c>
      <c r="U32" s="26">
        <v>398.4752</v>
      </c>
      <c r="V32" s="26">
        <v>387.35</v>
      </c>
      <c r="W32" s="26">
        <v>377.8504</v>
      </c>
      <c r="X32" s="26">
        <v>366.7252</v>
      </c>
      <c r="Y32" s="26">
        <v>438.15</v>
      </c>
      <c r="Z32" s="26">
        <v>431.8</v>
      </c>
      <c r="AA32" s="22"/>
      <c r="AB32" s="26">
        <v>447.6496</v>
      </c>
      <c r="AC32" s="26">
        <v>438.15</v>
      </c>
      <c r="AD32" s="26">
        <v>431.8</v>
      </c>
      <c r="AE32" s="26">
        <v>457.2</v>
      </c>
      <c r="AF32" s="28"/>
    </row>
    <row r="33" spans="13:32">
      <c r="M33" s="19">
        <v>20</v>
      </c>
      <c r="N33" s="24">
        <v>508</v>
      </c>
      <c r="O33" s="24">
        <v>495.3</v>
      </c>
      <c r="P33" s="26">
        <v>488.95</v>
      </c>
      <c r="Q33" s="26">
        <v>482.6</v>
      </c>
      <c r="R33" s="26">
        <v>477.8248</v>
      </c>
      <c r="S33" s="26">
        <v>466.7504</v>
      </c>
      <c r="T33" s="26">
        <v>455.6252</v>
      </c>
      <c r="U33" s="26">
        <v>442.9252</v>
      </c>
      <c r="V33" s="26">
        <v>431.8</v>
      </c>
      <c r="W33" s="26">
        <v>419.1</v>
      </c>
      <c r="X33" s="26">
        <v>407.9748</v>
      </c>
      <c r="Y33" s="26">
        <v>488.95</v>
      </c>
      <c r="Z33" s="26">
        <v>482.6</v>
      </c>
      <c r="AA33" s="22"/>
      <c r="AB33" s="26">
        <v>496.9256</v>
      </c>
      <c r="AC33" s="26">
        <v>488.95</v>
      </c>
      <c r="AD33" s="26">
        <v>482.6</v>
      </c>
      <c r="AE33" s="26">
        <v>508</v>
      </c>
      <c r="AF33" s="28"/>
    </row>
    <row r="34" spans="13:32">
      <c r="M34" s="19">
        <v>22</v>
      </c>
      <c r="N34" s="24">
        <v>558.8</v>
      </c>
      <c r="O34" s="24">
        <v>546.1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2"/>
      <c r="AB34" s="26"/>
      <c r="AC34" s="26"/>
      <c r="AD34" s="26"/>
      <c r="AE34" s="26"/>
      <c r="AF34" s="28"/>
    </row>
    <row r="35" spans="13:32">
      <c r="M35" s="19">
        <v>24</v>
      </c>
      <c r="N35" s="24">
        <v>609.4</v>
      </c>
      <c r="O35" s="24">
        <v>596.7</v>
      </c>
      <c r="P35" s="26">
        <v>590.55</v>
      </c>
      <c r="Q35" s="26">
        <v>581.0504</v>
      </c>
      <c r="R35" s="26">
        <v>574.6496</v>
      </c>
      <c r="S35" s="26">
        <v>560.3748</v>
      </c>
      <c r="T35" s="26">
        <v>547.6748</v>
      </c>
      <c r="U35" s="26">
        <v>531.8252</v>
      </c>
      <c r="V35" s="26">
        <v>517.5504</v>
      </c>
      <c r="W35" s="26">
        <v>504.8504</v>
      </c>
      <c r="X35" s="26">
        <v>490.5248</v>
      </c>
      <c r="Y35" s="26">
        <v>590.55</v>
      </c>
      <c r="Z35" s="26">
        <v>584.2</v>
      </c>
      <c r="AA35" s="22"/>
      <c r="AB35" s="26">
        <v>596.9</v>
      </c>
      <c r="AC35" s="26">
        <v>590.55</v>
      </c>
      <c r="AD35" s="26">
        <v>584.2</v>
      </c>
      <c r="AE35" s="26">
        <v>609.6</v>
      </c>
      <c r="AF35" s="28"/>
    </row>
    <row r="36" spans="13:32">
      <c r="M36" s="19">
        <v>26</v>
      </c>
      <c r="N36" s="24">
        <v>660.4</v>
      </c>
      <c r="O36" s="24">
        <v>644.56</v>
      </c>
      <c r="P36" s="26"/>
      <c r="Q36" s="26"/>
      <c r="R36" s="26"/>
      <c r="S36" s="22"/>
      <c r="T36" s="22"/>
      <c r="U36" s="22"/>
      <c r="V36" s="22"/>
      <c r="W36" s="22"/>
      <c r="X36" s="22"/>
      <c r="Y36" s="26">
        <v>641.36</v>
      </c>
      <c r="Z36" s="26">
        <v>635</v>
      </c>
      <c r="AA36" s="22"/>
      <c r="AB36" s="26"/>
      <c r="AC36" s="26"/>
      <c r="AD36" s="26"/>
      <c r="AE36" s="26"/>
      <c r="AF36" s="28"/>
    </row>
    <row r="37" spans="13:32">
      <c r="M37" s="19">
        <v>28</v>
      </c>
      <c r="N37" s="24">
        <v>711.2</v>
      </c>
      <c r="O37" s="24">
        <v>695.36</v>
      </c>
      <c r="P37" s="26"/>
      <c r="Q37" s="26"/>
      <c r="R37" s="26"/>
      <c r="S37" s="22"/>
      <c r="T37" s="22"/>
      <c r="U37" s="22"/>
      <c r="V37" s="22"/>
      <c r="W37" s="22"/>
      <c r="X37" s="22"/>
      <c r="Y37" s="26">
        <v>692.16</v>
      </c>
      <c r="Z37" s="26">
        <v>685.8</v>
      </c>
      <c r="AA37" s="22"/>
      <c r="AB37" s="26"/>
      <c r="AC37" s="26"/>
      <c r="AD37" s="26"/>
      <c r="AE37" s="26"/>
      <c r="AF37" s="28"/>
    </row>
    <row r="38" spans="13:32">
      <c r="M38" s="19">
        <v>30</v>
      </c>
      <c r="N38" s="24">
        <v>762</v>
      </c>
      <c r="O38" s="24">
        <v>746.16</v>
      </c>
      <c r="P38" s="26">
        <v>736.6</v>
      </c>
      <c r="Q38" s="26">
        <v>730.25</v>
      </c>
      <c r="R38" s="26">
        <v>723.9</v>
      </c>
      <c r="S38" s="22">
        <v>712.7748</v>
      </c>
      <c r="T38" s="22">
        <v>700.0748</v>
      </c>
      <c r="U38" s="22">
        <v>684.2252</v>
      </c>
      <c r="V38" s="22">
        <v>669.9504</v>
      </c>
      <c r="W38" s="22">
        <v>657.2504</v>
      </c>
      <c r="X38" s="22">
        <v>642.9248</v>
      </c>
      <c r="Y38" s="26">
        <v>742.95</v>
      </c>
      <c r="Z38" s="26">
        <v>736.6</v>
      </c>
      <c r="AA38" s="22"/>
      <c r="AB38" s="26">
        <v>749.3</v>
      </c>
      <c r="AC38" s="26">
        <v>742.95</v>
      </c>
      <c r="AD38" s="26">
        <v>736.6</v>
      </c>
      <c r="AE38" s="26">
        <v>762</v>
      </c>
      <c r="AF38" s="28">
        <v>711.2</v>
      </c>
    </row>
    <row r="39" spans="13:32">
      <c r="M39" s="19">
        <v>32</v>
      </c>
      <c r="N39" s="24">
        <v>812.8</v>
      </c>
      <c r="O39" s="24">
        <v>796.96</v>
      </c>
      <c r="P39" s="26"/>
      <c r="Q39" s="26"/>
      <c r="R39" s="26"/>
      <c r="S39" s="22"/>
      <c r="T39" s="22"/>
      <c r="U39" s="22"/>
      <c r="V39" s="22"/>
      <c r="W39" s="22"/>
      <c r="X39" s="22"/>
      <c r="Y39" s="26">
        <v>793.76</v>
      </c>
      <c r="Z39" s="26">
        <v>787.4</v>
      </c>
      <c r="AA39" s="22"/>
      <c r="AB39" s="26"/>
      <c r="AC39" s="26"/>
      <c r="AD39" s="26"/>
      <c r="AE39" s="26"/>
      <c r="AF39" s="28"/>
    </row>
    <row r="40" spans="13:32">
      <c r="M40" s="19">
        <v>34</v>
      </c>
      <c r="N40" s="24">
        <v>863.6</v>
      </c>
      <c r="O40" s="24">
        <v>847.76</v>
      </c>
      <c r="P40" s="26"/>
      <c r="Q40" s="26"/>
      <c r="R40" s="26"/>
      <c r="S40" s="22"/>
      <c r="T40" s="22"/>
      <c r="U40" s="22"/>
      <c r="V40" s="22"/>
      <c r="W40" s="22"/>
      <c r="X40" s="22"/>
      <c r="Y40" s="26">
        <v>844.56</v>
      </c>
      <c r="Z40" s="26">
        <v>838.2</v>
      </c>
      <c r="AA40" s="22"/>
      <c r="AB40" s="26"/>
      <c r="AC40" s="26"/>
      <c r="AD40" s="26"/>
      <c r="AE40" s="26"/>
      <c r="AF40" s="28"/>
    </row>
    <row r="41" spans="13:32">
      <c r="M41" s="19">
        <v>36</v>
      </c>
      <c r="N41" s="24">
        <v>914.4</v>
      </c>
      <c r="O41" s="24">
        <v>898.56</v>
      </c>
      <c r="P41" s="26">
        <v>889</v>
      </c>
      <c r="Q41" s="26">
        <v>882.65</v>
      </c>
      <c r="R41" s="26">
        <v>876.3</v>
      </c>
      <c r="S41" s="22">
        <v>865.1748</v>
      </c>
      <c r="T41" s="22">
        <v>852.4748</v>
      </c>
      <c r="U41" s="22">
        <v>836.6252</v>
      </c>
      <c r="V41" s="22">
        <v>822.3504</v>
      </c>
      <c r="W41" s="22">
        <v>809.6504</v>
      </c>
      <c r="X41" s="22">
        <v>795.3248</v>
      </c>
      <c r="Y41" s="26">
        <v>895.35</v>
      </c>
      <c r="Z41" s="26">
        <v>889</v>
      </c>
      <c r="AA41" s="22"/>
      <c r="AB41" s="26">
        <v>901.7</v>
      </c>
      <c r="AC41" s="26">
        <v>895.35</v>
      </c>
      <c r="AD41" s="26">
        <v>889</v>
      </c>
      <c r="AE41" s="26">
        <v>914.4</v>
      </c>
      <c r="AF41" s="28">
        <f>+(36*25.4)-(2*30.18)</f>
        <v>854.04</v>
      </c>
    </row>
    <row r="42" spans="13:32">
      <c r="M42" s="19">
        <v>38</v>
      </c>
      <c r="N42" s="24">
        <v>965.2</v>
      </c>
      <c r="O42" s="25"/>
      <c r="P42" s="22"/>
      <c r="Q42" s="22"/>
      <c r="R42" s="22"/>
      <c r="S42" s="22"/>
      <c r="T42" s="22"/>
      <c r="U42" s="22"/>
      <c r="V42" s="22"/>
      <c r="W42" s="22"/>
      <c r="X42" s="22"/>
      <c r="Y42" s="26">
        <v>946.16</v>
      </c>
      <c r="Z42" s="26">
        <v>939.8</v>
      </c>
      <c r="AA42" s="22"/>
      <c r="AB42" s="26"/>
      <c r="AC42" s="26"/>
      <c r="AD42" s="26"/>
      <c r="AE42" s="26"/>
      <c r="AF42" s="28"/>
    </row>
    <row r="43" spans="13:32">
      <c r="M43" s="19">
        <v>40</v>
      </c>
      <c r="N43" s="24">
        <v>1016</v>
      </c>
      <c r="O43" s="25"/>
      <c r="P43" s="22"/>
      <c r="Q43" s="22"/>
      <c r="R43" s="22"/>
      <c r="S43" s="22"/>
      <c r="T43" s="22"/>
      <c r="U43" s="22"/>
      <c r="V43" s="22"/>
      <c r="W43" s="22"/>
      <c r="X43" s="22"/>
      <c r="Y43" s="26">
        <v>996.96</v>
      </c>
      <c r="Z43" s="26">
        <v>990.6</v>
      </c>
      <c r="AA43" s="22"/>
      <c r="AB43" s="26"/>
      <c r="AC43" s="26"/>
      <c r="AD43" s="26"/>
      <c r="AE43" s="26"/>
      <c r="AF43" s="28"/>
    </row>
    <row r="44" spans="13:32">
      <c r="M44" s="19">
        <v>42</v>
      </c>
      <c r="N44" s="24">
        <v>1066.8</v>
      </c>
      <c r="O44" s="25"/>
      <c r="P44" s="22"/>
      <c r="Q44" s="22"/>
      <c r="R44" s="22"/>
      <c r="S44" s="22"/>
      <c r="T44" s="22"/>
      <c r="U44" s="22"/>
      <c r="V44" s="22"/>
      <c r="W44" s="22"/>
      <c r="X44" s="22"/>
      <c r="Y44" s="26">
        <v>1047.75</v>
      </c>
      <c r="Z44" s="26">
        <v>1041.4</v>
      </c>
      <c r="AA44" s="22"/>
      <c r="AB44" s="26">
        <v>1054.1</v>
      </c>
      <c r="AC44" s="26">
        <v>1047.75</v>
      </c>
      <c r="AD44" s="26">
        <v>1041.4</v>
      </c>
      <c r="AE44" s="26">
        <v>1066.8</v>
      </c>
      <c r="AF44" s="28"/>
    </row>
    <row r="45" spans="13:32">
      <c r="M45" s="19">
        <v>44</v>
      </c>
      <c r="N45" s="24">
        <v>1117.6</v>
      </c>
      <c r="O45" s="25"/>
      <c r="P45" s="22"/>
      <c r="Q45" s="22"/>
      <c r="R45" s="22"/>
      <c r="S45" s="22"/>
      <c r="T45" s="22"/>
      <c r="U45" s="22"/>
      <c r="V45" s="22"/>
      <c r="W45" s="22"/>
      <c r="X45" s="22"/>
      <c r="Y45" s="26">
        <v>1098.56</v>
      </c>
      <c r="Z45" s="26">
        <v>1092.2</v>
      </c>
      <c r="AA45" s="22"/>
      <c r="AB45" s="26"/>
      <c r="AC45" s="26"/>
      <c r="AD45" s="26"/>
      <c r="AE45" s="26"/>
      <c r="AF45" s="28"/>
    </row>
    <row r="46" spans="13:32">
      <c r="M46" s="19">
        <v>46</v>
      </c>
      <c r="N46" s="24">
        <v>1168.4</v>
      </c>
      <c r="O46" s="25"/>
      <c r="P46" s="22"/>
      <c r="Q46" s="22"/>
      <c r="R46" s="22"/>
      <c r="S46" s="22"/>
      <c r="T46" s="22"/>
      <c r="U46" s="22"/>
      <c r="V46" s="22"/>
      <c r="W46" s="22"/>
      <c r="X46" s="22"/>
      <c r="Y46" s="26">
        <v>1149.36</v>
      </c>
      <c r="Z46" s="26">
        <v>1143</v>
      </c>
      <c r="AA46" s="22"/>
      <c r="AB46" s="26"/>
      <c r="AC46" s="26"/>
      <c r="AD46" s="26"/>
      <c r="AE46" s="26"/>
      <c r="AF46" s="28"/>
    </row>
    <row r="47" spans="13:32">
      <c r="M47" s="19">
        <v>48</v>
      </c>
      <c r="N47" s="24">
        <v>1219.2</v>
      </c>
      <c r="O47" s="25"/>
      <c r="P47" s="22"/>
      <c r="Q47" s="22"/>
      <c r="R47" s="22"/>
      <c r="S47" s="22"/>
      <c r="T47" s="22"/>
      <c r="U47" s="22"/>
      <c r="V47" s="22"/>
      <c r="W47" s="22"/>
      <c r="X47" s="22"/>
      <c r="Y47" s="26">
        <v>1200.15</v>
      </c>
      <c r="Z47" s="26">
        <v>1193.8</v>
      </c>
      <c r="AA47" s="22"/>
      <c r="AB47" s="26">
        <v>1206.5</v>
      </c>
      <c r="AC47" s="26">
        <v>1200.15</v>
      </c>
      <c r="AD47" s="26">
        <v>1193.8</v>
      </c>
      <c r="AE47" s="26">
        <v>1219.2</v>
      </c>
      <c r="AF47" s="28">
        <f>+(48*25.4)-(2*41.28)</f>
        <v>1136.64</v>
      </c>
    </row>
    <row r="48" spans="13:32">
      <c r="M48" s="27">
        <v>52</v>
      </c>
      <c r="N48" s="27">
        <v>1321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>
        <f>1321-10.31*2</f>
        <v>1300.38</v>
      </c>
    </row>
    <row r="49" spans="13:32">
      <c r="M49" s="27">
        <v>60</v>
      </c>
      <c r="N49" s="27">
        <v>1524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>
        <f>1524-2*10.31</f>
        <v>1503.38</v>
      </c>
    </row>
    <row r="50" spans="13:32">
      <c r="M50" s="27">
        <v>64</v>
      </c>
      <c r="N50" s="27">
        <v>1626</v>
      </c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>
        <f>1626-2*10.31</f>
        <v>1605.38</v>
      </c>
    </row>
    <row r="51" spans="13:32">
      <c r="M51" s="27">
        <v>72</v>
      </c>
      <c r="N51" s="27">
        <v>1829</v>
      </c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>
        <f>1800-2*14.27</f>
        <v>1771.46</v>
      </c>
    </row>
  </sheetData>
  <dataValidations count="2">
    <dataValidation type="list" allowBlank="1" showInputMessage="1" showErrorMessage="1" sqref="C2:C11">
      <formula1>$M$18:$M$51</formula1>
    </dataValidation>
    <dataValidation type="list" allowBlank="1" showInputMessage="1" showErrorMessage="1" sqref="D2:D11">
      <formula1>$O$17:$AF$17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B22" sqref="B22"/>
    </sheetView>
  </sheetViews>
  <sheetFormatPr defaultColWidth="8.72727272727273" defaultRowHeight="14" outlineLevelCol="6"/>
  <cols>
    <col min="1" max="1" width="8.90909090909091" customWidth="1"/>
  </cols>
  <sheetData>
    <row r="1" spans="1:7">
      <c r="A1" s="1"/>
      <c r="B1" s="1"/>
      <c r="C1" s="1"/>
      <c r="D1" s="1"/>
      <c r="E1" s="1"/>
      <c r="F1" s="2"/>
      <c r="G1" s="2"/>
    </row>
    <row r="2" spans="1:7">
      <c r="A2" s="1" t="s">
        <v>23</v>
      </c>
      <c r="B2" s="1" t="s">
        <v>24</v>
      </c>
      <c r="C2" s="1"/>
      <c r="D2" s="3" t="s">
        <v>25</v>
      </c>
      <c r="E2" s="3" t="s">
        <v>24</v>
      </c>
      <c r="F2" s="2"/>
      <c r="G2" s="2"/>
    </row>
    <row r="3" spans="1:7">
      <c r="A3" s="4">
        <v>1800</v>
      </c>
      <c r="B3" s="1">
        <f>A3*0.2271</f>
        <v>408.78</v>
      </c>
      <c r="C3" s="1"/>
      <c r="D3" s="5">
        <v>4200</v>
      </c>
      <c r="E3" s="6">
        <f>D3*0.16</f>
        <v>672</v>
      </c>
      <c r="F3" s="2"/>
      <c r="G3" s="2"/>
    </row>
    <row r="4" spans="1:7">
      <c r="A4" s="1"/>
      <c r="B4" s="1"/>
      <c r="C4" s="1"/>
      <c r="D4" s="1"/>
      <c r="E4" s="1"/>
      <c r="F4" s="2"/>
      <c r="G4" s="2"/>
    </row>
    <row r="5" spans="1:7">
      <c r="A5" s="3" t="s">
        <v>24</v>
      </c>
      <c r="B5" s="3" t="s">
        <v>23</v>
      </c>
      <c r="C5" s="1"/>
      <c r="D5" s="3" t="s">
        <v>24</v>
      </c>
      <c r="E5" s="3" t="s">
        <v>25</v>
      </c>
      <c r="F5" s="2"/>
      <c r="G5" s="2"/>
    </row>
    <row r="6" spans="1:7">
      <c r="A6" s="5">
        <v>750</v>
      </c>
      <c r="B6" s="6">
        <f>A6/0.2271</f>
        <v>3302.50990752972</v>
      </c>
      <c r="C6" s="1"/>
      <c r="D6" s="5">
        <v>1167</v>
      </c>
      <c r="E6" s="6">
        <f>D6/0.16</f>
        <v>7293.75</v>
      </c>
      <c r="F6" s="2"/>
      <c r="G6" s="2"/>
    </row>
    <row r="7" spans="1:7">
      <c r="A7" s="1"/>
      <c r="B7" s="1"/>
      <c r="C7" s="1"/>
      <c r="D7" s="1"/>
      <c r="E7" s="1"/>
      <c r="F7" s="2"/>
      <c r="G7" s="2"/>
    </row>
    <row r="8" spans="1:7">
      <c r="A8" s="1" t="s">
        <v>26</v>
      </c>
      <c r="B8" s="1" t="s">
        <v>27</v>
      </c>
      <c r="C8" s="1" t="s">
        <v>28</v>
      </c>
      <c r="D8" s="1"/>
      <c r="E8" s="1"/>
      <c r="F8" s="2"/>
      <c r="G8" s="2"/>
    </row>
    <row r="9" spans="1:7">
      <c r="A9" s="4">
        <v>321</v>
      </c>
      <c r="B9" s="4">
        <v>905.4</v>
      </c>
      <c r="C9" s="1">
        <f>A9*B9/1000</f>
        <v>290.6334</v>
      </c>
      <c r="D9" s="1"/>
      <c r="E9" s="1"/>
      <c r="F9" s="2"/>
      <c r="G9" s="2"/>
    </row>
    <row r="10" spans="1:7">
      <c r="A10" s="1"/>
      <c r="B10" s="1"/>
      <c r="C10" s="2"/>
      <c r="D10" s="1"/>
      <c r="E10" s="1"/>
      <c r="F10" s="2"/>
      <c r="G10" s="2"/>
    </row>
    <row r="11" spans="1:7">
      <c r="A11" s="7" t="s">
        <v>29</v>
      </c>
      <c r="B11" s="7" t="s">
        <v>30</v>
      </c>
      <c r="C11" s="2"/>
      <c r="D11" s="1"/>
      <c r="E11" s="1"/>
      <c r="F11" s="2"/>
      <c r="G11" s="2"/>
    </row>
    <row r="12" spans="1:7">
      <c r="A12" s="4">
        <v>40</v>
      </c>
      <c r="B12" s="1">
        <f>A12*0.3048</f>
        <v>12.192</v>
      </c>
      <c r="C12" s="2"/>
      <c r="D12" s="1"/>
      <c r="E12" s="1"/>
      <c r="F12" s="2"/>
      <c r="G12" s="2"/>
    </row>
    <row r="13" spans="1:7">
      <c r="A13" s="1"/>
      <c r="B13" s="2"/>
      <c r="C13" s="2"/>
      <c r="D13" s="1"/>
      <c r="E13" s="1"/>
      <c r="F13" s="2"/>
      <c r="G13" s="2"/>
    </row>
    <row r="14" spans="1:7">
      <c r="A14" s="7" t="s">
        <v>30</v>
      </c>
      <c r="B14" s="7" t="s">
        <v>29</v>
      </c>
      <c r="C14" s="2"/>
      <c r="D14" s="1"/>
      <c r="E14" s="1"/>
      <c r="F14" s="2"/>
      <c r="G14" s="2"/>
    </row>
    <row r="15" spans="1:7">
      <c r="A15" s="4">
        <v>40</v>
      </c>
      <c r="B15" s="1">
        <f>A15*3.2808</f>
        <v>131.232</v>
      </c>
      <c r="C15" s="2"/>
      <c r="D15" s="1"/>
      <c r="E15" s="1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</sheetData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 Feng</cp:lastModifiedBy>
  <dcterms:created xsi:type="dcterms:W3CDTF">2024-12-29T09:23:01Z</dcterms:created>
  <dcterms:modified xsi:type="dcterms:W3CDTF">2024-12-29T10:33:21Z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B25EA1293A0343C9A946B872F677114F_11</vt:lpwstr>
  </property>
  <property fmtid="{D5CDD505-2E9C-101B-9397-08002B2CF9AE}" pid="3" name="KSOProductBuildVer">
    <vt:lpwstr>2052-12.1.0.19770</vt:lpwstr>
  </property>
</Properties>
</file>