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Prov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<sst xmlns="http://schemas.openxmlformats.org/spreadsheetml/2006/main" count="276" uniqueCount="79">
  <si>
    <t>Prover</t>
  </si>
  <si>
    <t>Options</t>
  </si>
  <si>
    <t/>
  </si>
  <si>
    <t>Gravimetric</t>
  </si>
  <si>
    <t>Calibration Type</t>
  </si>
  <si>
    <t>Inputs</t>
  </si>
  <si>
    <t>Gravimetric+Master meter</t>
  </si>
  <si>
    <t>Prover+Densitometer</t>
  </si>
  <si>
    <t>Coverage factor (k)</t>
  </si>
  <si>
    <t>2</t>
  </si>
  <si>
    <t>Prover+Densitometer+Master meter</t>
  </si>
  <si>
    <t>Prover Uncertainty Parameters</t>
  </si>
  <si>
    <t>Calibration reference</t>
  </si>
  <si>
    <t>0.025 %</t>
  </si>
  <si>
    <t>T/P corrections</t>
  </si>
  <si>
    <t>0.02 %</t>
  </si>
  <si>
    <t>Drift</t>
  </si>
  <si>
    <t>Computation</t>
  </si>
  <si>
    <t>0.001 %</t>
  </si>
  <si>
    <t>Calibration Data for API MPMS 4.2 Repeatability Calculation</t>
  </si>
  <si>
    <t>Calibration runs</t>
  </si>
  <si>
    <t>3</t>
  </si>
  <si>
    <t>Range of results</t>
  </si>
  <si>
    <t>Random uncertainty</t>
  </si>
  <si>
    <t>Master Meter Uncertainty Parameters</t>
  </si>
  <si>
    <t>Pulse count</t>
  </si>
  <si>
    <t>0.01 %</t>
  </si>
  <si>
    <t>Master Meter Calibration Data for API MPMS 4.2 Repeatability Calculation</t>
  </si>
  <si>
    <t>5</t>
  </si>
  <si>
    <t>Uncertainty Budget</t>
  </si>
  <si>
    <t>Prover volume flow rate</t>
  </si>
  <si>
    <t>Symbol</t>
  </si>
  <si>
    <t>Source of Uncertainty</t>
  </si>
  <si>
    <t>Expanded Uncertainty (Ui)</t>
  </si>
  <si>
    <t>Probability Distribution</t>
  </si>
  <si>
    <t>Divisor</t>
  </si>
  <si>
    <t>Standard Uncertainty (ui)</t>
  </si>
  <si>
    <t>Sensitivity (ci)</t>
  </si>
  <si>
    <t>ci·ui</t>
  </si>
  <si>
    <t>U(cal)</t>
  </si>
  <si>
    <t>Calibration</t>
  </si>
  <si>
    <t>Normal</t>
  </si>
  <si>
    <t>1</t>
  </si>
  <si>
    <t>U(rep)</t>
  </si>
  <si>
    <t>Rectangular</t>
  </si>
  <si>
    <t>U(corr)</t>
  </si>
  <si>
    <t>U(drift)</t>
  </si>
  <si>
    <t>U(comp)</t>
  </si>
  <si>
    <t>√Σ(ci·ui)²</t>
  </si>
  <si>
    <t>Master meter volume flow rate</t>
  </si>
  <si>
    <t>U(pulse)</t>
  </si>
  <si>
    <t>Results</t>
  </si>
  <si>
    <t>Volume Calculated Uncertainty</t>
  </si>
  <si>
    <t>Parameter</t>
  </si>
  <si>
    <t>Standard Uncertainty</t>
  </si>
  <si>
    <t>Multiplier</t>
  </si>
  <si>
    <t>Expanded Uncertainty</t>
  </si>
  <si>
    <t>qv</t>
  </si>
  <si>
    <t>qs</t>
  </si>
  <si>
    <t>Densitometer</t>
  </si>
  <si>
    <r>
      <rPr>
        <sz val="11"/>
        <color theme="1"/>
        <rFont val="Tahoma"/>
        <charset val="134"/>
      </rPr>
      <t>ρ</t>
    </r>
    <r>
      <rPr>
        <sz val="8.8"/>
        <color theme="1"/>
        <rFont val="Tahoma"/>
        <charset val="134"/>
      </rPr>
      <t xml:space="preserve"> </t>
    </r>
    <r>
      <rPr>
        <sz val="11"/>
        <color theme="1"/>
        <rFont val="Tahoma"/>
        <charset val="134"/>
      </rPr>
      <t>uncertainty</t>
    </r>
  </si>
  <si>
    <t xml:space="preserve">CTPL </t>
  </si>
  <si>
    <t>Calculation module</t>
  </si>
  <si>
    <t>Standard density uncertainty</t>
  </si>
  <si>
    <r>
      <rPr>
        <sz val="11"/>
        <color theme="1"/>
        <rFont val="Tahoma"/>
        <charset val="134"/>
      </rPr>
      <t>U(</t>
    </r>
    <r>
      <rPr>
        <sz val="11"/>
        <color theme="1"/>
        <rFont val="Tahoma"/>
        <charset val="134"/>
      </rPr>
      <t>ρ</t>
    </r>
    <r>
      <rPr>
        <sz val="11"/>
        <color theme="1"/>
        <rFont val="Tahoma"/>
        <charset val="134"/>
      </rPr>
      <t>)</t>
    </r>
  </si>
  <si>
    <t>densitometer uncertainty</t>
  </si>
  <si>
    <t>U(ctpl)</t>
  </si>
  <si>
    <t>ctpl uncertainty</t>
  </si>
  <si>
    <t>Prover + densitometer mass flowrate</t>
  </si>
  <si>
    <r>
      <rPr>
        <sz val="11"/>
        <color theme="1"/>
        <rFont val="Tahoma"/>
        <charset val="134"/>
      </rPr>
      <t>U(</t>
    </r>
    <r>
      <rPr>
        <sz val="11"/>
        <color theme="1"/>
        <rFont val="Tahoma"/>
        <charset val="134"/>
      </rPr>
      <t>ρ</t>
    </r>
    <r>
      <rPr>
        <sz val="8.8"/>
        <color theme="1"/>
        <rFont val="Tahoma"/>
        <charset val="134"/>
      </rPr>
      <t>s)</t>
    </r>
  </si>
  <si>
    <t>Prover+densitometer+Master meter mass flow rate</t>
  </si>
  <si>
    <t>Gravimetric Master meter mass flow rate</t>
  </si>
  <si>
    <t>Mass Calculated Uncertainty</t>
  </si>
  <si>
    <t>Qpm</t>
  </si>
  <si>
    <t>Prover mass flow rate</t>
  </si>
  <si>
    <t>Qpmm</t>
  </si>
  <si>
    <t>Master meter mass flow rate</t>
  </si>
  <si>
    <t>Qgmm</t>
  </si>
  <si>
    <t>Gravimetric Master meter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</si>
</sst>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%"/>
    <numFmt numFmtId="177" formatCode="0.000"/>
    <numFmt numFmtId="178" formatCode="0.00000%"/>
    <numFmt numFmtId="179" formatCode="0.0000%"/>
  </numFmts>
  <fonts count="27">
    <font>
      <sz val="11"/>
      <color theme="1"/>
      <name val="Tahoma"/>
      <charset val="134"/>
    </font>
    <font>
      <b/>
      <sz val="14"/>
      <color theme="1"/>
      <name val="Tahoma"/>
      <charset val="134"/>
    </font>
    <font>
      <b/>
      <sz val="12"/>
      <color theme="1"/>
      <name val="Tahoma"/>
      <charset val="134"/>
    </font>
    <font>
      <sz val="10"/>
      <color theme="1"/>
      <name val="Tahoma"/>
      <charset val="134"/>
    </font>
    <font>
      <b/>
      <sz val="12"/>
      <color theme="4" tint="-0.249977111117893"/>
      <name val="Tahoma"/>
      <charset val="134"/>
    </font>
    <font>
      <b/>
      <sz val="11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  <font>
      <sz val="8.8"/>
      <color theme="1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9" borderId="16" applyNumberFormat="0" applyAlignment="0" applyProtection="0">
      <alignment vertical="center"/>
    </xf>
    <xf numFmtId="0" fontId="17" fillId="10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49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10" fontId="0" fillId="2" borderId="0" xfId="0" applyNumberFormat="1" applyFill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10" fontId="0" fillId="2" borderId="0" xfId="0" applyNumberFormat="1" applyFill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left" vertical="center"/>
    </xf>
    <xf numFmtId="176" fontId="0" fillId="3" borderId="4" xfId="0" applyNumberFormat="1" applyFill="1" applyBorder="1" applyAlignment="1">
      <alignment horizontal="left" vertical="center"/>
    </xf>
    <xf numFmtId="177" fontId="0" fillId="3" borderId="4" xfId="0" applyNumberForma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3" borderId="4" xfId="3" applyNumberFormat="1" applyFont="1" applyFill="1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178" fontId="0" fillId="3" borderId="4" xfId="0" applyNumberFormat="1" applyFill="1" applyBorder="1">
      <alignment vertical="center"/>
    </xf>
    <xf numFmtId="0" fontId="0" fillId="3" borderId="8" xfId="0" applyFill="1" applyBorder="1" applyAlignment="1">
      <alignment horizontal="left" vertical="center"/>
    </xf>
    <xf numFmtId="178" fontId="0" fillId="3" borderId="6" xfId="0" applyNumberFormat="1" applyFill="1" applyBorder="1">
      <alignment vertical="center"/>
    </xf>
    <xf numFmtId="0" fontId="0" fillId="3" borderId="6" xfId="0" applyFill="1" applyBorder="1">
      <alignment vertical="center"/>
    </xf>
    <xf numFmtId="0" fontId="0" fillId="3" borderId="9" xfId="0" applyFill="1" applyBorder="1" applyAlignment="1">
      <alignment horizontal="left" vertical="center"/>
    </xf>
    <xf numFmtId="178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Font="1">
      <alignment vertical="center"/>
    </xf>
    <xf numFmtId="176" fontId="0" fillId="2" borderId="0" xfId="3" applyNumberFormat="1" applyFont="1" applyFill="1">
      <alignment vertical="center"/>
    </xf>
    <xf numFmtId="179" fontId="0" fillId="3" borderId="4" xfId="3" applyNumberFormat="1" applyFont="1" applyFill="1" applyBorder="1">
      <alignment vertical="center"/>
    </xf>
    <xf numFmtId="179" fontId="0" fillId="3" borderId="8" xfId="3" applyNumberFormat="1" applyFont="1" applyFill="1" applyBorder="1">
      <alignment vertical="center"/>
    </xf>
    <xf numFmtId="0" fontId="0" fillId="0" borderId="8" xfId="0" applyBorder="1">
      <alignment vertical="center"/>
    </xf>
    <xf numFmtId="178" fontId="0" fillId="3" borderId="9" xfId="3" applyNumberFormat="1" applyFont="1" applyFill="1" applyBorder="1">
      <alignment vertical="center"/>
    </xf>
    <xf numFmtId="0" fontId="0" fillId="0" borderId="7" xfId="0" applyBorder="1">
      <alignment vertical="center"/>
    </xf>
    <xf numFmtId="176" fontId="0" fillId="3" borderId="4" xfId="3" applyNumberFormat="1" applyFont="1" applyFill="1" applyBorder="1">
      <alignment vertical="center"/>
    </xf>
    <xf numFmtId="176" fontId="0" fillId="3" borderId="8" xfId="3" applyNumberFormat="1" applyFont="1" applyFill="1" applyBorder="1">
      <alignment vertical="center"/>
    </xf>
    <xf numFmtId="0" fontId="0" fillId="0" borderId="10" xfId="0" applyBorder="1" applyAlignment="1">
      <alignment vertical="center" wrapText="1"/>
    </xf>
    <xf numFmtId="176" fontId="0" fillId="4" borderId="11" xfId="3" applyNumberFormat="1" applyFont="1" applyFill="1" applyBorder="1">
      <alignment vertical="center"/>
    </xf>
    <xf numFmtId="176" fontId="0" fillId="4" borderId="12" xfId="3" applyNumberFormat="1" applyFont="1" applyFill="1" applyBorder="1">
      <alignment vertical="center"/>
    </xf>
    <xf numFmtId="176" fontId="0" fillId="4" borderId="0" xfId="3" applyNumberFormat="1" applyFont="1" applyFill="1">
      <alignment vertical="center"/>
    </xf>
    <xf numFmtId="10" fontId="0" fillId="2" borderId="0" xfId="0" applyNumberFormat="1" applyFill="1">
      <alignment vertical="center"/>
    </xf>
    <xf numFmtId="10" fontId="0" fillId="5" borderId="0" xfId="0" applyNumberFormat="1" applyFill="1">
      <alignment vertical="center"/>
    </xf>
    <xf numFmtId="10" fontId="0" fillId="3" borderId="4" xfId="3" applyNumberFormat="1" applyFont="1" applyFill="1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179" fontId="0" fillId="3" borderId="6" xfId="3" applyNumberFormat="1" applyFont="1" applyFill="1" applyBorder="1">
      <alignment vertical="center"/>
    </xf>
    <xf numFmtId="0" fontId="0" fillId="3" borderId="6" xfId="0" applyFill="1" applyBorder="1" applyAlignment="1">
      <alignment horizontal="left" vertical="center"/>
    </xf>
    <xf numFmtId="178" fontId="0" fillId="0" borderId="9" xfId="3" applyNumberFormat="1" applyFont="1" applyBorder="1">
      <alignment vertical="center"/>
    </xf>
    <xf numFmtId="0" fontId="0" fillId="0" borderId="4" xfId="0" applyBorder="1" applyAlignment="1">
      <alignment horizontal="left" vertical="center"/>
    </xf>
    <xf numFmtId="179" fontId="0" fillId="6" borderId="8" xfId="3" applyNumberFormat="1" applyFont="1" applyFill="1" applyBorder="1">
      <alignment vertical="center"/>
    </xf>
    <xf numFmtId="179" fontId="0" fillId="6" borderId="9" xfId="3" applyNumberFormat="1" applyFont="1" applyFill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2"/>
  <sheetViews>
    <sheetView tabSelected="1" zoomScale="80" zoomScaleNormal="80" workbookViewId="0">
      <selection activeCell="E6" sqref="E6"/>
    </sheetView>
  </sheetViews>
  <sheetFormatPr defaultColWidth="9" defaultRowHeight="14"/>
  <cols>
    <col min="1" max="1" width="18.3333333333333" customWidth="1"/>
    <col min="2" max="2" width="8.66666666666667" customWidth="1"/>
    <col min="4" max="4" width="8.66666666666667" customWidth="1"/>
    <col min="5" max="5" width="26.0833333333333" customWidth="1"/>
    <col min="6" max="6" width="15.0833333333333" customWidth="1"/>
    <col min="7" max="7" width="11.5" customWidth="1"/>
    <col min="8" max="8" width="8.16666666666667" customWidth="1"/>
    <col min="9" max="9" width="11.8333333333333" customWidth="1"/>
    <col min="10" max="10" width="10.0833333333333" customWidth="1"/>
    <col min="11" max="11" width="11" customWidth="1"/>
    <col min="12" max="12" width="13.4166666666667" customWidth="1"/>
    <col min="15" max="15" width="10.4166666666667" customWidth="1"/>
  </cols>
  <sheetData>
    <row r="1" ht="17.5" spans="1:1">
      <c r="A1" s="1" t="s">
        <v>0</v>
      </c>
    </row>
    <row r="3" ht="15" spans="1:5">
      <c r="A3" s="2" t="s">
        <v>1</v>
      </c>
      <c r="E3" t="s">
        <v>2</v>
      </c>
    </row>
    <row r="4" ht="14.5" customHeight="1" spans="1:7">
      <c r="A4" t="s">
        <v>0</v>
      </c>
      <c r="B4" t="s">
        <v>3</v>
      </c>
      <c r="G4" s="3" t="s">
        <v>4</v>
      </c>
    </row>
    <row r="5" spans="7:7">
      <c r="G5" s="3" t="s">
        <v>3</v>
      </c>
    </row>
    <row r="6" ht="15" spans="1:7">
      <c r="A6" s="4" t="s">
        <v>5</v>
      </c>
      <c r="G6" s="3" t="s">
        <v>6</v>
      </c>
    </row>
    <row r="7" spans="1:7">
      <c r="A7" s="5" t="s">
        <v>5</v>
      </c>
      <c r="G7" s="3" t="s">
        <v>7</v>
      </c>
    </row>
    <row r="8" spans="1:7">
      <c r="A8" t="s">
        <v>8</v>
      </c>
      <c r="C8" t="s">
        <v>9</v>
      </c>
      <c r="G8" s="3" t="s">
        <v>10</v>
      </c>
    </row>
    <row r="10" ht="14.5" customHeight="1" spans="1:1">
      <c r="A10" s="5" t="s">
        <v>11</v>
      </c>
    </row>
    <row r="11" spans="1:3">
      <c r="A11" t="s">
        <v>12</v>
      </c>
      <c r="C11" s="6" t="s">
        <v>13</v>
      </c>
    </row>
    <row r="12" spans="1:3">
      <c r="A12" t="s">
        <v>14</v>
      </c>
      <c r="C12" s="6" t="s">
        <v>15</v>
      </c>
    </row>
    <row r="13" spans="1:3">
      <c r="A13" t="s">
        <v>16</v>
      </c>
      <c r="C13" s="6" t="s">
        <v>15</v>
      </c>
    </row>
    <row r="14" spans="1:3">
      <c r="A14" t="s">
        <v>17</v>
      </c>
      <c r="C14" s="6" t="s">
        <v>18</v>
      </c>
    </row>
    <row r="16" ht="14.5" customHeight="1" spans="1:1">
      <c r="A16" s="5" t="s">
        <v>19</v>
      </c>
    </row>
    <row r="17" spans="1:3">
      <c r="A17" t="s">
        <v>20</v>
      </c>
      <c r="C17" s="7" t="s">
        <v>21</v>
      </c>
    </row>
    <row r="18" spans="1:3">
      <c r="A18" t="s">
        <v>22</v>
      </c>
      <c r="C18" s="8">
        <v>0.0002</v>
      </c>
    </row>
    <row r="19" spans="1:3">
      <c r="A19" t="s">
        <v>23</v>
      </c>
      <c r="C19" s="9">
        <v>0.000293</v>
      </c>
    </row>
    <row r="21" ht="14.5" customHeight="1" spans="1:1">
      <c r="A21" s="5" t="s">
        <v>24</v>
      </c>
    </row>
    <row r="22" spans="1:3">
      <c r="A22" t="s">
        <v>14</v>
      </c>
      <c r="C22" s="6" t="s">
        <v>15</v>
      </c>
    </row>
    <row r="23" spans="1:3">
      <c r="A23" t="s">
        <v>16</v>
      </c>
      <c r="C23" s="6" t="s">
        <v>15</v>
      </c>
    </row>
    <row r="24" spans="1:3">
      <c r="A24" t="s">
        <v>25</v>
      </c>
      <c r="C24" s="6" t="s">
        <v>26</v>
      </c>
    </row>
    <row r="25" spans="1:3">
      <c r="A25" t="s">
        <v>17</v>
      </c>
      <c r="C25" s="6" t="s">
        <v>18</v>
      </c>
    </row>
    <row r="27" ht="14.5" customHeight="1" spans="1:1">
      <c r="A27" s="5" t="s">
        <v>27</v>
      </c>
    </row>
    <row r="28" spans="1:3">
      <c r="A28" t="s">
        <v>20</v>
      </c>
      <c r="C28" s="6" t="s">
        <v>28</v>
      </c>
    </row>
    <row r="29" spans="1:3">
      <c r="A29" t="s">
        <v>22</v>
      </c>
      <c r="C29" s="10">
        <v>0.0005</v>
      </c>
    </row>
    <row r="30" spans="1:3">
      <c r="A30" t="s">
        <v>23</v>
      </c>
      <c r="C30" s="9">
        <v>0.00027</v>
      </c>
    </row>
    <row r="32" ht="15" spans="4:4">
      <c r="D32" s="4" t="s">
        <v>29</v>
      </c>
    </row>
    <row r="33" ht="14.75" spans="4:4">
      <c r="D33" s="5" t="s">
        <v>30</v>
      </c>
    </row>
    <row r="34" ht="42" spans="4:11">
      <c r="D34" s="11" t="s">
        <v>31</v>
      </c>
      <c r="E34" s="12" t="s">
        <v>32</v>
      </c>
      <c r="F34" s="12" t="s">
        <v>33</v>
      </c>
      <c r="G34" s="12" t="s">
        <v>34</v>
      </c>
      <c r="H34" s="12" t="s">
        <v>35</v>
      </c>
      <c r="I34" s="12" t="s">
        <v>36</v>
      </c>
      <c r="J34" s="12" t="s">
        <v>37</v>
      </c>
      <c r="K34" s="22" t="s">
        <v>38</v>
      </c>
    </row>
    <row r="35" spans="4:15">
      <c r="D35" s="13" t="s">
        <v>39</v>
      </c>
      <c r="E35" s="14" t="s">
        <v>40</v>
      </c>
      <c r="F35" s="15" t="str">
        <f>C11</f>
        <v>0.025 %</v>
      </c>
      <c r="G35" s="15" t="s">
        <v>41</v>
      </c>
      <c r="H35" s="16">
        <f t="shared" ref="H35:H39" si="0">IF(G35="Normal",2,SQRT(3))</f>
        <v>2</v>
      </c>
      <c r="I35" s="33">
        <f t="shared" ref="I35:I39" si="1">F35/H35</f>
        <v>0.000125</v>
      </c>
      <c r="J35" s="14" t="s">
        <v>42</v>
      </c>
      <c r="K35" s="34">
        <f t="shared" ref="K35:K39" si="2">I35*J35</f>
        <v>0.000125</v>
      </c>
      <c r="L35">
        <f t="shared" ref="L35:L39" si="3">K35^2</f>
        <v>1.5625e-8</v>
      </c>
      <c r="O35" t="s">
        <v>41</v>
      </c>
    </row>
    <row r="36" spans="4:15">
      <c r="D36" s="13" t="s">
        <v>43</v>
      </c>
      <c r="E36" s="14" t="s">
        <v>23</v>
      </c>
      <c r="F36" s="17">
        <f>C19</f>
        <v>0.000293</v>
      </c>
      <c r="G36" s="15" t="s">
        <v>41</v>
      </c>
      <c r="H36" s="16">
        <f t="shared" si="0"/>
        <v>2</v>
      </c>
      <c r="I36" s="33">
        <f t="shared" si="1"/>
        <v>0.0001465</v>
      </c>
      <c r="J36" s="14" t="s">
        <v>42</v>
      </c>
      <c r="K36" s="34">
        <f t="shared" si="2"/>
        <v>0.0001465</v>
      </c>
      <c r="L36">
        <f t="shared" si="3"/>
        <v>2.146225e-8</v>
      </c>
      <c r="O36" t="s">
        <v>44</v>
      </c>
    </row>
    <row r="37" spans="4:12">
      <c r="D37" s="13" t="s">
        <v>45</v>
      </c>
      <c r="E37" s="14" t="s">
        <v>14</v>
      </c>
      <c r="F37" s="15" t="str">
        <f t="shared" ref="F37:F39" si="4">C12</f>
        <v>0.02 %</v>
      </c>
      <c r="G37" s="15" t="s">
        <v>41</v>
      </c>
      <c r="H37" s="16">
        <f t="shared" si="0"/>
        <v>2</v>
      </c>
      <c r="I37" s="33">
        <f t="shared" si="1"/>
        <v>0.0001</v>
      </c>
      <c r="J37" s="14" t="s">
        <v>42</v>
      </c>
      <c r="K37" s="34">
        <f t="shared" si="2"/>
        <v>0.0001</v>
      </c>
      <c r="L37">
        <f t="shared" si="3"/>
        <v>1e-8</v>
      </c>
    </row>
    <row r="38" spans="4:12">
      <c r="D38" s="13" t="s">
        <v>46</v>
      </c>
      <c r="E38" s="14" t="s">
        <v>16</v>
      </c>
      <c r="F38" s="15" t="str">
        <f t="shared" si="4"/>
        <v>0.02 %</v>
      </c>
      <c r="G38" s="15" t="s">
        <v>44</v>
      </c>
      <c r="H38" s="18">
        <f t="shared" si="0"/>
        <v>1.73205080756888</v>
      </c>
      <c r="I38" s="33">
        <f t="shared" si="1"/>
        <v>0.000115470053837925</v>
      </c>
      <c r="J38" s="14" t="s">
        <v>42</v>
      </c>
      <c r="K38" s="34">
        <f t="shared" si="2"/>
        <v>0.000115470053837925</v>
      </c>
      <c r="L38">
        <f t="shared" si="3"/>
        <v>1.33333333333333e-8</v>
      </c>
    </row>
    <row r="39" spans="4:12">
      <c r="D39" s="13" t="s">
        <v>47</v>
      </c>
      <c r="E39" s="14" t="s">
        <v>17</v>
      </c>
      <c r="F39" s="15" t="str">
        <f t="shared" si="4"/>
        <v>0.001 %</v>
      </c>
      <c r="G39" s="15" t="s">
        <v>41</v>
      </c>
      <c r="H39" s="16">
        <f t="shared" si="0"/>
        <v>2</v>
      </c>
      <c r="I39" s="33">
        <f t="shared" si="1"/>
        <v>5e-6</v>
      </c>
      <c r="J39" s="14" t="s">
        <v>42</v>
      </c>
      <c r="K39" s="34">
        <f t="shared" si="2"/>
        <v>5e-6</v>
      </c>
      <c r="L39">
        <f t="shared" si="3"/>
        <v>2.5e-11</v>
      </c>
    </row>
    <row r="40" spans="4:12">
      <c r="D40" s="13"/>
      <c r="E40" s="14"/>
      <c r="F40" s="14" t="s">
        <v>2</v>
      </c>
      <c r="G40" s="14"/>
      <c r="H40" s="14"/>
      <c r="I40" s="14"/>
      <c r="J40" s="14"/>
      <c r="K40" s="35"/>
      <c r="L40">
        <f>SUM(L35:L39)</f>
        <v>6.04455833333333e-8</v>
      </c>
    </row>
    <row r="41" ht="14.75" spans="4:11">
      <c r="D41" s="19"/>
      <c r="E41" s="20"/>
      <c r="F41" s="20" t="s">
        <v>2</v>
      </c>
      <c r="G41" s="20"/>
      <c r="H41" s="20"/>
      <c r="I41" s="20"/>
      <c r="J41" s="20" t="s">
        <v>48</v>
      </c>
      <c r="K41" s="36">
        <f>SQRT(L40)</f>
        <v>0.000245856835034809</v>
      </c>
    </row>
    <row r="43" ht="14.75" spans="4:4">
      <c r="D43" s="5" t="s">
        <v>49</v>
      </c>
    </row>
    <row r="44" ht="42" spans="4:11">
      <c r="D44" s="11" t="s">
        <v>31</v>
      </c>
      <c r="E44" s="12" t="s">
        <v>32</v>
      </c>
      <c r="F44" s="12" t="s">
        <v>33</v>
      </c>
      <c r="G44" s="12" t="s">
        <v>34</v>
      </c>
      <c r="H44" s="12" t="s">
        <v>35</v>
      </c>
      <c r="I44" s="12" t="s">
        <v>36</v>
      </c>
      <c r="J44" s="12" t="s">
        <v>37</v>
      </c>
      <c r="K44" s="37" t="s">
        <v>38</v>
      </c>
    </row>
    <row r="45" spans="4:12">
      <c r="D45" s="13" t="s">
        <v>39</v>
      </c>
      <c r="E45" s="14" t="s">
        <v>40</v>
      </c>
      <c r="F45" s="21">
        <f>K41*2</f>
        <v>0.000491713670069618</v>
      </c>
      <c r="G45" s="15" t="s">
        <v>41</v>
      </c>
      <c r="H45" s="16">
        <f t="shared" ref="H45:H50" si="5">IF(G45="Normal",2,SQRT(3))</f>
        <v>2</v>
      </c>
      <c r="I45" s="38">
        <f t="shared" ref="I45:I50" si="6">F45/H45</f>
        <v>0.000245856835034809</v>
      </c>
      <c r="J45" s="14" t="s">
        <v>42</v>
      </c>
      <c r="K45" s="39">
        <f t="shared" ref="K45:K50" si="7">I45*J45</f>
        <v>0.000245856835034809</v>
      </c>
      <c r="L45">
        <f t="shared" ref="L45:L50" si="8">K45^2</f>
        <v>6.04455833333333e-8</v>
      </c>
    </row>
    <row r="46" spans="4:12">
      <c r="D46" s="13" t="s">
        <v>43</v>
      </c>
      <c r="E46" s="14" t="s">
        <v>23</v>
      </c>
      <c r="F46" s="17">
        <f>C30</f>
        <v>0.00027</v>
      </c>
      <c r="G46" s="15" t="s">
        <v>41</v>
      </c>
      <c r="H46" s="16">
        <f t="shared" si="5"/>
        <v>2</v>
      </c>
      <c r="I46" s="38">
        <f t="shared" si="6"/>
        <v>0.000135</v>
      </c>
      <c r="J46" s="14" t="s">
        <v>42</v>
      </c>
      <c r="K46" s="39">
        <f t="shared" si="7"/>
        <v>0.000135</v>
      </c>
      <c r="L46">
        <f t="shared" si="8"/>
        <v>1.8225e-8</v>
      </c>
    </row>
    <row r="47" spans="4:12">
      <c r="D47" s="13" t="s">
        <v>45</v>
      </c>
      <c r="E47" s="14" t="s">
        <v>14</v>
      </c>
      <c r="F47" s="15" t="str">
        <f t="shared" ref="F47:F50" si="9">C22</f>
        <v>0.02 %</v>
      </c>
      <c r="G47" s="15" t="s">
        <v>41</v>
      </c>
      <c r="H47" s="16">
        <f t="shared" si="5"/>
        <v>2</v>
      </c>
      <c r="I47" s="38">
        <f t="shared" si="6"/>
        <v>0.0001</v>
      </c>
      <c r="J47" s="14" t="s">
        <v>42</v>
      </c>
      <c r="K47" s="39">
        <f t="shared" si="7"/>
        <v>0.0001</v>
      </c>
      <c r="L47">
        <f t="shared" si="8"/>
        <v>1e-8</v>
      </c>
    </row>
    <row r="48" spans="4:12">
      <c r="D48" s="13" t="s">
        <v>46</v>
      </c>
      <c r="E48" s="14" t="s">
        <v>16</v>
      </c>
      <c r="F48" s="15" t="str">
        <f t="shared" si="9"/>
        <v>0.02 %</v>
      </c>
      <c r="G48" s="15" t="s">
        <v>44</v>
      </c>
      <c r="H48" s="18">
        <f t="shared" si="5"/>
        <v>1.73205080756888</v>
      </c>
      <c r="I48" s="38">
        <f t="shared" si="6"/>
        <v>0.000115470053837925</v>
      </c>
      <c r="J48" s="14" t="s">
        <v>42</v>
      </c>
      <c r="K48" s="39">
        <f t="shared" si="7"/>
        <v>0.000115470053837925</v>
      </c>
      <c r="L48">
        <f t="shared" si="8"/>
        <v>1.33333333333333e-8</v>
      </c>
    </row>
    <row r="49" spans="4:12">
      <c r="D49" s="13" t="s">
        <v>50</v>
      </c>
      <c r="E49" s="14" t="s">
        <v>25</v>
      </c>
      <c r="F49" s="15" t="str">
        <f t="shared" si="9"/>
        <v>0.01 %</v>
      </c>
      <c r="G49" s="15" t="s">
        <v>44</v>
      </c>
      <c r="H49" s="18">
        <f t="shared" si="5"/>
        <v>1.73205080756888</v>
      </c>
      <c r="I49" s="33">
        <f t="shared" si="6"/>
        <v>5.77350269189626e-5</v>
      </c>
      <c r="J49" s="14" t="s">
        <v>42</v>
      </c>
      <c r="K49" s="34">
        <f t="shared" si="7"/>
        <v>5.77350269189626e-5</v>
      </c>
      <c r="L49">
        <f t="shared" si="8"/>
        <v>3.33333333333333e-9</v>
      </c>
    </row>
    <row r="50" spans="4:12">
      <c r="D50" s="13" t="s">
        <v>47</v>
      </c>
      <c r="E50" s="14" t="s">
        <v>17</v>
      </c>
      <c r="F50" s="15" t="str">
        <f t="shared" si="9"/>
        <v>0.001 %</v>
      </c>
      <c r="G50" s="15" t="s">
        <v>41</v>
      </c>
      <c r="H50" s="16">
        <f t="shared" si="5"/>
        <v>2</v>
      </c>
      <c r="I50" s="33">
        <f t="shared" si="6"/>
        <v>5e-6</v>
      </c>
      <c r="J50" s="14" t="s">
        <v>42</v>
      </c>
      <c r="K50" s="34">
        <f t="shared" si="7"/>
        <v>5e-6</v>
      </c>
      <c r="L50">
        <f t="shared" si="8"/>
        <v>2.5e-11</v>
      </c>
    </row>
    <row r="51" spans="4:12">
      <c r="D51" s="13"/>
      <c r="E51" s="14"/>
      <c r="F51" s="14" t="s">
        <v>2</v>
      </c>
      <c r="G51" s="14"/>
      <c r="H51" s="14"/>
      <c r="I51" s="14"/>
      <c r="J51" s="14"/>
      <c r="K51" s="35"/>
      <c r="L51">
        <f>SUM(L45:L50)</f>
        <v>1.0536225e-7</v>
      </c>
    </row>
    <row r="52" ht="14.75" spans="4:11">
      <c r="D52" s="19"/>
      <c r="E52" s="20"/>
      <c r="F52" s="20" t="s">
        <v>2</v>
      </c>
      <c r="G52" s="20"/>
      <c r="H52" s="20"/>
      <c r="I52" s="20"/>
      <c r="J52" s="20" t="s">
        <v>48</v>
      </c>
      <c r="K52" s="36">
        <f>SQRT(L51)</f>
        <v>0.000324595517529124</v>
      </c>
    </row>
    <row r="54" ht="15" spans="4:4">
      <c r="D54" s="2" t="s">
        <v>51</v>
      </c>
    </row>
    <row r="55" ht="15.75" spans="4:4">
      <c r="D55" s="4" t="s">
        <v>52</v>
      </c>
    </row>
    <row r="56" ht="28" spans="4:9">
      <c r="D56" s="11" t="s">
        <v>31</v>
      </c>
      <c r="E56" s="12" t="s">
        <v>53</v>
      </c>
      <c r="F56" s="12" t="s">
        <v>54</v>
      </c>
      <c r="G56" s="12" t="s">
        <v>34</v>
      </c>
      <c r="H56" s="22" t="s">
        <v>55</v>
      </c>
      <c r="I56" s="40" t="s">
        <v>56</v>
      </c>
    </row>
    <row r="57" spans="4:9">
      <c r="D57" s="13" t="s">
        <v>57</v>
      </c>
      <c r="E57" s="14" t="s">
        <v>30</v>
      </c>
      <c r="F57" s="23">
        <f>K41</f>
        <v>0.000245856835034809</v>
      </c>
      <c r="G57" s="15" t="s">
        <v>41</v>
      </c>
      <c r="H57" s="24">
        <f>IF(G57="Normal",2,SQRT(3))</f>
        <v>2</v>
      </c>
      <c r="I57" s="41">
        <f>F57*H57</f>
        <v>0.000491713670069618</v>
      </c>
    </row>
    <row r="58" ht="14.75" spans="4:9">
      <c r="D58" s="19" t="s">
        <v>58</v>
      </c>
      <c r="E58" s="20" t="s">
        <v>49</v>
      </c>
      <c r="F58" s="25">
        <f>K52</f>
        <v>0.000324595517529124</v>
      </c>
      <c r="G58" s="26" t="s">
        <v>41</v>
      </c>
      <c r="H58" s="27">
        <f>IF(G58="Normal",2,SQRT(3))</f>
        <v>2</v>
      </c>
      <c r="I58" s="42">
        <f>F58*H58</f>
        <v>0.000649191035058249</v>
      </c>
    </row>
    <row r="59" spans="6:9">
      <c r="F59" s="28"/>
      <c r="G59" s="29"/>
      <c r="H59" s="30"/>
      <c r="I59" s="43"/>
    </row>
    <row r="60" ht="15" spans="1:1">
      <c r="A60" s="4" t="s">
        <v>5</v>
      </c>
    </row>
    <row r="61" spans="1:1">
      <c r="A61" s="5" t="s">
        <v>59</v>
      </c>
    </row>
    <row r="62" spans="1:3">
      <c r="A62" s="31" t="s">
        <v>60</v>
      </c>
      <c r="C62" s="32">
        <v>0.00044</v>
      </c>
    </row>
    <row r="64" spans="1:1">
      <c r="A64" s="5" t="s">
        <v>61</v>
      </c>
    </row>
    <row r="65" spans="1:3">
      <c r="A65" t="s">
        <v>62</v>
      </c>
      <c r="C65" s="44">
        <v>0.0005</v>
      </c>
    </row>
    <row r="66" spans="3:3">
      <c r="C66" s="45"/>
    </row>
    <row r="67" ht="14.75" spans="4:4">
      <c r="D67" s="5" t="s">
        <v>63</v>
      </c>
    </row>
    <row r="68" ht="42" spans="4:11">
      <c r="D68" s="11" t="s">
        <v>31</v>
      </c>
      <c r="E68" s="12" t="s">
        <v>32</v>
      </c>
      <c r="F68" s="12" t="s">
        <v>33</v>
      </c>
      <c r="G68" s="12" t="s">
        <v>34</v>
      </c>
      <c r="H68" s="12" t="s">
        <v>35</v>
      </c>
      <c r="I68" s="12" t="s">
        <v>36</v>
      </c>
      <c r="J68" s="12" t="s">
        <v>37</v>
      </c>
      <c r="K68" s="37" t="s">
        <v>38</v>
      </c>
    </row>
    <row r="69" spans="4:12">
      <c r="D69" s="13" t="s">
        <v>64</v>
      </c>
      <c r="E69" s="14" t="s">
        <v>65</v>
      </c>
      <c r="F69" s="21">
        <f>C62</f>
        <v>0.00044</v>
      </c>
      <c r="G69" s="15" t="s">
        <v>41</v>
      </c>
      <c r="H69" s="16">
        <f>IF(G69="Normal",2,SQRT(3))</f>
        <v>2</v>
      </c>
      <c r="I69" s="38">
        <f>F69/H69</f>
        <v>0.00022</v>
      </c>
      <c r="J69" s="14" t="s">
        <v>42</v>
      </c>
      <c r="K69" s="39">
        <f>I69*J69</f>
        <v>0.00022</v>
      </c>
      <c r="L69">
        <f>K69^2</f>
        <v>4.84e-8</v>
      </c>
    </row>
    <row r="70" spans="4:12">
      <c r="D70" s="13" t="s">
        <v>66</v>
      </c>
      <c r="E70" s="14" t="s">
        <v>67</v>
      </c>
      <c r="F70" s="17">
        <f>C65</f>
        <v>0.0005</v>
      </c>
      <c r="G70" s="15" t="s">
        <v>41</v>
      </c>
      <c r="H70" s="16">
        <f>IF(G70="Normal",2,SQRT(3))</f>
        <v>2</v>
      </c>
      <c r="I70" s="38">
        <f>F70/H70</f>
        <v>0.00025</v>
      </c>
      <c r="J70" s="14" t="s">
        <v>42</v>
      </c>
      <c r="K70" s="39">
        <f>I70*J70</f>
        <v>0.00025</v>
      </c>
      <c r="L70">
        <f>K70^2</f>
        <v>6.25e-8</v>
      </c>
    </row>
    <row r="71" spans="4:12">
      <c r="D71" s="13"/>
      <c r="E71" s="14"/>
      <c r="F71" s="14" t="s">
        <v>2</v>
      </c>
      <c r="G71" s="14"/>
      <c r="H71" s="14"/>
      <c r="I71" s="14"/>
      <c r="J71" s="14"/>
      <c r="K71" s="35"/>
      <c r="L71">
        <f>SUM(L64:L70)</f>
        <v>1.109e-7</v>
      </c>
    </row>
    <row r="72" ht="14.75" spans="4:11">
      <c r="D72" s="19"/>
      <c r="E72" s="20"/>
      <c r="F72" s="20" t="s">
        <v>2</v>
      </c>
      <c r="G72" s="20"/>
      <c r="H72" s="20"/>
      <c r="I72" s="20"/>
      <c r="J72" s="20" t="s">
        <v>48</v>
      </c>
      <c r="K72" s="51">
        <f>SQRT(L71)</f>
        <v>0.000333016516106934</v>
      </c>
    </row>
    <row r="74" ht="14.75" spans="4:4">
      <c r="D74" s="5" t="s">
        <v>68</v>
      </c>
    </row>
    <row r="75" ht="42" spans="4:11">
      <c r="D75" s="11" t="s">
        <v>31</v>
      </c>
      <c r="E75" s="12" t="s">
        <v>32</v>
      </c>
      <c r="F75" s="12" t="s">
        <v>33</v>
      </c>
      <c r="G75" s="12" t="s">
        <v>34</v>
      </c>
      <c r="H75" s="12" t="s">
        <v>35</v>
      </c>
      <c r="I75" s="12" t="s">
        <v>36</v>
      </c>
      <c r="J75" s="12" t="s">
        <v>37</v>
      </c>
      <c r="K75" s="22" t="s">
        <v>38</v>
      </c>
    </row>
    <row r="76" spans="4:12">
      <c r="D76" s="13" t="s">
        <v>39</v>
      </c>
      <c r="E76" s="14" t="s">
        <v>40</v>
      </c>
      <c r="F76" s="15" t="str">
        <f>C11</f>
        <v>0.025 %</v>
      </c>
      <c r="G76" s="15" t="s">
        <v>41</v>
      </c>
      <c r="H76" s="16">
        <f t="shared" ref="H76:H81" si="10">IF(G76="Normal",2,SQRT(3))</f>
        <v>2</v>
      </c>
      <c r="I76" s="33">
        <f t="shared" ref="I76:I81" si="11">F76/H76</f>
        <v>0.000125</v>
      </c>
      <c r="J76" s="14" t="s">
        <v>42</v>
      </c>
      <c r="K76" s="34">
        <f t="shared" ref="K76:K81" si="12">I76*J76</f>
        <v>0.000125</v>
      </c>
      <c r="L76">
        <f t="shared" ref="L76:L81" si="13">K76^2</f>
        <v>1.5625e-8</v>
      </c>
    </row>
    <row r="77" spans="4:12">
      <c r="D77" s="13" t="s">
        <v>43</v>
      </c>
      <c r="E77" s="14" t="s">
        <v>23</v>
      </c>
      <c r="F77" s="17">
        <f>C19</f>
        <v>0.000293</v>
      </c>
      <c r="G77" s="15" t="s">
        <v>41</v>
      </c>
      <c r="H77" s="16">
        <f t="shared" si="10"/>
        <v>2</v>
      </c>
      <c r="I77" s="33">
        <f t="shared" si="11"/>
        <v>0.0001465</v>
      </c>
      <c r="J77" s="14" t="s">
        <v>42</v>
      </c>
      <c r="K77" s="34">
        <f t="shared" si="12"/>
        <v>0.0001465</v>
      </c>
      <c r="L77">
        <f t="shared" si="13"/>
        <v>2.146225e-8</v>
      </c>
    </row>
    <row r="78" spans="4:12">
      <c r="D78" s="13" t="s">
        <v>45</v>
      </c>
      <c r="E78" s="14" t="s">
        <v>14</v>
      </c>
      <c r="F78" s="15" t="str">
        <f t="shared" ref="F78:F80" si="14">C12</f>
        <v>0.02 %</v>
      </c>
      <c r="G78" s="15" t="s">
        <v>41</v>
      </c>
      <c r="H78" s="16">
        <f t="shared" si="10"/>
        <v>2</v>
      </c>
      <c r="I78" s="33">
        <f t="shared" si="11"/>
        <v>0.0001</v>
      </c>
      <c r="J78" s="14" t="s">
        <v>42</v>
      </c>
      <c r="K78" s="34">
        <f t="shared" si="12"/>
        <v>0.0001</v>
      </c>
      <c r="L78">
        <f t="shared" si="13"/>
        <v>1e-8</v>
      </c>
    </row>
    <row r="79" spans="4:12">
      <c r="D79" s="13" t="s">
        <v>46</v>
      </c>
      <c r="E79" s="14" t="s">
        <v>16</v>
      </c>
      <c r="F79" s="15" t="str">
        <f t="shared" si="14"/>
        <v>0.02 %</v>
      </c>
      <c r="G79" s="15" t="s">
        <v>44</v>
      </c>
      <c r="H79" s="18">
        <f t="shared" si="10"/>
        <v>1.73205080756888</v>
      </c>
      <c r="I79" s="33">
        <f t="shared" si="11"/>
        <v>0.000115470053837925</v>
      </c>
      <c r="J79" s="14" t="s">
        <v>42</v>
      </c>
      <c r="K79" s="34">
        <f t="shared" si="12"/>
        <v>0.000115470053837925</v>
      </c>
      <c r="L79">
        <f t="shared" si="13"/>
        <v>1.33333333333333e-8</v>
      </c>
    </row>
    <row r="80" spans="4:12">
      <c r="D80" s="13" t="s">
        <v>47</v>
      </c>
      <c r="E80" s="14" t="s">
        <v>17</v>
      </c>
      <c r="F80" s="15" t="str">
        <f t="shared" si="14"/>
        <v>0.001 %</v>
      </c>
      <c r="G80" s="15" t="s">
        <v>41</v>
      </c>
      <c r="H80" s="16">
        <f t="shared" si="10"/>
        <v>2</v>
      </c>
      <c r="I80" s="33">
        <f t="shared" si="11"/>
        <v>5e-6</v>
      </c>
      <c r="J80" s="14" t="s">
        <v>42</v>
      </c>
      <c r="K80" s="34">
        <f t="shared" si="12"/>
        <v>5e-6</v>
      </c>
      <c r="L80">
        <f t="shared" si="13"/>
        <v>2.5e-11</v>
      </c>
    </row>
    <row r="81" spans="4:12">
      <c r="D81" s="13" t="s">
        <v>69</v>
      </c>
      <c r="E81" s="14" t="s">
        <v>63</v>
      </c>
      <c r="F81" s="46">
        <f>K72*2</f>
        <v>0.000666033032213869</v>
      </c>
      <c r="G81" s="15" t="s">
        <v>41</v>
      </c>
      <c r="H81" s="16">
        <f t="shared" si="10"/>
        <v>2</v>
      </c>
      <c r="I81" s="33">
        <f t="shared" si="11"/>
        <v>0.000333016516106934</v>
      </c>
      <c r="J81" s="52">
        <v>1</v>
      </c>
      <c r="K81" s="34">
        <f t="shared" si="12"/>
        <v>0.000333016516106934</v>
      </c>
      <c r="L81">
        <f t="shared" si="13"/>
        <v>1.109e-7</v>
      </c>
    </row>
    <row r="82" spans="4:12">
      <c r="D82" s="13"/>
      <c r="E82" s="14"/>
      <c r="F82" s="14" t="s">
        <v>2</v>
      </c>
      <c r="G82" s="14"/>
      <c r="H82" s="14"/>
      <c r="I82" s="14"/>
      <c r="J82" s="14"/>
      <c r="K82" s="35"/>
      <c r="L82">
        <f>SUM(L76:L81)</f>
        <v>1.71345583333333e-7</v>
      </c>
    </row>
    <row r="83" ht="14.75" spans="4:11">
      <c r="D83" s="19"/>
      <c r="E83" s="20"/>
      <c r="F83" s="20" t="s">
        <v>2</v>
      </c>
      <c r="G83" s="20"/>
      <c r="H83" s="20"/>
      <c r="I83" s="20"/>
      <c r="J83" s="20" t="s">
        <v>48</v>
      </c>
      <c r="K83" s="36">
        <f>SQRT(L82)</f>
        <v>0.000413939105827576</v>
      </c>
    </row>
    <row r="85" ht="14.75" spans="4:4">
      <c r="D85" s="5" t="s">
        <v>70</v>
      </c>
    </row>
    <row r="86" ht="42" spans="4:11">
      <c r="D86" s="11" t="s">
        <v>31</v>
      </c>
      <c r="E86" s="12" t="s">
        <v>32</v>
      </c>
      <c r="F86" s="12" t="s">
        <v>33</v>
      </c>
      <c r="G86" s="12" t="s">
        <v>34</v>
      </c>
      <c r="H86" s="12" t="s">
        <v>35</v>
      </c>
      <c r="I86" s="12" t="s">
        <v>36</v>
      </c>
      <c r="J86" s="12" t="s">
        <v>37</v>
      </c>
      <c r="K86" s="37" t="s">
        <v>38</v>
      </c>
    </row>
    <row r="87" spans="4:12">
      <c r="D87" s="13" t="s">
        <v>39</v>
      </c>
      <c r="E87" s="14" t="s">
        <v>40</v>
      </c>
      <c r="F87" s="21">
        <f>K83*2</f>
        <v>0.000827878211655152</v>
      </c>
      <c r="G87" s="15" t="s">
        <v>41</v>
      </c>
      <c r="H87" s="16">
        <f t="shared" ref="H87:H92" si="15">IF(G87="Normal",2,SQRT(3))</f>
        <v>2</v>
      </c>
      <c r="I87" s="38">
        <f t="shared" ref="I87:I92" si="16">F87/H87</f>
        <v>0.000413939105827576</v>
      </c>
      <c r="J87" s="14" t="s">
        <v>42</v>
      </c>
      <c r="K87" s="39">
        <f t="shared" ref="K87:K92" si="17">I87*J87</f>
        <v>0.000413939105827576</v>
      </c>
      <c r="L87">
        <f t="shared" ref="L87:L92" si="18">K87^2</f>
        <v>1.71345583333333e-7</v>
      </c>
    </row>
    <row r="88" spans="4:12">
      <c r="D88" s="13" t="s">
        <v>43</v>
      </c>
      <c r="E88" s="14" t="s">
        <v>23</v>
      </c>
      <c r="F88" s="17">
        <f>C30</f>
        <v>0.00027</v>
      </c>
      <c r="G88" s="15" t="s">
        <v>41</v>
      </c>
      <c r="H88" s="16">
        <f t="shared" si="15"/>
        <v>2</v>
      </c>
      <c r="I88" s="38">
        <f t="shared" si="16"/>
        <v>0.000135</v>
      </c>
      <c r="J88" s="14" t="s">
        <v>42</v>
      </c>
      <c r="K88" s="39">
        <f t="shared" si="17"/>
        <v>0.000135</v>
      </c>
      <c r="L88">
        <f t="shared" si="18"/>
        <v>1.8225e-8</v>
      </c>
    </row>
    <row r="89" spans="4:12">
      <c r="D89" s="13" t="s">
        <v>45</v>
      </c>
      <c r="E89" s="14" t="s">
        <v>14</v>
      </c>
      <c r="F89" s="15" t="str">
        <f t="shared" ref="F89:F92" si="19">C22</f>
        <v>0.02 %</v>
      </c>
      <c r="G89" s="15" t="s">
        <v>41</v>
      </c>
      <c r="H89" s="16">
        <f t="shared" si="15"/>
        <v>2</v>
      </c>
      <c r="I89" s="38">
        <f t="shared" si="16"/>
        <v>0.0001</v>
      </c>
      <c r="J89" s="14" t="s">
        <v>42</v>
      </c>
      <c r="K89" s="39">
        <f t="shared" si="17"/>
        <v>0.0001</v>
      </c>
      <c r="L89">
        <f t="shared" si="18"/>
        <v>1e-8</v>
      </c>
    </row>
    <row r="90" spans="4:12">
      <c r="D90" s="13" t="s">
        <v>46</v>
      </c>
      <c r="E90" s="14" t="s">
        <v>16</v>
      </c>
      <c r="F90" s="15" t="str">
        <f t="shared" si="19"/>
        <v>0.02 %</v>
      </c>
      <c r="G90" s="15" t="s">
        <v>44</v>
      </c>
      <c r="H90" s="18">
        <f t="shared" si="15"/>
        <v>1.73205080756888</v>
      </c>
      <c r="I90" s="38">
        <f t="shared" si="16"/>
        <v>0.000115470053837925</v>
      </c>
      <c r="J90" s="14" t="s">
        <v>42</v>
      </c>
      <c r="K90" s="39">
        <f t="shared" si="17"/>
        <v>0.000115470053837925</v>
      </c>
      <c r="L90">
        <f t="shared" si="18"/>
        <v>1.33333333333333e-8</v>
      </c>
    </row>
    <row r="91" spans="4:12">
      <c r="D91" s="13" t="s">
        <v>50</v>
      </c>
      <c r="E91" s="14" t="s">
        <v>25</v>
      </c>
      <c r="F91" s="15" t="str">
        <f t="shared" si="19"/>
        <v>0.01 %</v>
      </c>
      <c r="G91" s="15" t="s">
        <v>44</v>
      </c>
      <c r="H91" s="18">
        <f t="shared" si="15"/>
        <v>1.73205080756888</v>
      </c>
      <c r="I91" s="33">
        <f t="shared" si="16"/>
        <v>5.77350269189626e-5</v>
      </c>
      <c r="J91" s="14" t="s">
        <v>42</v>
      </c>
      <c r="K91" s="34">
        <f t="shared" si="17"/>
        <v>5.77350269189626e-5</v>
      </c>
      <c r="L91">
        <f t="shared" si="18"/>
        <v>3.33333333333333e-9</v>
      </c>
    </row>
    <row r="92" spans="4:12">
      <c r="D92" s="13" t="s">
        <v>47</v>
      </c>
      <c r="E92" s="14" t="s">
        <v>17</v>
      </c>
      <c r="F92" s="15" t="str">
        <f t="shared" si="19"/>
        <v>0.001 %</v>
      </c>
      <c r="G92" s="15" t="s">
        <v>41</v>
      </c>
      <c r="H92" s="16">
        <f t="shared" si="15"/>
        <v>2</v>
      </c>
      <c r="I92" s="33">
        <f t="shared" si="16"/>
        <v>5e-6</v>
      </c>
      <c r="J92" s="14" t="s">
        <v>42</v>
      </c>
      <c r="K92" s="34">
        <f t="shared" si="17"/>
        <v>5e-6</v>
      </c>
      <c r="L92">
        <f t="shared" si="18"/>
        <v>2.5e-11</v>
      </c>
    </row>
    <row r="93" spans="4:12">
      <c r="D93" s="13"/>
      <c r="E93" s="14"/>
      <c r="F93" s="14" t="s">
        <v>2</v>
      </c>
      <c r="G93" s="14"/>
      <c r="H93" s="14"/>
      <c r="I93" s="14"/>
      <c r="J93" s="14"/>
      <c r="K93" s="35"/>
      <c r="L93">
        <f>SUM(L87:L92)</f>
        <v>2.1626225e-7</v>
      </c>
    </row>
    <row r="94" ht="14.75" spans="4:11">
      <c r="D94" s="19"/>
      <c r="E94" s="20"/>
      <c r="F94" s="20" t="s">
        <v>2</v>
      </c>
      <c r="G94" s="20"/>
      <c r="H94" s="20"/>
      <c r="I94" s="20"/>
      <c r="J94" s="20" t="s">
        <v>48</v>
      </c>
      <c r="K94" s="51">
        <f>SQRT(L93)</f>
        <v>0.000465040052038531</v>
      </c>
    </row>
    <row r="96" ht="14.75" spans="4:4">
      <c r="D96" s="5" t="s">
        <v>71</v>
      </c>
    </row>
    <row r="97" ht="42" spans="4:11">
      <c r="D97" s="11" t="s">
        <v>31</v>
      </c>
      <c r="E97" s="12" t="s">
        <v>32</v>
      </c>
      <c r="F97" s="12" t="s">
        <v>33</v>
      </c>
      <c r="G97" s="12" t="s">
        <v>34</v>
      </c>
      <c r="H97" s="12" t="s">
        <v>35</v>
      </c>
      <c r="I97" s="12" t="s">
        <v>36</v>
      </c>
      <c r="J97" s="12" t="s">
        <v>37</v>
      </c>
      <c r="K97" s="37" t="s">
        <v>38</v>
      </c>
    </row>
    <row r="98" spans="4:12">
      <c r="D98" s="13" t="s">
        <v>39</v>
      </c>
      <c r="E98" s="14" t="s">
        <v>40</v>
      </c>
      <c r="F98" s="21">
        <v>0.0005</v>
      </c>
      <c r="G98" s="15" t="s">
        <v>41</v>
      </c>
      <c r="H98" s="16">
        <f t="shared" ref="H98:H103" si="20">IF(G98="Normal",2,SQRT(3))</f>
        <v>2</v>
      </c>
      <c r="I98" s="38">
        <f t="shared" ref="I98:I103" si="21">F98/H98</f>
        <v>0.00025</v>
      </c>
      <c r="J98" s="14" t="s">
        <v>42</v>
      </c>
      <c r="K98" s="39">
        <f t="shared" ref="K98:K103" si="22">I98*J98</f>
        <v>0.00025</v>
      </c>
      <c r="L98">
        <f t="shared" ref="L98:L103" si="23">K98^2</f>
        <v>6.25e-8</v>
      </c>
    </row>
    <row r="99" spans="4:12">
      <c r="D99" s="13" t="s">
        <v>43</v>
      </c>
      <c r="E99" s="14" t="s">
        <v>23</v>
      </c>
      <c r="F99" s="17">
        <f>C30</f>
        <v>0.00027</v>
      </c>
      <c r="G99" s="15" t="s">
        <v>41</v>
      </c>
      <c r="H99" s="16">
        <f t="shared" si="20"/>
        <v>2</v>
      </c>
      <c r="I99" s="38">
        <f t="shared" si="21"/>
        <v>0.000135</v>
      </c>
      <c r="J99" s="14" t="s">
        <v>42</v>
      </c>
      <c r="K99" s="39">
        <f t="shared" si="22"/>
        <v>0.000135</v>
      </c>
      <c r="L99">
        <f t="shared" si="23"/>
        <v>1.8225e-8</v>
      </c>
    </row>
    <row r="100" spans="4:12">
      <c r="D100" s="13" t="s">
        <v>45</v>
      </c>
      <c r="E100" s="14" t="s">
        <v>14</v>
      </c>
      <c r="F100" s="15" t="str">
        <f t="shared" ref="F100:F103" si="24">C22</f>
        <v>0.02 %</v>
      </c>
      <c r="G100" s="15" t="s">
        <v>41</v>
      </c>
      <c r="H100" s="16">
        <f t="shared" si="20"/>
        <v>2</v>
      </c>
      <c r="I100" s="38">
        <f t="shared" si="21"/>
        <v>0.0001</v>
      </c>
      <c r="J100" s="14" t="s">
        <v>42</v>
      </c>
      <c r="K100" s="39">
        <f t="shared" si="22"/>
        <v>0.0001</v>
      </c>
      <c r="L100">
        <f t="shared" si="23"/>
        <v>1e-8</v>
      </c>
    </row>
    <row r="101" spans="4:12">
      <c r="D101" s="13" t="s">
        <v>46</v>
      </c>
      <c r="E101" s="14" t="s">
        <v>16</v>
      </c>
      <c r="F101" s="15" t="str">
        <f t="shared" si="24"/>
        <v>0.02 %</v>
      </c>
      <c r="G101" s="15" t="s">
        <v>44</v>
      </c>
      <c r="H101" s="18">
        <f t="shared" si="20"/>
        <v>1.73205080756888</v>
      </c>
      <c r="I101" s="38">
        <f t="shared" si="21"/>
        <v>0.000115470053837925</v>
      </c>
      <c r="J101" s="14" t="s">
        <v>42</v>
      </c>
      <c r="K101" s="39">
        <f t="shared" si="22"/>
        <v>0.000115470053837925</v>
      </c>
      <c r="L101">
        <f t="shared" si="23"/>
        <v>1.33333333333333e-8</v>
      </c>
    </row>
    <row r="102" spans="4:12">
      <c r="D102" s="13" t="s">
        <v>50</v>
      </c>
      <c r="E102" s="14" t="s">
        <v>25</v>
      </c>
      <c r="F102" s="15" t="str">
        <f t="shared" si="24"/>
        <v>0.01 %</v>
      </c>
      <c r="G102" s="15" t="s">
        <v>44</v>
      </c>
      <c r="H102" s="18">
        <f t="shared" si="20"/>
        <v>1.73205080756888</v>
      </c>
      <c r="I102" s="33">
        <f t="shared" si="21"/>
        <v>5.77350269189626e-5</v>
      </c>
      <c r="J102" s="14" t="s">
        <v>42</v>
      </c>
      <c r="K102" s="34">
        <f t="shared" si="22"/>
        <v>5.77350269189626e-5</v>
      </c>
      <c r="L102">
        <f t="shared" si="23"/>
        <v>3.33333333333333e-9</v>
      </c>
    </row>
    <row r="103" spans="4:12">
      <c r="D103" s="13" t="s">
        <v>47</v>
      </c>
      <c r="E103" s="14" t="s">
        <v>17</v>
      </c>
      <c r="F103" s="15" t="str">
        <f t="shared" si="24"/>
        <v>0.001 %</v>
      </c>
      <c r="G103" s="15" t="s">
        <v>41</v>
      </c>
      <c r="H103" s="16">
        <f t="shared" si="20"/>
        <v>2</v>
      </c>
      <c r="I103" s="33">
        <f t="shared" si="21"/>
        <v>5e-6</v>
      </c>
      <c r="J103" s="14" t="s">
        <v>42</v>
      </c>
      <c r="K103" s="34">
        <f t="shared" si="22"/>
        <v>5e-6</v>
      </c>
      <c r="L103">
        <f t="shared" si="23"/>
        <v>2.5e-11</v>
      </c>
    </row>
    <row r="104" spans="4:12">
      <c r="D104" s="13"/>
      <c r="E104" s="14"/>
      <c r="F104" s="14" t="s">
        <v>2</v>
      </c>
      <c r="G104" s="14"/>
      <c r="H104" s="14"/>
      <c r="I104" s="14"/>
      <c r="J104" s="14"/>
      <c r="K104" s="35"/>
      <c r="L104">
        <f>SUM(L98:L103)</f>
        <v>1.07416666666667e-7</v>
      </c>
    </row>
    <row r="105" ht="14.75" spans="4:11">
      <c r="D105" s="19"/>
      <c r="E105" s="20"/>
      <c r="F105" s="20" t="s">
        <v>2</v>
      </c>
      <c r="G105" s="20"/>
      <c r="H105" s="20"/>
      <c r="I105" s="20"/>
      <c r="J105" s="20" t="s">
        <v>48</v>
      </c>
      <c r="K105" s="51">
        <f>SQRT(L104)</f>
        <v>0.000327744819435284</v>
      </c>
    </row>
    <row r="107" ht="15" spans="4:4">
      <c r="D107" s="2" t="s">
        <v>51</v>
      </c>
    </row>
    <row r="108" ht="15.75" spans="4:4">
      <c r="D108" s="4" t="s">
        <v>72</v>
      </c>
    </row>
    <row r="109" ht="28" spans="4:9">
      <c r="D109" s="11" t="s">
        <v>31</v>
      </c>
      <c r="E109" s="12" t="s">
        <v>53</v>
      </c>
      <c r="F109" s="12" t="s">
        <v>54</v>
      </c>
      <c r="G109" s="12" t="s">
        <v>34</v>
      </c>
      <c r="H109" s="12" t="s">
        <v>55</v>
      </c>
      <c r="I109" s="22" t="s">
        <v>56</v>
      </c>
    </row>
    <row r="110" spans="4:9">
      <c r="D110" s="13" t="s">
        <v>73</v>
      </c>
      <c r="E110" s="14" t="s">
        <v>74</v>
      </c>
      <c r="F110" s="23">
        <f>K83</f>
        <v>0.000413939105827576</v>
      </c>
      <c r="G110" s="15" t="s">
        <v>41</v>
      </c>
      <c r="H110" s="16">
        <f t="shared" ref="H110:H112" si="25">IF(G110="Normal",2,SQRT(3))</f>
        <v>2</v>
      </c>
      <c r="I110" s="53">
        <f t="shared" ref="I110:I112" si="26">F110*H110</f>
        <v>0.000827878211655152</v>
      </c>
    </row>
    <row r="111" spans="4:9">
      <c r="D111" s="13" t="s">
        <v>75</v>
      </c>
      <c r="E111" s="14" t="s">
        <v>76</v>
      </c>
      <c r="F111" s="23">
        <f>K94</f>
        <v>0.000465040052038531</v>
      </c>
      <c r="G111" s="15" t="s">
        <v>41</v>
      </c>
      <c r="H111" s="16">
        <f t="shared" si="25"/>
        <v>2</v>
      </c>
      <c r="I111" s="53">
        <f t="shared" si="26"/>
        <v>0.000930080104077063</v>
      </c>
    </row>
    <row r="112" ht="14.75" spans="4:9">
      <c r="D112" s="47" t="s">
        <v>77</v>
      </c>
      <c r="E112" s="48" t="s">
        <v>78</v>
      </c>
      <c r="F112" s="49">
        <f>K105</f>
        <v>0.000327744819435284</v>
      </c>
      <c r="G112" s="26" t="s">
        <v>41</v>
      </c>
      <c r="H112" s="50">
        <f t="shared" si="25"/>
        <v>2</v>
      </c>
      <c r="I112" s="54">
        <f t="shared" si="26"/>
        <v>0.000655489638870567</v>
      </c>
    </row>
  </sheetData>
  <dataValidations count="1">
    <dataValidation type="list" allowBlank="1" showInputMessage="1" showErrorMessage="1" sqref="G59 G35:G39 G45:G50 G57:G58 G69:G70 G76:G81 G87:G92 G98:G103 G110:G112">
      <formula1>$O$35:$O$36</formula1>
    </dataValidation>
  </dataValidations>
  <pageMargins left="0.7" right="0.7" top="0.75" bottom="0.75" header="0.3" footer="0.3"/>
  <pageSetup paperSize="9" orientation="portrait" horizontalDpi="3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Mr. Feng</cp:lastModifiedBy>
  <dcterms:created xsi:type="dcterms:W3CDTF">2025-02-02T14:44:25Z</dcterms:created>
  <dcterms:modified xsi:type="dcterms:W3CDTF">2025-02-02T15:08:25Z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CFA5C015329C45AE84D0291858DADF55_11</vt:lpwstr>
  </property>
  <property fmtid="{D5CDD505-2E9C-101B-9397-08002B2CF9AE}" pid="3" name="KSOProductBuildVer">
    <vt:lpwstr>2052-12.1.0.19770</vt:lpwstr>
  </property>
</Properties>
</file>