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CODE\savvyDAP\DAPJune2022\"/>
    </mc:Choice>
  </mc:AlternateContent>
  <xr:revisionPtr revIDLastSave="0" documentId="8_{3A06CE52-DDCF-4FAE-BC87-F36611170267}" xr6:coauthVersionLast="47" xr6:coauthVersionMax="47" xr10:uidLastSave="{00000000-0000-0000-0000-000000000000}"/>
  <bookViews>
    <workbookView xWindow="17172" yWindow="-108" windowWidth="17496" windowHeight="10416" firstSheet="1" activeTab="1" xr2:uid="{8D4C5268-695D-4616-9E91-53744754ABC6}"/>
  </bookViews>
  <sheets>
    <sheet name="Payroll" sheetId="1" r:id="rId1"/>
    <sheet name="Loans" sheetId="2" r:id="rId2"/>
    <sheet name="Function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C16" i="1"/>
  <c r="D15" i="1"/>
  <c r="C15" i="1"/>
  <c r="E4" i="1"/>
  <c r="E5" i="1"/>
  <c r="E6" i="1"/>
  <c r="E7" i="1"/>
  <c r="E8" i="1"/>
  <c r="E9" i="1"/>
  <c r="E10" i="1"/>
  <c r="E11" i="1"/>
  <c r="E12" i="1"/>
  <c r="E13" i="1"/>
  <c r="E3" i="1"/>
  <c r="E15" i="1" s="1"/>
  <c r="C18" i="1"/>
  <c r="C17" i="1"/>
  <c r="E11" i="2"/>
  <c r="F11" i="2" s="1"/>
  <c r="G11" i="2" s="1"/>
  <c r="E12" i="2"/>
  <c r="E13" i="2"/>
  <c r="F13" i="2" s="1"/>
  <c r="G13" i="2" s="1"/>
  <c r="E14" i="2"/>
  <c r="F12" i="2"/>
  <c r="E5" i="2"/>
  <c r="F5" i="2" s="1"/>
  <c r="G5" i="2" s="1"/>
  <c r="E4" i="2"/>
  <c r="F4" i="2" s="1"/>
  <c r="G4" i="2" s="1"/>
  <c r="E6" i="2"/>
  <c r="F6" i="2" s="1"/>
  <c r="G6" i="2" s="1"/>
  <c r="E3" i="2"/>
  <c r="F3" i="2" s="1"/>
  <c r="G3" i="2" s="1"/>
  <c r="G219" i="3"/>
  <c r="I200" i="3"/>
  <c r="I201" i="3"/>
  <c r="I202" i="3"/>
  <c r="I203" i="3"/>
  <c r="I204" i="3"/>
  <c r="I205" i="3"/>
  <c r="I206" i="3"/>
  <c r="I207" i="3"/>
  <c r="I208" i="3"/>
  <c r="I209" i="3"/>
  <c r="I210" i="3"/>
  <c r="I199" i="3"/>
  <c r="G188" i="3"/>
  <c r="G189" i="3"/>
  <c r="G187" i="3"/>
  <c r="I148" i="3"/>
  <c r="I149" i="3"/>
  <c r="I150" i="3"/>
  <c r="I151" i="3"/>
  <c r="I152" i="3"/>
  <c r="I153" i="3"/>
  <c r="I154" i="3"/>
  <c r="I155" i="3"/>
  <c r="I147" i="3"/>
  <c r="D148" i="3"/>
  <c r="D149" i="3"/>
  <c r="D150" i="3"/>
  <c r="D151" i="3"/>
  <c r="D152" i="3"/>
  <c r="D153" i="3"/>
  <c r="D154" i="3"/>
  <c r="D155" i="3"/>
  <c r="D147" i="3"/>
  <c r="B142" i="3"/>
  <c r="M124" i="3"/>
  <c r="M122" i="3"/>
  <c r="D123" i="3"/>
  <c r="D124" i="3"/>
  <c r="D125" i="3"/>
  <c r="D126" i="3"/>
  <c r="D127" i="3"/>
  <c r="D128" i="3"/>
  <c r="D129" i="3"/>
  <c r="D130" i="3"/>
  <c r="D122" i="3"/>
  <c r="I110" i="3"/>
  <c r="I111" i="3"/>
  <c r="I112" i="3"/>
  <c r="I113" i="3"/>
  <c r="I114" i="3"/>
  <c r="I115" i="3"/>
  <c r="I116" i="3"/>
  <c r="I117" i="3"/>
  <c r="I109" i="3"/>
  <c r="D110" i="3"/>
  <c r="D111" i="3"/>
  <c r="D112" i="3"/>
  <c r="D113" i="3"/>
  <c r="D114" i="3"/>
  <c r="D115" i="3"/>
  <c r="D116" i="3"/>
  <c r="D117" i="3"/>
  <c r="D109" i="3"/>
  <c r="H30" i="3"/>
  <c r="E20" i="3"/>
  <c r="E19" i="3"/>
  <c r="E18" i="3"/>
  <c r="H96" i="3"/>
  <c r="H97" i="3"/>
  <c r="H98" i="3"/>
  <c r="H95" i="3"/>
  <c r="L73" i="3"/>
  <c r="L74" i="3"/>
  <c r="L75" i="3"/>
  <c r="L76" i="3"/>
  <c r="L77" i="3"/>
  <c r="L78" i="3"/>
  <c r="L79" i="3"/>
  <c r="L80" i="3"/>
  <c r="L81" i="3"/>
  <c r="L82" i="3"/>
  <c r="L72" i="3"/>
  <c r="C89" i="3"/>
  <c r="H31" i="3"/>
  <c r="H32" i="3"/>
  <c r="H33" i="3"/>
  <c r="F65" i="3"/>
  <c r="I65" i="3"/>
  <c r="A65" i="3"/>
  <c r="D65" i="3"/>
  <c r="I4" i="3"/>
  <c r="I5" i="3"/>
  <c r="I6" i="3"/>
  <c r="I7" i="3"/>
  <c r="I8" i="3"/>
  <c r="I9" i="3"/>
  <c r="I10" i="3"/>
  <c r="I11" i="3"/>
  <c r="I3" i="3"/>
  <c r="D5" i="3"/>
  <c r="D6" i="3"/>
  <c r="D7" i="3"/>
  <c r="D8" i="3"/>
  <c r="D9" i="3"/>
  <c r="D10" i="3"/>
  <c r="D11" i="3"/>
  <c r="D4" i="3"/>
  <c r="D3" i="3"/>
  <c r="G23" i="2" l="1"/>
  <c r="E17" i="1"/>
  <c r="E16" i="1"/>
  <c r="E18" i="1"/>
  <c r="G25" i="2"/>
  <c r="F24" i="2"/>
  <c r="E24" i="2"/>
  <c r="E23" i="2"/>
  <c r="E26" i="2"/>
  <c r="F23" i="2"/>
  <c r="F14" i="2"/>
  <c r="E25" i="2"/>
  <c r="F25" i="2"/>
  <c r="G12" i="2"/>
  <c r="G24" i="2" s="1"/>
  <c r="G14" i="2" l="1"/>
  <c r="G26" i="2" s="1"/>
  <c r="F26" i="2"/>
</calcChain>
</file>

<file path=xl/sharedStrings.xml><?xml version="1.0" encoding="utf-8"?>
<sst xmlns="http://schemas.openxmlformats.org/spreadsheetml/2006/main" count="892" uniqueCount="213">
  <si>
    <t>Employee Payroll</t>
  </si>
  <si>
    <t>Last  Name</t>
  </si>
  <si>
    <t>First Name</t>
  </si>
  <si>
    <t>Hourly Wage</t>
  </si>
  <si>
    <t>Hours Worked</t>
  </si>
  <si>
    <t>Pay</t>
  </si>
  <si>
    <t>Walker</t>
  </si>
  <si>
    <t>Lindsay</t>
  </si>
  <si>
    <t>Bell</t>
  </si>
  <si>
    <t>Gary</t>
  </si>
  <si>
    <t>Rogers</t>
  </si>
  <si>
    <t>Phillip</t>
  </si>
  <si>
    <t>Hill</t>
  </si>
  <si>
    <t>Bill</t>
  </si>
  <si>
    <t>Abbott</t>
  </si>
  <si>
    <t>Bryan</t>
  </si>
  <si>
    <t>Young</t>
  </si>
  <si>
    <t>Tammy</t>
  </si>
  <si>
    <t>Hail</t>
  </si>
  <si>
    <t>Aaron</t>
  </si>
  <si>
    <t>Miller</t>
  </si>
  <si>
    <t>Christina</t>
  </si>
  <si>
    <t>Little</t>
  </si>
  <si>
    <t>Matthew</t>
  </si>
  <si>
    <t>Munson</t>
  </si>
  <si>
    <t>Cary</t>
  </si>
  <si>
    <t>Taylor</t>
  </si>
  <si>
    <t>Milton</t>
  </si>
  <si>
    <t>MAX</t>
  </si>
  <si>
    <t>MIN</t>
  </si>
  <si>
    <t>AVG</t>
  </si>
  <si>
    <t>TOTAL</t>
  </si>
  <si>
    <t>Simple Loan Interest calculation</t>
  </si>
  <si>
    <t>Principle</t>
  </si>
  <si>
    <t>Interest Rate</t>
  </si>
  <si>
    <t>Months</t>
  </si>
  <si>
    <t>Interest Paid</t>
  </si>
  <si>
    <t>Total Loan Paid</t>
  </si>
  <si>
    <t>Monthly Payment</t>
  </si>
  <si>
    <t>Loan A</t>
  </si>
  <si>
    <t>Study</t>
  </si>
  <si>
    <t>Loan B</t>
  </si>
  <si>
    <t>Shorterm</t>
  </si>
  <si>
    <t>Loan C</t>
  </si>
  <si>
    <t>Vehicle</t>
  </si>
  <si>
    <t>Loan D</t>
  </si>
  <si>
    <t>Home</t>
  </si>
  <si>
    <t>Compound Loan Interest calculation</t>
  </si>
  <si>
    <t>Compound Interest</t>
  </si>
  <si>
    <r>
      <t>Compound Interest = P [(1 + i)^</t>
    </r>
    <r>
      <rPr>
        <b/>
        <i/>
        <sz val="6"/>
        <color rgb="FF1C191D"/>
        <rFont val="Arial"/>
        <family val="2"/>
      </rPr>
      <t>n</t>
    </r>
    <r>
      <rPr>
        <b/>
        <i/>
        <sz val="10"/>
        <color rgb="FF1C191D"/>
        <rFont val="Arial"/>
        <family val="2"/>
      </rPr>
      <t> – P]</t>
    </r>
  </si>
  <si>
    <t>i = interest in decimal form</t>
  </si>
  <si>
    <t>n = years (or months/12)</t>
  </si>
  <si>
    <t>P = principle of loan</t>
  </si>
  <si>
    <t>calculated at interest per year as there is a different formula for interest per month calculations</t>
  </si>
  <si>
    <t>Difference between simple and compound interest payments</t>
  </si>
  <si>
    <t>Interest difference</t>
  </si>
  <si>
    <t>Total Loan Diff</t>
  </si>
  <si>
    <t>Monthly Pay Diff.</t>
  </si>
  <si>
    <t>AND {this is the command "=AND(B3="Fire", C3&gt;70)"  }</t>
  </si>
  <si>
    <t>IF/AND {this is the command " =IF(AND(G3="Fire", H3&gt;70),"Yes","No")" }</t>
  </si>
  <si>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</si>
  <si>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</si>
  <si>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</si>
  <si>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</si>
  <si>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</si>
  <si>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</si>
  <si>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</si>
  <si>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</si>
  <si>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</si>
  <si>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</si>
  <si>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</si>
  <si>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</si>
  <si>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</si>
  <si>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</si>
  <si>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</si>
  <si>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</si>
  <si>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</si>
  <si>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AVERAGEIF { the command is '=AVERAGEIF($B$15:$B$23,D17,$C$15:$C$23)' }</t>
  </si>
  <si>
    <t>Type</t>
  </si>
  <si>
    <t>Average Speed</t>
  </si>
  <si>
    <t>Remember to use the dollar signs that fixes the ranges in the formula</t>
  </si>
  <si>
    <t>AVERAGEIFS { the command is "=AVERAGEIFS($C$27:$C$38, $B$27:$B$38, F28, $D$27:$D$38, G28)" } note the dollar signs that fix the ranges in the formula. Use F4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</si>
  <si>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</si>
  <si>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</si>
  <si>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</si>
  <si>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</si>
  <si>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</si>
  <si>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</si>
  <si>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</si>
  <si>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</si>
  <si>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</si>
  <si>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</si>
  <si>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</si>
  <si>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</si>
  <si>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</si>
  <si>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</si>
  <si>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</si>
  <si>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</si>
  <si>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COUNT (Counts rows with Numbers)</t>
  </si>
  <si>
    <t>COUNTA (Counts rows with anything in it)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</si>
  <si>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</si>
  <si>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</si>
  <si>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</si>
  <si>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</si>
  <si>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</si>
  <si>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</si>
  <si>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</si>
  <si>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</si>
  <si>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</si>
  <si>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</si>
  <si>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</si>
  <si>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</si>
  <si>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</si>
  <si>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</si>
  <si>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</si>
  <si>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</si>
  <si>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</si>
  <si>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</si>
  <si>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</si>
  <si>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</si>
  <si>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</si>
  <si>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</si>
  <si>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</si>
  <si>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</si>
  <si>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</si>
  <si>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</si>
  <si>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</si>
  <si>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</si>
  <si>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</si>
  <si>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</si>
  <si>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</si>
  <si>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</si>
  <si>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</si>
  <si>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COUNTBLANK (Counts blank cells)</t>
  </si>
  <si>
    <t>COUNTIF (note: use the dollar sign to fix the ranges)</t>
  </si>
  <si>
    <t>COUNTIFS</t>
  </si>
  <si>
    <t>Count</t>
  </si>
  <si>
    <t>IF (equal to) use command { =IF(B109="Grass","Yes","No") }</t>
  </si>
  <si>
    <t>IF (greater than) use code like { =IF(H109&gt;500, "YES", "NO") }</t>
  </si>
  <si>
    <t xml:space="preserve">  Name</t>
  </si>
  <si>
    <t>Total</t>
  </si>
  <si>
    <t>Grass Type</t>
  </si>
  <si>
    <t>More than 500 Total Stats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</si>
  <si>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</si>
  <si>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</si>
  <si>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</si>
  <si>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</si>
  <si>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</si>
  <si>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</si>
  <si>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</si>
  <si>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</si>
  <si>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</si>
  <si>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</si>
  <si>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IFS use code like { =IFS(C122&gt;90,"FAST", C122&gt;50,"Normal",C122&lt;50,"slow") }</t>
  </si>
  <si>
    <t>MEDIAN</t>
  </si>
  <si>
    <t>Speed Category</t>
  </si>
  <si>
    <t xml:space="preserve">    Squirtle</t>
  </si>
  <si>
    <t xml:space="preserve">    Wartortle</t>
  </si>
  <si>
    <t xml:space="preserve">    Blastoise</t>
  </si>
  <si>
    <t>MODE use code like this … { =MODE(B135:E140) }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</si>
  <si>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</si>
  <si>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</si>
  <si>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</si>
  <si>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</si>
  <si>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</si>
  <si>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</si>
  <si>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</si>
  <si>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</si>
  <si>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</si>
  <si>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</si>
  <si>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</si>
  <si>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</si>
  <si>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(Mode = the most frequent number)</t>
  </si>
  <si>
    <t>OR</t>
  </si>
  <si>
    <t>OR using IF - us code like { =IF(OR(G147="Water", H147&gt;60),"Yes","No") }</t>
  </si>
  <si>
    <t>Water Type OR more than 60 Defense</t>
  </si>
  <si>
    <t>STDEV.P</t>
  </si>
  <si>
    <t>STDEV.S</t>
  </si>
  <si>
    <t xml:space="preserve">    #</t>
  </si>
  <si>
    <t>Name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</si>
  <si>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</si>
  <si>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</si>
  <si>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</si>
  <si>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</si>
  <si>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</si>
  <si>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</si>
  <si>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</si>
  <si>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</si>
  <si>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</si>
  <si>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</si>
  <si>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</si>
  <si>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</si>
  <si>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</si>
  <si>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</si>
  <si>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</si>
  <si>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</si>
  <si>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</si>
  <si>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Pidgeotto</t>
  </si>
  <si>
    <t>Pideot</t>
  </si>
  <si>
    <t>Pidgeot</t>
  </si>
  <si>
    <t>Rattata</t>
  </si>
  <si>
    <t>Raticate</t>
  </si>
  <si>
    <t>Spearow</t>
  </si>
  <si>
    <t>Fearow</t>
  </si>
  <si>
    <t>SUMIF - use code like this { =SUMIF($C$186:$C$194, F187, $D$186:$D$194) }</t>
  </si>
  <si>
    <t>Total Sum</t>
  </si>
  <si>
    <t>SUMIFS - use code like { =SUMIFS($D$199:$D$211, $C$199:$C$211,G199, $E$199:$E$211,H199) }</t>
  </si>
  <si>
    <t>VLOOKUP - use code like this to find Name of ID Pokemon { =VLOOKUP(G218,A216:B237,2,1) }</t>
  </si>
  <si>
    <t>ID#</t>
  </si>
  <si>
    <t>Search ID#</t>
  </si>
  <si>
    <t>XOR</t>
  </si>
  <si>
    <t>HP</t>
  </si>
  <si>
    <t>EITHER Fire Type OR less than 60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</si>
</sst>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1C191D"/>
      <name val="Arial"/>
      <family val="2"/>
    </font>
    <font>
      <b/>
      <i/>
      <sz val="6"/>
      <color rgb="FF1C191D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9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0" fillId="2" borderId="0" xfId="0" applyFill="1"/>
    <xf numFmtId="164" fontId="0" fillId="0" borderId="1" xfId="0" applyNumberFormat="1" applyBorder="1"/>
    <xf numFmtId="0" fontId="4" fillId="5" borderId="0" xfId="0" applyFont="1" applyFill="1" applyAlignment="1">
      <alignment horizontal="center" vertical="top"/>
    </xf>
    <xf numFmtId="10" fontId="0" fillId="0" borderId="1" xfId="0" applyNumberFormat="1" applyBorder="1"/>
    <xf numFmtId="164" fontId="4" fillId="5" borderId="0" xfId="0" applyNumberFormat="1" applyFont="1" applyFill="1" applyAlignment="1">
      <alignment horizontal="center" vertical="top"/>
    </xf>
    <xf numFmtId="164" fontId="0" fillId="0" borderId="0" xfId="0" applyNumberFormat="1"/>
    <xf numFmtId="164" fontId="0" fillId="0" borderId="1" xfId="1" applyNumberFormat="1" applyFont="1" applyBorder="1"/>
    <xf numFmtId="0" fontId="0" fillId="6" borderId="0" xfId="0" applyFill="1"/>
    <xf numFmtId="164" fontId="4" fillId="7" borderId="0" xfId="0" applyNumberFormat="1" applyFont="1" applyFill="1" applyAlignment="1">
      <alignment horizontal="center" vertical="top"/>
    </xf>
    <xf numFmtId="0" fontId="4" fillId="7" borderId="0" xfId="0" applyFont="1" applyFill="1" applyAlignment="1">
      <alignment horizontal="center" vertical="top"/>
    </xf>
    <xf numFmtId="0" fontId="5" fillId="0" borderId="0" xfId="0" applyFont="1"/>
    <xf numFmtId="0" fontId="0" fillId="8" borderId="0" xfId="0" applyFill="1"/>
    <xf numFmtId="0" fontId="0" fillId="9" borderId="0" xfId="0" applyFill="1"/>
    <xf numFmtId="16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2" fontId="0" fillId="0" borderId="0" xfId="0" applyNumberFormat="1"/>
    <xf numFmtId="44" fontId="0" fillId="0" borderId="0" xfId="1" applyFont="1"/>
    <xf numFmtId="44" fontId="0" fillId="2" borderId="0" xfId="1" applyFont="1" applyFill="1"/>
    <xf numFmtId="44" fontId="0" fillId="0" borderId="0" xfId="0" applyNumberFormat="1"/>
    <xf numFmtId="2" fontId="0" fillId="0" borderId="11" xfId="0" applyNumberFormat="1" applyBorder="1"/>
    <xf numFmtId="44" fontId="0" fillId="0" borderId="11" xfId="1" applyFont="1" applyBorder="1"/>
    <xf numFmtId="0" fontId="0" fillId="10" borderId="0" xfId="0" applyFill="1"/>
    <xf numFmtId="164" fontId="8" fillId="8" borderId="0" xfId="0" applyNumberFormat="1" applyFont="1" applyFill="1" applyAlignment="1">
      <alignment horizontal="center"/>
    </xf>
    <xf numFmtId="164" fontId="8" fillId="9" borderId="0" xfId="0" applyNumberFormat="1" applyFont="1" applyFill="1" applyAlignment="1">
      <alignment horizontal="center"/>
    </xf>
    <xf numFmtId="164" fontId="7" fillId="6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Loans!$B$22</c:f>
              <c:strCache>
                <c:ptCount val="1"/>
                <c:pt idx="0">
                  <c:v> Principle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Loans!$A$23:$A$26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Loans!$B$23:$B$26</c:f>
              <c:numCache>
                <c:formatCode>_([$$-409]* #,##0.00_);_([$$-409]* \(#,##0.00\);_([$$-409]* "-"??_);_(@_)</c:formatCode>
                <c:ptCount val="4"/>
                <c:pt idx="0">
                  <c:v>80000</c:v>
                </c:pt>
                <c:pt idx="1">
                  <c:v>3500</c:v>
                </c:pt>
                <c:pt idx="2">
                  <c:v>72001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6-43A3-BFB2-64B596183088}"/>
            </c:ext>
          </c:extLst>
        </c:ser>
        <c:ser>
          <c:idx val="1"/>
          <c:order val="1"/>
          <c:tx>
            <c:strRef>
              <c:f>Loans!$E$22</c:f>
              <c:strCache>
                <c:ptCount val="1"/>
                <c:pt idx="0">
                  <c:v> Interest difference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Loans!$A$23:$A$26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Loans!$E$23:$E$26</c:f>
              <c:numCache>
                <c:formatCode>_([$$-409]* #,##0.00_);_([$$-409]* \(#,##0.00\);_([$$-409]* "-"??_);_(@_)</c:formatCode>
                <c:ptCount val="4"/>
                <c:pt idx="0">
                  <c:v>8151.9925474099291</c:v>
                </c:pt>
                <c:pt idx="1">
                  <c:v>513.70903499999952</c:v>
                </c:pt>
                <c:pt idx="2">
                  <c:v>25409.628129013698</c:v>
                </c:pt>
                <c:pt idx="3">
                  <c:v>2161725.2006572834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6-43A3-BFB2-64B596183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6684047"/>
        <c:axId val="2066703183"/>
      </c:barChart>
      <c:catAx>
        <c:axId val="206668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03183"/>
        <c:crosses val="autoZero"/>
        <c:auto val="1"/>
        <c:lblAlgn val="ctr"/>
        <c:lblOffset val="100"/>
        <c:noMultiLvlLbl val="0"/>
      </c:catAx>
      <c:valAx>
        <c:axId val="206670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68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27</xdr:row>
      <xdr:rowOff>76200</xdr:rowOff>
    </xdr:from>
    <xdr:to>
      <xdr:col>5</xdr:col>
      <xdr:colOff>784860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42FB06-9E89-4AAD-87E6-5A48F55F9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CA6A-7C7B-42A2-BC97-252980B3146C}">
  <dimension ref="A1:G19"/>
  <sheetViews>
    <sheetView workbookViewId="0"/>
  </sheetViews>
  <sheetFormatPr defaultRowHeight="14.4" x14ac:dyDescent="0.3"/>
  <cols>
    <col min="1" max="1" width="15.109375" bestFit="1" customWidth="1"/>
    <col min="2" max="2" width="9.6640625" bestFit="1" customWidth="1"/>
    <col min="3" max="3" width="11.44140625" bestFit="1" customWidth="1"/>
    <col min="4" max="4" width="12.6640625" bestFit="1" customWidth="1"/>
    <col min="5" max="5" width="11" style="38" customWidth="1"/>
    <col min="7" max="7" width="10.33203125" customWidth="1"/>
  </cols>
  <sheetData>
    <row r="1" spans="1:7" x14ac:dyDescent="0.3">
      <c r="A1" t="s">
        <v>0</v>
      </c>
      <c r="D1" s="1">
        <v>44669</v>
      </c>
    </row>
    <row r="2" spans="1:7" x14ac:dyDescent="0.3">
      <c r="A2" s="20" t="s">
        <v>1</v>
      </c>
      <c r="B2" s="20" t="s">
        <v>2</v>
      </c>
      <c r="C2" s="20" t="s">
        <v>3</v>
      </c>
      <c r="D2" s="20" t="s">
        <v>4</v>
      </c>
      <c r="E2" s="39" t="s">
        <v>5</v>
      </c>
    </row>
    <row r="3" spans="1:7" x14ac:dyDescent="0.3">
      <c r="A3" t="s">
        <v>6</v>
      </c>
      <c r="B3" t="s">
        <v>7</v>
      </c>
      <c r="C3">
        <v>10</v>
      </c>
      <c r="D3">
        <v>40</v>
      </c>
      <c r="E3" s="38">
        <f>C3*D3</f>
        <v>400</v>
      </c>
    </row>
    <row r="4" spans="1:7" x14ac:dyDescent="0.3">
      <c r="A4" t="s">
        <v>8</v>
      </c>
      <c r="B4" t="s">
        <v>9</v>
      </c>
      <c r="C4">
        <v>15</v>
      </c>
      <c r="D4">
        <v>35</v>
      </c>
      <c r="E4" s="38">
        <f t="shared" ref="E4:E13" si="0">C4*D4</f>
        <v>525</v>
      </c>
    </row>
    <row r="5" spans="1:7" x14ac:dyDescent="0.3">
      <c r="A5" t="s">
        <v>10</v>
      </c>
      <c r="B5" t="s">
        <v>11</v>
      </c>
      <c r="C5">
        <v>3.5</v>
      </c>
      <c r="D5">
        <v>30</v>
      </c>
      <c r="E5" s="38">
        <f t="shared" si="0"/>
        <v>105</v>
      </c>
    </row>
    <row r="6" spans="1:7" x14ac:dyDescent="0.3">
      <c r="A6" t="s">
        <v>12</v>
      </c>
      <c r="B6" t="s">
        <v>13</v>
      </c>
      <c r="C6">
        <v>20.100000000000001</v>
      </c>
      <c r="D6">
        <v>50</v>
      </c>
      <c r="E6" s="38">
        <f t="shared" si="0"/>
        <v>1005.0000000000001</v>
      </c>
    </row>
    <row r="7" spans="1:7" x14ac:dyDescent="0.3">
      <c r="A7" t="s">
        <v>14</v>
      </c>
      <c r="B7" t="s">
        <v>15</v>
      </c>
      <c r="C7">
        <v>5.75</v>
      </c>
      <c r="D7">
        <v>55</v>
      </c>
      <c r="E7" s="38">
        <f t="shared" si="0"/>
        <v>316.25</v>
      </c>
    </row>
    <row r="8" spans="1:7" x14ac:dyDescent="0.3">
      <c r="A8" t="s">
        <v>16</v>
      </c>
      <c r="B8" t="s">
        <v>17</v>
      </c>
      <c r="C8">
        <v>12</v>
      </c>
      <c r="D8">
        <v>45</v>
      </c>
      <c r="E8" s="38">
        <f t="shared" si="0"/>
        <v>540</v>
      </c>
    </row>
    <row r="9" spans="1:7" x14ac:dyDescent="0.3">
      <c r="A9" t="s">
        <v>18</v>
      </c>
      <c r="B9" t="s">
        <v>19</v>
      </c>
      <c r="C9">
        <v>6.55</v>
      </c>
      <c r="D9">
        <v>25</v>
      </c>
      <c r="E9" s="38">
        <f t="shared" si="0"/>
        <v>163.75</v>
      </c>
    </row>
    <row r="10" spans="1:7" x14ac:dyDescent="0.3">
      <c r="A10" t="s">
        <v>20</v>
      </c>
      <c r="B10" t="s">
        <v>21</v>
      </c>
      <c r="C10">
        <v>30</v>
      </c>
      <c r="D10">
        <v>29</v>
      </c>
      <c r="E10" s="38">
        <f t="shared" si="0"/>
        <v>870</v>
      </c>
    </row>
    <row r="11" spans="1:7" x14ac:dyDescent="0.3">
      <c r="A11" t="s">
        <v>22</v>
      </c>
      <c r="B11" t="s">
        <v>23</v>
      </c>
      <c r="C11">
        <v>75</v>
      </c>
      <c r="D11">
        <v>32</v>
      </c>
      <c r="E11" s="38">
        <f t="shared" si="0"/>
        <v>2400</v>
      </c>
    </row>
    <row r="12" spans="1:7" x14ac:dyDescent="0.3">
      <c r="A12" t="s">
        <v>24</v>
      </c>
      <c r="B12" t="s">
        <v>25</v>
      </c>
      <c r="C12">
        <v>40</v>
      </c>
      <c r="D12">
        <v>44</v>
      </c>
      <c r="E12" s="38">
        <f t="shared" si="0"/>
        <v>1760</v>
      </c>
    </row>
    <row r="13" spans="1:7" x14ac:dyDescent="0.3">
      <c r="A13" t="s">
        <v>26</v>
      </c>
      <c r="B13" t="s">
        <v>27</v>
      </c>
      <c r="C13">
        <v>25</v>
      </c>
      <c r="D13">
        <v>22</v>
      </c>
      <c r="E13" s="38">
        <f t="shared" si="0"/>
        <v>550</v>
      </c>
    </row>
    <row r="15" spans="1:7" x14ac:dyDescent="0.3">
      <c r="A15" t="s">
        <v>28</v>
      </c>
      <c r="C15" s="37">
        <f>MAX(C3:C13)</f>
        <v>75</v>
      </c>
      <c r="D15" s="37">
        <f t="shared" ref="D15:E15" si="1">MAX(D3:D13)</f>
        <v>55</v>
      </c>
      <c r="E15" s="38">
        <f t="shared" si="1"/>
        <v>2400</v>
      </c>
      <c r="G15" s="40"/>
    </row>
    <row r="16" spans="1:7" x14ac:dyDescent="0.3">
      <c r="A16" t="s">
        <v>29</v>
      </c>
      <c r="C16" s="37">
        <f>MIN(C3:C13)</f>
        <v>3.5</v>
      </c>
      <c r="D16" s="37">
        <f t="shared" ref="D16:E16" si="2">MIN(D3:D13)</f>
        <v>22</v>
      </c>
      <c r="E16" s="38">
        <f t="shared" si="2"/>
        <v>105</v>
      </c>
      <c r="G16" s="40"/>
    </row>
    <row r="17" spans="1:7" ht="15" thickBot="1" x14ac:dyDescent="0.35">
      <c r="A17" t="s">
        <v>30</v>
      </c>
      <c r="C17" s="37">
        <f>AVERAGE(C3:C13)</f>
        <v>22.081818181818178</v>
      </c>
      <c r="D17" s="37">
        <f t="shared" ref="D17:E17" si="3">AVERAGE(D3:D13)</f>
        <v>37</v>
      </c>
      <c r="E17" s="38">
        <f t="shared" si="3"/>
        <v>785</v>
      </c>
      <c r="G17" s="40"/>
    </row>
    <row r="18" spans="1:7" ht="15" thickBot="1" x14ac:dyDescent="0.35">
      <c r="A18" t="s">
        <v>31</v>
      </c>
      <c r="C18" s="41">
        <f>SUM(C3:C13)</f>
        <v>242.89999999999998</v>
      </c>
      <c r="D18" s="41">
        <f t="shared" ref="D18:E18" si="4">SUM(D3:D13)</f>
        <v>407</v>
      </c>
      <c r="E18" s="42">
        <f t="shared" si="4"/>
        <v>8635</v>
      </c>
    </row>
    <row r="19" spans="1:7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1:H33"/>
  <sheetViews>
    <sheetView tabSelected="1" workbookViewId="0"/>
  </sheetViews>
  <sheetFormatPr defaultRowHeight="14.4" x14ac:dyDescent="0.3"/>
  <cols>
    <col min="2" max="2" width="14.88671875" style="25" customWidth="1"/>
    <col min="3" max="3" width="12.44140625" bestFit="1" customWidth="1"/>
    <col min="4" max="4" width="10.33203125" style="35" customWidth="1"/>
    <col min="5" max="5" width="18" style="25" bestFit="1" customWidth="1"/>
    <col min="6" max="6" width="14.6640625" style="25" bestFit="1" customWidth="1"/>
    <col min="7" max="7" width="16.5546875" style="25" bestFit="1" customWidth="1"/>
  </cols>
  <sheetData>
    <row r="1" spans="1:8" x14ac:dyDescent="0.3">
      <c r="B1" s="44" t="s">
        <v>32</v>
      </c>
      <c r="C1" s="44"/>
      <c r="D1" s="44"/>
      <c r="E1" s="44"/>
      <c r="F1" s="44"/>
      <c r="G1" s="44"/>
    </row>
    <row r="2" spans="1:8" x14ac:dyDescent="0.3">
      <c r="B2" s="24" t="s">
        <v>33</v>
      </c>
      <c r="C2" s="22" t="s">
        <v>34</v>
      </c>
      <c r="D2" s="22" t="s">
        <v>35</v>
      </c>
      <c r="E2" s="24" t="s">
        <v>36</v>
      </c>
      <c r="F2" s="24" t="s">
        <v>37</v>
      </c>
      <c r="G2" s="24" t="s">
        <v>38</v>
      </c>
    </row>
    <row r="3" spans="1:8" x14ac:dyDescent="0.3">
      <c r="A3" s="31" t="s">
        <v>39</v>
      </c>
      <c r="B3" s="21">
        <v>80000</v>
      </c>
      <c r="C3" s="23">
        <v>2.4E-2</v>
      </c>
      <c r="D3" s="34">
        <v>60</v>
      </c>
      <c r="E3" s="21">
        <f>B3*C3</f>
        <v>1920</v>
      </c>
      <c r="F3" s="26">
        <f>SUM(B3+E3)</f>
        <v>81920</v>
      </c>
      <c r="G3" s="21">
        <f>SUM(F3/D3)</f>
        <v>1365.3333333333333</v>
      </c>
      <c r="H3" t="s">
        <v>40</v>
      </c>
    </row>
    <row r="4" spans="1:8" x14ac:dyDescent="0.3">
      <c r="A4" s="31" t="s">
        <v>41</v>
      </c>
      <c r="B4" s="21">
        <v>3500</v>
      </c>
      <c r="C4" s="23">
        <v>0.12989999999999999</v>
      </c>
      <c r="D4" s="34">
        <v>24</v>
      </c>
      <c r="E4" s="21">
        <f t="shared" ref="E4:E6" si="0">B4*C4</f>
        <v>454.65</v>
      </c>
      <c r="F4" s="26">
        <f t="shared" ref="F4:F6" si="1">SUM(B4+E4)</f>
        <v>3954.65</v>
      </c>
      <c r="G4" s="21">
        <f t="shared" ref="G4:G6" si="2">SUM(F4/D4)</f>
        <v>164.77708333333334</v>
      </c>
      <c r="H4" t="s">
        <v>42</v>
      </c>
    </row>
    <row r="5" spans="1:8" x14ac:dyDescent="0.3">
      <c r="A5" s="31" t="s">
        <v>43</v>
      </c>
      <c r="B5" s="21">
        <v>72001</v>
      </c>
      <c r="C5" s="23">
        <v>9.74E-2</v>
      </c>
      <c r="D5" s="34">
        <v>48</v>
      </c>
      <c r="E5" s="21">
        <f t="shared" ref="E5" si="3">B5*C5</f>
        <v>7012.8973999999998</v>
      </c>
      <c r="F5" s="26">
        <f t="shared" ref="F5" si="4">SUM(B5+E5)</f>
        <v>79013.897400000002</v>
      </c>
      <c r="G5" s="21">
        <f t="shared" ref="G5" si="5">SUM(F5/D5)</f>
        <v>1646.1228625000001</v>
      </c>
      <c r="H5" t="s">
        <v>44</v>
      </c>
    </row>
    <row r="6" spans="1:8" x14ac:dyDescent="0.3">
      <c r="A6" s="31" t="s">
        <v>45</v>
      </c>
      <c r="B6" s="21">
        <v>500000</v>
      </c>
      <c r="C6" s="23">
        <v>5.7700000000000001E-2</v>
      </c>
      <c r="D6" s="34">
        <v>360</v>
      </c>
      <c r="E6" s="21">
        <f t="shared" si="0"/>
        <v>28850</v>
      </c>
      <c r="F6" s="26">
        <f t="shared" si="1"/>
        <v>528850</v>
      </c>
      <c r="G6" s="21">
        <f t="shared" si="2"/>
        <v>1469.0277777777778</v>
      </c>
      <c r="H6" t="s">
        <v>46</v>
      </c>
    </row>
    <row r="9" spans="1:8" x14ac:dyDescent="0.3">
      <c r="B9" s="45" t="s">
        <v>47</v>
      </c>
      <c r="C9" s="45"/>
      <c r="D9" s="45"/>
      <c r="E9" s="45"/>
      <c r="F9" s="45"/>
      <c r="G9" s="45"/>
    </row>
    <row r="10" spans="1:8" x14ac:dyDescent="0.3">
      <c r="B10" s="28" t="s">
        <v>33</v>
      </c>
      <c r="C10" s="29" t="s">
        <v>34</v>
      </c>
      <c r="D10" s="29" t="s">
        <v>35</v>
      </c>
      <c r="E10" s="28" t="s">
        <v>48</v>
      </c>
      <c r="F10" s="28" t="s">
        <v>37</v>
      </c>
      <c r="G10" s="28" t="s">
        <v>38</v>
      </c>
    </row>
    <row r="11" spans="1:8" x14ac:dyDescent="0.3">
      <c r="A11" s="32" t="s">
        <v>39</v>
      </c>
      <c r="B11" s="21">
        <v>80000</v>
      </c>
      <c r="C11" s="23">
        <v>2.4E-2</v>
      </c>
      <c r="D11" s="34">
        <v>60</v>
      </c>
      <c r="E11" s="21">
        <f>B11*((1+C11)^(D11/12))-B11</f>
        <v>10071.992547409929</v>
      </c>
      <c r="F11" s="26">
        <f>SUM(B11,E11)</f>
        <v>90071.992547409929</v>
      </c>
      <c r="G11" s="21">
        <f>SUM(F11/D11)</f>
        <v>1501.1998757901654</v>
      </c>
      <c r="H11" t="s">
        <v>40</v>
      </c>
    </row>
    <row r="12" spans="1:8" x14ac:dyDescent="0.3">
      <c r="A12" s="32" t="s">
        <v>41</v>
      </c>
      <c r="B12" s="21">
        <v>3500</v>
      </c>
      <c r="C12" s="23">
        <v>0.12989999999999999</v>
      </c>
      <c r="D12" s="34">
        <v>24</v>
      </c>
      <c r="E12" s="21">
        <f t="shared" ref="E12:E14" si="6">B12*((1+C12)^(D12/12))-B12</f>
        <v>968.35903499999949</v>
      </c>
      <c r="F12" s="26">
        <f>SUM(B12+E12)</f>
        <v>4468.3590349999995</v>
      </c>
      <c r="G12" s="21">
        <f t="shared" ref="G12:G14" si="7">SUM(F12/D12)</f>
        <v>186.18162645833331</v>
      </c>
      <c r="H12" t="s">
        <v>42</v>
      </c>
    </row>
    <row r="13" spans="1:8" x14ac:dyDescent="0.3">
      <c r="A13" s="32" t="s">
        <v>43</v>
      </c>
      <c r="B13" s="21">
        <v>72001</v>
      </c>
      <c r="C13" s="23">
        <v>9.74E-2</v>
      </c>
      <c r="D13" s="34">
        <v>48</v>
      </c>
      <c r="E13" s="21">
        <f t="shared" si="6"/>
        <v>32422.525529013699</v>
      </c>
      <c r="F13" s="26">
        <f t="shared" ref="F13:F14" si="8">SUM(B13+E13)</f>
        <v>104423.5255290137</v>
      </c>
      <c r="G13" s="21">
        <f t="shared" si="7"/>
        <v>2175.4901151877852</v>
      </c>
      <c r="H13" t="s">
        <v>44</v>
      </c>
    </row>
    <row r="14" spans="1:8" x14ac:dyDescent="0.3">
      <c r="A14" s="32" t="s">
        <v>45</v>
      </c>
      <c r="B14" s="21">
        <v>500000</v>
      </c>
      <c r="C14" s="23">
        <v>5.7700000000000001E-2</v>
      </c>
      <c r="D14" s="34">
        <v>360</v>
      </c>
      <c r="E14" s="21">
        <f t="shared" si="6"/>
        <v>2190575.2006572834</v>
      </c>
      <c r="F14" s="26">
        <f t="shared" si="8"/>
        <v>2690575.2006572834</v>
      </c>
      <c r="G14" s="21">
        <f t="shared" si="7"/>
        <v>7473.8200018257876</v>
      </c>
      <c r="H14" t="s">
        <v>46</v>
      </c>
    </row>
    <row r="16" spans="1:8" x14ac:dyDescent="0.3">
      <c r="B16" s="30" t="s">
        <v>49</v>
      </c>
    </row>
    <row r="17" spans="1:8" x14ac:dyDescent="0.3">
      <c r="B17" s="25" t="s">
        <v>50</v>
      </c>
      <c r="D17" s="33" t="s">
        <v>51</v>
      </c>
      <c r="F17" s="25" t="s">
        <v>52</v>
      </c>
    </row>
    <row r="18" spans="1:8" x14ac:dyDescent="0.3">
      <c r="B18" s="25" t="s">
        <v>53</v>
      </c>
      <c r="D18" s="36"/>
    </row>
    <row r="19" spans="1:8" x14ac:dyDescent="0.3">
      <c r="D19" s="36"/>
    </row>
    <row r="21" spans="1:8" ht="15.6" x14ac:dyDescent="0.3">
      <c r="B21" s="46" t="s">
        <v>54</v>
      </c>
      <c r="C21" s="46"/>
      <c r="D21" s="46"/>
      <c r="E21" s="46"/>
      <c r="F21" s="46"/>
      <c r="G21" s="46"/>
    </row>
    <row r="22" spans="1:8" x14ac:dyDescent="0.3">
      <c r="B22" s="28" t="s">
        <v>33</v>
      </c>
      <c r="C22" s="29" t="s">
        <v>34</v>
      </c>
      <c r="D22" s="29" t="s">
        <v>35</v>
      </c>
      <c r="E22" s="28" t="s">
        <v>55</v>
      </c>
      <c r="F22" s="28" t="s">
        <v>56</v>
      </c>
      <c r="G22" s="28" t="s">
        <v>57</v>
      </c>
    </row>
    <row r="23" spans="1:8" x14ac:dyDescent="0.3">
      <c r="A23" s="27" t="s">
        <v>39</v>
      </c>
      <c r="B23" s="21">
        <v>80000</v>
      </c>
      <c r="C23" s="23">
        <v>2.4E-2</v>
      </c>
      <c r="D23" s="34">
        <v>60</v>
      </c>
      <c r="E23" s="21">
        <f t="shared" ref="E23:G26" si="9">SUM(E11-E3)</f>
        <v>8151.9925474099291</v>
      </c>
      <c r="F23" s="21">
        <f t="shared" si="9"/>
        <v>8151.9925474099291</v>
      </c>
      <c r="G23" s="21">
        <f t="shared" si="9"/>
        <v>135.86654245683212</v>
      </c>
      <c r="H23" t="s">
        <v>40</v>
      </c>
    </row>
    <row r="24" spans="1:8" x14ac:dyDescent="0.3">
      <c r="A24" s="27" t="s">
        <v>41</v>
      </c>
      <c r="B24" s="21">
        <v>3500</v>
      </c>
      <c r="C24" s="23">
        <v>0.12989999999999999</v>
      </c>
      <c r="D24" s="34">
        <v>24</v>
      </c>
      <c r="E24" s="21">
        <f t="shared" si="9"/>
        <v>513.70903499999952</v>
      </c>
      <c r="F24" s="21">
        <f t="shared" si="9"/>
        <v>513.7090349999994</v>
      </c>
      <c r="G24" s="21">
        <f t="shared" si="9"/>
        <v>21.404543124999975</v>
      </c>
      <c r="H24" t="s">
        <v>42</v>
      </c>
    </row>
    <row r="25" spans="1:8" x14ac:dyDescent="0.3">
      <c r="A25" s="27" t="s">
        <v>43</v>
      </c>
      <c r="B25" s="21">
        <v>72001</v>
      </c>
      <c r="C25" s="23">
        <v>9.74E-2</v>
      </c>
      <c r="D25" s="34">
        <v>48</v>
      </c>
      <c r="E25" s="21">
        <f t="shared" si="9"/>
        <v>25409.628129013698</v>
      </c>
      <c r="F25" s="21">
        <f t="shared" si="9"/>
        <v>25409.628129013698</v>
      </c>
      <c r="G25" s="21">
        <f t="shared" si="9"/>
        <v>529.36725268778514</v>
      </c>
      <c r="H25" t="s">
        <v>44</v>
      </c>
    </row>
    <row r="26" spans="1:8" x14ac:dyDescent="0.3">
      <c r="A26" s="27" t="s">
        <v>45</v>
      </c>
      <c r="B26" s="21">
        <v>500000</v>
      </c>
      <c r="C26" s="23">
        <v>5.7700000000000001E-2</v>
      </c>
      <c r="D26" s="34">
        <v>360</v>
      </c>
      <c r="E26" s="21">
        <f t="shared" si="9"/>
        <v>2161725.2006572834</v>
      </c>
      <c r="F26" s="21">
        <f t="shared" si="9"/>
        <v>2161725.2006572834</v>
      </c>
      <c r="G26" s="21">
        <f t="shared" si="9"/>
        <v>6004.7922240480093</v>
      </c>
      <c r="H26" t="s">
        <v>46</v>
      </c>
    </row>
    <row r="30" spans="1:8" x14ac:dyDescent="0.3">
      <c r="A30" s="43"/>
    </row>
    <row r="31" spans="1:8" x14ac:dyDescent="0.3">
      <c r="A31" s="43"/>
    </row>
    <row r="32" spans="1:8" x14ac:dyDescent="0.3">
      <c r="A32" s="43"/>
    </row>
    <row r="33" spans="1:1" x14ac:dyDescent="0.3">
      <c r="A33" s="43"/>
    </row>
  </sheetData>
  <mergeCells count="3">
    <mergeCell ref="B1:G1"/>
    <mergeCell ref="B9:G9"/>
    <mergeCell ref="B21:G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51"/>
  <sheetViews>
    <sheetView zoomScale="75" zoomScaleNormal="75" workbookViewId="0">
      <selection sqref="A1:D1"/>
    </sheetView>
  </sheetViews>
  <sheetFormatPr defaultColWidth="9.109375" defaultRowHeight="21" x14ac:dyDescent="0.3"/>
  <cols>
    <col min="1" max="1" width="20.88671875" style="2" bestFit="1" customWidth="1"/>
    <col min="2" max="2" width="19.44140625" style="2" bestFit="1" customWidth="1"/>
    <col min="3" max="3" width="13.109375" style="2" bestFit="1" customWidth="1"/>
    <col min="4" max="4" width="48.6640625" style="2" bestFit="1" customWidth="1"/>
    <col min="5" max="5" width="19.44140625" style="2" bestFit="1" customWidth="1"/>
    <col min="6" max="6" width="20.88671875" style="2" bestFit="1" customWidth="1"/>
    <col min="7" max="7" width="31.6640625" style="2" customWidth="1"/>
    <col min="8" max="8" width="21.88671875" style="2" bestFit="1" customWidth="1"/>
    <col min="9" max="9" width="45.33203125" style="2" bestFit="1" customWidth="1"/>
    <col min="10" max="10" width="10.44140625" style="2" bestFit="1" customWidth="1"/>
    <col min="11" max="11" width="11.109375" style="2" bestFit="1" customWidth="1"/>
    <col min="12" max="13" width="11.5546875" style="2" bestFit="1" customWidth="1"/>
    <col min="14" max="14" width="11.33203125" style="2" bestFit="1" customWidth="1"/>
    <col min="15" max="16384" width="9.109375" style="2"/>
  </cols>
  <sheetData>
    <row r="1" spans="1:9" x14ac:dyDescent="0.3">
      <c r="A1" s="48" t="s">
        <v>58</v>
      </c>
      <c r="B1" s="48"/>
      <c r="C1" s="48"/>
      <c r="D1" s="48"/>
      <c r="F1" s="48" t="s">
        <v>59</v>
      </c>
      <c r="G1" s="48"/>
      <c r="H1" s="48"/>
      <c r="I1" s="48"/>
    </row>
    <row r="2" spans="1:9" x14ac:dyDescent="0.3">
      <c r="A2" s="3" t="s">
        <v>60</v>
      </c>
      <c r="B2" s="3" t="s">
        <v>61</v>
      </c>
      <c r="C2" s="3" t="s">
        <v>62</v>
      </c>
      <c r="D2" s="3" t="s">
        <v>63</v>
      </c>
      <c r="F2" s="3" t="s">
        <v>60</v>
      </c>
      <c r="G2" s="3" t="s">
        <v>61</v>
      </c>
      <c r="H2" s="3" t="s">
        <v>62</v>
      </c>
      <c r="I2" s="3" t="s">
        <v>63</v>
      </c>
    </row>
    <row r="3" spans="1:9" x14ac:dyDescent="0.3">
      <c r="A3" s="3" t="s">
        <v>64</v>
      </c>
      <c r="B3" s="3" t="s">
        <v>65</v>
      </c>
      <c r="C3" s="3">
        <v>45</v>
      </c>
      <c r="D3" s="3" t="b">
        <f>AND(B3="Fire", C3&gt;70)</f>
        <v>0</v>
      </c>
      <c r="F3" s="3" t="s">
        <v>64</v>
      </c>
      <c r="G3" s="3" t="s">
        <v>65</v>
      </c>
      <c r="H3" s="3">
        <v>45</v>
      </c>
      <c r="I3" s="3" t="str">
        <f>IF(AND(G3="Fire", H3&gt;70),"Yes","No")</f>
        <v>No</v>
      </c>
    </row>
    <row r="4" spans="1:9" x14ac:dyDescent="0.3">
      <c r="A4" s="3" t="s">
        <v>66</v>
      </c>
      <c r="B4" s="3" t="s">
        <v>65</v>
      </c>
      <c r="C4" s="3">
        <v>60</v>
      </c>
      <c r="D4" s="3" t="b">
        <f>AND(B4="Fire", C4&gt;70)</f>
        <v>0</v>
      </c>
      <c r="F4" s="3" t="s">
        <v>66</v>
      </c>
      <c r="G4" s="3" t="s">
        <v>65</v>
      </c>
      <c r="H4" s="3">
        <v>60</v>
      </c>
      <c r="I4" s="3" t="str">
        <f t="shared" ref="I4:I11" si="0">IF(AND(G4="Fire", H4&gt;70),"Yes","No")</f>
        <v>No</v>
      </c>
    </row>
    <row r="5" spans="1:9" x14ac:dyDescent="0.3">
      <c r="A5" s="3" t="s">
        <v>67</v>
      </c>
      <c r="B5" s="3" t="s">
        <v>65</v>
      </c>
      <c r="C5" s="3">
        <v>80</v>
      </c>
      <c r="D5" s="3" t="b">
        <f t="shared" ref="D5:D11" si="1">AND(B5="Fire", C5&gt;70)</f>
        <v>0</v>
      </c>
      <c r="F5" s="3" t="s">
        <v>67</v>
      </c>
      <c r="G5" s="3" t="s">
        <v>65</v>
      </c>
      <c r="H5" s="3">
        <v>80</v>
      </c>
      <c r="I5" s="3" t="str">
        <f t="shared" si="0"/>
        <v>No</v>
      </c>
    </row>
    <row r="6" spans="1:9" x14ac:dyDescent="0.3">
      <c r="A6" s="3" t="s">
        <v>68</v>
      </c>
      <c r="B6" s="3" t="s">
        <v>69</v>
      </c>
      <c r="C6" s="3">
        <v>65</v>
      </c>
      <c r="D6" s="3" t="b">
        <f t="shared" si="1"/>
        <v>0</v>
      </c>
      <c r="F6" s="3" t="s">
        <v>68</v>
      </c>
      <c r="G6" s="3" t="s">
        <v>69</v>
      </c>
      <c r="H6" s="3">
        <v>65</v>
      </c>
      <c r="I6" s="3" t="str">
        <f t="shared" si="0"/>
        <v>No</v>
      </c>
    </row>
    <row r="7" spans="1:9" x14ac:dyDescent="0.3">
      <c r="A7" s="3" t="s">
        <v>70</v>
      </c>
      <c r="B7" s="3" t="s">
        <v>69</v>
      </c>
      <c r="C7" s="3">
        <v>80</v>
      </c>
      <c r="D7" s="3" t="b">
        <f t="shared" si="1"/>
        <v>1</v>
      </c>
      <c r="F7" s="3" t="s">
        <v>70</v>
      </c>
      <c r="G7" s="3" t="s">
        <v>69</v>
      </c>
      <c r="H7" s="3">
        <v>80</v>
      </c>
      <c r="I7" s="3" t="str">
        <f t="shared" si="0"/>
        <v>Yes</v>
      </c>
    </row>
    <row r="8" spans="1:9" x14ac:dyDescent="0.3">
      <c r="A8" s="3" t="s">
        <v>71</v>
      </c>
      <c r="B8" s="3" t="s">
        <v>69</v>
      </c>
      <c r="C8" s="3">
        <v>100</v>
      </c>
      <c r="D8" s="3" t="b">
        <f t="shared" si="1"/>
        <v>1</v>
      </c>
      <c r="F8" s="3" t="s">
        <v>71</v>
      </c>
      <c r="G8" s="3" t="s">
        <v>69</v>
      </c>
      <c r="H8" s="3">
        <v>100</v>
      </c>
      <c r="I8" s="3" t="str">
        <f t="shared" si="0"/>
        <v>Yes</v>
      </c>
    </row>
    <row r="9" spans="1:9" x14ac:dyDescent="0.3">
      <c r="A9" s="3" t="s">
        <v>72</v>
      </c>
      <c r="B9" s="3" t="s">
        <v>73</v>
      </c>
      <c r="C9" s="3">
        <v>43</v>
      </c>
      <c r="D9" s="3" t="b">
        <f t="shared" si="1"/>
        <v>0</v>
      </c>
      <c r="F9" s="3" t="s">
        <v>72</v>
      </c>
      <c r="G9" s="3" t="s">
        <v>73</v>
      </c>
      <c r="H9" s="3">
        <v>43</v>
      </c>
      <c r="I9" s="3" t="str">
        <f t="shared" si="0"/>
        <v>No</v>
      </c>
    </row>
    <row r="10" spans="1:9" x14ac:dyDescent="0.3">
      <c r="A10" s="3" t="s">
        <v>74</v>
      </c>
      <c r="B10" s="3" t="s">
        <v>73</v>
      </c>
      <c r="C10" s="3">
        <v>58</v>
      </c>
      <c r="D10" s="3" t="b">
        <f t="shared" si="1"/>
        <v>0</v>
      </c>
      <c r="F10" s="3" t="s">
        <v>74</v>
      </c>
      <c r="G10" s="3" t="s">
        <v>73</v>
      </c>
      <c r="H10" s="3">
        <v>58</v>
      </c>
      <c r="I10" s="3" t="str">
        <f t="shared" si="0"/>
        <v>No</v>
      </c>
    </row>
    <row r="11" spans="1:9" x14ac:dyDescent="0.3">
      <c r="A11" s="3" t="s">
        <v>75</v>
      </c>
      <c r="B11" s="3" t="s">
        <v>73</v>
      </c>
      <c r="C11" s="3">
        <v>78</v>
      </c>
      <c r="D11" s="3" t="b">
        <f t="shared" si="1"/>
        <v>0</v>
      </c>
      <c r="F11" s="3" t="s">
        <v>75</v>
      </c>
      <c r="G11" s="3" t="s">
        <v>73</v>
      </c>
      <c r="H11" s="3">
        <v>78</v>
      </c>
      <c r="I11" s="3" t="str">
        <f t="shared" si="0"/>
        <v>No</v>
      </c>
    </row>
    <row r="13" spans="1:9" x14ac:dyDescent="0.3">
      <c r="A13" s="2" t="s">
        <v>76</v>
      </c>
    </row>
    <row r="14" spans="1:9" x14ac:dyDescent="0.3">
      <c r="A14" s="47" t="s">
        <v>77</v>
      </c>
      <c r="B14" s="47"/>
      <c r="C14" s="47"/>
      <c r="D14" s="47"/>
      <c r="E14" s="47"/>
    </row>
    <row r="15" spans="1:9" x14ac:dyDescent="0.3">
      <c r="A15" s="3" t="s">
        <v>60</v>
      </c>
      <c r="B15" s="3" t="s">
        <v>61</v>
      </c>
      <c r="C15" s="6" t="s">
        <v>62</v>
      </c>
      <c r="D15" s="7"/>
    </row>
    <row r="16" spans="1:9" x14ac:dyDescent="0.3">
      <c r="A16" s="3" t="s">
        <v>64</v>
      </c>
      <c r="B16" s="3" t="s">
        <v>65</v>
      </c>
      <c r="C16" s="6">
        <v>45</v>
      </c>
      <c r="D16" s="7"/>
    </row>
    <row r="17" spans="1:9" x14ac:dyDescent="0.3">
      <c r="A17" s="3" t="s">
        <v>66</v>
      </c>
      <c r="B17" s="3" t="s">
        <v>65</v>
      </c>
      <c r="C17" s="6">
        <v>60</v>
      </c>
      <c r="D17" s="4" t="s">
        <v>78</v>
      </c>
      <c r="E17" s="4" t="s">
        <v>79</v>
      </c>
    </row>
    <row r="18" spans="1:9" x14ac:dyDescent="0.3">
      <c r="A18" s="3" t="s">
        <v>67</v>
      </c>
      <c r="B18" s="3" t="s">
        <v>65</v>
      </c>
      <c r="C18" s="6">
        <v>80</v>
      </c>
      <c r="D18" s="5" t="s">
        <v>65</v>
      </c>
      <c r="E18" s="3">
        <f>AVERAGEIF($B$16:$B$24,D18,$C$16:$C$24)</f>
        <v>61.666666666666664</v>
      </c>
    </row>
    <row r="19" spans="1:9" x14ac:dyDescent="0.3">
      <c r="A19" s="3" t="s">
        <v>68</v>
      </c>
      <c r="B19" s="3" t="s">
        <v>69</v>
      </c>
      <c r="C19" s="6">
        <v>65</v>
      </c>
      <c r="D19" s="5" t="s">
        <v>69</v>
      </c>
      <c r="E19" s="3">
        <f>AVERAGEIF($B$16:$B$24,D19,$C$16:$C$24)</f>
        <v>81.666666666666671</v>
      </c>
    </row>
    <row r="20" spans="1:9" x14ac:dyDescent="0.3">
      <c r="A20" s="3" t="s">
        <v>70</v>
      </c>
      <c r="B20" s="3" t="s">
        <v>69</v>
      </c>
      <c r="C20" s="6">
        <v>80</v>
      </c>
      <c r="D20" s="5" t="s">
        <v>73</v>
      </c>
      <c r="E20" s="3">
        <f>AVERAGEIF($B$16:$B$24,D20,$C$16:$C$24)</f>
        <v>59.666666666666664</v>
      </c>
    </row>
    <row r="21" spans="1:9" x14ac:dyDescent="0.3">
      <c r="A21" s="3" t="s">
        <v>71</v>
      </c>
      <c r="B21" s="3" t="s">
        <v>69</v>
      </c>
      <c r="C21" s="6">
        <v>100</v>
      </c>
      <c r="D21" s="7"/>
    </row>
    <row r="22" spans="1:9" x14ac:dyDescent="0.3">
      <c r="A22" s="3" t="s">
        <v>72</v>
      </c>
      <c r="B22" s="3" t="s">
        <v>73</v>
      </c>
      <c r="C22" s="6">
        <v>43</v>
      </c>
      <c r="D22" s="2" t="s">
        <v>80</v>
      </c>
    </row>
    <row r="23" spans="1:9" x14ac:dyDescent="0.3">
      <c r="A23" s="3" t="s">
        <v>74</v>
      </c>
      <c r="B23" s="3" t="s">
        <v>73</v>
      </c>
      <c r="C23" s="6">
        <v>58</v>
      </c>
      <c r="D23" s="7"/>
    </row>
    <row r="24" spans="1:9" x14ac:dyDescent="0.3">
      <c r="A24" s="3" t="s">
        <v>75</v>
      </c>
      <c r="B24" s="3" t="s">
        <v>73</v>
      </c>
      <c r="C24" s="6">
        <v>78</v>
      </c>
      <c r="D24" s="7"/>
    </row>
    <row r="27" spans="1:9" x14ac:dyDescent="0.3">
      <c r="A27" s="47" t="s">
        <v>81</v>
      </c>
      <c r="B27" s="47"/>
      <c r="C27" s="47"/>
      <c r="D27" s="47"/>
      <c r="E27" s="47"/>
      <c r="F27" s="47"/>
      <c r="G27" s="47"/>
      <c r="H27" s="47"/>
      <c r="I27" s="47"/>
    </row>
    <row r="28" spans="1:9" x14ac:dyDescent="0.3">
      <c r="A28" s="3" t="s">
        <v>60</v>
      </c>
      <c r="B28" s="3" t="s">
        <v>61</v>
      </c>
      <c r="C28" s="3" t="s">
        <v>82</v>
      </c>
      <c r="D28" s="3" t="s">
        <v>83</v>
      </c>
    </row>
    <row r="29" spans="1:9" x14ac:dyDescent="0.3">
      <c r="A29" s="3" t="s">
        <v>84</v>
      </c>
      <c r="B29" s="3" t="s">
        <v>65</v>
      </c>
      <c r="C29" s="3">
        <v>49</v>
      </c>
      <c r="D29" s="3">
        <v>1</v>
      </c>
      <c r="F29" s="8" t="s">
        <v>78</v>
      </c>
      <c r="G29" s="9" t="s">
        <v>85</v>
      </c>
      <c r="H29" s="9" t="s">
        <v>86</v>
      </c>
      <c r="I29" s="10"/>
    </row>
    <row r="30" spans="1:9" x14ac:dyDescent="0.3">
      <c r="A30" s="3" t="s">
        <v>87</v>
      </c>
      <c r="B30" s="3" t="s">
        <v>65</v>
      </c>
      <c r="C30" s="3">
        <v>63</v>
      </c>
      <c r="D30" s="3">
        <v>1</v>
      </c>
      <c r="F30" s="14" t="s">
        <v>65</v>
      </c>
      <c r="G30" s="15">
        <v>1</v>
      </c>
      <c r="H30" s="2">
        <f>AVERAGEIFS($C$29:$C$40, $B$29:$B$40, F30, $D$29:$D$40, G30)</f>
        <v>65</v>
      </c>
      <c r="I30" s="11"/>
    </row>
    <row r="31" spans="1:9" x14ac:dyDescent="0.3">
      <c r="A31" s="3" t="s">
        <v>88</v>
      </c>
      <c r="B31" s="3" t="s">
        <v>65</v>
      </c>
      <c r="C31" s="3">
        <v>83</v>
      </c>
      <c r="D31" s="3">
        <v>1</v>
      </c>
      <c r="F31" s="14" t="s">
        <v>69</v>
      </c>
      <c r="G31" s="15">
        <v>1</v>
      </c>
      <c r="H31" s="2">
        <f t="shared" ref="H31:H33" si="2">AVERAGEIFS($C$29:$C$40, $B$29:$B$40, F31, $D$29:$D$40, G31)</f>
        <v>59.666666666666664</v>
      </c>
      <c r="I31" s="11"/>
    </row>
    <row r="32" spans="1:9" x14ac:dyDescent="0.3">
      <c r="A32" s="3" t="s">
        <v>89</v>
      </c>
      <c r="B32" s="3" t="s">
        <v>69</v>
      </c>
      <c r="C32" s="3">
        <v>43</v>
      </c>
      <c r="D32" s="3">
        <v>1</v>
      </c>
      <c r="F32" s="14" t="s">
        <v>65</v>
      </c>
      <c r="G32" s="15">
        <v>2</v>
      </c>
      <c r="H32" s="2">
        <f t="shared" si="2"/>
        <v>81.666666666666671</v>
      </c>
      <c r="I32" s="11"/>
    </row>
    <row r="33" spans="1:9" x14ac:dyDescent="0.3">
      <c r="A33" s="3" t="s">
        <v>90</v>
      </c>
      <c r="B33" s="3" t="s">
        <v>69</v>
      </c>
      <c r="C33" s="3">
        <v>58</v>
      </c>
      <c r="D33" s="3">
        <v>1</v>
      </c>
      <c r="F33" s="16" t="s">
        <v>69</v>
      </c>
      <c r="G33" s="17">
        <v>2</v>
      </c>
      <c r="H33" s="12">
        <f t="shared" si="2"/>
        <v>59.666666666666664</v>
      </c>
      <c r="I33" s="13"/>
    </row>
    <row r="34" spans="1:9" x14ac:dyDescent="0.3">
      <c r="A34" s="3" t="s">
        <v>91</v>
      </c>
      <c r="B34" s="3" t="s">
        <v>69</v>
      </c>
      <c r="C34" s="3">
        <v>78</v>
      </c>
      <c r="D34" s="3">
        <v>1</v>
      </c>
    </row>
    <row r="35" spans="1:9" x14ac:dyDescent="0.3">
      <c r="A35" s="3" t="s">
        <v>92</v>
      </c>
      <c r="B35" s="3" t="s">
        <v>65</v>
      </c>
      <c r="C35" s="3">
        <v>65</v>
      </c>
      <c r="D35" s="3">
        <v>2</v>
      </c>
      <c r="F35" s="2" t="s">
        <v>80</v>
      </c>
    </row>
    <row r="36" spans="1:9" x14ac:dyDescent="0.3">
      <c r="A36" s="3" t="s">
        <v>93</v>
      </c>
      <c r="B36" s="3" t="s">
        <v>65</v>
      </c>
      <c r="C36" s="3">
        <v>80</v>
      </c>
      <c r="D36" s="3">
        <v>2</v>
      </c>
    </row>
    <row r="37" spans="1:9" x14ac:dyDescent="0.3">
      <c r="A37" s="3" t="s">
        <v>94</v>
      </c>
      <c r="B37" s="3" t="s">
        <v>65</v>
      </c>
      <c r="C37" s="3">
        <v>100</v>
      </c>
      <c r="D37" s="3">
        <v>2</v>
      </c>
    </row>
    <row r="38" spans="1:9" x14ac:dyDescent="0.3">
      <c r="A38" s="3" t="s">
        <v>95</v>
      </c>
      <c r="B38" s="3" t="s">
        <v>69</v>
      </c>
      <c r="C38" s="3">
        <v>43</v>
      </c>
      <c r="D38" s="3">
        <v>2</v>
      </c>
    </row>
    <row r="39" spans="1:9" x14ac:dyDescent="0.3">
      <c r="A39" s="3" t="s">
        <v>96</v>
      </c>
      <c r="B39" s="3" t="s">
        <v>69</v>
      </c>
      <c r="C39" s="3">
        <v>58</v>
      </c>
      <c r="D39" s="3">
        <v>2</v>
      </c>
    </row>
    <row r="40" spans="1:9" x14ac:dyDescent="0.3">
      <c r="A40" s="3" t="s">
        <v>97</v>
      </c>
      <c r="B40" s="3" t="s">
        <v>69</v>
      </c>
      <c r="C40" s="3">
        <v>78</v>
      </c>
      <c r="D40" s="3">
        <v>2</v>
      </c>
    </row>
    <row r="42" spans="1:9" x14ac:dyDescent="0.3">
      <c r="A42" s="2" t="s">
        <v>76</v>
      </c>
    </row>
    <row r="43" spans="1:9" x14ac:dyDescent="0.3">
      <c r="A43" s="47" t="s">
        <v>98</v>
      </c>
      <c r="B43" s="47"/>
      <c r="C43" s="47"/>
      <c r="D43" s="47"/>
      <c r="F43" s="47" t="s">
        <v>99</v>
      </c>
      <c r="G43" s="47"/>
      <c r="H43" s="47"/>
      <c r="I43" s="47"/>
    </row>
    <row r="44" spans="1:9" x14ac:dyDescent="0.3">
      <c r="A44" s="3" t="s">
        <v>60</v>
      </c>
      <c r="B44" s="3" t="s">
        <v>61</v>
      </c>
      <c r="C44" s="3" t="s">
        <v>100</v>
      </c>
      <c r="D44" s="3" t="s">
        <v>101</v>
      </c>
      <c r="F44" s="3" t="s">
        <v>60</v>
      </c>
      <c r="G44" s="3" t="s">
        <v>61</v>
      </c>
      <c r="H44" s="3" t="s">
        <v>100</v>
      </c>
      <c r="I44" s="3" t="s">
        <v>101</v>
      </c>
    </row>
    <row r="45" spans="1:9" x14ac:dyDescent="0.3">
      <c r="A45" s="3" t="s">
        <v>102</v>
      </c>
      <c r="B45" s="3" t="s">
        <v>103</v>
      </c>
      <c r="C45" s="3"/>
      <c r="D45" s="3">
        <v>305</v>
      </c>
      <c r="F45" s="3" t="s">
        <v>102</v>
      </c>
      <c r="G45" s="3" t="s">
        <v>103</v>
      </c>
      <c r="H45" s="3"/>
      <c r="I45" s="3">
        <v>305</v>
      </c>
    </row>
    <row r="46" spans="1:9" x14ac:dyDescent="0.3">
      <c r="A46" s="3" t="s">
        <v>104</v>
      </c>
      <c r="B46" s="3" t="s">
        <v>73</v>
      </c>
      <c r="C46" s="3" t="s">
        <v>103</v>
      </c>
      <c r="D46" s="3">
        <v>510</v>
      </c>
      <c r="F46" s="3" t="s">
        <v>104</v>
      </c>
      <c r="G46" s="3" t="s">
        <v>73</v>
      </c>
      <c r="H46" s="3" t="s">
        <v>103</v>
      </c>
      <c r="I46" s="3">
        <v>510</v>
      </c>
    </row>
    <row r="47" spans="1:9" x14ac:dyDescent="0.3">
      <c r="A47" s="3" t="s">
        <v>105</v>
      </c>
      <c r="B47" s="3" t="s">
        <v>65</v>
      </c>
      <c r="C47" s="3" t="s">
        <v>106</v>
      </c>
      <c r="D47" s="3">
        <v>490</v>
      </c>
      <c r="F47" s="3" t="s">
        <v>105</v>
      </c>
      <c r="G47" s="3" t="s">
        <v>65</v>
      </c>
      <c r="H47" s="3" t="s">
        <v>106</v>
      </c>
      <c r="I47" s="3">
        <v>490</v>
      </c>
    </row>
    <row r="48" spans="1:9" x14ac:dyDescent="0.3">
      <c r="A48" s="3" t="s">
        <v>107</v>
      </c>
      <c r="B48" s="3" t="s">
        <v>73</v>
      </c>
      <c r="C48" s="3" t="s">
        <v>106</v>
      </c>
      <c r="D48" s="3">
        <v>335</v>
      </c>
      <c r="F48" s="3" t="s">
        <v>107</v>
      </c>
      <c r="G48" s="3" t="s">
        <v>73</v>
      </c>
      <c r="H48" s="3" t="s">
        <v>106</v>
      </c>
      <c r="I48" s="3">
        <v>335</v>
      </c>
    </row>
    <row r="49" spans="1:9" x14ac:dyDescent="0.3">
      <c r="A49" s="3" t="s">
        <v>108</v>
      </c>
      <c r="B49" s="3" t="s">
        <v>109</v>
      </c>
      <c r="C49" s="3" t="s">
        <v>110</v>
      </c>
      <c r="D49" s="3">
        <v>465</v>
      </c>
      <c r="F49" s="3" t="s">
        <v>108</v>
      </c>
      <c r="G49" s="3" t="s">
        <v>109</v>
      </c>
      <c r="H49" s="3" t="s">
        <v>110</v>
      </c>
      <c r="I49" s="3">
        <v>465</v>
      </c>
    </row>
    <row r="50" spans="1:9" x14ac:dyDescent="0.3">
      <c r="A50" s="3" t="s">
        <v>111</v>
      </c>
      <c r="B50" s="3" t="s">
        <v>73</v>
      </c>
      <c r="C50" s="3" t="s">
        <v>112</v>
      </c>
      <c r="D50" s="3">
        <v>475</v>
      </c>
      <c r="F50" s="3" t="s">
        <v>111</v>
      </c>
      <c r="G50" s="3" t="s">
        <v>73</v>
      </c>
      <c r="H50" s="3" t="s">
        <v>112</v>
      </c>
      <c r="I50" s="3">
        <v>475</v>
      </c>
    </row>
    <row r="51" spans="1:9" x14ac:dyDescent="0.3">
      <c r="A51" s="3" t="s">
        <v>113</v>
      </c>
      <c r="B51" s="3" t="s">
        <v>73</v>
      </c>
      <c r="C51" s="3" t="s">
        <v>112</v>
      </c>
      <c r="D51" s="3">
        <v>525</v>
      </c>
      <c r="F51" s="3" t="s">
        <v>113</v>
      </c>
      <c r="G51" s="3" t="s">
        <v>73</v>
      </c>
      <c r="H51" s="3" t="s">
        <v>112</v>
      </c>
      <c r="I51" s="3">
        <v>525</v>
      </c>
    </row>
    <row r="52" spans="1:9" x14ac:dyDescent="0.3">
      <c r="A52" s="3" t="s">
        <v>114</v>
      </c>
      <c r="B52" s="3" t="s">
        <v>115</v>
      </c>
      <c r="C52" s="3" t="s">
        <v>116</v>
      </c>
      <c r="D52" s="3">
        <v>385</v>
      </c>
      <c r="F52" s="3" t="s">
        <v>114</v>
      </c>
      <c r="G52" s="3" t="s">
        <v>115</v>
      </c>
      <c r="H52" s="3" t="s">
        <v>116</v>
      </c>
      <c r="I52" s="3">
        <v>385</v>
      </c>
    </row>
    <row r="53" spans="1:9" x14ac:dyDescent="0.3">
      <c r="A53" s="3" t="s">
        <v>117</v>
      </c>
      <c r="B53" s="3" t="s">
        <v>118</v>
      </c>
      <c r="C53" s="3"/>
      <c r="D53" s="3">
        <v>420</v>
      </c>
      <c r="F53" s="3" t="s">
        <v>117</v>
      </c>
      <c r="G53" s="3" t="s">
        <v>118</v>
      </c>
      <c r="H53" s="3"/>
      <c r="I53" s="3">
        <v>420</v>
      </c>
    </row>
    <row r="54" spans="1:9" x14ac:dyDescent="0.3">
      <c r="A54" s="3" t="s">
        <v>119</v>
      </c>
      <c r="B54" s="3" t="s">
        <v>120</v>
      </c>
      <c r="C54" s="3" t="s">
        <v>121</v>
      </c>
      <c r="D54" s="3">
        <v>349</v>
      </c>
      <c r="F54" s="3" t="s">
        <v>119</v>
      </c>
      <c r="G54" s="3" t="s">
        <v>120</v>
      </c>
      <c r="H54" s="3" t="s">
        <v>121</v>
      </c>
      <c r="I54" s="3">
        <v>349</v>
      </c>
    </row>
    <row r="55" spans="1:9" x14ac:dyDescent="0.3">
      <c r="A55" s="3" t="s">
        <v>122</v>
      </c>
      <c r="B55" s="3" t="s">
        <v>120</v>
      </c>
      <c r="C55" s="3"/>
      <c r="D55" s="3">
        <v>253</v>
      </c>
      <c r="F55" s="3" t="s">
        <v>122</v>
      </c>
      <c r="G55" s="3" t="s">
        <v>120</v>
      </c>
      <c r="H55" s="3"/>
      <c r="I55" s="3">
        <v>253</v>
      </c>
    </row>
    <row r="56" spans="1:9" x14ac:dyDescent="0.3">
      <c r="A56" s="3" t="s">
        <v>123</v>
      </c>
      <c r="B56" s="3" t="s">
        <v>124</v>
      </c>
      <c r="C56" s="3" t="s">
        <v>106</v>
      </c>
      <c r="D56" s="3">
        <v>395</v>
      </c>
      <c r="F56" s="3" t="s">
        <v>123</v>
      </c>
      <c r="G56" s="3" t="s">
        <v>124</v>
      </c>
      <c r="H56" s="3" t="s">
        <v>106</v>
      </c>
      <c r="I56" s="3">
        <v>395</v>
      </c>
    </row>
    <row r="57" spans="1:9" x14ac:dyDescent="0.3">
      <c r="A57" s="3" t="s">
        <v>125</v>
      </c>
      <c r="B57" s="3" t="s">
        <v>120</v>
      </c>
      <c r="C57" s="3" t="s">
        <v>121</v>
      </c>
      <c r="D57" s="3">
        <v>310</v>
      </c>
      <c r="F57" s="3" t="s">
        <v>125</v>
      </c>
      <c r="G57" s="3" t="s">
        <v>120</v>
      </c>
      <c r="H57" s="3" t="s">
        <v>121</v>
      </c>
      <c r="I57" s="3">
        <v>310</v>
      </c>
    </row>
    <row r="58" spans="1:9" x14ac:dyDescent="0.3">
      <c r="A58" s="3" t="s">
        <v>126</v>
      </c>
      <c r="B58" s="3" t="s">
        <v>73</v>
      </c>
      <c r="C58" s="3"/>
      <c r="D58" s="3">
        <v>475</v>
      </c>
      <c r="F58" s="3" t="s">
        <v>126</v>
      </c>
      <c r="G58" s="3" t="s">
        <v>73</v>
      </c>
      <c r="H58" s="3"/>
      <c r="I58" s="3">
        <v>475</v>
      </c>
    </row>
    <row r="59" spans="1:9" x14ac:dyDescent="0.3">
      <c r="A59" s="3" t="s">
        <v>127</v>
      </c>
      <c r="B59" s="3" t="s">
        <v>106</v>
      </c>
      <c r="C59" s="3" t="s">
        <v>116</v>
      </c>
      <c r="D59" s="3">
        <v>505</v>
      </c>
      <c r="F59" s="3" t="s">
        <v>127</v>
      </c>
      <c r="G59" s="3" t="s">
        <v>106</v>
      </c>
      <c r="H59" s="3" t="s">
        <v>116</v>
      </c>
      <c r="I59" s="3">
        <v>505</v>
      </c>
    </row>
    <row r="60" spans="1:9" x14ac:dyDescent="0.3">
      <c r="A60" s="3" t="s">
        <v>128</v>
      </c>
      <c r="B60" s="3" t="s">
        <v>103</v>
      </c>
      <c r="C60" s="3"/>
      <c r="D60" s="3">
        <v>455</v>
      </c>
      <c r="F60" s="3" t="s">
        <v>128</v>
      </c>
      <c r="G60" s="3" t="s">
        <v>103</v>
      </c>
      <c r="H60" s="3"/>
      <c r="I60" s="3">
        <v>455</v>
      </c>
    </row>
    <row r="61" spans="1:9" x14ac:dyDescent="0.3">
      <c r="A61" s="3" t="s">
        <v>90</v>
      </c>
      <c r="B61" s="3" t="s">
        <v>69</v>
      </c>
      <c r="C61" s="3"/>
      <c r="D61" s="3">
        <v>405</v>
      </c>
      <c r="F61" s="3" t="s">
        <v>90</v>
      </c>
      <c r="G61" s="3" t="s">
        <v>69</v>
      </c>
      <c r="H61" s="3"/>
      <c r="I61" s="3">
        <v>405</v>
      </c>
    </row>
    <row r="62" spans="1:9" x14ac:dyDescent="0.3">
      <c r="A62" s="3" t="s">
        <v>129</v>
      </c>
      <c r="B62" s="3" t="s">
        <v>106</v>
      </c>
      <c r="C62" s="3"/>
      <c r="D62" s="3">
        <v>438</v>
      </c>
      <c r="F62" s="3" t="s">
        <v>129</v>
      </c>
      <c r="G62" s="3" t="s">
        <v>106</v>
      </c>
      <c r="H62" s="3"/>
      <c r="I62" s="3">
        <v>438</v>
      </c>
    </row>
    <row r="63" spans="1:9" x14ac:dyDescent="0.3">
      <c r="A63" s="3" t="s">
        <v>130</v>
      </c>
      <c r="B63" s="3" t="s">
        <v>131</v>
      </c>
      <c r="C63" s="3" t="s">
        <v>106</v>
      </c>
      <c r="D63" s="3">
        <v>310</v>
      </c>
      <c r="F63" s="3" t="s">
        <v>130</v>
      </c>
      <c r="G63" s="3" t="s">
        <v>131</v>
      </c>
      <c r="H63" s="3" t="s">
        <v>106</v>
      </c>
      <c r="I63" s="3">
        <v>310</v>
      </c>
    </row>
    <row r="64" spans="1:9" x14ac:dyDescent="0.3">
      <c r="A64" s="3" t="s">
        <v>132</v>
      </c>
      <c r="B64" s="3" t="s">
        <v>73</v>
      </c>
      <c r="C64" s="3"/>
      <c r="D64" s="3">
        <v>200</v>
      </c>
      <c r="F64" s="3" t="s">
        <v>132</v>
      </c>
      <c r="G64" s="3" t="s">
        <v>73</v>
      </c>
      <c r="H64" s="3"/>
      <c r="I64" s="3">
        <v>200</v>
      </c>
    </row>
    <row r="65" spans="1:12" x14ac:dyDescent="0.3">
      <c r="A65" s="2">
        <f>COUNT(A45:A64)</f>
        <v>0</v>
      </c>
      <c r="D65" s="2">
        <f>COUNT(D45:D64)</f>
        <v>20</v>
      </c>
      <c r="F65" s="2">
        <f>COUNTA(F45:F64)</f>
        <v>20</v>
      </c>
      <c r="I65" s="2">
        <f>COUNTA(I45:I64)</f>
        <v>20</v>
      </c>
    </row>
    <row r="67" spans="1:12" x14ac:dyDescent="0.3">
      <c r="A67" s="47" t="s">
        <v>133</v>
      </c>
      <c r="B67" s="47"/>
      <c r="C67" s="47"/>
      <c r="D67" s="47"/>
      <c r="F67" s="48" t="s">
        <v>134</v>
      </c>
      <c r="G67" s="48"/>
      <c r="H67" s="48"/>
      <c r="I67" s="48"/>
    </row>
    <row r="68" spans="1:12" x14ac:dyDescent="0.3">
      <c r="A68" s="3" t="s">
        <v>60</v>
      </c>
      <c r="B68" s="3" t="s">
        <v>61</v>
      </c>
      <c r="C68" s="3" t="s">
        <v>100</v>
      </c>
      <c r="D68" s="3" t="s">
        <v>101</v>
      </c>
      <c r="F68" s="3" t="s">
        <v>60</v>
      </c>
      <c r="G68" s="3" t="s">
        <v>61</v>
      </c>
      <c r="H68" s="3" t="s">
        <v>100</v>
      </c>
      <c r="I68" s="3" t="s">
        <v>101</v>
      </c>
    </row>
    <row r="69" spans="1:12" x14ac:dyDescent="0.3">
      <c r="A69" s="3" t="s">
        <v>102</v>
      </c>
      <c r="B69" s="3" t="s">
        <v>103</v>
      </c>
      <c r="C69" s="3"/>
      <c r="D69" s="3">
        <v>305</v>
      </c>
      <c r="F69" s="3" t="s">
        <v>102</v>
      </c>
      <c r="G69" s="3" t="s">
        <v>103</v>
      </c>
      <c r="H69" s="3"/>
      <c r="I69" s="3">
        <v>305</v>
      </c>
    </row>
    <row r="70" spans="1:12" x14ac:dyDescent="0.3">
      <c r="A70" s="3" t="s">
        <v>104</v>
      </c>
      <c r="B70" s="3" t="s">
        <v>73</v>
      </c>
      <c r="C70" s="3" t="s">
        <v>103</v>
      </c>
      <c r="D70" s="3">
        <v>510</v>
      </c>
      <c r="F70" s="3" t="s">
        <v>104</v>
      </c>
      <c r="G70" s="3" t="s">
        <v>73</v>
      </c>
      <c r="H70" s="3" t="s">
        <v>103</v>
      </c>
      <c r="I70" s="3">
        <v>510</v>
      </c>
    </row>
    <row r="71" spans="1:12" x14ac:dyDescent="0.3">
      <c r="A71" s="3" t="s">
        <v>105</v>
      </c>
      <c r="B71" s="3" t="s">
        <v>65</v>
      </c>
      <c r="C71" s="3" t="s">
        <v>106</v>
      </c>
      <c r="D71" s="3">
        <v>490</v>
      </c>
      <c r="F71" s="3" t="s">
        <v>105</v>
      </c>
      <c r="G71" s="3" t="s">
        <v>65</v>
      </c>
      <c r="H71" s="3" t="s">
        <v>106</v>
      </c>
      <c r="I71" s="3">
        <v>490</v>
      </c>
    </row>
    <row r="72" spans="1:12" x14ac:dyDescent="0.3">
      <c r="A72" s="3" t="s">
        <v>107</v>
      </c>
      <c r="B72" s="3" t="s">
        <v>73</v>
      </c>
      <c r="C72" s="3" t="s">
        <v>106</v>
      </c>
      <c r="D72" s="3">
        <v>335</v>
      </c>
      <c r="F72" s="3" t="s">
        <v>107</v>
      </c>
      <c r="G72" s="3" t="s">
        <v>73</v>
      </c>
      <c r="H72" s="3" t="s">
        <v>106</v>
      </c>
      <c r="I72" s="3">
        <v>335</v>
      </c>
      <c r="K72" s="18" t="s">
        <v>65</v>
      </c>
      <c r="L72" s="3">
        <f>COUNTIF($G$69:$G$88, K72)</f>
        <v>1</v>
      </c>
    </row>
    <row r="73" spans="1:12" x14ac:dyDescent="0.3">
      <c r="A73" s="3" t="s">
        <v>108</v>
      </c>
      <c r="B73" s="3" t="s">
        <v>109</v>
      </c>
      <c r="C73" s="3" t="s">
        <v>110</v>
      </c>
      <c r="D73" s="3">
        <v>465</v>
      </c>
      <c r="F73" s="3" t="s">
        <v>108</v>
      </c>
      <c r="G73" s="3" t="s">
        <v>109</v>
      </c>
      <c r="H73" s="3" t="s">
        <v>110</v>
      </c>
      <c r="I73" s="3">
        <v>465</v>
      </c>
      <c r="K73" s="18" t="s">
        <v>73</v>
      </c>
      <c r="L73" s="3">
        <f t="shared" ref="L73:L82" si="3">COUNTIF($G$69:$G$88, K73)</f>
        <v>6</v>
      </c>
    </row>
    <row r="74" spans="1:12" x14ac:dyDescent="0.3">
      <c r="A74" s="3" t="s">
        <v>111</v>
      </c>
      <c r="B74" s="3" t="s">
        <v>73</v>
      </c>
      <c r="C74" s="3" t="s">
        <v>112</v>
      </c>
      <c r="D74" s="3">
        <v>475</v>
      </c>
      <c r="F74" s="3" t="s">
        <v>111</v>
      </c>
      <c r="G74" s="3" t="s">
        <v>73</v>
      </c>
      <c r="H74" s="3" t="s">
        <v>112</v>
      </c>
      <c r="I74" s="3">
        <v>475</v>
      </c>
      <c r="K74" s="18" t="s">
        <v>109</v>
      </c>
      <c r="L74" s="3">
        <f t="shared" si="3"/>
        <v>1</v>
      </c>
    </row>
    <row r="75" spans="1:12" x14ac:dyDescent="0.3">
      <c r="A75" s="3" t="s">
        <v>113</v>
      </c>
      <c r="B75" s="3" t="s">
        <v>73</v>
      </c>
      <c r="C75" s="3" t="s">
        <v>112</v>
      </c>
      <c r="D75" s="3">
        <v>525</v>
      </c>
      <c r="F75" s="3" t="s">
        <v>113</v>
      </c>
      <c r="G75" s="3" t="s">
        <v>73</v>
      </c>
      <c r="H75" s="3" t="s">
        <v>112</v>
      </c>
      <c r="I75" s="3">
        <v>525</v>
      </c>
      <c r="K75" s="18" t="s">
        <v>103</v>
      </c>
      <c r="L75" s="3">
        <f t="shared" si="3"/>
        <v>2</v>
      </c>
    </row>
    <row r="76" spans="1:12" x14ac:dyDescent="0.3">
      <c r="A76" s="3" t="s">
        <v>114</v>
      </c>
      <c r="B76" s="3" t="s">
        <v>115</v>
      </c>
      <c r="C76" s="3" t="s">
        <v>116</v>
      </c>
      <c r="D76" s="3">
        <v>385</v>
      </c>
      <c r="F76" s="3" t="s">
        <v>114</v>
      </c>
      <c r="G76" s="3" t="s">
        <v>115</v>
      </c>
      <c r="H76" s="3" t="s">
        <v>116</v>
      </c>
      <c r="I76" s="3">
        <v>385</v>
      </c>
      <c r="K76" s="18" t="s">
        <v>115</v>
      </c>
      <c r="L76" s="3">
        <f t="shared" si="3"/>
        <v>1</v>
      </c>
    </row>
    <row r="77" spans="1:12" x14ac:dyDescent="0.3">
      <c r="A77" s="3" t="s">
        <v>117</v>
      </c>
      <c r="B77" s="3" t="s">
        <v>118</v>
      </c>
      <c r="C77" s="3"/>
      <c r="D77" s="3">
        <v>420</v>
      </c>
      <c r="F77" s="3" t="s">
        <v>117</v>
      </c>
      <c r="G77" s="3" t="s">
        <v>118</v>
      </c>
      <c r="H77" s="3"/>
      <c r="I77" s="3">
        <v>420</v>
      </c>
      <c r="K77" s="18" t="s">
        <v>118</v>
      </c>
      <c r="L77" s="3">
        <f t="shared" si="3"/>
        <v>1</v>
      </c>
    </row>
    <row r="78" spans="1:12" x14ac:dyDescent="0.3">
      <c r="A78" s="3" t="s">
        <v>119</v>
      </c>
      <c r="B78" s="3" t="s">
        <v>120</v>
      </c>
      <c r="C78" s="3" t="s">
        <v>121</v>
      </c>
      <c r="D78" s="3">
        <v>349</v>
      </c>
      <c r="F78" s="3" t="s">
        <v>119</v>
      </c>
      <c r="G78" s="3" t="s">
        <v>120</v>
      </c>
      <c r="H78" s="3" t="s">
        <v>121</v>
      </c>
      <c r="I78" s="3">
        <v>349</v>
      </c>
      <c r="K78" s="18" t="s">
        <v>120</v>
      </c>
      <c r="L78" s="3">
        <f t="shared" si="3"/>
        <v>3</v>
      </c>
    </row>
    <row r="79" spans="1:12" x14ac:dyDescent="0.3">
      <c r="A79" s="3" t="s">
        <v>122</v>
      </c>
      <c r="B79" s="3" t="s">
        <v>120</v>
      </c>
      <c r="C79" s="3"/>
      <c r="D79" s="3">
        <v>253</v>
      </c>
      <c r="F79" s="3" t="s">
        <v>122</v>
      </c>
      <c r="G79" s="3" t="s">
        <v>120</v>
      </c>
      <c r="H79" s="3"/>
      <c r="I79" s="3">
        <v>253</v>
      </c>
      <c r="K79" s="18" t="s">
        <v>124</v>
      </c>
      <c r="L79" s="3">
        <f t="shared" si="3"/>
        <v>1</v>
      </c>
    </row>
    <row r="80" spans="1:12" x14ac:dyDescent="0.3">
      <c r="A80" s="3" t="s">
        <v>123</v>
      </c>
      <c r="B80" s="3" t="s">
        <v>124</v>
      </c>
      <c r="C80" s="3" t="s">
        <v>106</v>
      </c>
      <c r="D80" s="3">
        <v>395</v>
      </c>
      <c r="F80" s="3" t="s">
        <v>123</v>
      </c>
      <c r="G80" s="3" t="s">
        <v>124</v>
      </c>
      <c r="H80" s="3" t="s">
        <v>106</v>
      </c>
      <c r="I80" s="3">
        <v>395</v>
      </c>
      <c r="K80" s="18" t="s">
        <v>106</v>
      </c>
      <c r="L80" s="3">
        <f t="shared" si="3"/>
        <v>2</v>
      </c>
    </row>
    <row r="81" spans="1:12" x14ac:dyDescent="0.3">
      <c r="A81" s="3" t="s">
        <v>125</v>
      </c>
      <c r="B81" s="3" t="s">
        <v>120</v>
      </c>
      <c r="C81" s="3" t="s">
        <v>121</v>
      </c>
      <c r="D81" s="3">
        <v>310</v>
      </c>
      <c r="F81" s="3" t="s">
        <v>125</v>
      </c>
      <c r="G81" s="3" t="s">
        <v>120</v>
      </c>
      <c r="H81" s="3" t="s">
        <v>121</v>
      </c>
      <c r="I81" s="3">
        <v>310</v>
      </c>
      <c r="K81" s="18" t="s">
        <v>69</v>
      </c>
      <c r="L81" s="3">
        <f t="shared" si="3"/>
        <v>1</v>
      </c>
    </row>
    <row r="82" spans="1:12" x14ac:dyDescent="0.3">
      <c r="A82" s="3" t="s">
        <v>126</v>
      </c>
      <c r="B82" s="3" t="s">
        <v>73</v>
      </c>
      <c r="C82" s="3"/>
      <c r="D82" s="3">
        <v>475</v>
      </c>
      <c r="F82" s="3" t="s">
        <v>126</v>
      </c>
      <c r="G82" s="3" t="s">
        <v>73</v>
      </c>
      <c r="H82" s="3"/>
      <c r="I82" s="3">
        <v>475</v>
      </c>
      <c r="K82" s="18" t="s">
        <v>131</v>
      </c>
      <c r="L82" s="3">
        <f t="shared" si="3"/>
        <v>1</v>
      </c>
    </row>
    <row r="83" spans="1:12" x14ac:dyDescent="0.3">
      <c r="A83" s="3" t="s">
        <v>127</v>
      </c>
      <c r="B83" s="3" t="s">
        <v>106</v>
      </c>
      <c r="C83" s="3" t="s">
        <v>116</v>
      </c>
      <c r="D83" s="3">
        <v>505</v>
      </c>
      <c r="F83" s="3" t="s">
        <v>127</v>
      </c>
      <c r="G83" s="3" t="s">
        <v>106</v>
      </c>
      <c r="H83" s="3" t="s">
        <v>116</v>
      </c>
      <c r="I83" s="3">
        <v>505</v>
      </c>
    </row>
    <row r="84" spans="1:12" x14ac:dyDescent="0.3">
      <c r="A84" s="3" t="s">
        <v>128</v>
      </c>
      <c r="B84" s="3" t="s">
        <v>103</v>
      </c>
      <c r="C84" s="3"/>
      <c r="D84" s="3">
        <v>455</v>
      </c>
      <c r="F84" s="3" t="s">
        <v>128</v>
      </c>
      <c r="G84" s="3" t="s">
        <v>103</v>
      </c>
      <c r="H84" s="3"/>
      <c r="I84" s="3">
        <v>455</v>
      </c>
    </row>
    <row r="85" spans="1:12" x14ac:dyDescent="0.3">
      <c r="A85" s="3" t="s">
        <v>90</v>
      </c>
      <c r="B85" s="3" t="s">
        <v>69</v>
      </c>
      <c r="C85" s="3"/>
      <c r="D85" s="3">
        <v>405</v>
      </c>
      <c r="F85" s="3" t="s">
        <v>90</v>
      </c>
      <c r="G85" s="3" t="s">
        <v>69</v>
      </c>
      <c r="H85" s="3"/>
      <c r="I85" s="3">
        <v>405</v>
      </c>
    </row>
    <row r="86" spans="1:12" x14ac:dyDescent="0.3">
      <c r="A86" s="3" t="s">
        <v>129</v>
      </c>
      <c r="B86" s="3" t="s">
        <v>106</v>
      </c>
      <c r="C86" s="3"/>
      <c r="D86" s="3">
        <v>438</v>
      </c>
      <c r="F86" s="3" t="s">
        <v>129</v>
      </c>
      <c r="G86" s="3" t="s">
        <v>106</v>
      </c>
      <c r="H86" s="3"/>
      <c r="I86" s="3">
        <v>438</v>
      </c>
    </row>
    <row r="87" spans="1:12" x14ac:dyDescent="0.3">
      <c r="A87" s="3" t="s">
        <v>130</v>
      </c>
      <c r="B87" s="3" t="s">
        <v>131</v>
      </c>
      <c r="C87" s="3" t="s">
        <v>106</v>
      </c>
      <c r="D87" s="3">
        <v>310</v>
      </c>
      <c r="F87" s="3" t="s">
        <v>130</v>
      </c>
      <c r="G87" s="3" t="s">
        <v>131</v>
      </c>
      <c r="H87" s="3" t="s">
        <v>106</v>
      </c>
      <c r="I87" s="3">
        <v>310</v>
      </c>
    </row>
    <row r="88" spans="1:12" x14ac:dyDescent="0.3">
      <c r="A88" s="3" t="s">
        <v>132</v>
      </c>
      <c r="B88" s="3" t="s">
        <v>73</v>
      </c>
      <c r="C88" s="3"/>
      <c r="D88" s="3">
        <v>200</v>
      </c>
      <c r="F88" s="3" t="s">
        <v>132</v>
      </c>
      <c r="G88" s="3" t="s">
        <v>73</v>
      </c>
      <c r="H88" s="3"/>
      <c r="I88" s="3">
        <v>200</v>
      </c>
    </row>
    <row r="89" spans="1:12" x14ac:dyDescent="0.3">
      <c r="C89" s="2">
        <f>COUNTBLANK(C69:C88)</f>
        <v>8</v>
      </c>
      <c r="F89" s="2" t="s">
        <v>76</v>
      </c>
    </row>
    <row r="91" spans="1:12" x14ac:dyDescent="0.3">
      <c r="A91" s="47" t="s">
        <v>135</v>
      </c>
      <c r="B91" s="47"/>
      <c r="C91" s="47"/>
      <c r="D91" s="47"/>
      <c r="E91" s="47"/>
      <c r="F91" s="47"/>
      <c r="G91" s="47"/>
      <c r="H91" s="47"/>
    </row>
    <row r="92" spans="1:12" x14ac:dyDescent="0.3">
      <c r="A92" s="3" t="s">
        <v>60</v>
      </c>
      <c r="B92" s="3" t="s">
        <v>61</v>
      </c>
      <c r="C92" s="3" t="s">
        <v>82</v>
      </c>
      <c r="D92" s="3" t="s">
        <v>83</v>
      </c>
    </row>
    <row r="93" spans="1:12" x14ac:dyDescent="0.3">
      <c r="A93" s="3" t="s">
        <v>84</v>
      </c>
      <c r="B93" s="3" t="s">
        <v>65</v>
      </c>
      <c r="C93" s="3">
        <v>49</v>
      </c>
      <c r="D93" s="3">
        <v>1</v>
      </c>
    </row>
    <row r="94" spans="1:12" x14ac:dyDescent="0.3">
      <c r="A94" s="3" t="s">
        <v>87</v>
      </c>
      <c r="B94" s="3" t="s">
        <v>65</v>
      </c>
      <c r="C94" s="3">
        <v>63</v>
      </c>
      <c r="D94" s="3">
        <v>1</v>
      </c>
      <c r="F94" s="8" t="s">
        <v>78</v>
      </c>
      <c r="G94" s="9" t="s">
        <v>85</v>
      </c>
      <c r="H94" s="10" t="s">
        <v>136</v>
      </c>
    </row>
    <row r="95" spans="1:12" x14ac:dyDescent="0.3">
      <c r="A95" s="3" t="s">
        <v>88</v>
      </c>
      <c r="B95" s="3" t="s">
        <v>65</v>
      </c>
      <c r="C95" s="3">
        <v>83</v>
      </c>
      <c r="D95" s="3">
        <v>1</v>
      </c>
      <c r="F95" s="14" t="s">
        <v>65</v>
      </c>
      <c r="G95" s="15">
        <v>1</v>
      </c>
      <c r="H95" s="11">
        <f>COUNTIFS($B$93:$B$104,F95, $D$93:$D$104,G95)</f>
        <v>3</v>
      </c>
    </row>
    <row r="96" spans="1:12" x14ac:dyDescent="0.3">
      <c r="A96" s="3" t="s">
        <v>89</v>
      </c>
      <c r="B96" s="3" t="s">
        <v>69</v>
      </c>
      <c r="C96" s="3">
        <v>43</v>
      </c>
      <c r="D96" s="3">
        <v>1</v>
      </c>
      <c r="F96" s="16" t="s">
        <v>65</v>
      </c>
      <c r="G96" s="17">
        <v>2</v>
      </c>
      <c r="H96" s="11">
        <f>COUNTIFS($B$93:$B$104,F96, $D$93:$D$104,G96)</f>
        <v>3</v>
      </c>
    </row>
    <row r="97" spans="1:9" x14ac:dyDescent="0.3">
      <c r="A97" s="3" t="s">
        <v>90</v>
      </c>
      <c r="B97" s="3" t="s">
        <v>69</v>
      </c>
      <c r="C97" s="3">
        <v>58</v>
      </c>
      <c r="D97" s="3">
        <v>1</v>
      </c>
      <c r="F97" s="14" t="s">
        <v>69</v>
      </c>
      <c r="G97" s="15">
        <v>1</v>
      </c>
      <c r="H97" s="11">
        <f>COUNTIFS($B$93:$B$104,F97, $D$93:$D$104,G97)</f>
        <v>3</v>
      </c>
    </row>
    <row r="98" spans="1:9" x14ac:dyDescent="0.3">
      <c r="A98" s="3" t="s">
        <v>91</v>
      </c>
      <c r="B98" s="3" t="s">
        <v>69</v>
      </c>
      <c r="C98" s="3">
        <v>78</v>
      </c>
      <c r="D98" s="3">
        <v>1</v>
      </c>
      <c r="F98" s="16" t="s">
        <v>69</v>
      </c>
      <c r="G98" s="17">
        <v>2</v>
      </c>
      <c r="H98" s="11">
        <f>COUNTIFS($B$93:$B$104,F98, $D$93:$D$104,G98)</f>
        <v>3</v>
      </c>
    </row>
    <row r="99" spans="1:9" x14ac:dyDescent="0.3">
      <c r="A99" s="3" t="s">
        <v>92</v>
      </c>
      <c r="B99" s="3" t="s">
        <v>65</v>
      </c>
      <c r="C99" s="3">
        <v>65</v>
      </c>
      <c r="D99" s="3">
        <v>2</v>
      </c>
    </row>
    <row r="100" spans="1:9" x14ac:dyDescent="0.3">
      <c r="A100" s="3" t="s">
        <v>93</v>
      </c>
      <c r="B100" s="3" t="s">
        <v>65</v>
      </c>
      <c r="C100" s="3">
        <v>80</v>
      </c>
      <c r="D100" s="3">
        <v>2</v>
      </c>
      <c r="F100" s="2" t="s">
        <v>80</v>
      </c>
    </row>
    <row r="101" spans="1:9" x14ac:dyDescent="0.3">
      <c r="A101" s="3" t="s">
        <v>94</v>
      </c>
      <c r="B101" s="3" t="s">
        <v>65</v>
      </c>
      <c r="C101" s="3">
        <v>100</v>
      </c>
      <c r="D101" s="3">
        <v>2</v>
      </c>
    </row>
    <row r="102" spans="1:9" x14ac:dyDescent="0.3">
      <c r="A102" s="3" t="s">
        <v>95</v>
      </c>
      <c r="B102" s="3" t="s">
        <v>69</v>
      </c>
      <c r="C102" s="3">
        <v>43</v>
      </c>
      <c r="D102" s="3">
        <v>2</v>
      </c>
    </row>
    <row r="103" spans="1:9" x14ac:dyDescent="0.3">
      <c r="A103" s="3" t="s">
        <v>96</v>
      </c>
      <c r="B103" s="3" t="s">
        <v>69</v>
      </c>
      <c r="C103" s="3">
        <v>58</v>
      </c>
      <c r="D103" s="3">
        <v>2</v>
      </c>
    </row>
    <row r="104" spans="1:9" x14ac:dyDescent="0.3">
      <c r="A104" s="3" t="s">
        <v>97</v>
      </c>
      <c r="B104" s="3" t="s">
        <v>69</v>
      </c>
      <c r="C104" s="3">
        <v>78</v>
      </c>
      <c r="D104" s="3">
        <v>2</v>
      </c>
    </row>
    <row r="107" spans="1:9" x14ac:dyDescent="0.3">
      <c r="A107" s="47" t="s">
        <v>137</v>
      </c>
      <c r="B107" s="47"/>
      <c r="C107" s="47"/>
      <c r="D107" s="47"/>
      <c r="F107" s="47" t="s">
        <v>138</v>
      </c>
      <c r="G107" s="47"/>
      <c r="H107" s="47"/>
      <c r="I107" s="47"/>
    </row>
    <row r="108" spans="1:9" x14ac:dyDescent="0.3">
      <c r="A108" s="2" t="s">
        <v>139</v>
      </c>
      <c r="B108" s="2" t="s">
        <v>61</v>
      </c>
      <c r="C108" s="2" t="s">
        <v>140</v>
      </c>
      <c r="D108" s="2" t="s">
        <v>141</v>
      </c>
      <c r="F108" s="2" t="s">
        <v>139</v>
      </c>
      <c r="G108" s="2" t="s">
        <v>61</v>
      </c>
      <c r="H108" s="2" t="s">
        <v>140</v>
      </c>
      <c r="I108" s="2" t="s">
        <v>142</v>
      </c>
    </row>
    <row r="109" spans="1:9" x14ac:dyDescent="0.3">
      <c r="A109" s="2" t="s">
        <v>143</v>
      </c>
      <c r="B109" s="2" t="s">
        <v>65</v>
      </c>
      <c r="C109" s="2">
        <v>318</v>
      </c>
      <c r="D109" s="2" t="str">
        <f>IF(B109="Grass","Yes","No")</f>
        <v>Yes</v>
      </c>
      <c r="F109" s="2" t="s">
        <v>143</v>
      </c>
      <c r="G109" s="2" t="s">
        <v>65</v>
      </c>
      <c r="H109" s="2">
        <v>318</v>
      </c>
      <c r="I109" s="2" t="str">
        <f>IF(H109&gt;500, "YES", "NO")</f>
        <v>NO</v>
      </c>
    </row>
    <row r="110" spans="1:9" x14ac:dyDescent="0.3">
      <c r="A110" s="2" t="s">
        <v>144</v>
      </c>
      <c r="B110" s="2" t="s">
        <v>65</v>
      </c>
      <c r="C110" s="2">
        <v>405</v>
      </c>
      <c r="D110" s="2" t="str">
        <f t="shared" ref="D110:D117" si="4">IF(B110="Grass","Yes","No")</f>
        <v>Yes</v>
      </c>
      <c r="F110" s="2" t="s">
        <v>144</v>
      </c>
      <c r="G110" s="2" t="s">
        <v>65</v>
      </c>
      <c r="H110" s="2">
        <v>405</v>
      </c>
      <c r="I110" s="2" t="str">
        <f t="shared" ref="I110:I117" si="5">IF(H110&gt;500, "YES", "NO")</f>
        <v>NO</v>
      </c>
    </row>
    <row r="111" spans="1:9" x14ac:dyDescent="0.3">
      <c r="A111" s="2" t="s">
        <v>145</v>
      </c>
      <c r="B111" s="2" t="s">
        <v>65</v>
      </c>
      <c r="C111" s="2">
        <v>525</v>
      </c>
      <c r="D111" s="2" t="str">
        <f t="shared" si="4"/>
        <v>Yes</v>
      </c>
      <c r="F111" s="2" t="s">
        <v>145</v>
      </c>
      <c r="G111" s="2" t="s">
        <v>65</v>
      </c>
      <c r="H111" s="2">
        <v>525</v>
      </c>
      <c r="I111" s="2" t="str">
        <f t="shared" si="5"/>
        <v>YES</v>
      </c>
    </row>
    <row r="112" spans="1:9" x14ac:dyDescent="0.3">
      <c r="A112" s="2" t="s">
        <v>146</v>
      </c>
      <c r="B112" s="2" t="s">
        <v>69</v>
      </c>
      <c r="C112" s="2">
        <v>309</v>
      </c>
      <c r="D112" s="2" t="str">
        <f t="shared" si="4"/>
        <v>No</v>
      </c>
      <c r="F112" s="2" t="s">
        <v>146</v>
      </c>
      <c r="G112" s="2" t="s">
        <v>69</v>
      </c>
      <c r="H112" s="2">
        <v>309</v>
      </c>
      <c r="I112" s="2" t="str">
        <f t="shared" si="5"/>
        <v>NO</v>
      </c>
    </row>
    <row r="113" spans="1:13" x14ac:dyDescent="0.3">
      <c r="A113" s="2" t="s">
        <v>147</v>
      </c>
      <c r="B113" s="2" t="s">
        <v>69</v>
      </c>
      <c r="C113" s="2">
        <v>405</v>
      </c>
      <c r="D113" s="2" t="str">
        <f t="shared" si="4"/>
        <v>No</v>
      </c>
      <c r="F113" s="2" t="s">
        <v>147</v>
      </c>
      <c r="G113" s="2" t="s">
        <v>69</v>
      </c>
      <c r="H113" s="2">
        <v>405</v>
      </c>
      <c r="I113" s="2" t="str">
        <f t="shared" si="5"/>
        <v>NO</v>
      </c>
    </row>
    <row r="114" spans="1:13" x14ac:dyDescent="0.3">
      <c r="A114" s="2" t="s">
        <v>148</v>
      </c>
      <c r="B114" s="2" t="s">
        <v>69</v>
      </c>
      <c r="C114" s="2">
        <v>534</v>
      </c>
      <c r="D114" s="2" t="str">
        <f t="shared" si="4"/>
        <v>No</v>
      </c>
      <c r="F114" s="2" t="s">
        <v>148</v>
      </c>
      <c r="G114" s="2" t="s">
        <v>69</v>
      </c>
      <c r="H114" s="2">
        <v>534</v>
      </c>
      <c r="I114" s="2" t="str">
        <f t="shared" si="5"/>
        <v>YES</v>
      </c>
    </row>
    <row r="115" spans="1:13" x14ac:dyDescent="0.3">
      <c r="A115" s="2" t="s">
        <v>149</v>
      </c>
      <c r="B115" s="2" t="s">
        <v>73</v>
      </c>
      <c r="C115" s="2">
        <v>314</v>
      </c>
      <c r="D115" s="2" t="str">
        <f t="shared" si="4"/>
        <v>No</v>
      </c>
      <c r="F115" s="2" t="s">
        <v>149</v>
      </c>
      <c r="G115" s="2" t="s">
        <v>73</v>
      </c>
      <c r="H115" s="2">
        <v>314</v>
      </c>
      <c r="I115" s="2" t="str">
        <f t="shared" si="5"/>
        <v>NO</v>
      </c>
    </row>
    <row r="116" spans="1:13" x14ac:dyDescent="0.3">
      <c r="A116" s="2" t="s">
        <v>150</v>
      </c>
      <c r="B116" s="2" t="s">
        <v>73</v>
      </c>
      <c r="C116" s="2">
        <v>405</v>
      </c>
      <c r="D116" s="2" t="str">
        <f t="shared" si="4"/>
        <v>No</v>
      </c>
      <c r="F116" s="2" t="s">
        <v>150</v>
      </c>
      <c r="G116" s="2" t="s">
        <v>73</v>
      </c>
      <c r="H116" s="2">
        <v>405</v>
      </c>
      <c r="I116" s="2" t="str">
        <f t="shared" si="5"/>
        <v>NO</v>
      </c>
    </row>
    <row r="117" spans="1:13" x14ac:dyDescent="0.3">
      <c r="A117" s="2" t="s">
        <v>151</v>
      </c>
      <c r="B117" s="2" t="s">
        <v>73</v>
      </c>
      <c r="C117" s="2">
        <v>530</v>
      </c>
      <c r="D117" s="2" t="str">
        <f t="shared" si="4"/>
        <v>No</v>
      </c>
      <c r="F117" s="2" t="s">
        <v>151</v>
      </c>
      <c r="G117" s="2" t="s">
        <v>73</v>
      </c>
      <c r="H117" s="2">
        <v>530</v>
      </c>
      <c r="I117" s="2" t="str">
        <f t="shared" si="5"/>
        <v>YES</v>
      </c>
    </row>
    <row r="119" spans="1:13" x14ac:dyDescent="0.3">
      <c r="A119" s="2" t="s">
        <v>152</v>
      </c>
      <c r="F119" s="2" t="s">
        <v>152</v>
      </c>
    </row>
    <row r="120" spans="1:13" x14ac:dyDescent="0.3">
      <c r="A120" s="47" t="s">
        <v>153</v>
      </c>
      <c r="B120" s="47"/>
      <c r="C120" s="47"/>
      <c r="D120" s="47"/>
      <c r="F120" s="47" t="s">
        <v>154</v>
      </c>
      <c r="G120" s="47"/>
      <c r="H120" s="47"/>
      <c r="I120" s="47"/>
      <c r="J120" s="47"/>
      <c r="K120" s="47"/>
      <c r="L120" s="47"/>
    </row>
    <row r="121" spans="1:13" x14ac:dyDescent="0.3">
      <c r="A121" s="2" t="s">
        <v>60</v>
      </c>
      <c r="B121" s="2" t="s">
        <v>61</v>
      </c>
      <c r="C121" s="2" t="s">
        <v>62</v>
      </c>
      <c r="D121" s="2" t="s">
        <v>155</v>
      </c>
      <c r="M121" s="2" t="s">
        <v>154</v>
      </c>
    </row>
    <row r="122" spans="1:13" x14ac:dyDescent="0.3">
      <c r="A122" s="2" t="s">
        <v>84</v>
      </c>
      <c r="B122" s="2" t="s">
        <v>65</v>
      </c>
      <c r="C122" s="2">
        <v>45</v>
      </c>
      <c r="D122" s="2" t="str">
        <f>_xlfn.IFS(C122&gt;90,"FAST", C122&gt;50,"Normal",C122&lt;50,"slow")</f>
        <v>slow</v>
      </c>
      <c r="F122" s="2">
        <v>1</v>
      </c>
      <c r="G122" s="2">
        <v>2</v>
      </c>
      <c r="H122" s="2">
        <v>3</v>
      </c>
      <c r="I122" s="2">
        <v>4</v>
      </c>
      <c r="J122" s="2">
        <v>5</v>
      </c>
      <c r="K122" s="2">
        <v>6</v>
      </c>
      <c r="M122" s="2">
        <f>MEDIAN(F122:K122)</f>
        <v>3.5</v>
      </c>
    </row>
    <row r="123" spans="1:13" x14ac:dyDescent="0.3">
      <c r="A123" s="2" t="s">
        <v>87</v>
      </c>
      <c r="B123" s="2" t="s">
        <v>65</v>
      </c>
      <c r="C123" s="2">
        <v>60</v>
      </c>
      <c r="D123" s="2" t="str">
        <f t="shared" ref="D123:D130" si="6">_xlfn.IFS(C123&gt;90,"FAST", C123&gt;50,"Normal",C123&lt;50,"slow")</f>
        <v>Normal</v>
      </c>
      <c r="M123" s="2" t="s">
        <v>154</v>
      </c>
    </row>
    <row r="124" spans="1:13" x14ac:dyDescent="0.3">
      <c r="A124" s="2" t="s">
        <v>88</v>
      </c>
      <c r="B124" s="2" t="s">
        <v>65</v>
      </c>
      <c r="C124" s="2">
        <v>80</v>
      </c>
      <c r="D124" s="2" t="str">
        <f t="shared" si="6"/>
        <v>Normal</v>
      </c>
      <c r="F124" s="2">
        <v>2</v>
      </c>
      <c r="G124" s="2">
        <v>2</v>
      </c>
      <c r="H124" s="2">
        <v>3</v>
      </c>
      <c r="I124" s="2">
        <v>3</v>
      </c>
      <c r="J124" s="2">
        <v>4</v>
      </c>
      <c r="K124" s="2">
        <v>5</v>
      </c>
      <c r="L124" s="2">
        <v>5</v>
      </c>
      <c r="M124" s="2">
        <f>MEDIAN(F124:L124)</f>
        <v>3</v>
      </c>
    </row>
    <row r="125" spans="1:13" x14ac:dyDescent="0.3">
      <c r="A125" s="2" t="s">
        <v>89</v>
      </c>
      <c r="B125" s="2" t="s">
        <v>69</v>
      </c>
      <c r="C125" s="2">
        <v>65</v>
      </c>
      <c r="D125" s="2" t="str">
        <f t="shared" si="6"/>
        <v>Normal</v>
      </c>
    </row>
    <row r="126" spans="1:13" x14ac:dyDescent="0.3">
      <c r="A126" s="2" t="s">
        <v>90</v>
      </c>
      <c r="B126" s="2" t="s">
        <v>69</v>
      </c>
      <c r="C126" s="2">
        <v>80</v>
      </c>
      <c r="D126" s="2" t="str">
        <f t="shared" si="6"/>
        <v>Normal</v>
      </c>
    </row>
    <row r="127" spans="1:13" x14ac:dyDescent="0.3">
      <c r="A127" s="2" t="s">
        <v>91</v>
      </c>
      <c r="B127" s="2" t="s">
        <v>69</v>
      </c>
      <c r="C127" s="2">
        <v>100</v>
      </c>
      <c r="D127" s="2" t="str">
        <f t="shared" si="6"/>
        <v>FAST</v>
      </c>
    </row>
    <row r="128" spans="1:13" x14ac:dyDescent="0.3">
      <c r="A128" s="2" t="s">
        <v>156</v>
      </c>
      <c r="B128" s="2" t="s">
        <v>73</v>
      </c>
      <c r="C128" s="2">
        <v>43</v>
      </c>
      <c r="D128" s="2" t="str">
        <f t="shared" si="6"/>
        <v>slow</v>
      </c>
    </row>
    <row r="129" spans="1:5" x14ac:dyDescent="0.3">
      <c r="A129" s="2" t="s">
        <v>157</v>
      </c>
      <c r="B129" s="2" t="s">
        <v>73</v>
      </c>
      <c r="C129" s="2">
        <v>58</v>
      </c>
      <c r="D129" s="2" t="str">
        <f t="shared" si="6"/>
        <v>Normal</v>
      </c>
    </row>
    <row r="130" spans="1:5" x14ac:dyDescent="0.3">
      <c r="A130" s="2" t="s">
        <v>158</v>
      </c>
      <c r="B130" s="2" t="s">
        <v>73</v>
      </c>
      <c r="C130" s="2">
        <v>78</v>
      </c>
      <c r="D130" s="2" t="str">
        <f t="shared" si="6"/>
        <v>Normal</v>
      </c>
    </row>
    <row r="132" spans="1:5" x14ac:dyDescent="0.3">
      <c r="A132" s="2" t="s">
        <v>76</v>
      </c>
    </row>
    <row r="133" spans="1:5" x14ac:dyDescent="0.3">
      <c r="A133" s="47" t="s">
        <v>159</v>
      </c>
      <c r="B133" s="47"/>
      <c r="C133" s="47"/>
      <c r="D133" s="47"/>
      <c r="E133" s="47"/>
    </row>
    <row r="134" spans="1:5" x14ac:dyDescent="0.3">
      <c r="A134" s="2" t="s">
        <v>160</v>
      </c>
      <c r="B134" s="2" t="s">
        <v>161</v>
      </c>
      <c r="C134" s="2" t="s">
        <v>162</v>
      </c>
      <c r="D134" s="2" t="s">
        <v>163</v>
      </c>
      <c r="E134" s="2" t="s">
        <v>164</v>
      </c>
    </row>
    <row r="135" spans="1:5" x14ac:dyDescent="0.3">
      <c r="A135" s="2" t="s">
        <v>165</v>
      </c>
      <c r="B135" s="2">
        <v>10</v>
      </c>
      <c r="C135" s="2">
        <v>4</v>
      </c>
      <c r="D135" s="2">
        <v>1</v>
      </c>
      <c r="E135" s="2">
        <v>1</v>
      </c>
    </row>
    <row r="136" spans="1:5" x14ac:dyDescent="0.3">
      <c r="A136" s="2" t="s">
        <v>166</v>
      </c>
      <c r="B136" s="2">
        <v>12</v>
      </c>
      <c r="C136" s="2">
        <v>3</v>
      </c>
      <c r="D136" s="2">
        <v>0</v>
      </c>
      <c r="E136" s="2">
        <v>1</v>
      </c>
    </row>
    <row r="137" spans="1:5" x14ac:dyDescent="0.3">
      <c r="A137" s="2" t="s">
        <v>167</v>
      </c>
      <c r="B137" s="2">
        <v>15</v>
      </c>
      <c r="C137" s="2">
        <v>1</v>
      </c>
      <c r="D137" s="2">
        <v>3</v>
      </c>
      <c r="E137" s="2">
        <v>1</v>
      </c>
    </row>
    <row r="138" spans="1:5" x14ac:dyDescent="0.3">
      <c r="A138" s="2" t="s">
        <v>168</v>
      </c>
      <c r="B138" s="2">
        <v>4</v>
      </c>
      <c r="C138" s="2">
        <v>2</v>
      </c>
      <c r="D138" s="2">
        <v>6</v>
      </c>
      <c r="E138" s="2">
        <v>0</v>
      </c>
    </row>
    <row r="139" spans="1:5" x14ac:dyDescent="0.3">
      <c r="A139" s="2" t="s">
        <v>169</v>
      </c>
      <c r="B139" s="2">
        <v>10</v>
      </c>
      <c r="C139" s="2">
        <v>4</v>
      </c>
      <c r="D139" s="2">
        <v>1</v>
      </c>
      <c r="E139" s="2">
        <v>1</v>
      </c>
    </row>
    <row r="140" spans="1:5" x14ac:dyDescent="0.3">
      <c r="A140" s="2" t="s">
        <v>170</v>
      </c>
      <c r="B140" s="2">
        <v>9</v>
      </c>
      <c r="C140" s="2">
        <v>2</v>
      </c>
      <c r="D140" s="2">
        <v>1</v>
      </c>
      <c r="E140" s="2">
        <v>0</v>
      </c>
    </row>
    <row r="142" spans="1:5" x14ac:dyDescent="0.3">
      <c r="A142" s="2" t="s">
        <v>171</v>
      </c>
      <c r="B142" s="2">
        <f>MODE(B135:E140)</f>
        <v>1</v>
      </c>
      <c r="C142" s="2" t="s">
        <v>172</v>
      </c>
    </row>
    <row r="144" spans="1:5" x14ac:dyDescent="0.3">
      <c r="A144" s="2" t="s">
        <v>76</v>
      </c>
    </row>
    <row r="145" spans="1:14" x14ac:dyDescent="0.3">
      <c r="A145" s="47" t="s">
        <v>173</v>
      </c>
      <c r="B145" s="47"/>
      <c r="C145" s="47"/>
      <c r="D145" s="47"/>
      <c r="F145" s="47" t="s">
        <v>174</v>
      </c>
      <c r="G145" s="47"/>
      <c r="H145" s="47"/>
      <c r="I145" s="47"/>
    </row>
    <row r="146" spans="1:14" x14ac:dyDescent="0.3">
      <c r="A146" s="2" t="s">
        <v>60</v>
      </c>
      <c r="B146" s="2" t="s">
        <v>61</v>
      </c>
      <c r="C146" s="2" t="s">
        <v>82</v>
      </c>
      <c r="D146" s="2" t="s">
        <v>175</v>
      </c>
      <c r="F146" s="2" t="s">
        <v>60</v>
      </c>
      <c r="G146" s="2" t="s">
        <v>61</v>
      </c>
      <c r="H146" s="2" t="s">
        <v>82</v>
      </c>
      <c r="I146" s="2" t="s">
        <v>175</v>
      </c>
    </row>
    <row r="147" spans="1:14" x14ac:dyDescent="0.3">
      <c r="A147" s="2" t="s">
        <v>84</v>
      </c>
      <c r="B147" s="2" t="s">
        <v>65</v>
      </c>
      <c r="C147" s="2">
        <v>49</v>
      </c>
      <c r="D147" s="2" t="b">
        <f>OR(B147 = "Water", C147 &gt; 60)</f>
        <v>0</v>
      </c>
      <c r="F147" s="2" t="s">
        <v>84</v>
      </c>
      <c r="G147" s="2" t="s">
        <v>65</v>
      </c>
      <c r="H147" s="2">
        <v>49</v>
      </c>
      <c r="I147" s="2" t="str">
        <f>IF(OR(G147="Water", H147&gt;60),"Yes","No")</f>
        <v>No</v>
      </c>
    </row>
    <row r="148" spans="1:14" x14ac:dyDescent="0.3">
      <c r="A148" s="2" t="s">
        <v>87</v>
      </c>
      <c r="B148" s="2" t="s">
        <v>65</v>
      </c>
      <c r="C148" s="2">
        <v>63</v>
      </c>
      <c r="D148" s="2" t="b">
        <f t="shared" ref="D148:D155" si="7">OR(B148 = "Water", C148 &gt; 60)</f>
        <v>1</v>
      </c>
      <c r="F148" s="2" t="s">
        <v>87</v>
      </c>
      <c r="G148" s="2" t="s">
        <v>65</v>
      </c>
      <c r="H148" s="2">
        <v>63</v>
      </c>
      <c r="I148" s="2" t="str">
        <f t="shared" ref="I148:I155" si="8">IF(OR(G148="Water", H148&gt;60),"Yes","No")</f>
        <v>Yes</v>
      </c>
    </row>
    <row r="149" spans="1:14" x14ac:dyDescent="0.3">
      <c r="A149" s="2" t="s">
        <v>88</v>
      </c>
      <c r="B149" s="2" t="s">
        <v>65</v>
      </c>
      <c r="C149" s="2">
        <v>83</v>
      </c>
      <c r="D149" s="2" t="b">
        <f t="shared" si="7"/>
        <v>1</v>
      </c>
      <c r="F149" s="2" t="s">
        <v>88</v>
      </c>
      <c r="G149" s="2" t="s">
        <v>65</v>
      </c>
      <c r="H149" s="2">
        <v>83</v>
      </c>
      <c r="I149" s="2" t="str">
        <f t="shared" si="8"/>
        <v>Yes</v>
      </c>
    </row>
    <row r="150" spans="1:14" x14ac:dyDescent="0.3">
      <c r="A150" s="2" t="s">
        <v>89</v>
      </c>
      <c r="B150" s="2" t="s">
        <v>69</v>
      </c>
      <c r="C150" s="2">
        <v>43</v>
      </c>
      <c r="D150" s="2" t="b">
        <f t="shared" si="7"/>
        <v>0</v>
      </c>
      <c r="F150" s="2" t="s">
        <v>89</v>
      </c>
      <c r="G150" s="2" t="s">
        <v>69</v>
      </c>
      <c r="H150" s="2">
        <v>43</v>
      </c>
      <c r="I150" s="2" t="str">
        <f t="shared" si="8"/>
        <v>No</v>
      </c>
    </row>
    <row r="151" spans="1:14" x14ac:dyDescent="0.3">
      <c r="A151" s="2" t="s">
        <v>90</v>
      </c>
      <c r="B151" s="2" t="s">
        <v>69</v>
      </c>
      <c r="C151" s="2">
        <v>58</v>
      </c>
      <c r="D151" s="2" t="b">
        <f t="shared" si="7"/>
        <v>0</v>
      </c>
      <c r="F151" s="2" t="s">
        <v>90</v>
      </c>
      <c r="G151" s="2" t="s">
        <v>69</v>
      </c>
      <c r="H151" s="2">
        <v>58</v>
      </c>
      <c r="I151" s="2" t="str">
        <f t="shared" si="8"/>
        <v>No</v>
      </c>
    </row>
    <row r="152" spans="1:14" x14ac:dyDescent="0.3">
      <c r="A152" s="2" t="s">
        <v>91</v>
      </c>
      <c r="B152" s="2" t="s">
        <v>69</v>
      </c>
      <c r="C152" s="2">
        <v>78</v>
      </c>
      <c r="D152" s="2" t="b">
        <f t="shared" si="7"/>
        <v>1</v>
      </c>
      <c r="F152" s="2" t="s">
        <v>91</v>
      </c>
      <c r="G152" s="2" t="s">
        <v>69</v>
      </c>
      <c r="H152" s="2">
        <v>78</v>
      </c>
      <c r="I152" s="2" t="str">
        <f t="shared" si="8"/>
        <v>Yes</v>
      </c>
    </row>
    <row r="153" spans="1:14" x14ac:dyDescent="0.3">
      <c r="A153" s="2" t="s">
        <v>156</v>
      </c>
      <c r="B153" s="2" t="s">
        <v>73</v>
      </c>
      <c r="C153" s="2">
        <v>65</v>
      </c>
      <c r="D153" s="2" t="b">
        <f t="shared" si="7"/>
        <v>1</v>
      </c>
      <c r="F153" s="2" t="s">
        <v>156</v>
      </c>
      <c r="G153" s="2" t="s">
        <v>73</v>
      </c>
      <c r="H153" s="2">
        <v>65</v>
      </c>
      <c r="I153" s="2" t="str">
        <f t="shared" si="8"/>
        <v>Yes</v>
      </c>
    </row>
    <row r="154" spans="1:14" x14ac:dyDescent="0.3">
      <c r="A154" s="2" t="s">
        <v>157</v>
      </c>
      <c r="B154" s="2" t="s">
        <v>73</v>
      </c>
      <c r="C154" s="2">
        <v>80</v>
      </c>
      <c r="D154" s="2" t="b">
        <f t="shared" si="7"/>
        <v>1</v>
      </c>
      <c r="F154" s="2" t="s">
        <v>157</v>
      </c>
      <c r="G154" s="2" t="s">
        <v>73</v>
      </c>
      <c r="H154" s="2">
        <v>80</v>
      </c>
      <c r="I154" s="2" t="str">
        <f t="shared" si="8"/>
        <v>Yes</v>
      </c>
    </row>
    <row r="155" spans="1:14" x14ac:dyDescent="0.3">
      <c r="A155" s="2" t="s">
        <v>158</v>
      </c>
      <c r="B155" s="2" t="s">
        <v>73</v>
      </c>
      <c r="C155" s="2">
        <v>100</v>
      </c>
      <c r="D155" s="2" t="b">
        <f t="shared" si="7"/>
        <v>1</v>
      </c>
      <c r="F155" s="2" t="s">
        <v>158</v>
      </c>
      <c r="G155" s="2" t="s">
        <v>73</v>
      </c>
      <c r="H155" s="2">
        <v>100</v>
      </c>
      <c r="I155" s="2" t="str">
        <f t="shared" si="8"/>
        <v>Yes</v>
      </c>
    </row>
    <row r="157" spans="1:14" x14ac:dyDescent="0.3">
      <c r="A157" s="2" t="s">
        <v>76</v>
      </c>
    </row>
    <row r="158" spans="1:14" x14ac:dyDescent="0.3">
      <c r="A158" s="47" t="s">
        <v>176</v>
      </c>
      <c r="B158" s="47"/>
      <c r="C158" s="47"/>
      <c r="D158" s="47"/>
      <c r="E158" s="47"/>
      <c r="F158" s="47"/>
      <c r="H158" s="47" t="s">
        <v>177</v>
      </c>
      <c r="I158" s="47"/>
      <c r="J158" s="47"/>
      <c r="K158" s="47"/>
      <c r="L158" s="47"/>
      <c r="M158" s="47"/>
      <c r="N158" s="47"/>
    </row>
    <row r="159" spans="1:14" x14ac:dyDescent="0.3">
      <c r="A159" s="2" t="s">
        <v>139</v>
      </c>
      <c r="B159" s="2" t="s">
        <v>61</v>
      </c>
      <c r="C159" s="2" t="s">
        <v>100</v>
      </c>
      <c r="D159" s="2" t="s">
        <v>140</v>
      </c>
      <c r="H159" s="2" t="s">
        <v>178</v>
      </c>
      <c r="I159" s="2" t="s">
        <v>179</v>
      </c>
      <c r="J159" s="2" t="s">
        <v>61</v>
      </c>
      <c r="K159" s="2" t="s">
        <v>100</v>
      </c>
      <c r="L159" s="2" t="s">
        <v>140</v>
      </c>
    </row>
    <row r="160" spans="1:14" x14ac:dyDescent="0.3">
      <c r="A160" s="2" t="s">
        <v>143</v>
      </c>
      <c r="B160" s="2" t="s">
        <v>65</v>
      </c>
      <c r="C160" s="2" t="s">
        <v>106</v>
      </c>
      <c r="D160" s="2">
        <v>318</v>
      </c>
      <c r="H160" s="2">
        <v>1</v>
      </c>
      <c r="I160" s="2" t="s">
        <v>180</v>
      </c>
      <c r="J160" s="2" t="s">
        <v>65</v>
      </c>
      <c r="K160" s="2" t="s">
        <v>106</v>
      </c>
      <c r="L160" s="2">
        <v>318</v>
      </c>
    </row>
    <row r="161" spans="1:12" x14ac:dyDescent="0.3">
      <c r="A161" s="2" t="s">
        <v>144</v>
      </c>
      <c r="B161" s="2" t="s">
        <v>65</v>
      </c>
      <c r="C161" s="2" t="s">
        <v>106</v>
      </c>
      <c r="D161" s="2">
        <v>405</v>
      </c>
      <c r="H161" s="2">
        <v>2</v>
      </c>
      <c r="I161" s="2" t="s">
        <v>181</v>
      </c>
      <c r="J161" s="2" t="s">
        <v>65</v>
      </c>
      <c r="K161" s="2" t="s">
        <v>106</v>
      </c>
      <c r="L161" s="2">
        <v>405</v>
      </c>
    </row>
    <row r="162" spans="1:12" x14ac:dyDescent="0.3">
      <c r="A162" s="2" t="s">
        <v>145</v>
      </c>
      <c r="B162" s="2" t="s">
        <v>65</v>
      </c>
      <c r="C162" s="2" t="s">
        <v>106</v>
      </c>
      <c r="D162" s="2">
        <v>525</v>
      </c>
      <c r="H162" s="2">
        <v>3</v>
      </c>
      <c r="I162" s="2" t="s">
        <v>182</v>
      </c>
      <c r="J162" s="2" t="s">
        <v>65</v>
      </c>
      <c r="K162" s="2" t="s">
        <v>106</v>
      </c>
      <c r="L162" s="2">
        <v>525</v>
      </c>
    </row>
    <row r="163" spans="1:12" x14ac:dyDescent="0.3">
      <c r="A163" s="2" t="s">
        <v>146</v>
      </c>
      <c r="B163" s="2" t="s">
        <v>69</v>
      </c>
      <c r="D163" s="2">
        <v>309</v>
      </c>
      <c r="H163" s="2">
        <v>4</v>
      </c>
      <c r="I163" s="2" t="s">
        <v>183</v>
      </c>
      <c r="J163" s="2" t="s">
        <v>69</v>
      </c>
      <c r="L163" s="2">
        <v>309</v>
      </c>
    </row>
    <row r="164" spans="1:12" x14ac:dyDescent="0.3">
      <c r="A164" s="2" t="s">
        <v>147</v>
      </c>
      <c r="B164" s="2" t="s">
        <v>69</v>
      </c>
      <c r="D164" s="2">
        <v>405</v>
      </c>
      <c r="H164" s="2">
        <v>5</v>
      </c>
      <c r="I164" s="2" t="s">
        <v>184</v>
      </c>
      <c r="J164" s="2" t="s">
        <v>69</v>
      </c>
      <c r="L164" s="2">
        <v>405</v>
      </c>
    </row>
    <row r="165" spans="1:12" x14ac:dyDescent="0.3">
      <c r="A165" s="2" t="s">
        <v>148</v>
      </c>
      <c r="B165" s="2" t="s">
        <v>69</v>
      </c>
      <c r="C165" s="2" t="s">
        <v>121</v>
      </c>
      <c r="D165" s="2">
        <v>534</v>
      </c>
      <c r="H165" s="2">
        <v>6</v>
      </c>
      <c r="I165" s="2" t="s">
        <v>185</v>
      </c>
      <c r="J165" s="2" t="s">
        <v>69</v>
      </c>
      <c r="K165" s="2" t="s">
        <v>121</v>
      </c>
      <c r="L165" s="2">
        <v>534</v>
      </c>
    </row>
    <row r="166" spans="1:12" x14ac:dyDescent="0.3">
      <c r="A166" s="2" t="s">
        <v>149</v>
      </c>
      <c r="B166" s="2" t="s">
        <v>73</v>
      </c>
      <c r="D166" s="2">
        <v>314</v>
      </c>
      <c r="H166" s="2">
        <v>7</v>
      </c>
      <c r="I166" s="2" t="s">
        <v>186</v>
      </c>
      <c r="J166" s="2" t="s">
        <v>73</v>
      </c>
      <c r="L166" s="2">
        <v>314</v>
      </c>
    </row>
    <row r="167" spans="1:12" x14ac:dyDescent="0.3">
      <c r="A167" s="2" t="s">
        <v>150</v>
      </c>
      <c r="B167" s="2" t="s">
        <v>73</v>
      </c>
      <c r="D167" s="2">
        <v>405</v>
      </c>
      <c r="H167" s="2">
        <v>8</v>
      </c>
      <c r="I167" s="2" t="s">
        <v>187</v>
      </c>
      <c r="J167" s="2" t="s">
        <v>73</v>
      </c>
      <c r="L167" s="2">
        <v>405</v>
      </c>
    </row>
    <row r="168" spans="1:12" x14ac:dyDescent="0.3">
      <c r="A168" s="2" t="s">
        <v>151</v>
      </c>
      <c r="B168" s="2" t="s">
        <v>73</v>
      </c>
      <c r="D168" s="2">
        <v>530</v>
      </c>
      <c r="H168" s="2">
        <v>9</v>
      </c>
      <c r="I168" s="2" t="s">
        <v>188</v>
      </c>
      <c r="J168" s="2" t="s">
        <v>73</v>
      </c>
      <c r="L168" s="2">
        <v>530</v>
      </c>
    </row>
    <row r="169" spans="1:12" x14ac:dyDescent="0.3">
      <c r="A169" s="2" t="s">
        <v>189</v>
      </c>
      <c r="B169" s="2" t="s">
        <v>124</v>
      </c>
      <c r="D169" s="2">
        <v>195</v>
      </c>
      <c r="H169" s="2">
        <v>10</v>
      </c>
      <c r="I169" s="2" t="s">
        <v>189</v>
      </c>
      <c r="J169" s="2" t="s">
        <v>124</v>
      </c>
      <c r="L169" s="2">
        <v>195</v>
      </c>
    </row>
    <row r="170" spans="1:12" x14ac:dyDescent="0.3">
      <c r="A170" s="2" t="s">
        <v>190</v>
      </c>
      <c r="B170" s="2" t="s">
        <v>124</v>
      </c>
      <c r="D170" s="2">
        <v>205</v>
      </c>
      <c r="H170" s="2">
        <v>11</v>
      </c>
      <c r="I170" s="2" t="s">
        <v>190</v>
      </c>
      <c r="J170" s="2" t="s">
        <v>124</v>
      </c>
      <c r="L170" s="2">
        <v>205</v>
      </c>
    </row>
    <row r="171" spans="1:12" x14ac:dyDescent="0.3">
      <c r="A171" s="2" t="s">
        <v>191</v>
      </c>
      <c r="B171" s="2" t="s">
        <v>124</v>
      </c>
      <c r="C171" s="2" t="s">
        <v>121</v>
      </c>
      <c r="D171" s="2">
        <v>395</v>
      </c>
      <c r="H171" s="2">
        <v>12</v>
      </c>
      <c r="I171" s="2" t="s">
        <v>191</v>
      </c>
      <c r="J171" s="2" t="s">
        <v>124</v>
      </c>
      <c r="K171" s="2" t="s">
        <v>121</v>
      </c>
      <c r="L171" s="2">
        <v>395</v>
      </c>
    </row>
    <row r="172" spans="1:12" x14ac:dyDescent="0.3">
      <c r="A172" s="2" t="s">
        <v>192</v>
      </c>
      <c r="B172" s="2" t="s">
        <v>124</v>
      </c>
      <c r="C172" s="2" t="s">
        <v>106</v>
      </c>
      <c r="D172" s="2">
        <v>195</v>
      </c>
      <c r="H172" s="2">
        <v>13</v>
      </c>
      <c r="I172" s="2" t="s">
        <v>192</v>
      </c>
      <c r="J172" s="2" t="s">
        <v>124</v>
      </c>
      <c r="K172" s="2" t="s">
        <v>106</v>
      </c>
      <c r="L172" s="2">
        <v>195</v>
      </c>
    </row>
    <row r="173" spans="1:12" x14ac:dyDescent="0.3">
      <c r="A173" s="2" t="s">
        <v>193</v>
      </c>
      <c r="B173" s="2" t="s">
        <v>124</v>
      </c>
      <c r="C173" s="2" t="s">
        <v>106</v>
      </c>
      <c r="D173" s="2">
        <v>205</v>
      </c>
      <c r="H173" s="2">
        <v>14</v>
      </c>
      <c r="I173" s="2" t="s">
        <v>193</v>
      </c>
      <c r="J173" s="2" t="s">
        <v>124</v>
      </c>
      <c r="K173" s="2" t="s">
        <v>106</v>
      </c>
      <c r="L173" s="2">
        <v>205</v>
      </c>
    </row>
    <row r="174" spans="1:12" x14ac:dyDescent="0.3">
      <c r="A174" s="2" t="s">
        <v>194</v>
      </c>
      <c r="B174" s="2" t="s">
        <v>124</v>
      </c>
      <c r="C174" s="2" t="s">
        <v>106</v>
      </c>
      <c r="D174" s="2">
        <v>395</v>
      </c>
      <c r="H174" s="2">
        <v>15</v>
      </c>
      <c r="I174" s="2" t="s">
        <v>194</v>
      </c>
      <c r="J174" s="2" t="s">
        <v>124</v>
      </c>
      <c r="K174" s="2" t="s">
        <v>106</v>
      </c>
      <c r="L174" s="2">
        <v>395</v>
      </c>
    </row>
    <row r="175" spans="1:12" x14ac:dyDescent="0.3">
      <c r="A175" s="2" t="s">
        <v>195</v>
      </c>
      <c r="B175" s="2" t="s">
        <v>120</v>
      </c>
      <c r="C175" s="2" t="s">
        <v>121</v>
      </c>
      <c r="D175" s="2">
        <v>251</v>
      </c>
      <c r="H175" s="2">
        <v>16</v>
      </c>
      <c r="I175" s="2" t="s">
        <v>195</v>
      </c>
      <c r="J175" s="2" t="s">
        <v>120</v>
      </c>
      <c r="K175" s="2" t="s">
        <v>121</v>
      </c>
      <c r="L175" s="2">
        <v>251</v>
      </c>
    </row>
    <row r="176" spans="1:12" x14ac:dyDescent="0.3">
      <c r="A176" s="2" t="s">
        <v>196</v>
      </c>
      <c r="B176" s="2" t="s">
        <v>120</v>
      </c>
      <c r="C176" s="2" t="s">
        <v>121</v>
      </c>
      <c r="D176" s="2">
        <v>349</v>
      </c>
      <c r="H176" s="2">
        <v>17</v>
      </c>
      <c r="I176" s="2" t="s">
        <v>197</v>
      </c>
      <c r="J176" s="2" t="s">
        <v>120</v>
      </c>
      <c r="K176" s="2" t="s">
        <v>121</v>
      </c>
      <c r="L176" s="2">
        <v>349</v>
      </c>
    </row>
    <row r="177" spans="1:12" x14ac:dyDescent="0.3">
      <c r="A177" s="2" t="s">
        <v>198</v>
      </c>
      <c r="B177" s="2" t="s">
        <v>120</v>
      </c>
      <c r="C177" s="2" t="s">
        <v>121</v>
      </c>
      <c r="D177" s="2">
        <v>479</v>
      </c>
      <c r="H177" s="2">
        <v>18</v>
      </c>
      <c r="I177" s="2" t="s">
        <v>199</v>
      </c>
      <c r="J177" s="2" t="s">
        <v>120</v>
      </c>
      <c r="K177" s="2" t="s">
        <v>121</v>
      </c>
      <c r="L177" s="2">
        <v>479</v>
      </c>
    </row>
    <row r="178" spans="1:12" x14ac:dyDescent="0.3">
      <c r="A178" s="2" t="s">
        <v>200</v>
      </c>
      <c r="B178" s="2" t="s">
        <v>120</v>
      </c>
      <c r="D178" s="2">
        <v>253</v>
      </c>
      <c r="H178" s="2">
        <v>19</v>
      </c>
      <c r="I178" s="2" t="s">
        <v>200</v>
      </c>
      <c r="J178" s="2" t="s">
        <v>120</v>
      </c>
      <c r="L178" s="2">
        <v>253</v>
      </c>
    </row>
    <row r="179" spans="1:12" x14ac:dyDescent="0.3">
      <c r="A179" s="2" t="s">
        <v>201</v>
      </c>
      <c r="B179" s="2" t="s">
        <v>120</v>
      </c>
      <c r="D179" s="2">
        <v>413</v>
      </c>
      <c r="H179" s="2">
        <v>20</v>
      </c>
      <c r="I179" s="2" t="s">
        <v>201</v>
      </c>
      <c r="J179" s="2" t="s">
        <v>120</v>
      </c>
      <c r="L179" s="2">
        <v>413</v>
      </c>
    </row>
    <row r="180" spans="1:12" x14ac:dyDescent="0.3">
      <c r="A180" s="2" t="s">
        <v>202</v>
      </c>
      <c r="B180" s="2" t="s">
        <v>120</v>
      </c>
      <c r="C180" s="2" t="s">
        <v>121</v>
      </c>
      <c r="D180" s="2">
        <v>262</v>
      </c>
      <c r="H180" s="2" t="s">
        <v>76</v>
      </c>
    </row>
    <row r="181" spans="1:12" x14ac:dyDescent="0.3">
      <c r="A181" s="2" t="s">
        <v>203</v>
      </c>
      <c r="B181" s="2" t="s">
        <v>120</v>
      </c>
      <c r="C181" s="2" t="s">
        <v>121</v>
      </c>
      <c r="D181" s="2">
        <v>442</v>
      </c>
    </row>
    <row r="184" spans="1:12" x14ac:dyDescent="0.3">
      <c r="B184" s="47" t="s">
        <v>204</v>
      </c>
      <c r="C184" s="47"/>
      <c r="D184" s="47"/>
      <c r="E184" s="47"/>
      <c r="F184" s="47"/>
      <c r="G184" s="47"/>
    </row>
    <row r="185" spans="1:12" x14ac:dyDescent="0.3">
      <c r="B185" s="2" t="s">
        <v>60</v>
      </c>
      <c r="C185" s="2" t="s">
        <v>61</v>
      </c>
      <c r="D185" s="2" t="s">
        <v>140</v>
      </c>
    </row>
    <row r="186" spans="1:12" x14ac:dyDescent="0.3">
      <c r="B186" s="2" t="s">
        <v>84</v>
      </c>
      <c r="C186" s="2" t="s">
        <v>65</v>
      </c>
      <c r="D186" s="2">
        <v>318</v>
      </c>
      <c r="F186" s="8" t="s">
        <v>78</v>
      </c>
      <c r="G186" s="10" t="s">
        <v>205</v>
      </c>
    </row>
    <row r="187" spans="1:12" x14ac:dyDescent="0.3">
      <c r="B187" s="2" t="s">
        <v>87</v>
      </c>
      <c r="C187" s="2" t="s">
        <v>65</v>
      </c>
      <c r="D187" s="2">
        <v>405</v>
      </c>
      <c r="F187" s="14" t="s">
        <v>65</v>
      </c>
      <c r="G187" s="11">
        <f>SUMIF($C$186:$C$194, F187, $D$186:$D$194)</f>
        <v>1248</v>
      </c>
    </row>
    <row r="188" spans="1:12" x14ac:dyDescent="0.3">
      <c r="B188" s="2" t="s">
        <v>88</v>
      </c>
      <c r="C188" s="2" t="s">
        <v>65</v>
      </c>
      <c r="D188" s="2">
        <v>525</v>
      </c>
      <c r="F188" s="14" t="s">
        <v>69</v>
      </c>
      <c r="G188" s="11">
        <f>SUMIF($C$186:$C$194, F188, $D$186:$D$194)</f>
        <v>1248</v>
      </c>
    </row>
    <row r="189" spans="1:12" x14ac:dyDescent="0.3">
      <c r="B189" s="2" t="s">
        <v>89</v>
      </c>
      <c r="C189" s="2" t="s">
        <v>69</v>
      </c>
      <c r="D189" s="2">
        <v>309</v>
      </c>
      <c r="F189" s="16" t="s">
        <v>73</v>
      </c>
      <c r="G189" s="11">
        <f t="shared" ref="G189" si="9">SUMIF($C$186:$C$194, F189, $D$186:$D$194)</f>
        <v>1249</v>
      </c>
    </row>
    <row r="190" spans="1:12" x14ac:dyDescent="0.3">
      <c r="B190" s="2" t="s">
        <v>90</v>
      </c>
      <c r="C190" s="2" t="s">
        <v>69</v>
      </c>
      <c r="D190" s="2">
        <v>405</v>
      </c>
    </row>
    <row r="191" spans="1:12" x14ac:dyDescent="0.3">
      <c r="B191" s="2" t="s">
        <v>91</v>
      </c>
      <c r="C191" s="2" t="s">
        <v>69</v>
      </c>
      <c r="D191" s="2">
        <v>534</v>
      </c>
    </row>
    <row r="192" spans="1:12" x14ac:dyDescent="0.3">
      <c r="B192" s="2" t="s">
        <v>156</v>
      </c>
      <c r="C192" s="2" t="s">
        <v>73</v>
      </c>
      <c r="D192" s="2">
        <v>314</v>
      </c>
    </row>
    <row r="193" spans="2:9" x14ac:dyDescent="0.3">
      <c r="B193" s="2" t="s">
        <v>157</v>
      </c>
      <c r="C193" s="2" t="s">
        <v>73</v>
      </c>
      <c r="D193" s="2">
        <v>405</v>
      </c>
    </row>
    <row r="194" spans="2:9" x14ac:dyDescent="0.3">
      <c r="B194" s="2" t="s">
        <v>158</v>
      </c>
      <c r="C194" s="2" t="s">
        <v>73</v>
      </c>
      <c r="D194" s="2">
        <v>530</v>
      </c>
    </row>
    <row r="196" spans="2:9" x14ac:dyDescent="0.3">
      <c r="B196" s="2" t="s">
        <v>76</v>
      </c>
    </row>
    <row r="197" spans="2:9" x14ac:dyDescent="0.3">
      <c r="B197" s="47" t="s">
        <v>206</v>
      </c>
      <c r="C197" s="47"/>
      <c r="D197" s="47"/>
      <c r="E197" s="47"/>
      <c r="F197" s="47"/>
      <c r="G197" s="47"/>
      <c r="H197" s="47"/>
      <c r="I197" s="47"/>
    </row>
    <row r="198" spans="2:9" x14ac:dyDescent="0.3">
      <c r="B198" s="2" t="s">
        <v>179</v>
      </c>
      <c r="C198" s="2" t="s">
        <v>61</v>
      </c>
      <c r="D198" s="2" t="s">
        <v>140</v>
      </c>
      <c r="E198" s="2" t="s">
        <v>83</v>
      </c>
      <c r="G198" s="8" t="s">
        <v>78</v>
      </c>
      <c r="H198" s="9" t="s">
        <v>85</v>
      </c>
      <c r="I198" s="10" t="s">
        <v>205</v>
      </c>
    </row>
    <row r="199" spans="2:9" x14ac:dyDescent="0.3">
      <c r="B199" s="2" t="s">
        <v>180</v>
      </c>
      <c r="C199" s="2" t="s">
        <v>65</v>
      </c>
      <c r="D199" s="2">
        <v>318</v>
      </c>
      <c r="E199" s="2">
        <v>1</v>
      </c>
      <c r="G199" s="14" t="s">
        <v>73</v>
      </c>
      <c r="H199" s="15">
        <v>1</v>
      </c>
      <c r="I199" s="11">
        <f>SUMIFS($D$199:$D$211,$C$199:$C$211,G199,$E$199:$E$211,H199)</f>
        <v>314</v>
      </c>
    </row>
    <row r="200" spans="2:9" x14ac:dyDescent="0.3">
      <c r="B200" s="2" t="s">
        <v>181</v>
      </c>
      <c r="C200" s="2" t="s">
        <v>65</v>
      </c>
      <c r="D200" s="2">
        <v>405</v>
      </c>
      <c r="E200" s="2">
        <v>2</v>
      </c>
      <c r="G200" s="14" t="s">
        <v>73</v>
      </c>
      <c r="H200" s="15">
        <v>2</v>
      </c>
      <c r="I200" s="11">
        <f t="shared" ref="I200:I210" si="10">SUMIFS($D$199:$D$211,$C$199:$C$211,G200,$E$199:$E$211,H200)</f>
        <v>405</v>
      </c>
    </row>
    <row r="201" spans="2:9" x14ac:dyDescent="0.3">
      <c r="B201" s="2" t="s">
        <v>182</v>
      </c>
      <c r="C201" s="2" t="s">
        <v>65</v>
      </c>
      <c r="D201" s="2">
        <v>525</v>
      </c>
      <c r="E201" s="2">
        <v>3</v>
      </c>
      <c r="G201" s="14" t="s">
        <v>73</v>
      </c>
      <c r="H201" s="15">
        <v>3</v>
      </c>
      <c r="I201" s="11">
        <f t="shared" si="10"/>
        <v>530</v>
      </c>
    </row>
    <row r="202" spans="2:9" x14ac:dyDescent="0.3">
      <c r="B202" s="2" t="s">
        <v>183</v>
      </c>
      <c r="C202" s="2" t="s">
        <v>69</v>
      </c>
      <c r="D202" s="2">
        <v>309</v>
      </c>
      <c r="E202" s="2">
        <v>1</v>
      </c>
      <c r="G202" s="14" t="s">
        <v>65</v>
      </c>
      <c r="H202" s="15">
        <v>1</v>
      </c>
      <c r="I202" s="11">
        <f t="shared" si="10"/>
        <v>318</v>
      </c>
    </row>
    <row r="203" spans="2:9" x14ac:dyDescent="0.3">
      <c r="B203" s="2" t="s">
        <v>184</v>
      </c>
      <c r="C203" s="2" t="s">
        <v>69</v>
      </c>
      <c r="D203" s="2">
        <v>405</v>
      </c>
      <c r="E203" s="2">
        <v>1</v>
      </c>
      <c r="G203" s="14" t="s">
        <v>65</v>
      </c>
      <c r="H203" s="15">
        <v>2</v>
      </c>
      <c r="I203" s="11">
        <f t="shared" si="10"/>
        <v>405</v>
      </c>
    </row>
    <row r="204" spans="2:9" x14ac:dyDescent="0.3">
      <c r="B204" s="2" t="s">
        <v>185</v>
      </c>
      <c r="C204" s="2" t="s">
        <v>69</v>
      </c>
      <c r="D204" s="2">
        <v>534</v>
      </c>
      <c r="E204" s="2">
        <v>2</v>
      </c>
      <c r="G204" s="14" t="s">
        <v>65</v>
      </c>
      <c r="H204" s="15">
        <v>3</v>
      </c>
      <c r="I204" s="11">
        <f t="shared" si="10"/>
        <v>525</v>
      </c>
    </row>
    <row r="205" spans="2:9" x14ac:dyDescent="0.3">
      <c r="B205" s="2" t="s">
        <v>186</v>
      </c>
      <c r="C205" s="2" t="s">
        <v>73</v>
      </c>
      <c r="D205" s="2">
        <v>314</v>
      </c>
      <c r="E205" s="2">
        <v>1</v>
      </c>
      <c r="G205" s="14" t="s">
        <v>69</v>
      </c>
      <c r="H205" s="15">
        <v>1</v>
      </c>
      <c r="I205" s="11">
        <f t="shared" si="10"/>
        <v>714</v>
      </c>
    </row>
    <row r="206" spans="2:9" x14ac:dyDescent="0.3">
      <c r="B206" s="2" t="s">
        <v>187</v>
      </c>
      <c r="C206" s="2" t="s">
        <v>73</v>
      </c>
      <c r="D206" s="2">
        <v>405</v>
      </c>
      <c r="E206" s="2">
        <v>2</v>
      </c>
      <c r="G206" s="14" t="s">
        <v>69</v>
      </c>
      <c r="H206" s="15">
        <v>2</v>
      </c>
      <c r="I206" s="11">
        <f t="shared" si="10"/>
        <v>534</v>
      </c>
    </row>
    <row r="207" spans="2:9" x14ac:dyDescent="0.3">
      <c r="B207" s="2" t="s">
        <v>188</v>
      </c>
      <c r="C207" s="2" t="s">
        <v>73</v>
      </c>
      <c r="D207" s="2">
        <v>530</v>
      </c>
      <c r="E207" s="2">
        <v>3</v>
      </c>
      <c r="G207" s="14" t="s">
        <v>69</v>
      </c>
      <c r="H207" s="15">
        <v>3</v>
      </c>
      <c r="I207" s="11">
        <f t="shared" si="10"/>
        <v>0</v>
      </c>
    </row>
    <row r="208" spans="2:9" x14ac:dyDescent="0.3">
      <c r="B208" s="2" t="s">
        <v>189</v>
      </c>
      <c r="C208" s="2" t="s">
        <v>124</v>
      </c>
      <c r="D208" s="2">
        <v>195</v>
      </c>
      <c r="E208" s="2">
        <v>1</v>
      </c>
      <c r="G208" s="14" t="s">
        <v>124</v>
      </c>
      <c r="H208" s="15">
        <v>1</v>
      </c>
      <c r="I208" s="11">
        <f t="shared" si="10"/>
        <v>195</v>
      </c>
    </row>
    <row r="209" spans="1:9" x14ac:dyDescent="0.3">
      <c r="B209" s="2" t="s">
        <v>190</v>
      </c>
      <c r="C209" s="2" t="s">
        <v>124</v>
      </c>
      <c r="D209" s="2">
        <v>205</v>
      </c>
      <c r="E209" s="2">
        <v>2</v>
      </c>
      <c r="G209" s="14" t="s">
        <v>124</v>
      </c>
      <c r="H209" s="15">
        <v>2</v>
      </c>
      <c r="I209" s="11">
        <f t="shared" si="10"/>
        <v>600</v>
      </c>
    </row>
    <row r="210" spans="1:9" x14ac:dyDescent="0.3">
      <c r="B210" s="2" t="s">
        <v>191</v>
      </c>
      <c r="C210" s="2" t="s">
        <v>124</v>
      </c>
      <c r="D210" s="2">
        <v>395</v>
      </c>
      <c r="E210" s="2">
        <v>2</v>
      </c>
      <c r="G210" s="16" t="s">
        <v>124</v>
      </c>
      <c r="H210" s="17">
        <v>3</v>
      </c>
      <c r="I210" s="13">
        <f t="shared" si="10"/>
        <v>195</v>
      </c>
    </row>
    <row r="211" spans="1:9" x14ac:dyDescent="0.3">
      <c r="B211" s="2" t="s">
        <v>192</v>
      </c>
      <c r="C211" s="2" t="s">
        <v>124</v>
      </c>
      <c r="D211" s="2">
        <v>195</v>
      </c>
      <c r="E211" s="2">
        <v>3</v>
      </c>
    </row>
    <row r="214" spans="1:9" x14ac:dyDescent="0.3">
      <c r="A214" s="47" t="s">
        <v>207</v>
      </c>
      <c r="B214" s="47"/>
      <c r="C214" s="47"/>
      <c r="D214" s="47"/>
      <c r="E214" s="47"/>
      <c r="F214" s="47"/>
      <c r="G214" s="47"/>
    </row>
    <row r="215" spans="1:9" x14ac:dyDescent="0.3">
      <c r="A215" s="2" t="s">
        <v>208</v>
      </c>
      <c r="B215" s="2" t="s">
        <v>139</v>
      </c>
      <c r="C215" s="2" t="s">
        <v>61</v>
      </c>
      <c r="D215" s="2" t="s">
        <v>100</v>
      </c>
      <c r="E215" s="2" t="s">
        <v>140</v>
      </c>
    </row>
    <row r="216" spans="1:9" x14ac:dyDescent="0.3">
      <c r="A216" s="2">
        <v>1</v>
      </c>
      <c r="B216" s="2" t="s">
        <v>143</v>
      </c>
      <c r="C216" s="2" t="s">
        <v>65</v>
      </c>
      <c r="D216" s="2" t="s">
        <v>106</v>
      </c>
      <c r="E216" s="2">
        <v>318</v>
      </c>
    </row>
    <row r="217" spans="1:9" x14ac:dyDescent="0.3">
      <c r="A217" s="2">
        <v>2</v>
      </c>
      <c r="B217" s="2" t="s">
        <v>144</v>
      </c>
      <c r="C217" s="2" t="s">
        <v>65</v>
      </c>
      <c r="D217" s="2" t="s">
        <v>106</v>
      </c>
      <c r="E217" s="2">
        <v>405</v>
      </c>
    </row>
    <row r="218" spans="1:9" x14ac:dyDescent="0.3">
      <c r="A218" s="2">
        <v>3</v>
      </c>
      <c r="B218" s="2" t="s">
        <v>145</v>
      </c>
      <c r="C218" s="2" t="s">
        <v>65</v>
      </c>
      <c r="D218" s="2" t="s">
        <v>106</v>
      </c>
      <c r="E218" s="2">
        <v>525</v>
      </c>
      <c r="F218" s="15" t="s">
        <v>209</v>
      </c>
      <c r="G218" s="2">
        <v>5</v>
      </c>
    </row>
    <row r="219" spans="1:9" x14ac:dyDescent="0.3">
      <c r="A219" s="2">
        <v>4</v>
      </c>
      <c r="B219" s="2" t="s">
        <v>146</v>
      </c>
      <c r="C219" s="2" t="s">
        <v>69</v>
      </c>
      <c r="E219" s="2">
        <v>309</v>
      </c>
      <c r="F219" s="15" t="s">
        <v>179</v>
      </c>
      <c r="G219" s="19" t="str">
        <f>VLOOKUP(G218,A216:B237,2,1)</f>
        <v xml:space="preserve">  Charmeleon</v>
      </c>
    </row>
    <row r="220" spans="1:9" x14ac:dyDescent="0.3">
      <c r="A220" s="2">
        <v>5</v>
      </c>
      <c r="B220" s="2" t="s">
        <v>147</v>
      </c>
      <c r="C220" s="2" t="s">
        <v>69</v>
      </c>
      <c r="E220" s="2">
        <v>405</v>
      </c>
    </row>
    <row r="221" spans="1:9" x14ac:dyDescent="0.3">
      <c r="A221" s="2">
        <v>6</v>
      </c>
      <c r="B221" s="2" t="s">
        <v>148</v>
      </c>
      <c r="C221" s="2" t="s">
        <v>69</v>
      </c>
      <c r="D221" s="2" t="s">
        <v>121</v>
      </c>
      <c r="E221" s="2">
        <v>534</v>
      </c>
    </row>
    <row r="222" spans="1:9" x14ac:dyDescent="0.3">
      <c r="A222" s="2">
        <v>7</v>
      </c>
      <c r="B222" s="2" t="s">
        <v>149</v>
      </c>
      <c r="C222" s="2" t="s">
        <v>73</v>
      </c>
      <c r="E222" s="2">
        <v>314</v>
      </c>
    </row>
    <row r="223" spans="1:9" x14ac:dyDescent="0.3">
      <c r="A223" s="2">
        <v>8</v>
      </c>
      <c r="B223" s="2" t="s">
        <v>150</v>
      </c>
      <c r="C223" s="2" t="s">
        <v>73</v>
      </c>
      <c r="E223" s="2">
        <v>405</v>
      </c>
    </row>
    <row r="224" spans="1:9" x14ac:dyDescent="0.3">
      <c r="A224" s="2">
        <v>9</v>
      </c>
      <c r="B224" s="2" t="s">
        <v>151</v>
      </c>
      <c r="C224" s="2" t="s">
        <v>73</v>
      </c>
      <c r="E224" s="2">
        <v>530</v>
      </c>
    </row>
    <row r="225" spans="1:5" x14ac:dyDescent="0.3">
      <c r="A225" s="2">
        <v>10</v>
      </c>
      <c r="B225" s="2" t="s">
        <v>189</v>
      </c>
      <c r="C225" s="2" t="s">
        <v>124</v>
      </c>
      <c r="E225" s="2">
        <v>195</v>
      </c>
    </row>
    <row r="226" spans="1:5" x14ac:dyDescent="0.3">
      <c r="A226" s="2">
        <v>11</v>
      </c>
      <c r="B226" s="2" t="s">
        <v>190</v>
      </c>
      <c r="C226" s="2" t="s">
        <v>124</v>
      </c>
      <c r="E226" s="2">
        <v>205</v>
      </c>
    </row>
    <row r="227" spans="1:5" x14ac:dyDescent="0.3">
      <c r="A227" s="2">
        <v>12</v>
      </c>
      <c r="B227" s="2" t="s">
        <v>191</v>
      </c>
      <c r="C227" s="2" t="s">
        <v>124</v>
      </c>
      <c r="D227" s="2" t="s">
        <v>121</v>
      </c>
      <c r="E227" s="2">
        <v>395</v>
      </c>
    </row>
    <row r="228" spans="1:5" x14ac:dyDescent="0.3">
      <c r="A228" s="2">
        <v>13</v>
      </c>
      <c r="B228" s="2" t="s">
        <v>192</v>
      </c>
      <c r="C228" s="2" t="s">
        <v>124</v>
      </c>
      <c r="D228" s="2" t="s">
        <v>106</v>
      </c>
      <c r="E228" s="2">
        <v>195</v>
      </c>
    </row>
    <row r="229" spans="1:5" x14ac:dyDescent="0.3">
      <c r="A229" s="2">
        <v>14</v>
      </c>
      <c r="B229" s="2" t="s">
        <v>193</v>
      </c>
      <c r="C229" s="2" t="s">
        <v>124</v>
      </c>
      <c r="D229" s="2" t="s">
        <v>106</v>
      </c>
      <c r="E229" s="2">
        <v>205</v>
      </c>
    </row>
    <row r="230" spans="1:5" x14ac:dyDescent="0.3">
      <c r="A230" s="2">
        <v>15</v>
      </c>
      <c r="B230" s="2" t="s">
        <v>194</v>
      </c>
      <c r="C230" s="2" t="s">
        <v>124</v>
      </c>
      <c r="D230" s="2" t="s">
        <v>106</v>
      </c>
      <c r="E230" s="2">
        <v>395</v>
      </c>
    </row>
    <row r="231" spans="1:5" x14ac:dyDescent="0.3">
      <c r="A231" s="2">
        <v>16</v>
      </c>
      <c r="B231" s="2" t="s">
        <v>195</v>
      </c>
      <c r="C231" s="2" t="s">
        <v>120</v>
      </c>
      <c r="D231" s="2" t="s">
        <v>121</v>
      </c>
      <c r="E231" s="2">
        <v>251</v>
      </c>
    </row>
    <row r="232" spans="1:5" x14ac:dyDescent="0.3">
      <c r="A232" s="2">
        <v>17</v>
      </c>
      <c r="B232" s="2" t="s">
        <v>196</v>
      </c>
      <c r="C232" s="2" t="s">
        <v>120</v>
      </c>
      <c r="D232" s="2" t="s">
        <v>121</v>
      </c>
      <c r="E232" s="2">
        <v>349</v>
      </c>
    </row>
    <row r="233" spans="1:5" x14ac:dyDescent="0.3">
      <c r="A233" s="2">
        <v>18</v>
      </c>
      <c r="B233" s="2" t="s">
        <v>198</v>
      </c>
      <c r="C233" s="2" t="s">
        <v>120</v>
      </c>
      <c r="D233" s="2" t="s">
        <v>121</v>
      </c>
      <c r="E233" s="2">
        <v>479</v>
      </c>
    </row>
    <row r="234" spans="1:5" x14ac:dyDescent="0.3">
      <c r="A234" s="2">
        <v>19</v>
      </c>
      <c r="B234" s="2" t="s">
        <v>200</v>
      </c>
      <c r="C234" s="2" t="s">
        <v>120</v>
      </c>
      <c r="E234" s="2">
        <v>253</v>
      </c>
    </row>
    <row r="235" spans="1:5" x14ac:dyDescent="0.3">
      <c r="A235" s="2">
        <v>20</v>
      </c>
      <c r="B235" s="2" t="s">
        <v>201</v>
      </c>
      <c r="C235" s="2" t="s">
        <v>120</v>
      </c>
      <c r="E235" s="2">
        <v>413</v>
      </c>
    </row>
    <row r="236" spans="1:5" x14ac:dyDescent="0.3">
      <c r="A236" s="2">
        <v>21</v>
      </c>
      <c r="B236" s="2" t="s">
        <v>202</v>
      </c>
      <c r="C236" s="2" t="s">
        <v>120</v>
      </c>
      <c r="D236" s="2" t="s">
        <v>121</v>
      </c>
      <c r="E236" s="2">
        <v>262</v>
      </c>
    </row>
    <row r="237" spans="1:5" x14ac:dyDescent="0.3">
      <c r="A237" s="2">
        <v>22</v>
      </c>
      <c r="B237" s="2" t="s">
        <v>203</v>
      </c>
      <c r="C237" s="2" t="s">
        <v>120</v>
      </c>
      <c r="D237" s="2" t="s">
        <v>121</v>
      </c>
      <c r="E237" s="2">
        <v>442</v>
      </c>
    </row>
    <row r="240" spans="1:5" x14ac:dyDescent="0.3">
      <c r="A240" s="47" t="s">
        <v>210</v>
      </c>
      <c r="B240" s="47"/>
      <c r="C240" s="47"/>
      <c r="D240" s="47"/>
    </row>
    <row r="241" spans="1:4" x14ac:dyDescent="0.3">
      <c r="A241" s="2" t="s">
        <v>60</v>
      </c>
      <c r="B241" s="2" t="s">
        <v>61</v>
      </c>
      <c r="C241" s="2" t="s">
        <v>211</v>
      </c>
      <c r="D241" s="2" t="s">
        <v>212</v>
      </c>
    </row>
    <row r="242" spans="1:4" x14ac:dyDescent="0.3">
      <c r="A242" s="2" t="s">
        <v>84</v>
      </c>
      <c r="B242" s="2" t="s">
        <v>65</v>
      </c>
      <c r="C242" s="2">
        <v>45</v>
      </c>
    </row>
    <row r="243" spans="1:4" x14ac:dyDescent="0.3">
      <c r="A243" s="2" t="s">
        <v>87</v>
      </c>
      <c r="B243" s="2" t="s">
        <v>65</v>
      </c>
      <c r="C243" s="2">
        <v>60</v>
      </c>
    </row>
    <row r="244" spans="1:4" x14ac:dyDescent="0.3">
      <c r="A244" s="2" t="s">
        <v>88</v>
      </c>
      <c r="B244" s="2" t="s">
        <v>65</v>
      </c>
      <c r="C244" s="2">
        <v>80</v>
      </c>
    </row>
    <row r="245" spans="1:4" x14ac:dyDescent="0.3">
      <c r="A245" s="2" t="s">
        <v>89</v>
      </c>
      <c r="B245" s="2" t="s">
        <v>69</v>
      </c>
      <c r="C245" s="2">
        <v>39</v>
      </c>
    </row>
    <row r="246" spans="1:4" x14ac:dyDescent="0.3">
      <c r="A246" s="2" t="s">
        <v>90</v>
      </c>
      <c r="B246" s="2" t="s">
        <v>69</v>
      </c>
      <c r="C246" s="2">
        <v>58</v>
      </c>
    </row>
    <row r="247" spans="1:4" x14ac:dyDescent="0.3">
      <c r="A247" s="2" t="s">
        <v>91</v>
      </c>
      <c r="B247" s="2" t="s">
        <v>69</v>
      </c>
      <c r="C247" s="2">
        <v>78</v>
      </c>
    </row>
    <row r="248" spans="1:4" x14ac:dyDescent="0.3">
      <c r="A248" s="2" t="s">
        <v>156</v>
      </c>
      <c r="B248" s="2" t="s">
        <v>73</v>
      </c>
      <c r="C248" s="2">
        <v>44</v>
      </c>
    </row>
    <row r="249" spans="1:4" x14ac:dyDescent="0.3">
      <c r="A249" s="2" t="s">
        <v>157</v>
      </c>
      <c r="B249" s="2" t="s">
        <v>73</v>
      </c>
      <c r="C249" s="2">
        <v>59</v>
      </c>
    </row>
    <row r="250" spans="1:4" x14ac:dyDescent="0.3">
      <c r="A250" s="2" t="s">
        <v>158</v>
      </c>
      <c r="B250" s="2" t="s">
        <v>73</v>
      </c>
      <c r="C250" s="2">
        <v>79</v>
      </c>
    </row>
    <row r="251" spans="1:4" x14ac:dyDescent="0.3">
      <c r="A251" s="2" t="s">
        <v>76</v>
      </c>
    </row>
  </sheetData>
  <mergeCells count="22">
    <mergeCell ref="A120:D120"/>
    <mergeCell ref="F120:L120"/>
    <mergeCell ref="A1:D1"/>
    <mergeCell ref="F1:I1"/>
    <mergeCell ref="A14:E14"/>
    <mergeCell ref="A27:I27"/>
    <mergeCell ref="A43:D43"/>
    <mergeCell ref="F43:I43"/>
    <mergeCell ref="A67:D67"/>
    <mergeCell ref="F67:I67"/>
    <mergeCell ref="A91:H91"/>
    <mergeCell ref="A107:D107"/>
    <mergeCell ref="F107:I107"/>
    <mergeCell ref="B184:G184"/>
    <mergeCell ref="B197:I197"/>
    <mergeCell ref="A214:G214"/>
    <mergeCell ref="A240:D240"/>
    <mergeCell ref="A133:E133"/>
    <mergeCell ref="A145:D145"/>
    <mergeCell ref="F145:I145"/>
    <mergeCell ref="A158:F158"/>
    <mergeCell ref="H158:N1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</vt:lpstr>
      <vt:lpstr>Loans</vt:lpstr>
      <vt:lpstr>Functions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Johan Bester</cp:lastModifiedBy>
  <cp:revision/>
  <dcterms:created xsi:type="dcterms:W3CDTF">2022-04-06T01:14:13Z</dcterms:created>
  <dcterms:modified xsi:type="dcterms:W3CDTF">2022-11-01T00:14:33Z</dcterms:modified>
  <cp:category/>
  <cp:contentStatus/>
</cp:coreProperties>
</file>