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compFin 3\Week 4\"/>
    </mc:Choice>
  </mc:AlternateContent>
  <bookViews>
    <workbookView xWindow="0" yWindow="0" windowWidth="26083" windowHeight="10882" firstSheet="1" activeTab="9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  <sheet name="accuracy (2)" sheetId="12" r:id="rId11"/>
    <sheet name="black" sheetId="13" r:id="rId12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3" l="1"/>
  <c r="F28" i="13" l="1"/>
  <c r="Q81" i="13"/>
  <c r="P81" i="13"/>
  <c r="O81" i="13"/>
  <c r="N81" i="13"/>
  <c r="Q80" i="13"/>
  <c r="P80" i="13"/>
  <c r="O80" i="13"/>
  <c r="N80" i="13"/>
  <c r="Q79" i="13"/>
  <c r="P79" i="13"/>
  <c r="O79" i="13"/>
  <c r="N79" i="13"/>
  <c r="Q78" i="13"/>
  <c r="P78" i="13"/>
  <c r="O78" i="13"/>
  <c r="N78" i="13"/>
  <c r="Q77" i="13"/>
  <c r="P77" i="13"/>
  <c r="O77" i="13"/>
  <c r="N77" i="13"/>
  <c r="Q76" i="13"/>
  <c r="P76" i="13"/>
  <c r="O76" i="13"/>
  <c r="N76" i="13"/>
  <c r="Q75" i="13"/>
  <c r="P75" i="13"/>
  <c r="O75" i="13"/>
  <c r="N75" i="13"/>
  <c r="Q74" i="13"/>
  <c r="P74" i="13"/>
  <c r="O74" i="13"/>
  <c r="N74" i="13"/>
  <c r="Q73" i="13"/>
  <c r="P73" i="13"/>
  <c r="O73" i="13"/>
  <c r="N73" i="13"/>
  <c r="Q72" i="13"/>
  <c r="P72" i="13"/>
  <c r="N72" i="13"/>
  <c r="Q71" i="13"/>
  <c r="P71" i="13"/>
  <c r="N71" i="13"/>
  <c r="Q70" i="13"/>
  <c r="P70" i="13"/>
  <c r="N70" i="13"/>
  <c r="Q69" i="13"/>
  <c r="P69" i="13"/>
  <c r="N69" i="13"/>
  <c r="Q68" i="13"/>
  <c r="P68" i="13"/>
  <c r="N68" i="13"/>
  <c r="Q67" i="13"/>
  <c r="P67" i="13"/>
  <c r="N67" i="13"/>
  <c r="L48" i="13"/>
  <c r="K48" i="13"/>
  <c r="J48" i="13"/>
  <c r="Q44" i="13"/>
  <c r="P44" i="13"/>
  <c r="O44" i="13"/>
  <c r="N44" i="13"/>
  <c r="Q43" i="13"/>
  <c r="P43" i="13"/>
  <c r="O43" i="13"/>
  <c r="N43" i="13"/>
  <c r="Q42" i="13"/>
  <c r="P42" i="13"/>
  <c r="O42" i="13"/>
  <c r="N42" i="13"/>
  <c r="Q41" i="13"/>
  <c r="P41" i="13"/>
  <c r="O41" i="13"/>
  <c r="N41" i="13"/>
  <c r="Q40" i="13"/>
  <c r="P40" i="13"/>
  <c r="O40" i="13"/>
  <c r="N40" i="13"/>
  <c r="Q39" i="13"/>
  <c r="P39" i="13"/>
  <c r="O39" i="13"/>
  <c r="N39" i="13"/>
  <c r="Q38" i="13"/>
  <c r="P38" i="13"/>
  <c r="O38" i="13"/>
  <c r="N38" i="13"/>
  <c r="Q37" i="13"/>
  <c r="P37" i="13"/>
  <c r="O37" i="13"/>
  <c r="N37" i="13"/>
  <c r="Q36" i="13"/>
  <c r="P36" i="13"/>
  <c r="O36" i="13"/>
  <c r="N36" i="13"/>
  <c r="Q35" i="13"/>
  <c r="P35" i="13"/>
  <c r="O35" i="13"/>
  <c r="N35" i="13"/>
  <c r="Q34" i="13"/>
  <c r="P34" i="13"/>
  <c r="O34" i="13"/>
  <c r="N34" i="13"/>
  <c r="Q33" i="13"/>
  <c r="P33" i="13"/>
  <c r="O33" i="13"/>
  <c r="N33" i="13"/>
  <c r="Q32" i="13"/>
  <c r="P32" i="13"/>
  <c r="O32" i="13"/>
  <c r="N32" i="13"/>
  <c r="Q31" i="13"/>
  <c r="P31" i="13"/>
  <c r="O31" i="13"/>
  <c r="N31" i="13"/>
  <c r="Q30" i="13"/>
  <c r="P30" i="13"/>
  <c r="O30" i="13"/>
  <c r="N30" i="13"/>
  <c r="F27" i="13"/>
  <c r="A25" i="13"/>
  <c r="B28" i="13" a="1"/>
  <c r="F29" i="13"/>
  <c r="B28" i="13" l="1"/>
  <c r="C25" i="13" s="1"/>
  <c r="B32" i="13"/>
  <c r="B36" i="13"/>
  <c r="B40" i="13"/>
  <c r="B44" i="13"/>
  <c r="B48" i="13"/>
  <c r="B52" i="13"/>
  <c r="B56" i="13"/>
  <c r="B60" i="13"/>
  <c r="B64" i="13"/>
  <c r="B68" i="13"/>
  <c r="B72" i="13"/>
  <c r="B76" i="13"/>
  <c r="B80" i="13"/>
  <c r="B84" i="13"/>
  <c r="B88" i="13"/>
  <c r="B92" i="13"/>
  <c r="B96" i="13"/>
  <c r="B100" i="13"/>
  <c r="B104" i="13"/>
  <c r="B108" i="13"/>
  <c r="B112" i="13"/>
  <c r="B116" i="13"/>
  <c r="B120" i="13"/>
  <c r="B124" i="13"/>
  <c r="B128" i="13"/>
  <c r="B132" i="13"/>
  <c r="B136" i="13"/>
  <c r="B140" i="13"/>
  <c r="B144" i="13"/>
  <c r="B148" i="13"/>
  <c r="B152" i="13"/>
  <c r="B156" i="13"/>
  <c r="B160" i="13"/>
  <c r="B164" i="13"/>
  <c r="B168" i="13"/>
  <c r="C85" i="13"/>
  <c r="C133" i="13"/>
  <c r="C153" i="13"/>
  <c r="C165" i="13"/>
  <c r="C43" i="13"/>
  <c r="C91" i="13"/>
  <c r="C119" i="13"/>
  <c r="C147" i="13"/>
  <c r="C167" i="13"/>
  <c r="C28" i="13"/>
  <c r="C32" i="13"/>
  <c r="C36" i="13"/>
  <c r="C40" i="13"/>
  <c r="C44" i="13"/>
  <c r="C48" i="13"/>
  <c r="C52" i="13"/>
  <c r="C56" i="13"/>
  <c r="C60" i="13"/>
  <c r="C64" i="13"/>
  <c r="C68" i="13"/>
  <c r="C72" i="13"/>
  <c r="C76" i="13"/>
  <c r="C80" i="13"/>
  <c r="C84" i="13"/>
  <c r="C88" i="13"/>
  <c r="C92" i="13"/>
  <c r="C96" i="13"/>
  <c r="C100" i="13"/>
  <c r="C104" i="13"/>
  <c r="C108" i="13"/>
  <c r="C112" i="13"/>
  <c r="C116" i="13"/>
  <c r="C120" i="13"/>
  <c r="C124" i="13"/>
  <c r="C128" i="13"/>
  <c r="C132" i="13"/>
  <c r="C136" i="13"/>
  <c r="C140" i="13"/>
  <c r="C144" i="13"/>
  <c r="C148" i="13"/>
  <c r="C152" i="13"/>
  <c r="C156" i="13"/>
  <c r="C160" i="13"/>
  <c r="C164" i="13"/>
  <c r="C168" i="13"/>
  <c r="B155" i="13"/>
  <c r="B29" i="13"/>
  <c r="B33" i="13"/>
  <c r="B37" i="13"/>
  <c r="B41" i="13"/>
  <c r="B45" i="13"/>
  <c r="B49" i="13"/>
  <c r="B53" i="13"/>
  <c r="B57" i="13"/>
  <c r="B61" i="13"/>
  <c r="B65" i="13"/>
  <c r="B69" i="13"/>
  <c r="B73" i="13"/>
  <c r="B77" i="13"/>
  <c r="B81" i="13"/>
  <c r="B85" i="13"/>
  <c r="B89" i="13"/>
  <c r="B93" i="13"/>
  <c r="B97" i="13"/>
  <c r="B101" i="13"/>
  <c r="B105" i="13"/>
  <c r="B109" i="13"/>
  <c r="B113" i="13"/>
  <c r="B117" i="13"/>
  <c r="B121" i="13"/>
  <c r="B125" i="13"/>
  <c r="B129" i="13"/>
  <c r="B133" i="13"/>
  <c r="B137" i="13"/>
  <c r="B141" i="13"/>
  <c r="B145" i="13"/>
  <c r="B149" i="13"/>
  <c r="B153" i="13"/>
  <c r="B157" i="13"/>
  <c r="B161" i="13"/>
  <c r="B165" i="13"/>
  <c r="C29" i="13"/>
  <c r="C33" i="13"/>
  <c r="C37" i="13"/>
  <c r="C41" i="13"/>
  <c r="C45" i="13"/>
  <c r="C49" i="13"/>
  <c r="C53" i="13"/>
  <c r="C57" i="13"/>
  <c r="C61" i="13"/>
  <c r="C65" i="13"/>
  <c r="C69" i="13"/>
  <c r="C73" i="13"/>
  <c r="C77" i="13"/>
  <c r="C81" i="13"/>
  <c r="C89" i="13"/>
  <c r="C93" i="13"/>
  <c r="C97" i="13"/>
  <c r="C101" i="13"/>
  <c r="C105" i="13"/>
  <c r="C109" i="13"/>
  <c r="C113" i="13"/>
  <c r="C117" i="13"/>
  <c r="C121" i="13"/>
  <c r="C125" i="13"/>
  <c r="C129" i="13"/>
  <c r="C137" i="13"/>
  <c r="C141" i="13"/>
  <c r="C145" i="13"/>
  <c r="C149" i="13"/>
  <c r="C157" i="13"/>
  <c r="C161" i="13"/>
  <c r="C39" i="13"/>
  <c r="C67" i="13"/>
  <c r="C99" i="13"/>
  <c r="C123" i="13"/>
  <c r="C139" i="13"/>
  <c r="C155" i="13"/>
  <c r="B30" i="13"/>
  <c r="B34" i="13"/>
  <c r="B38" i="13"/>
  <c r="B42" i="13"/>
  <c r="B46" i="13"/>
  <c r="B50" i="13"/>
  <c r="B54" i="13"/>
  <c r="B58" i="13"/>
  <c r="B62" i="13"/>
  <c r="B66" i="13"/>
  <c r="B70" i="13"/>
  <c r="B74" i="13"/>
  <c r="B78" i="13"/>
  <c r="B82" i="13"/>
  <c r="B86" i="13"/>
  <c r="B90" i="13"/>
  <c r="B94" i="13"/>
  <c r="B98" i="13"/>
  <c r="B102" i="13"/>
  <c r="B106" i="13"/>
  <c r="B110" i="13"/>
  <c r="B114" i="13"/>
  <c r="B118" i="13"/>
  <c r="B122" i="13"/>
  <c r="B126" i="13"/>
  <c r="B130" i="13"/>
  <c r="B134" i="13"/>
  <c r="B138" i="13"/>
  <c r="B142" i="13"/>
  <c r="B146" i="13"/>
  <c r="B150" i="13"/>
  <c r="B154" i="13"/>
  <c r="B158" i="13"/>
  <c r="B162" i="13"/>
  <c r="B166" i="13"/>
  <c r="B35" i="13"/>
  <c r="B59" i="13"/>
  <c r="B67" i="13"/>
  <c r="B79" i="13"/>
  <c r="B87" i="13"/>
  <c r="B95" i="13"/>
  <c r="B103" i="13"/>
  <c r="B111" i="13"/>
  <c r="B119" i="13"/>
  <c r="B127" i="13"/>
  <c r="B135" i="13"/>
  <c r="B147" i="13"/>
  <c r="B159" i="13"/>
  <c r="B167" i="13"/>
  <c r="C35" i="13"/>
  <c r="C55" i="13"/>
  <c r="C71" i="13"/>
  <c r="C79" i="13"/>
  <c r="C87" i="13"/>
  <c r="C103" i="13"/>
  <c r="C115" i="13"/>
  <c r="C131" i="13"/>
  <c r="C143" i="13"/>
  <c r="C159" i="13"/>
  <c r="C30" i="13"/>
  <c r="C34" i="13"/>
  <c r="C38" i="13"/>
  <c r="C42" i="13"/>
  <c r="C46" i="13"/>
  <c r="C50" i="13"/>
  <c r="C54" i="13"/>
  <c r="C58" i="13"/>
  <c r="C62" i="13"/>
  <c r="C66" i="13"/>
  <c r="C70" i="13"/>
  <c r="C74" i="13"/>
  <c r="C78" i="13"/>
  <c r="C82" i="13"/>
  <c r="C86" i="13"/>
  <c r="C90" i="13"/>
  <c r="C94" i="13"/>
  <c r="C98" i="13"/>
  <c r="C102" i="13"/>
  <c r="C106" i="13"/>
  <c r="C110" i="13"/>
  <c r="C114" i="13"/>
  <c r="C118" i="13"/>
  <c r="C122" i="13"/>
  <c r="C126" i="13"/>
  <c r="C130" i="13"/>
  <c r="C134" i="13"/>
  <c r="C138" i="13"/>
  <c r="C142" i="13"/>
  <c r="C146" i="13"/>
  <c r="C150" i="13"/>
  <c r="C154" i="13"/>
  <c r="C158" i="13"/>
  <c r="C162" i="13"/>
  <c r="C166" i="13"/>
  <c r="B31" i="13"/>
  <c r="B39" i="13"/>
  <c r="B43" i="13"/>
  <c r="B47" i="13"/>
  <c r="B51" i="13"/>
  <c r="B55" i="13"/>
  <c r="B63" i="13"/>
  <c r="B71" i="13"/>
  <c r="B75" i="13"/>
  <c r="B83" i="13"/>
  <c r="B91" i="13"/>
  <c r="B99" i="13"/>
  <c r="B107" i="13"/>
  <c r="B115" i="13"/>
  <c r="B123" i="13"/>
  <c r="B131" i="13"/>
  <c r="B139" i="13"/>
  <c r="B143" i="13"/>
  <c r="B151" i="13"/>
  <c r="B163" i="13"/>
  <c r="C31" i="13"/>
  <c r="C47" i="13"/>
  <c r="C51" i="13"/>
  <c r="C59" i="13"/>
  <c r="C63" i="13"/>
  <c r="C75" i="13"/>
  <c r="C83" i="13"/>
  <c r="C95" i="13"/>
  <c r="C107" i="13"/>
  <c r="C111" i="13"/>
  <c r="C127" i="13"/>
  <c r="C135" i="13"/>
  <c r="C151" i="13"/>
  <c r="C163" i="13"/>
  <c r="O46" i="13"/>
  <c r="Q46" i="13"/>
  <c r="P46" i="13"/>
  <c r="O83" i="13"/>
  <c r="P83" i="13"/>
  <c r="Q83" i="13"/>
  <c r="L16" i="10"/>
  <c r="I5" i="3"/>
  <c r="F31" i="13"/>
  <c r="G67" i="13" l="1"/>
  <c r="I22" i="12"/>
  <c r="H22" i="12"/>
  <c r="I20" i="12"/>
  <c r="H20" i="12"/>
  <c r="G20" i="12"/>
  <c r="I19" i="12"/>
  <c r="H19" i="12"/>
  <c r="G19" i="12"/>
  <c r="I18" i="12"/>
  <c r="H18" i="12"/>
  <c r="G18" i="12"/>
  <c r="L46" i="12" l="1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L44" i="12"/>
  <c r="L43" i="12"/>
  <c r="L42" i="12"/>
  <c r="L41" i="12"/>
  <c r="L40" i="12"/>
  <c r="L36" i="12"/>
  <c r="L35" i="12"/>
  <c r="L34" i="12"/>
  <c r="L45" i="12"/>
  <c r="L39" i="12"/>
  <c r="L38" i="12"/>
  <c r="L37" i="12"/>
  <c r="N47" i="12" l="1"/>
  <c r="M47" i="12"/>
  <c r="F28" i="12"/>
  <c r="F27" i="12"/>
  <c r="A25" i="12"/>
  <c r="Q81" i="11"/>
  <c r="P81" i="11"/>
  <c r="O81" i="1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N72" i="11"/>
  <c r="Q71" i="11"/>
  <c r="P71" i="11"/>
  <c r="N71" i="11"/>
  <c r="Q70" i="11"/>
  <c r="P70" i="11"/>
  <c r="N70" i="11"/>
  <c r="Q69" i="11"/>
  <c r="P69" i="11"/>
  <c r="N69" i="11"/>
  <c r="Q68" i="11"/>
  <c r="P68" i="11"/>
  <c r="N68" i="11"/>
  <c r="Q67" i="11"/>
  <c r="P67" i="11"/>
  <c r="N67" i="11"/>
  <c r="B28" i="12" a="1"/>
  <c r="F29" i="12"/>
  <c r="O83" i="11" l="1"/>
  <c r="P83" i="11"/>
  <c r="Q83" i="11"/>
  <c r="B166" i="12"/>
  <c r="B162" i="12"/>
  <c r="B158" i="12"/>
  <c r="B154" i="12"/>
  <c r="B150" i="12"/>
  <c r="B146" i="12"/>
  <c r="B142" i="12"/>
  <c r="B138" i="12"/>
  <c r="B134" i="12"/>
  <c r="B130" i="12"/>
  <c r="B126" i="12"/>
  <c r="B122" i="12"/>
  <c r="B118" i="12"/>
  <c r="B114" i="12"/>
  <c r="B110" i="12"/>
  <c r="B106" i="12"/>
  <c r="B102" i="12"/>
  <c r="B98" i="12"/>
  <c r="B94" i="12"/>
  <c r="B90" i="12"/>
  <c r="B86" i="12"/>
  <c r="B82" i="12"/>
  <c r="B78" i="12"/>
  <c r="B74" i="12"/>
  <c r="B70" i="12"/>
  <c r="B66" i="12"/>
  <c r="B62" i="12"/>
  <c r="B58" i="12"/>
  <c r="B54" i="12"/>
  <c r="B50" i="12"/>
  <c r="B46" i="12"/>
  <c r="B42" i="12"/>
  <c r="B38" i="12"/>
  <c r="B34" i="12"/>
  <c r="B30" i="12"/>
  <c r="C165" i="12"/>
  <c r="C161" i="12"/>
  <c r="C157" i="12"/>
  <c r="C153" i="12"/>
  <c r="C149" i="12"/>
  <c r="C145" i="12"/>
  <c r="C141" i="12"/>
  <c r="C137" i="12"/>
  <c r="C133" i="12"/>
  <c r="C129" i="12"/>
  <c r="C125" i="12"/>
  <c r="C121" i="12"/>
  <c r="C117" i="12"/>
  <c r="C113" i="12"/>
  <c r="C109" i="12"/>
  <c r="C105" i="12"/>
  <c r="C101" i="12"/>
  <c r="C97" i="12"/>
  <c r="C93" i="12"/>
  <c r="C89" i="12"/>
  <c r="C85" i="12"/>
  <c r="C81" i="12"/>
  <c r="C77" i="12"/>
  <c r="C73" i="12"/>
  <c r="C69" i="12"/>
  <c r="C65" i="12"/>
  <c r="C61" i="12"/>
  <c r="C57" i="12"/>
  <c r="C53" i="12"/>
  <c r="C49" i="12"/>
  <c r="C45" i="12"/>
  <c r="C41" i="12"/>
  <c r="C37" i="12"/>
  <c r="C33" i="12"/>
  <c r="C29" i="12"/>
  <c r="B156" i="12"/>
  <c r="B148" i="12"/>
  <c r="B136" i="12"/>
  <c r="B124" i="12"/>
  <c r="B112" i="12"/>
  <c r="B100" i="12"/>
  <c r="B88" i="12"/>
  <c r="B76" i="12"/>
  <c r="B64" i="12"/>
  <c r="B56" i="12"/>
  <c r="B44" i="12"/>
  <c r="B36" i="12"/>
  <c r="B28" i="12"/>
  <c r="C25" i="12" s="1"/>
  <c r="C163" i="12"/>
  <c r="C143" i="12"/>
  <c r="C131" i="12"/>
  <c r="C119" i="12"/>
  <c r="C103" i="12"/>
  <c r="C87" i="12"/>
  <c r="C75" i="12"/>
  <c r="C63" i="12"/>
  <c r="C51" i="12"/>
  <c r="C39" i="12"/>
  <c r="C31" i="12"/>
  <c r="B159" i="12"/>
  <c r="B151" i="12"/>
  <c r="B143" i="12"/>
  <c r="B131" i="12"/>
  <c r="B123" i="12"/>
  <c r="B115" i="12"/>
  <c r="B107" i="12"/>
  <c r="B99" i="12"/>
  <c r="B91" i="12"/>
  <c r="B83" i="12"/>
  <c r="B75" i="12"/>
  <c r="B67" i="12"/>
  <c r="B59" i="12"/>
  <c r="B51" i="12"/>
  <c r="B43" i="12"/>
  <c r="B35" i="12"/>
  <c r="C166" i="12"/>
  <c r="C158" i="12"/>
  <c r="C146" i="12"/>
  <c r="C138" i="12"/>
  <c r="C130" i="12"/>
  <c r="B165" i="12"/>
  <c r="B161" i="12"/>
  <c r="B157" i="12"/>
  <c r="B153" i="12"/>
  <c r="B149" i="12"/>
  <c r="B145" i="12"/>
  <c r="B141" i="12"/>
  <c r="B137" i="12"/>
  <c r="B133" i="12"/>
  <c r="B129" i="12"/>
  <c r="B125" i="12"/>
  <c r="B121" i="12"/>
  <c r="B117" i="12"/>
  <c r="B113" i="12"/>
  <c r="B109" i="12"/>
  <c r="B105" i="12"/>
  <c r="B101" i="12"/>
  <c r="B97" i="12"/>
  <c r="B93" i="12"/>
  <c r="B89" i="12"/>
  <c r="B85" i="12"/>
  <c r="B81" i="12"/>
  <c r="B77" i="12"/>
  <c r="B73" i="12"/>
  <c r="B69" i="12"/>
  <c r="B65" i="12"/>
  <c r="B61" i="12"/>
  <c r="B57" i="12"/>
  <c r="B53" i="12"/>
  <c r="B49" i="12"/>
  <c r="B45" i="12"/>
  <c r="B41" i="12"/>
  <c r="B37" i="12"/>
  <c r="B33" i="12"/>
  <c r="B29" i="12"/>
  <c r="B168" i="12"/>
  <c r="B160" i="12"/>
  <c r="B144" i="12"/>
  <c r="B132" i="12"/>
  <c r="B120" i="12"/>
  <c r="B108" i="12"/>
  <c r="B96" i="12"/>
  <c r="B84" i="12"/>
  <c r="B72" i="12"/>
  <c r="B60" i="12"/>
  <c r="B48" i="12"/>
  <c r="C167" i="12"/>
  <c r="C155" i="12"/>
  <c r="C147" i="12"/>
  <c r="C135" i="12"/>
  <c r="C127" i="12"/>
  <c r="C115" i="12"/>
  <c r="C107" i="12"/>
  <c r="C95" i="12"/>
  <c r="C83" i="12"/>
  <c r="C71" i="12"/>
  <c r="C59" i="12"/>
  <c r="C47" i="12"/>
  <c r="C154" i="12"/>
  <c r="C168" i="12"/>
  <c r="C164" i="12"/>
  <c r="C160" i="12"/>
  <c r="C156" i="12"/>
  <c r="C152" i="12"/>
  <c r="C148" i="12"/>
  <c r="C144" i="12"/>
  <c r="C140" i="12"/>
  <c r="C136" i="12"/>
  <c r="C132" i="12"/>
  <c r="C128" i="12"/>
  <c r="C124" i="12"/>
  <c r="C120" i="12"/>
  <c r="C116" i="12"/>
  <c r="C112" i="12"/>
  <c r="C108" i="12"/>
  <c r="C104" i="12"/>
  <c r="C100" i="12"/>
  <c r="C96" i="12"/>
  <c r="C92" i="12"/>
  <c r="C88" i="12"/>
  <c r="C84" i="12"/>
  <c r="C80" i="12"/>
  <c r="C76" i="12"/>
  <c r="C72" i="12"/>
  <c r="C68" i="12"/>
  <c r="C64" i="12"/>
  <c r="C60" i="12"/>
  <c r="C56" i="12"/>
  <c r="C52" i="12"/>
  <c r="C48" i="12"/>
  <c r="C44" i="12"/>
  <c r="C40" i="12"/>
  <c r="C36" i="12"/>
  <c r="C32" i="12"/>
  <c r="C28" i="12"/>
  <c r="B164" i="12"/>
  <c r="B152" i="12"/>
  <c r="B140" i="12"/>
  <c r="B128" i="12"/>
  <c r="B116" i="12"/>
  <c r="B104" i="12"/>
  <c r="B92" i="12"/>
  <c r="B80" i="12"/>
  <c r="B68" i="12"/>
  <c r="B52" i="12"/>
  <c r="B40" i="12"/>
  <c r="B32" i="12"/>
  <c r="C159" i="12"/>
  <c r="C151" i="12"/>
  <c r="C139" i="12"/>
  <c r="C123" i="12"/>
  <c r="C111" i="12"/>
  <c r="C99" i="12"/>
  <c r="C91" i="12"/>
  <c r="C79" i="12"/>
  <c r="C67" i="12"/>
  <c r="C55" i="12"/>
  <c r="C43" i="12"/>
  <c r="C35" i="12"/>
  <c r="B167" i="12"/>
  <c r="B163" i="12"/>
  <c r="B155" i="12"/>
  <c r="B147" i="12"/>
  <c r="B139" i="12"/>
  <c r="B135" i="12"/>
  <c r="B127" i="12"/>
  <c r="B119" i="12"/>
  <c r="B111" i="12"/>
  <c r="B103" i="12"/>
  <c r="B95" i="12"/>
  <c r="B87" i="12"/>
  <c r="B79" i="12"/>
  <c r="B71" i="12"/>
  <c r="B63" i="12"/>
  <c r="B55" i="12"/>
  <c r="B47" i="12"/>
  <c r="B39" i="12"/>
  <c r="B31" i="12"/>
  <c r="C162" i="12"/>
  <c r="C150" i="12"/>
  <c r="C142" i="12"/>
  <c r="C126" i="12"/>
  <c r="C94" i="12"/>
  <c r="C62" i="12"/>
  <c r="C30" i="12"/>
  <c r="C122" i="12"/>
  <c r="C90" i="12"/>
  <c r="C58" i="12"/>
  <c r="C86" i="12"/>
  <c r="C54" i="12"/>
  <c r="C102" i="12"/>
  <c r="C134" i="12"/>
  <c r="C118" i="12"/>
  <c r="C114" i="12"/>
  <c r="C82" i="12"/>
  <c r="C50" i="12"/>
  <c r="C98" i="12"/>
  <c r="C110" i="12"/>
  <c r="C78" i="12"/>
  <c r="C46" i="12"/>
  <c r="C74" i="12"/>
  <c r="C70" i="12"/>
  <c r="C66" i="12"/>
  <c r="C106" i="12"/>
  <c r="C42" i="12"/>
  <c r="C38" i="12"/>
  <c r="C34" i="12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L48" i="11"/>
  <c r="K48" i="11"/>
  <c r="J48" i="11"/>
  <c r="F31" i="12"/>
  <c r="Q46" i="11" l="1"/>
  <c r="P46" i="11"/>
  <c r="O46" i="11"/>
  <c r="A25" i="11"/>
  <c r="F28" i="11" l="1"/>
  <c r="F27" i="11"/>
  <c r="F29" i="11"/>
  <c r="L17" i="10" l="1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B28" i="11" a="1"/>
  <c r="C28" i="11" l="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04" i="11"/>
  <c r="C108" i="11"/>
  <c r="C112" i="11"/>
  <c r="C116" i="11"/>
  <c r="C120" i="11"/>
  <c r="C124" i="11"/>
  <c r="C128" i="11"/>
  <c r="C132" i="11"/>
  <c r="C136" i="11"/>
  <c r="C140" i="11"/>
  <c r="C144" i="11"/>
  <c r="C148" i="11"/>
  <c r="C152" i="11"/>
  <c r="C156" i="11"/>
  <c r="C160" i="11"/>
  <c r="C164" i="11"/>
  <c r="C168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9" i="11"/>
  <c r="C97" i="11"/>
  <c r="C105" i="11"/>
  <c r="C113" i="11"/>
  <c r="C121" i="11"/>
  <c r="C129" i="11"/>
  <c r="C133" i="11"/>
  <c r="C137" i="11"/>
  <c r="C141" i="11"/>
  <c r="C145" i="11"/>
  <c r="C153" i="11"/>
  <c r="C157" i="11"/>
  <c r="C165" i="11"/>
  <c r="B30" i="11"/>
  <c r="B46" i="11"/>
  <c r="B50" i="11"/>
  <c r="B54" i="11"/>
  <c r="B58" i="11"/>
  <c r="B62" i="11"/>
  <c r="B66" i="11"/>
  <c r="B70" i="11"/>
  <c r="B74" i="11"/>
  <c r="B82" i="11"/>
  <c r="B86" i="11"/>
  <c r="B94" i="11"/>
  <c r="B102" i="11"/>
  <c r="B110" i="11"/>
  <c r="B118" i="11"/>
  <c r="B126" i="11"/>
  <c r="B130" i="11"/>
  <c r="C158" i="11"/>
  <c r="C162" i="11"/>
  <c r="C166" i="11"/>
  <c r="B31" i="11"/>
  <c r="B35" i="11"/>
  <c r="B39" i="11"/>
  <c r="B29" i="11"/>
  <c r="B33" i="11"/>
  <c r="B37" i="11"/>
  <c r="B41" i="11"/>
  <c r="B45" i="11"/>
  <c r="B49" i="11"/>
  <c r="B53" i="11"/>
  <c r="B57" i="11"/>
  <c r="B61" i="11"/>
  <c r="B65" i="11"/>
  <c r="B69" i="11"/>
  <c r="B73" i="11"/>
  <c r="B77" i="11"/>
  <c r="B81" i="11"/>
  <c r="B85" i="11"/>
  <c r="B89" i="11"/>
  <c r="B93" i="11"/>
  <c r="B97" i="11"/>
  <c r="B101" i="11"/>
  <c r="B105" i="11"/>
  <c r="B109" i="11"/>
  <c r="B113" i="11"/>
  <c r="B117" i="11"/>
  <c r="B121" i="11"/>
  <c r="B125" i="11"/>
  <c r="B129" i="11"/>
  <c r="B133" i="11"/>
  <c r="B137" i="11"/>
  <c r="B141" i="11"/>
  <c r="B145" i="11"/>
  <c r="B149" i="11"/>
  <c r="B153" i="11"/>
  <c r="B157" i="11"/>
  <c r="B161" i="11"/>
  <c r="B165" i="11"/>
  <c r="C29" i="11"/>
  <c r="C85" i="11"/>
  <c r="C93" i="11"/>
  <c r="C101" i="11"/>
  <c r="C109" i="11"/>
  <c r="C117" i="11"/>
  <c r="C125" i="11"/>
  <c r="C149" i="11"/>
  <c r="C161" i="11"/>
  <c r="B34" i="11"/>
  <c r="B38" i="11"/>
  <c r="B42" i="11"/>
  <c r="B78" i="11"/>
  <c r="B90" i="11"/>
  <c r="B98" i="11"/>
  <c r="B106" i="11"/>
  <c r="B114" i="11"/>
  <c r="B122" i="11"/>
  <c r="B134" i="11"/>
  <c r="B138" i="11"/>
  <c r="B142" i="11"/>
  <c r="B146" i="11"/>
  <c r="B150" i="11"/>
  <c r="B154" i="11"/>
  <c r="B158" i="11"/>
  <c r="B162" i="11"/>
  <c r="B166" i="11"/>
  <c r="C146" i="11"/>
  <c r="C30" i="11"/>
  <c r="C34" i="11"/>
  <c r="C38" i="11"/>
  <c r="C42" i="11"/>
  <c r="C46" i="11"/>
  <c r="C50" i="11"/>
  <c r="C54" i="11"/>
  <c r="C58" i="11"/>
  <c r="C62" i="11"/>
  <c r="C66" i="11"/>
  <c r="C70" i="11"/>
  <c r="C74" i="11"/>
  <c r="C78" i="11"/>
  <c r="C82" i="11"/>
  <c r="C86" i="11"/>
  <c r="C90" i="11"/>
  <c r="C94" i="11"/>
  <c r="C98" i="11"/>
  <c r="C102" i="11"/>
  <c r="C106" i="11"/>
  <c r="C110" i="11"/>
  <c r="C114" i="11"/>
  <c r="C118" i="11"/>
  <c r="C122" i="11"/>
  <c r="C126" i="11"/>
  <c r="C130" i="11"/>
  <c r="C134" i="11"/>
  <c r="C138" i="11"/>
  <c r="C142" i="11"/>
  <c r="C150" i="11"/>
  <c r="C154" i="11"/>
  <c r="C31" i="11"/>
  <c r="B44" i="11"/>
  <c r="C55" i="11"/>
  <c r="B67" i="11"/>
  <c r="B76" i="11"/>
  <c r="C87" i="11"/>
  <c r="B99" i="11"/>
  <c r="B108" i="11"/>
  <c r="C119" i="11"/>
  <c r="B131" i="11"/>
  <c r="B140" i="11"/>
  <c r="C151" i="11"/>
  <c r="B163" i="11"/>
  <c r="B128" i="11"/>
  <c r="B160" i="11"/>
  <c r="B32" i="11"/>
  <c r="B47" i="11"/>
  <c r="B56" i="11"/>
  <c r="C67" i="11"/>
  <c r="B79" i="11"/>
  <c r="B88" i="11"/>
  <c r="C99" i="11"/>
  <c r="B111" i="11"/>
  <c r="B120" i="11"/>
  <c r="C131" i="11"/>
  <c r="B143" i="11"/>
  <c r="B152" i="11"/>
  <c r="C163" i="11"/>
  <c r="B68" i="11"/>
  <c r="B91" i="11"/>
  <c r="C111" i="11"/>
  <c r="B123" i="11"/>
  <c r="B132" i="11"/>
  <c r="C143" i="11"/>
  <c r="B155" i="11"/>
  <c r="B164" i="11"/>
  <c r="B36" i="11"/>
  <c r="B48" i="11"/>
  <c r="C59" i="11"/>
  <c r="B71" i="11"/>
  <c r="B80" i="11"/>
  <c r="C91" i="11"/>
  <c r="B103" i="11"/>
  <c r="B112" i="11"/>
  <c r="C123" i="11"/>
  <c r="B135" i="11"/>
  <c r="B144" i="11"/>
  <c r="C155" i="11"/>
  <c r="B167" i="11"/>
  <c r="C39" i="11"/>
  <c r="B51" i="11"/>
  <c r="B124" i="11"/>
  <c r="C167" i="11"/>
  <c r="B127" i="11"/>
  <c r="B136" i="11"/>
  <c r="B159" i="11"/>
  <c r="B168" i="11"/>
  <c r="B52" i="11"/>
  <c r="B75" i="11"/>
  <c r="C95" i="11"/>
  <c r="B116" i="11"/>
  <c r="B139" i="11"/>
  <c r="C75" i="11"/>
  <c r="B87" i="11"/>
  <c r="B96" i="11"/>
  <c r="B119" i="11"/>
  <c r="C139" i="11"/>
  <c r="B151" i="11"/>
  <c r="C35" i="11"/>
  <c r="C47" i="11"/>
  <c r="B59" i="11"/>
  <c r="C79" i="11"/>
  <c r="B100" i="11"/>
  <c r="B60" i="11"/>
  <c r="C71" i="11"/>
  <c r="B83" i="11"/>
  <c r="B92" i="11"/>
  <c r="C103" i="11"/>
  <c r="B115" i="11"/>
  <c r="C135" i="11"/>
  <c r="B147" i="11"/>
  <c r="B156" i="11"/>
  <c r="B40" i="11"/>
  <c r="C51" i="11"/>
  <c r="B63" i="11"/>
  <c r="B72" i="11"/>
  <c r="C83" i="11"/>
  <c r="B95" i="11"/>
  <c r="B104" i="11"/>
  <c r="C115" i="11"/>
  <c r="C147" i="11"/>
  <c r="B43" i="11"/>
  <c r="C63" i="11"/>
  <c r="B84" i="11"/>
  <c r="B107" i="11"/>
  <c r="C127" i="11"/>
  <c r="B148" i="11"/>
  <c r="C159" i="11"/>
  <c r="B28" i="11"/>
  <c r="C25" i="11" s="1"/>
  <c r="C43" i="11"/>
  <c r="B55" i="11"/>
  <c r="B64" i="11"/>
  <c r="C107" i="11"/>
  <c r="C14" i="10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F31" i="11"/>
  <c r="G67" i="11" l="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F25" i="10" l="1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B27" i="10" l="1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K27" i="10" l="1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F28" i="10" l="1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30" i="10" l="1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F30" i="10" l="1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B32" i="10" l="1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33" i="10" l="1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33" i="10" l="1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B35" i="10" l="1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K35" i="10" l="1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F36" i="10" l="1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38" i="10" l="1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F38" i="10" l="1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40" i="10" l="1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41" i="10" l="1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F41" i="10" l="1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B43" i="10" l="1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K43" i="10" l="1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F44" i="10" l="1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46" i="10" l="1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F46" i="10" l="1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48" i="10" l="1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B49" i="10" l="1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49" i="10" l="1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B51" i="10" l="1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K51" i="10" l="1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F52" i="10" l="1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54" i="10" l="1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F54" i="10" l="1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53" i="1" l="1"/>
  <c r="K53" i="1" s="1"/>
  <c r="B56" i="10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F53" i="1"/>
  <c r="B54" i="1"/>
  <c r="K54" i="1" s="1"/>
  <c r="B57" i="10" l="1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F57" i="10" l="1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B59" i="10" l="1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K59" i="10" l="1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F60" i="10" l="1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62" i="10" l="1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F62" i="10" l="1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N22" i="6" a="1"/>
  <c r="L22" i="5" a="1"/>
  <c r="H22" i="5" a="1"/>
  <c r="H23" i="10" a="1"/>
  <c r="L23" i="10" a="1"/>
  <c r="L23" i="8" a="1"/>
  <c r="H23" i="8" a="1"/>
  <c r="L22" i="7" a="1"/>
  <c r="H22" i="7" a="1"/>
  <c r="L22" i="3" a="1"/>
  <c r="H22" i="3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59" i="5"/>
  <c r="I54" i="5"/>
  <c r="I37" i="5"/>
  <c r="I40" i="5"/>
  <c r="I65" i="5"/>
  <c r="I69" i="5"/>
  <c r="I42" i="5"/>
  <c r="I31" i="5"/>
  <c r="I46" i="5"/>
  <c r="I39" i="5"/>
  <c r="I60" i="5"/>
  <c r="I51" i="5"/>
  <c r="I27" i="5"/>
  <c r="I26" i="5"/>
  <c r="I49" i="5"/>
  <c r="I32" i="5"/>
  <c r="I22" i="5"/>
  <c r="I62" i="5"/>
  <c r="I34" i="5"/>
  <c r="I38" i="5"/>
  <c r="I29" i="5"/>
  <c r="I47" i="5"/>
  <c r="I64" i="5"/>
  <c r="I52" i="5"/>
  <c r="I24" i="5"/>
  <c r="I70" i="5"/>
  <c r="I23" i="5"/>
  <c r="I33" i="5"/>
  <c r="I71" i="5"/>
  <c r="I56" i="5"/>
  <c r="I55" i="5"/>
  <c r="I68" i="5"/>
  <c r="I57" i="5"/>
  <c r="I53" i="5"/>
  <c r="I48" i="5"/>
  <c r="I67" i="5"/>
  <c r="I36" i="5"/>
  <c r="I50" i="5"/>
  <c r="I72" i="5"/>
  <c r="I58" i="5"/>
  <c r="I25" i="5"/>
  <c r="I43" i="5"/>
  <c r="I41" i="5"/>
  <c r="I44" i="5"/>
  <c r="I61" i="5"/>
  <c r="I66" i="5"/>
  <c r="I28" i="5"/>
  <c r="I63" i="5"/>
  <c r="I35" i="5"/>
  <c r="I30" i="5"/>
  <c r="J22" i="6" a="1"/>
  <c r="I45" i="5"/>
  <c r="H22" i="1" a="1"/>
  <c r="I68" i="3"/>
  <c r="I42" i="3"/>
  <c r="I23" i="3"/>
  <c r="I53" i="3"/>
  <c r="I32" i="3"/>
  <c r="I24" i="3"/>
  <c r="I43" i="3"/>
  <c r="I62" i="3"/>
  <c r="I38" i="3"/>
  <c r="I58" i="3"/>
  <c r="I70" i="3"/>
  <c r="I59" i="3"/>
  <c r="I41" i="3"/>
  <c r="I65" i="3"/>
  <c r="I31" i="3"/>
  <c r="I22" i="3"/>
  <c r="I63" i="3"/>
  <c r="I25" i="3"/>
  <c r="I48" i="3"/>
  <c r="I67" i="3"/>
  <c r="I51" i="3"/>
  <c r="I57" i="3"/>
  <c r="I72" i="3"/>
  <c r="I56" i="3"/>
  <c r="I69" i="3"/>
  <c r="I29" i="3"/>
  <c r="I45" i="3"/>
  <c r="I66" i="3"/>
  <c r="I36" i="3"/>
  <c r="I64" i="3"/>
  <c r="I52" i="3"/>
  <c r="I55" i="3"/>
  <c r="I28" i="3"/>
  <c r="I47" i="3"/>
  <c r="I34" i="3"/>
  <c r="I30" i="3"/>
  <c r="I35" i="3"/>
  <c r="I33" i="3"/>
  <c r="I71" i="3"/>
  <c r="I44" i="3"/>
  <c r="I46" i="3"/>
  <c r="I61" i="3"/>
  <c r="I60" i="3"/>
  <c r="I27" i="3"/>
  <c r="I26" i="3"/>
  <c r="I39" i="3"/>
  <c r="I50" i="3"/>
  <c r="I54" i="3"/>
  <c r="I40" i="3"/>
  <c r="I37" i="3"/>
  <c r="I49" i="3"/>
  <c r="P20" i="3" l="1"/>
  <c r="L21" i="10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22" i="6"/>
  <c r="K46" i="6"/>
  <c r="K54" i="6"/>
  <c r="K51" i="6"/>
  <c r="K33" i="6"/>
  <c r="K35" i="6"/>
  <c r="K41" i="6"/>
  <c r="K30" i="6"/>
  <c r="K29" i="6"/>
  <c r="K53" i="6"/>
  <c r="K63" i="6"/>
  <c r="K38" i="6"/>
  <c r="K31" i="6"/>
  <c r="K72" i="6"/>
  <c r="K50" i="6"/>
  <c r="K37" i="6"/>
  <c r="K39" i="6"/>
  <c r="K58" i="6"/>
  <c r="K55" i="6"/>
  <c r="K36" i="6"/>
  <c r="K47" i="6"/>
  <c r="K60" i="6"/>
  <c r="K68" i="6"/>
  <c r="K34" i="6"/>
  <c r="K24" i="6"/>
  <c r="K62" i="6"/>
  <c r="K44" i="6"/>
  <c r="K69" i="6"/>
  <c r="K70" i="6"/>
  <c r="K40" i="6"/>
  <c r="K48" i="6"/>
  <c r="K57" i="6"/>
  <c r="K59" i="6"/>
  <c r="K61" i="6"/>
  <c r="K56" i="6"/>
  <c r="K26" i="6"/>
  <c r="K52" i="6"/>
  <c r="K49" i="6"/>
  <c r="K32" i="6"/>
  <c r="K65" i="6"/>
  <c r="K42" i="6"/>
  <c r="K64" i="6"/>
  <c r="K67" i="6"/>
  <c r="K71" i="6"/>
  <c r="K23" i="6"/>
  <c r="K25" i="6"/>
  <c r="K43" i="6"/>
  <c r="K45" i="6"/>
  <c r="K28" i="6"/>
  <c r="K27" i="6"/>
  <c r="K66" i="6"/>
  <c r="I38" i="1"/>
  <c r="I60" i="1"/>
  <c r="I72" i="1"/>
  <c r="I24" i="1"/>
  <c r="I29" i="1"/>
  <c r="I40" i="1"/>
  <c r="I33" i="1"/>
  <c r="I66" i="1"/>
  <c r="I35" i="1"/>
  <c r="I48" i="1"/>
  <c r="I27" i="1"/>
  <c r="I54" i="1"/>
  <c r="I62" i="1"/>
  <c r="I32" i="1"/>
  <c r="I58" i="1"/>
  <c r="I69" i="1"/>
  <c r="L22" i="1" a="1"/>
  <c r="I45" i="1"/>
  <c r="I37" i="1"/>
  <c r="I57" i="1"/>
  <c r="I63" i="1"/>
  <c r="I36" i="1"/>
  <c r="I70" i="1"/>
  <c r="I30" i="1"/>
  <c r="I50" i="1"/>
  <c r="I43" i="1"/>
  <c r="I53" i="1"/>
  <c r="I39" i="1"/>
  <c r="I23" i="1"/>
  <c r="I47" i="1"/>
  <c r="I59" i="1"/>
  <c r="I52" i="1"/>
  <c r="I51" i="1"/>
  <c r="I71" i="1"/>
  <c r="I34" i="1"/>
  <c r="I22" i="1"/>
  <c r="I25" i="1"/>
  <c r="I61" i="1"/>
  <c r="I44" i="1"/>
  <c r="I49" i="1"/>
  <c r="I28" i="1"/>
  <c r="I64" i="1"/>
  <c r="I68" i="1"/>
  <c r="I26" i="1"/>
  <c r="I31" i="1"/>
  <c r="I56" i="1"/>
  <c r="I55" i="1"/>
  <c r="I65" i="1"/>
  <c r="I67" i="1"/>
  <c r="I41" i="1"/>
  <c r="I46" i="1"/>
  <c r="I42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L21" i="9" l="1"/>
  <c r="N23" i="9"/>
</calcChain>
</file>

<file path=xl/sharedStrings.xml><?xml version="1.0" encoding="utf-8"?>
<sst xmlns="http://schemas.openxmlformats.org/spreadsheetml/2006/main" count="404" uniqueCount="83">
  <si>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</si>
  <si>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</si>
  <si>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</si>
  <si>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</si>
  <si>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</si>
  <si>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</si>
  <si>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</si>
  <si>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</si>
  <si>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</si>
  <si>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</si>
  <si>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</si>
  <si>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</si>
  <si>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</si>
  <si>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</si>
  <si>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</si>
  <si>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</si>
  <si>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</si>
  <si>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</si>
  <si>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</si>
  <si>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</si>
  <si>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</si>
  <si>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</si>
  <si>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</si>
  <si>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</si>
  <si>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</si>
  <si>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</si>
  <si>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</si>
  <si>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</si>
  <si>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</si>
  <si>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</si>
  <si>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</si>
  <si>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</si>
  <si>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</si>
  <si>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</si>
  <si>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</si>
  <si>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</si>
  <si>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</si>
  <si>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</si>
  <si>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</si>
  <si>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</si>
  <si>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</si>
  <si>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</si>
  <si>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</si>
  <si>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</si>
  <si>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</si>
  <si>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</si>
  <si>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</si>
  <si>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</si>
  <si>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</si>
  <si>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</si>
  <si>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</si>
  <si>
    <t>1</t>
  </si>
  <si>
    <t>2</t>
  </si>
  <si>
    <t>4</t>
  </si>
  <si>
    <t>8</t>
  </si>
  <si>
    <t>16</t>
  </si>
  <si>
    <t>10x20</t>
  </si>
  <si>
    <t>20x40</t>
  </si>
  <si>
    <t>30x60</t>
  </si>
  <si>
    <t>40x80</t>
  </si>
  <si>
    <t>50x100</t>
  </si>
  <si>
    <t>75x150</t>
  </si>
  <si>
    <t>100x200</t>
  </si>
  <si>
    <t>150x300</t>
  </si>
  <si>
    <t>200x400</t>
  </si>
  <si>
    <t>400x800</t>
  </si>
  <si>
    <t>800x1600</t>
  </si>
  <si>
    <t>1600x3200</t>
  </si>
  <si>
    <t>3200x6400</t>
  </si>
  <si>
    <t>ln(n)</t>
  </si>
  <si>
    <t>ln error</t>
  </si>
  <si>
    <t>0.5</t>
  </si>
  <si>
    <t>grid</t>
  </si>
  <si>
    <t>implicit</t>
  </si>
  <si>
    <t>crank nicolson</t>
  </si>
  <si>
    <t>theta = 0</t>
  </si>
  <si>
    <t>theta = 1</t>
  </si>
  <si>
    <t>theta = 0.5</t>
  </si>
  <si>
    <t>200 w/o update</t>
  </si>
  <si>
    <t>200 w/ update</t>
  </si>
  <si>
    <t>400x200, 100x200, 100x200</t>
  </si>
  <si>
    <t>black fd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</si>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</sst>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69" formatCode="0.00000000000"/>
    <numFmt numFmtId="170" formatCode="0.000000000000"/>
    <numFmt numFmtId="171" formatCode="_-* #,##0_-;\-* #,##0_-;_-* &quot;-&quot;??_-;_-@_-"/>
    <numFmt numFmtId="172" formatCode="0.0000000000000000"/>
    <numFmt numFmtId="173" formatCode="0.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1" fontId="0" fillId="0" borderId="0" xfId="1" applyNumberFormat="1" applyFont="1"/>
    <xf numFmtId="0" fontId="0" fillId="0" borderId="0" xfId="0" quotePrefix="1" applyAlignment="1">
      <alignment horizontal="center"/>
    </xf>
    <xf numFmtId="173" fontId="0" fillId="0" borderId="0" xfId="0" applyNumberFormat="1"/>
    <xf numFmtId="172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  <xf numFmtId="171" fontId="0" fillId="0" borderId="0" xfId="1" applyNumberFormat="1" applyFont="1" applyAlignment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2" fontId="0" fillId="0" borderId="0" xfId="0" quotePrefix="1" applyNumberFormat="1"/>
    <xf numFmtId="17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6.8278642696385385E-6</c:v>
                </c:pt>
                <c:pt idx="1">
                  <c:v>2.764632510607723E-6</c:v>
                </c:pt>
                <c:pt idx="2">
                  <c:v>5.4334878670141555E-6</c:v>
                </c:pt>
                <c:pt idx="3">
                  <c:v>9.7421498965536055E-6</c:v>
                </c:pt>
                <c:pt idx="4">
                  <c:v>1.6865892696768193E-5</c:v>
                </c:pt>
                <c:pt idx="5">
                  <c:v>2.8725412418652726E-5</c:v>
                </c:pt>
                <c:pt idx="6">
                  <c:v>4.845431333358022E-5</c:v>
                </c:pt>
                <c:pt idx="7">
                  <c:v>8.1134728794191472E-5</c:v>
                </c:pt>
                <c:pt idx="8">
                  <c:v>1.3493974540007092E-4</c:v>
                </c:pt>
                <c:pt idx="9">
                  <c:v>2.2287882650144075E-4</c:v>
                </c:pt>
                <c:pt idx="10">
                  <c:v>3.654116499798667E-4</c:v>
                </c:pt>
                <c:pt idx="11">
                  <c:v>5.9426657570443874E-4</c:v>
                </c:pt>
                <c:pt idx="12">
                  <c:v>9.5784588985862703E-4</c:v>
                </c:pt>
                <c:pt idx="13">
                  <c:v>1.528564744304742E-3</c:v>
                </c:pt>
                <c:pt idx="14">
                  <c:v>2.4122482522151308E-3</c:v>
                </c:pt>
                <c:pt idx="15">
                  <c:v>3.759120658239177E-3</c:v>
                </c:pt>
                <c:pt idx="16">
                  <c:v>5.7746848559054858E-3</c:v>
                </c:pt>
                <c:pt idx="17">
                  <c:v>8.7265450396924269E-3</c:v>
                </c:pt>
                <c:pt idx="18">
                  <c:v>1.293961771909451E-2</c:v>
                </c:pt>
                <c:pt idx="19">
                  <c:v>1.8767185357940253E-2</c:v>
                </c:pt>
                <c:pt idx="20">
                  <c:v>2.6519940562766093E-2</c:v>
                </c:pt>
                <c:pt idx="21">
                  <c:v>3.6333210661360554E-2</c:v>
                </c:pt>
                <c:pt idx="22">
                  <c:v>4.7962648848870859E-2</c:v>
                </c:pt>
                <c:pt idx="23">
                  <c:v>6.0537204243442638E-2</c:v>
                </c:pt>
                <c:pt idx="24">
                  <c:v>7.2387579821939052E-2</c:v>
                </c:pt>
                <c:pt idx="25">
                  <c:v>8.1215564265698481E-2</c:v>
                </c:pt>
                <c:pt idx="26">
                  <c:v>8.4976724031185003E-2</c:v>
                </c:pt>
                <c:pt idx="27">
                  <c:v>8.3424615791519052E-2</c:v>
                </c:pt>
                <c:pt idx="28">
                  <c:v>7.7590927175145291E-2</c:v>
                </c:pt>
                <c:pt idx="29">
                  <c:v>6.899974462430325E-2</c:v>
                </c:pt>
                <c:pt idx="30">
                  <c:v>5.912241616113513E-2</c:v>
                </c:pt>
                <c:pt idx="31">
                  <c:v>4.9115060576615313E-2</c:v>
                </c:pt>
                <c:pt idx="32">
                  <c:v>3.9753271992440574E-2</c:v>
                </c:pt>
                <c:pt idx="33">
                  <c:v>3.1472382236748947E-2</c:v>
                </c:pt>
                <c:pt idx="34">
                  <c:v>2.4448448989353763E-2</c:v>
                </c:pt>
                <c:pt idx="35">
                  <c:v>1.8682920958290668E-2</c:v>
                </c:pt>
                <c:pt idx="36">
                  <c:v>1.4073929808035377E-2</c:v>
                </c:pt>
                <c:pt idx="37">
                  <c:v>1.0469129832398385E-2</c:v>
                </c:pt>
                <c:pt idx="38">
                  <c:v>7.7010876404705192E-3</c:v>
                </c:pt>
                <c:pt idx="39">
                  <c:v>5.6086494448224257E-3</c:v>
                </c:pt>
                <c:pt idx="40">
                  <c:v>4.0481565909307564E-3</c:v>
                </c:pt>
                <c:pt idx="41">
                  <c:v>2.8979112782044326E-3</c:v>
                </c:pt>
                <c:pt idx="42">
                  <c:v>2.0585221240517109E-3</c:v>
                </c:pt>
                <c:pt idx="43">
                  <c:v>1.4509874063594148E-3</c:v>
                </c:pt>
                <c:pt idx="44">
                  <c:v>1.0137268959733256E-3</c:v>
                </c:pt>
                <c:pt idx="45">
                  <c:v>6.992794089055942E-4</c:v>
                </c:pt>
                <c:pt idx="46">
                  <c:v>4.7102505635140973E-4</c:v>
                </c:pt>
                <c:pt idx="47">
                  <c:v>3.0003271190509107E-4</c:v>
                </c:pt>
                <c:pt idx="48">
                  <c:v>1.6193266408592478E-4</c:v>
                </c:pt>
                <c:pt idx="49">
                  <c:v>3.3527660624876458E-5</c:v>
                </c:pt>
                <c:pt idx="50">
                  <c:v>6.4035466751420427E-4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3.256154897837528E-6</c:v>
                </c:pt>
                <c:pt idx="13">
                  <c:v>7.7642828264879499E-6</c:v>
                </c:pt>
                <c:pt idx="14">
                  <c:v>3.1624932040948666E-5</c:v>
                </c:pt>
                <c:pt idx="15">
                  <c:v>1.1500788195850656E-4</c:v>
                </c:pt>
                <c:pt idx="16">
                  <c:v>3.8935722954347581E-4</c:v>
                </c:pt>
                <c:pt idx="17">
                  <c:v>1.219080596539435E-3</c:v>
                </c:pt>
                <c:pt idx="18">
                  <c:v>3.4933209608961251E-3</c:v>
                </c:pt>
                <c:pt idx="19">
                  <c:v>9.0542832654391635E-3</c:v>
                </c:pt>
                <c:pt idx="20">
                  <c:v>2.0957777194528654E-2</c:v>
                </c:pt>
                <c:pt idx="21">
                  <c:v>4.2747993981789051E-2</c:v>
                </c:pt>
                <c:pt idx="22">
                  <c:v>7.581398093194433E-2</c:v>
                </c:pt>
                <c:pt idx="23">
                  <c:v>0.1154415082517639</c:v>
                </c:pt>
                <c:pt idx="24">
                  <c:v>0.14931157751241247</c:v>
                </c:pt>
                <c:pt idx="25">
                  <c:v>0.1628269336468402</c:v>
                </c:pt>
                <c:pt idx="26">
                  <c:v>0.1493115775124125</c:v>
                </c:pt>
                <c:pt idx="27">
                  <c:v>0.11544150825176391</c:v>
                </c:pt>
                <c:pt idx="28">
                  <c:v>7.5813980931944344E-2</c:v>
                </c:pt>
                <c:pt idx="29">
                  <c:v>4.2747993981789058E-2</c:v>
                </c:pt>
                <c:pt idx="30">
                  <c:v>2.095777719452865E-2</c:v>
                </c:pt>
                <c:pt idx="31">
                  <c:v>9.05428326543916E-3</c:v>
                </c:pt>
                <c:pt idx="32">
                  <c:v>3.4933209608961242E-3</c:v>
                </c:pt>
                <c:pt idx="33">
                  <c:v>1.2190805965394359E-3</c:v>
                </c:pt>
                <c:pt idx="34">
                  <c:v>3.8935722954347614E-4</c:v>
                </c:pt>
                <c:pt idx="35">
                  <c:v>1.1500788195850667E-4</c:v>
                </c:pt>
                <c:pt idx="36">
                  <c:v>3.1624932040948693E-5</c:v>
                </c:pt>
                <c:pt idx="37">
                  <c:v>7.7642828264879601E-6</c:v>
                </c:pt>
                <c:pt idx="38">
                  <c:v>3.2561548978375305E-6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8.222883472574153E-8</c:v>
                </c:pt>
                <c:pt idx="1">
                  <c:v>1.88151826546097E-7</c:v>
                </c:pt>
                <c:pt idx="2">
                  <c:v>6.8369582429900804E-7</c:v>
                </c:pt>
                <c:pt idx="3">
                  <c:v>2.1403364534846359E-6</c:v>
                </c:pt>
                <c:pt idx="4">
                  <c:v>6.1333609946731457E-6</c:v>
                </c:pt>
                <c:pt idx="5">
                  <c:v>1.6283840426211628E-5</c:v>
                </c:pt>
                <c:pt idx="6">
                  <c:v>4.0279506058811398E-5</c:v>
                </c:pt>
                <c:pt idx="7">
                  <c:v>9.3359705293968517E-5</c:v>
                </c:pt>
                <c:pt idx="8">
                  <c:v>2.035296673075642E-4</c:v>
                </c:pt>
                <c:pt idx="9">
                  <c:v>4.1894768512870943E-4</c:v>
                </c:pt>
                <c:pt idx="10">
                  <c:v>8.1647730321861788E-4</c:v>
                </c:pt>
                <c:pt idx="11">
                  <c:v>1.5106535834520222E-3</c:v>
                </c:pt>
                <c:pt idx="12">
                  <c:v>2.6588905124805369E-3</c:v>
                </c:pt>
                <c:pt idx="13">
                  <c:v>4.4608326853770915E-3</c:v>
                </c:pt>
                <c:pt idx="14">
                  <c:v>7.144436259288049E-3</c:v>
                </c:pt>
                <c:pt idx="15">
                  <c:v>1.0939524616335254E-2</c:v>
                </c:pt>
                <c:pt idx="16">
                  <c:v>1.6032380242673849E-2</c:v>
                </c:pt>
                <c:pt idx="17">
                  <c:v>2.2513525160319806E-2</c:v>
                </c:pt>
                <c:pt idx="18">
                  <c:v>3.0317656955534931E-2</c:v>
                </c:pt>
                <c:pt idx="19">
                  <c:v>3.9183474815318795E-2</c:v>
                </c:pt>
                <c:pt idx="20">
                  <c:v>4.863174587646233E-2</c:v>
                </c:pt>
                <c:pt idx="21">
                  <c:v>5.7994945580938519E-2</c:v>
                </c:pt>
                <c:pt idx="22">
                  <c:v>6.6477889577988267E-2</c:v>
                </c:pt>
                <c:pt idx="23">
                  <c:v>7.327148633019627E-2</c:v>
                </c:pt>
                <c:pt idx="24">
                  <c:v>7.7668536039233432E-2</c:v>
                </c:pt>
                <c:pt idx="25">
                  <c:v>7.9191832566065809E-2</c:v>
                </c:pt>
                <c:pt idx="26">
                  <c:v>7.7668536039233446E-2</c:v>
                </c:pt>
                <c:pt idx="27">
                  <c:v>7.3271486330196284E-2</c:v>
                </c:pt>
                <c:pt idx="28">
                  <c:v>6.6477889577988281E-2</c:v>
                </c:pt>
                <c:pt idx="29">
                  <c:v>5.7994945580938533E-2</c:v>
                </c:pt>
                <c:pt idx="30">
                  <c:v>4.863174587646233E-2</c:v>
                </c:pt>
                <c:pt idx="31">
                  <c:v>3.9183474815318781E-2</c:v>
                </c:pt>
                <c:pt idx="32">
                  <c:v>3.0317656955534924E-2</c:v>
                </c:pt>
                <c:pt idx="33">
                  <c:v>2.2513525160319816E-2</c:v>
                </c:pt>
                <c:pt idx="34">
                  <c:v>1.6032380242673852E-2</c:v>
                </c:pt>
                <c:pt idx="35">
                  <c:v>1.093952461633526E-2</c:v>
                </c:pt>
                <c:pt idx="36">
                  <c:v>7.1444362592880516E-3</c:v>
                </c:pt>
                <c:pt idx="37">
                  <c:v>4.4608326853770933E-3</c:v>
                </c:pt>
                <c:pt idx="38">
                  <c:v>2.6588905124805377E-3</c:v>
                </c:pt>
                <c:pt idx="39">
                  <c:v>1.5106535834520231E-3</c:v>
                </c:pt>
                <c:pt idx="40">
                  <c:v>8.1647730321861821E-4</c:v>
                </c:pt>
                <c:pt idx="41">
                  <c:v>4.189476851287096E-4</c:v>
                </c:pt>
                <c:pt idx="42">
                  <c:v>2.0352966730756433E-4</c:v>
                </c:pt>
                <c:pt idx="43">
                  <c:v>9.3359705293968585E-5</c:v>
                </c:pt>
                <c:pt idx="44">
                  <c:v>4.0279506058811425E-5</c:v>
                </c:pt>
                <c:pt idx="45">
                  <c:v>1.6283840426211642E-5</c:v>
                </c:pt>
                <c:pt idx="46">
                  <c:v>6.1333609946731508E-6</c:v>
                </c:pt>
                <c:pt idx="47">
                  <c:v>2.1403364534846384E-6</c:v>
                </c:pt>
                <c:pt idx="48">
                  <c:v>6.8369582429900888E-7</c:v>
                </c:pt>
                <c:pt idx="49">
                  <c:v>1.8815182654609732E-7</c:v>
                </c:pt>
                <c:pt idx="50">
                  <c:v>8.2228834725741662E-8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4.9273675352050457E-11</c:v>
                </c:pt>
                <c:pt idx="1">
                  <c:v>1.2538356561608246E-10</c:v>
                </c:pt>
                <c:pt idx="2">
                  <c:v>4.4379177687871941E-10</c:v>
                </c:pt>
                <c:pt idx="3">
                  <c:v>1.5467081682648299E-9</c:v>
                </c:pt>
                <c:pt idx="4">
                  <c:v>5.3226481326602002E-9</c:v>
                </c:pt>
                <c:pt idx="5">
                  <c:v>1.8067542545024627E-8</c:v>
                </c:pt>
                <c:pt idx="6">
                  <c:v>6.0425677606578406E-8</c:v>
                </c:pt>
                <c:pt idx="7">
                  <c:v>1.9885082955118869E-7</c:v>
                </c:pt>
                <c:pt idx="8">
                  <c:v>6.4293878652120521E-7</c:v>
                </c:pt>
                <c:pt idx="9">
                  <c:v>2.0389469765409536E-6</c:v>
                </c:pt>
                <c:pt idx="10">
                  <c:v>6.3296397984936941E-6</c:v>
                </c:pt>
                <c:pt idx="11">
                  <c:v>1.9190704781420854E-5</c:v>
                </c:pt>
                <c:pt idx="12">
                  <c:v>5.6672211653988656E-5</c:v>
                </c:pt>
                <c:pt idx="13">
                  <c:v>1.6249045418628401E-4</c:v>
                </c:pt>
                <c:pt idx="14">
                  <c:v>4.5060838841054344E-4</c:v>
                </c:pt>
                <c:pt idx="15">
                  <c:v>1.202994359257755E-3</c:v>
                </c:pt>
                <c:pt idx="16">
                  <c:v>3.074194581590224E-3</c:v>
                </c:pt>
                <c:pt idx="17">
                  <c:v>7.4659011267191148E-3</c:v>
                </c:pt>
                <c:pt idx="18">
                  <c:v>1.7073528050376437E-2</c:v>
                </c:pt>
                <c:pt idx="19">
                  <c:v>3.6325686994708985E-2</c:v>
                </c:pt>
                <c:pt idx="20">
                  <c:v>7.0738225475914379E-2</c:v>
                </c:pt>
                <c:pt idx="21">
                  <c:v>0.12320339367583391</c:v>
                </c:pt>
                <c:pt idx="22">
                  <c:v>0.18542372068542057</c:v>
                </c:pt>
                <c:pt idx="23">
                  <c:v>0.22809078925314957</c:v>
                </c:pt>
                <c:pt idx="24">
                  <c:v>0.20704972749974221</c:v>
                </c:pt>
                <c:pt idx="25">
                  <c:v>0.10925618342380429</c:v>
                </c:pt>
                <c:pt idx="26">
                  <c:v>9.8595108333210616E-3</c:v>
                </c:pt>
                <c:pt idx="27">
                  <c:v>5.1721267404342326E-4</c:v>
                </c:pt>
                <c:pt idx="28">
                  <c:v>2.0021997698458111E-5</c:v>
                </c:pt>
                <c:pt idx="29">
                  <c:v>6.3349835549916913E-7</c:v>
                </c:pt>
                <c:pt idx="30">
                  <c:v>1.7320390821851459E-8</c:v>
                </c:pt>
                <c:pt idx="31">
                  <c:v>4.2354354576335535E-10</c:v>
                </c:pt>
                <c:pt idx="32">
                  <c:v>9.4795606444183363E-12</c:v>
                </c:pt>
                <c:pt idx="33">
                  <c:v>1.9739124045225889E-13</c:v>
                </c:pt>
                <c:pt idx="34">
                  <c:v>3.8704164794560592E-15</c:v>
                </c:pt>
                <c:pt idx="35">
                  <c:v>7.2122478621397565E-17</c:v>
                </c:pt>
                <c:pt idx="36">
                  <c:v>1.2864325790637817E-18</c:v>
                </c:pt>
                <c:pt idx="37">
                  <c:v>2.2090030514548271E-20</c:v>
                </c:pt>
                <c:pt idx="38">
                  <c:v>3.6687602329589087E-22</c:v>
                </c:pt>
                <c:pt idx="39">
                  <c:v>5.9158996462973473E-24</c:v>
                </c:pt>
                <c:pt idx="40">
                  <c:v>9.2915801020280645E-26</c:v>
                </c:pt>
                <c:pt idx="41">
                  <c:v>1.4252702372481398E-27</c:v>
                </c:pt>
                <c:pt idx="42">
                  <c:v>2.1401371986064587E-29</c:v>
                </c:pt>
                <c:pt idx="43">
                  <c:v>3.1519556776448071E-31</c:v>
                </c:pt>
                <c:pt idx="44">
                  <c:v>4.5609459885909287E-33</c:v>
                </c:pt>
                <c:pt idx="45">
                  <c:v>6.4940135637094854E-35</c:v>
                </c:pt>
                <c:pt idx="46">
                  <c:v>9.110087904399842E-37</c:v>
                </c:pt>
                <c:pt idx="47">
                  <c:v>1.2606191347359499E-38</c:v>
                </c:pt>
                <c:pt idx="48">
                  <c:v>1.7224057710203876E-40</c:v>
                </c:pt>
                <c:pt idx="49">
                  <c:v>2.317274819276683E-42</c:v>
                </c:pt>
                <c:pt idx="50">
                  <c:v>4.3364324877250343E-44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1.3344850284355311E-11</c:v>
                </c:pt>
                <c:pt idx="1">
                  <c:v>2.5498408477297596E-12</c:v>
                </c:pt>
                <c:pt idx="2">
                  <c:v>1.2915712684858566E-11</c:v>
                </c:pt>
                <c:pt idx="3">
                  <c:v>9.9863366649199323E-11</c:v>
                </c:pt>
                <c:pt idx="4">
                  <c:v>3.6222714952115764E-11</c:v>
                </c:pt>
                <c:pt idx="5">
                  <c:v>4.9280020051330385E-11</c:v>
                </c:pt>
                <c:pt idx="6">
                  <c:v>8.0719562224541186E-10</c:v>
                </c:pt>
                <c:pt idx="7">
                  <c:v>8.7816270223564072E-10</c:v>
                </c:pt>
                <c:pt idx="8">
                  <c:v>1.0563692643195137E-9</c:v>
                </c:pt>
                <c:pt idx="9">
                  <c:v>9.4767242675863462E-10</c:v>
                </c:pt>
                <c:pt idx="10">
                  <c:v>8.8223151113536357E-10</c:v>
                </c:pt>
                <c:pt idx="11">
                  <c:v>1.44384501773083E-9</c:v>
                </c:pt>
                <c:pt idx="12">
                  <c:v>5.6025853533980802E-9</c:v>
                </c:pt>
                <c:pt idx="13">
                  <c:v>2.5659195354476884E-6</c:v>
                </c:pt>
                <c:pt idx="14">
                  <c:v>7.8316194212275331E-6</c:v>
                </c:pt>
                <c:pt idx="15">
                  <c:v>2.3182549738313018E-6</c:v>
                </c:pt>
                <c:pt idx="16">
                  <c:v>3.1402590835283971E-6</c:v>
                </c:pt>
                <c:pt idx="17">
                  <c:v>5.547111025514195E-6</c:v>
                </c:pt>
                <c:pt idx="18">
                  <c:v>4.8038299815063567E-4</c:v>
                </c:pt>
                <c:pt idx="19">
                  <c:v>1.38298235026745E-4</c:v>
                </c:pt>
                <c:pt idx="20">
                  <c:v>8.5616263215497002E-4</c:v>
                </c:pt>
                <c:pt idx="21">
                  <c:v>2.1872156503598091E-2</c:v>
                </c:pt>
                <c:pt idx="22">
                  <c:v>2.88740953136171E-2</c:v>
                </c:pt>
                <c:pt idx="23">
                  <c:v>2.3490601328459978E-2</c:v>
                </c:pt>
                <c:pt idx="24">
                  <c:v>0.20643429694003779</c:v>
                </c:pt>
                <c:pt idx="25">
                  <c:v>0.5841780525827458</c:v>
                </c:pt>
                <c:pt idx="26">
                  <c:v>2.8840683514090085E-2</c:v>
                </c:pt>
                <c:pt idx="27">
                  <c:v>1.8093881951272234E-2</c:v>
                </c:pt>
                <c:pt idx="28">
                  <c:v>5.4591431331051446E-2</c:v>
                </c:pt>
                <c:pt idx="29">
                  <c:v>2.4528963820577707E-2</c:v>
                </c:pt>
                <c:pt idx="30">
                  <c:v>2.7716915811181052E-3</c:v>
                </c:pt>
                <c:pt idx="31">
                  <c:v>5.4718314976299933E-4</c:v>
                </c:pt>
                <c:pt idx="32">
                  <c:v>3.236714890528428E-4</c:v>
                </c:pt>
                <c:pt idx="33">
                  <c:v>3.9985578815434233E-5</c:v>
                </c:pt>
                <c:pt idx="34">
                  <c:v>7.3584943259524598E-5</c:v>
                </c:pt>
                <c:pt idx="35">
                  <c:v>1.039557987735737E-4</c:v>
                </c:pt>
                <c:pt idx="36">
                  <c:v>9.8448398563512814E-6</c:v>
                </c:pt>
                <c:pt idx="37">
                  <c:v>1.8312991115134767E-5</c:v>
                </c:pt>
                <c:pt idx="38">
                  <c:v>3.8213136762753837E-7</c:v>
                </c:pt>
                <c:pt idx="39">
                  <c:v>6.6005159440882961E-8</c:v>
                </c:pt>
                <c:pt idx="40">
                  <c:v>1.8874545873059134E-9</c:v>
                </c:pt>
                <c:pt idx="41">
                  <c:v>1.6178500241804143E-9</c:v>
                </c:pt>
                <c:pt idx="42">
                  <c:v>1.9283178680639491E-9</c:v>
                </c:pt>
                <c:pt idx="43">
                  <c:v>1.2393642791290379E-9</c:v>
                </c:pt>
                <c:pt idx="44">
                  <c:v>3.4104855641593587E-10</c:v>
                </c:pt>
                <c:pt idx="45">
                  <c:v>2.6429310869832519E-10</c:v>
                </c:pt>
                <c:pt idx="46">
                  <c:v>2.5788719384092174E-10</c:v>
                </c:pt>
                <c:pt idx="47">
                  <c:v>7.217169491127842E-10</c:v>
                </c:pt>
                <c:pt idx="48">
                  <c:v>1.1427160524946021E-10</c:v>
                </c:pt>
                <c:pt idx="49">
                  <c:v>2.1859407753310304E-11</c:v>
                </c:pt>
                <c:pt idx="50">
                  <c:v>4.0020009075775909E-11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cn!$R$22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cn!$R$23:$R$73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6-4774-8705-25CFBB84097F}"/>
            </c:ext>
          </c:extLst>
        </c:ser>
        <c:ser>
          <c:idx val="1"/>
          <c:order val="1"/>
          <c:tx>
            <c:strRef>
              <c:f>cn!$S$22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cn!$S$23:$S$73</c:f>
              <c:numCache>
                <c:formatCode>General</c:formatCode>
                <c:ptCount val="51"/>
                <c:pt idx="0">
                  <c:v>2.355364267221649E-5</c:v>
                </c:pt>
                <c:pt idx="1">
                  <c:v>6.4294330573967551E-6</c:v>
                </c:pt>
                <c:pt idx="2">
                  <c:v>1.4561810261892471E-5</c:v>
                </c:pt>
                <c:pt idx="3">
                  <c:v>2.653158606965199E-5</c:v>
                </c:pt>
                <c:pt idx="4">
                  <c:v>4.543802067211122E-5</c:v>
                </c:pt>
                <c:pt idx="5">
                  <c:v>7.6103001475781601E-5</c:v>
                </c:pt>
                <c:pt idx="6">
                  <c:v>1.2622103213912527E-4</c:v>
                </c:pt>
                <c:pt idx="7">
                  <c:v>2.0814362087967562E-4</c:v>
                </c:pt>
                <c:pt idx="8">
                  <c:v>3.4165215939333123E-4</c:v>
                </c:pt>
                <c:pt idx="9">
                  <c:v>5.582291404527004E-4</c:v>
                </c:pt>
                <c:pt idx="10">
                  <c:v>9.0753567893776897E-4</c:v>
                </c:pt>
                <c:pt idx="11">
                  <c:v>1.4670171424986155E-3</c:v>
                </c:pt>
                <c:pt idx="12">
                  <c:v>2.3556991973105882E-3</c:v>
                </c:pt>
                <c:pt idx="13">
                  <c:v>3.753073332557897E-3</c:v>
                </c:pt>
                <c:pt idx="14">
                  <c:v>5.9229703710987625E-3</c:v>
                </c:pt>
                <c:pt idx="15">
                  <c:v>9.2393210846453688E-3</c:v>
                </c:pt>
                <c:pt idx="16">
                  <c:v>1.4203274430913022E-2</c:v>
                </c:pt>
                <c:pt idx="17">
                  <c:v>2.1424338573490867E-2</c:v>
                </c:pt>
                <c:pt idx="18">
                  <c:v>3.1502157283881033E-2</c:v>
                </c:pt>
                <c:pt idx="19">
                  <c:v>4.4670844987060185E-2</c:v>
                </c:pt>
                <c:pt idx="20">
                  <c:v>5.9916851357520229E-2</c:v>
                </c:pt>
                <c:pt idx="21">
                  <c:v>7.2981815490138185E-2</c:v>
                </c:pt>
                <c:pt idx="22">
                  <c:v>7.2076023868561878E-2</c:v>
                </c:pt>
                <c:pt idx="23">
                  <c:v>2.8995141387564871E-2</c:v>
                </c:pt>
                <c:pt idx="24">
                  <c:v>-0.11883781005224962</c:v>
                </c:pt>
                <c:pt idx="25">
                  <c:v>0.49598976483799229</c:v>
                </c:pt>
                <c:pt idx="26">
                  <c:v>-0.11883781005224953</c:v>
                </c:pt>
                <c:pt idx="27">
                  <c:v>2.8995141387564871E-2</c:v>
                </c:pt>
                <c:pt idx="28">
                  <c:v>7.2076023868561906E-2</c:v>
                </c:pt>
                <c:pt idx="29">
                  <c:v>7.2981815490138185E-2</c:v>
                </c:pt>
                <c:pt idx="30">
                  <c:v>5.9916851357520229E-2</c:v>
                </c:pt>
                <c:pt idx="31">
                  <c:v>4.4670844987060129E-2</c:v>
                </c:pt>
                <c:pt idx="32">
                  <c:v>3.1502157283881033E-2</c:v>
                </c:pt>
                <c:pt idx="33">
                  <c:v>2.1424338573490874E-2</c:v>
                </c:pt>
                <c:pt idx="34">
                  <c:v>1.4203274430913019E-2</c:v>
                </c:pt>
                <c:pt idx="35">
                  <c:v>9.2393210846453688E-3</c:v>
                </c:pt>
                <c:pt idx="36">
                  <c:v>5.9229703710987633E-3</c:v>
                </c:pt>
                <c:pt idx="37">
                  <c:v>3.753073332557897E-3</c:v>
                </c:pt>
                <c:pt idx="38">
                  <c:v>2.355699197310589E-3</c:v>
                </c:pt>
                <c:pt idx="39">
                  <c:v>1.4670171424986174E-3</c:v>
                </c:pt>
                <c:pt idx="40">
                  <c:v>9.0753567893776962E-4</c:v>
                </c:pt>
                <c:pt idx="41">
                  <c:v>5.5822914045270051E-4</c:v>
                </c:pt>
                <c:pt idx="42">
                  <c:v>3.4165215939333139E-4</c:v>
                </c:pt>
                <c:pt idx="43">
                  <c:v>2.0814362087967562E-4</c:v>
                </c:pt>
                <c:pt idx="44">
                  <c:v>1.2622103213912541E-4</c:v>
                </c:pt>
                <c:pt idx="45">
                  <c:v>7.6103001475781668E-5</c:v>
                </c:pt>
                <c:pt idx="46">
                  <c:v>4.5438020672111288E-5</c:v>
                </c:pt>
                <c:pt idx="47">
                  <c:v>2.6531586069652014E-5</c:v>
                </c:pt>
                <c:pt idx="48">
                  <c:v>1.456181026189248E-5</c:v>
                </c:pt>
                <c:pt idx="49">
                  <c:v>6.4294330573967652E-6</c:v>
                </c:pt>
                <c:pt idx="50">
                  <c:v>2.3553642672216513E-5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6-4774-8705-25CFBB84097F}"/>
            </c:ext>
          </c:extLst>
        </c:ser>
        <c:ser>
          <c:idx val="2"/>
          <c:order val="2"/>
          <c:tx>
            <c:strRef>
              <c:f>cn!$T$22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cn!$T$23:$T$73</c:f>
              <c:numCache>
                <c:formatCode>General</c:formatCode>
                <c:ptCount val="51"/>
                <c:pt idx="0">
                  <c:v>6.4107519555457315E-6</c:v>
                </c:pt>
                <c:pt idx="1">
                  <c:v>2.8190054797883341E-6</c:v>
                </c:pt>
                <c:pt idx="2">
                  <c:v>6.8046775350601484E-6</c:v>
                </c:pt>
                <c:pt idx="3">
                  <c:v>1.3566000574061501E-5</c:v>
                </c:pt>
                <c:pt idx="4">
                  <c:v>2.5742124333696047E-5</c:v>
                </c:pt>
                <c:pt idx="5">
                  <c:v>4.791717426616474E-5</c:v>
                </c:pt>
                <c:pt idx="6">
                  <c:v>8.8117594290314927E-5</c:v>
                </c:pt>
                <c:pt idx="7">
                  <c:v>1.6026073477897176E-4</c:v>
                </c:pt>
                <c:pt idx="8">
                  <c:v>2.8806456680216254E-4</c:v>
                </c:pt>
                <c:pt idx="9">
                  <c:v>5.1105319780145883E-4</c:v>
                </c:pt>
                <c:pt idx="10">
                  <c:v>8.9328280103457972E-4</c:v>
                </c:pt>
                <c:pt idx="11">
                  <c:v>1.5350088452840212E-3</c:v>
                </c:pt>
                <c:pt idx="12">
                  <c:v>2.5862345162289157E-3</c:v>
                </c:pt>
                <c:pt idx="13">
                  <c:v>4.2581684456865325E-3</c:v>
                </c:pt>
                <c:pt idx="14">
                  <c:v>6.8232414591456268E-3</c:v>
                </c:pt>
                <c:pt idx="15">
                  <c:v>1.0586484365381173E-2</c:v>
                </c:pt>
                <c:pt idx="16">
                  <c:v>1.5804255048325597E-2</c:v>
                </c:pt>
                <c:pt idx="17">
                  <c:v>2.253352170659292E-2</c:v>
                </c:pt>
                <c:pt idx="18">
                  <c:v>3.0448373639822626E-2</c:v>
                </c:pt>
                <c:pt idx="19">
                  <c:v>3.8815619160710746E-2</c:v>
                </c:pt>
                <c:pt idx="20">
                  <c:v>4.7102960832646805E-2</c:v>
                </c:pt>
                <c:pt idx="21">
                  <c:v>5.6776248596095896E-2</c:v>
                </c:pt>
                <c:pt idx="22">
                  <c:v>7.2758612676078874E-2</c:v>
                </c:pt>
                <c:pt idx="23">
                  <c:v>9.0652077882168253E-2</c:v>
                </c:pt>
                <c:pt idx="24">
                  <c:v>4.4283055774956698E-3</c:v>
                </c:pt>
                <c:pt idx="25">
                  <c:v>0.18569369723896881</c:v>
                </c:pt>
                <c:pt idx="26">
                  <c:v>4.4283055774956698E-3</c:v>
                </c:pt>
                <c:pt idx="27">
                  <c:v>9.0652077882168225E-2</c:v>
                </c:pt>
                <c:pt idx="28">
                  <c:v>7.2758612676078901E-2</c:v>
                </c:pt>
                <c:pt idx="29">
                  <c:v>5.6776248596095868E-2</c:v>
                </c:pt>
                <c:pt idx="30">
                  <c:v>4.7102960832646798E-2</c:v>
                </c:pt>
                <c:pt idx="31">
                  <c:v>3.8815619160710739E-2</c:v>
                </c:pt>
                <c:pt idx="32">
                  <c:v>3.0448373639822609E-2</c:v>
                </c:pt>
                <c:pt idx="33">
                  <c:v>2.2533521706592934E-2</c:v>
                </c:pt>
                <c:pt idx="34">
                  <c:v>1.5804255048325604E-2</c:v>
                </c:pt>
                <c:pt idx="35">
                  <c:v>1.0586484365381179E-2</c:v>
                </c:pt>
                <c:pt idx="36">
                  <c:v>6.8232414591456337E-3</c:v>
                </c:pt>
                <c:pt idx="37">
                  <c:v>4.258168445686536E-3</c:v>
                </c:pt>
                <c:pt idx="38">
                  <c:v>2.586234516228917E-3</c:v>
                </c:pt>
                <c:pt idx="39">
                  <c:v>1.5350088452840214E-3</c:v>
                </c:pt>
                <c:pt idx="40">
                  <c:v>8.9328280103458016E-4</c:v>
                </c:pt>
                <c:pt idx="41">
                  <c:v>5.1105319780145905E-4</c:v>
                </c:pt>
                <c:pt idx="42">
                  <c:v>2.880645668021627E-4</c:v>
                </c:pt>
                <c:pt idx="43">
                  <c:v>1.6026073477897178E-4</c:v>
                </c:pt>
                <c:pt idx="44">
                  <c:v>8.8117594290314981E-5</c:v>
                </c:pt>
                <c:pt idx="45">
                  <c:v>4.7917174266164767E-5</c:v>
                </c:pt>
                <c:pt idx="46">
                  <c:v>2.5742124333696068E-5</c:v>
                </c:pt>
                <c:pt idx="47">
                  <c:v>1.3566000574061508E-5</c:v>
                </c:pt>
                <c:pt idx="48">
                  <c:v>6.8046775350601493E-6</c:v>
                </c:pt>
                <c:pt idx="49">
                  <c:v>2.8190054797883349E-6</c:v>
                </c:pt>
                <c:pt idx="50">
                  <c:v>6.4107519555457348E-6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E6-4774-8705-25CFBB84097F}"/>
            </c:ext>
          </c:extLst>
        </c:ser>
        <c:ser>
          <c:idx val="3"/>
          <c:order val="3"/>
          <c:tx>
            <c:strRef>
              <c:f>cn!$U$22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cn!$U$23:$U$73</c:f>
              <c:numCache>
                <c:formatCode>General</c:formatCode>
                <c:ptCount val="51"/>
                <c:pt idx="0">
                  <c:v>2.5503109374437048E-6</c:v>
                </c:pt>
                <c:pt idx="1">
                  <c:v>1.6148827414745137E-6</c:v>
                </c:pt>
                <c:pt idx="2">
                  <c:v>4.1556912458877509E-6</c:v>
                </c:pt>
                <c:pt idx="3">
                  <c:v>9.0089143349296339E-6</c:v>
                </c:pt>
                <c:pt idx="4">
                  <c:v>1.8663812945108072E-5</c:v>
                </c:pt>
                <c:pt idx="5">
                  <c:v>3.7760510068357571E-5</c:v>
                </c:pt>
                <c:pt idx="6">
                  <c:v>7.4847352545054087E-5</c:v>
                </c:pt>
                <c:pt idx="7">
                  <c:v>1.4524563269354871E-4</c:v>
                </c:pt>
                <c:pt idx="8">
                  <c:v>2.7547630897806371E-4</c:v>
                </c:pt>
                <c:pt idx="9">
                  <c:v>5.0961381291324596E-4</c:v>
                </c:pt>
                <c:pt idx="10">
                  <c:v>9.1752601495123415E-4</c:v>
                </c:pt>
                <c:pt idx="11">
                  <c:v>1.6040483745761013E-3</c:v>
                </c:pt>
                <c:pt idx="12">
                  <c:v>2.7166667200030654E-3</c:v>
                </c:pt>
                <c:pt idx="13">
                  <c:v>4.4475808132517641E-3</c:v>
                </c:pt>
                <c:pt idx="14">
                  <c:v>7.0249981230918954E-3</c:v>
                </c:pt>
                <c:pt idx="15">
                  <c:v>1.0689246169971686E-2</c:v>
                </c:pt>
                <c:pt idx="16">
                  <c:v>1.5651689154803628E-2</c:v>
                </c:pt>
                <c:pt idx="17">
                  <c:v>2.2036620512751157E-2</c:v>
                </c:pt>
                <c:pt idx="18">
                  <c:v>2.9810690087866167E-2</c:v>
                </c:pt>
                <c:pt idx="19">
                  <c:v>3.8728656503541584E-2</c:v>
                </c:pt>
                <c:pt idx="20">
                  <c:v>4.8357074361479679E-2</c:v>
                </c:pt>
                <c:pt idx="21">
                  <c:v>5.8051111608243368E-2</c:v>
                </c:pt>
                <c:pt idx="22">
                  <c:v>6.6445250994632665E-2</c:v>
                </c:pt>
                <c:pt idx="23">
                  <c:v>7.4441894567749634E-2</c:v>
                </c:pt>
                <c:pt idx="24">
                  <c:v>7.746151524146791E-2</c:v>
                </c:pt>
                <c:pt idx="25">
                  <c:v>8.1072987044429862E-2</c:v>
                </c:pt>
                <c:pt idx="26">
                  <c:v>7.746151524146791E-2</c:v>
                </c:pt>
                <c:pt idx="27">
                  <c:v>7.4441894567749647E-2</c:v>
                </c:pt>
                <c:pt idx="28">
                  <c:v>6.6445250994632665E-2</c:v>
                </c:pt>
                <c:pt idx="29">
                  <c:v>5.8051111608243396E-2</c:v>
                </c:pt>
                <c:pt idx="30">
                  <c:v>4.8357074361479672E-2</c:v>
                </c:pt>
                <c:pt idx="31">
                  <c:v>3.8728656503541598E-2</c:v>
                </c:pt>
                <c:pt idx="32">
                  <c:v>2.9810690087866167E-2</c:v>
                </c:pt>
                <c:pt idx="33">
                  <c:v>2.2036620512751168E-2</c:v>
                </c:pt>
                <c:pt idx="34">
                  <c:v>1.5651689154803639E-2</c:v>
                </c:pt>
                <c:pt idx="35">
                  <c:v>1.0689246169971689E-2</c:v>
                </c:pt>
                <c:pt idx="36">
                  <c:v>7.0249981230918997E-3</c:v>
                </c:pt>
                <c:pt idx="37">
                  <c:v>4.447580813251765E-3</c:v>
                </c:pt>
                <c:pt idx="38">
                  <c:v>2.7166667200030654E-3</c:v>
                </c:pt>
                <c:pt idx="39">
                  <c:v>1.6040483745761018E-3</c:v>
                </c:pt>
                <c:pt idx="40">
                  <c:v>9.1752601495123426E-4</c:v>
                </c:pt>
                <c:pt idx="41">
                  <c:v>5.0961381291324617E-4</c:v>
                </c:pt>
                <c:pt idx="42">
                  <c:v>2.7547630897806381E-4</c:v>
                </c:pt>
                <c:pt idx="43">
                  <c:v>1.4524563269354882E-4</c:v>
                </c:pt>
                <c:pt idx="44">
                  <c:v>7.4847352545054127E-5</c:v>
                </c:pt>
                <c:pt idx="45">
                  <c:v>3.7760510068357591E-5</c:v>
                </c:pt>
                <c:pt idx="46">
                  <c:v>1.8663812945108082E-5</c:v>
                </c:pt>
                <c:pt idx="47">
                  <c:v>9.0089143349296372E-6</c:v>
                </c:pt>
                <c:pt idx="48">
                  <c:v>4.1556912458877542E-6</c:v>
                </c:pt>
                <c:pt idx="49">
                  <c:v>1.6148827414745154E-6</c:v>
                </c:pt>
                <c:pt idx="50">
                  <c:v>2.5503109374437065E-6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E6-4774-8705-25CFBB84097F}"/>
            </c:ext>
          </c:extLst>
        </c:ser>
        <c:ser>
          <c:idx val="4"/>
          <c:order val="4"/>
          <c:tx>
            <c:strRef>
              <c:f>cn!$V$22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cn!$V$23:$V$73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E6-4774-8705-25CFBB84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21056"/>
        <c:axId val="399625320"/>
      </c:scatterChart>
      <c:valAx>
        <c:axId val="399621056"/>
        <c:scaling>
          <c:orientation val="minMax"/>
          <c:max val="0.15000000000000002"/>
          <c:min val="-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5320"/>
        <c:crosses val="autoZero"/>
        <c:crossBetween val="midCat"/>
      </c:valAx>
      <c:valAx>
        <c:axId val="39962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D-4468-AC1D-37548618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323-AADB-C9217AEE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accuracy!$O$66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8-4874-97FE-364802F9BF8D}"/>
            </c:ext>
          </c:extLst>
        </c:ser>
        <c:ser>
          <c:idx val="1"/>
          <c:order val="1"/>
          <c:tx>
            <c:strRef>
              <c:f>accuracy!$P$66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8-4874-97FE-364802F9BF8D}"/>
            </c:ext>
          </c:extLst>
        </c:ser>
        <c:ser>
          <c:idx val="2"/>
          <c:order val="2"/>
          <c:tx>
            <c:strRef>
              <c:f>accuracy!$Q$66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58-4874-97FE-364802F9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'accuracy (2)'!$N$66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(2)'!$N$67:$N$81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5-4D44-A383-F8BBF6C4011B}"/>
            </c:ext>
          </c:extLst>
        </c:ser>
        <c:ser>
          <c:idx val="1"/>
          <c:order val="1"/>
          <c:tx>
            <c:strRef>
              <c:f>'accuracy (2)'!$O$66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(2)'!$O$67:$O$81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5-4D44-A383-F8BBF6C4011B}"/>
            </c:ext>
          </c:extLst>
        </c:ser>
        <c:ser>
          <c:idx val="2"/>
          <c:order val="2"/>
          <c:tx>
            <c:strRef>
              <c:f>'accuracy (2)'!$P$66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(2)'!$P$67:$P$81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C5-4D44-A383-F8BBF6C4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'accuracy (2)'!$M$33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(2)'!$M$34:$M$45</c:f>
              <c:numCache>
                <c:formatCode>General</c:formatCode>
                <c:ptCount val="12"/>
                <c:pt idx="0">
                  <c:v>-6.9442545556201161</c:v>
                </c:pt>
                <c:pt idx="1">
                  <c:v>-7.4585589658093117</c:v>
                </c:pt>
                <c:pt idx="2">
                  <c:v>-7.6798013439514712</c:v>
                </c:pt>
                <c:pt idx="3">
                  <c:v>-7.985381630874115</c:v>
                </c:pt>
                <c:pt idx="4">
                  <c:v>-8.2203180252561445</c:v>
                </c:pt>
                <c:pt idx="5">
                  <c:v>-8.650188197712037</c:v>
                </c:pt>
                <c:pt idx="6">
                  <c:v>-8.9528005527465258</c:v>
                </c:pt>
                <c:pt idx="7">
                  <c:v>-9.3825678786754541</c:v>
                </c:pt>
                <c:pt idx="8">
                  <c:v>-9.690835759976963</c:v>
                </c:pt>
                <c:pt idx="9">
                  <c:v>-10.459124095599087</c:v>
                </c:pt>
                <c:pt idx="10">
                  <c:v>-11.309521904331636</c:v>
                </c:pt>
                <c:pt idx="11">
                  <c:v>-12.4096906958173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F-4B9F-BC38-3B0E9E7AA875}"/>
            </c:ext>
          </c:extLst>
        </c:ser>
        <c:ser>
          <c:idx val="1"/>
          <c:order val="1"/>
          <c:tx>
            <c:strRef>
              <c:f>'accuracy (2)'!$N$33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(2)'!$N$34:$N$45</c:f>
              <c:numCache>
                <c:formatCode>General</c:formatCode>
                <c:ptCount val="12"/>
                <c:pt idx="0">
                  <c:v>-8.1099235847632087</c:v>
                </c:pt>
                <c:pt idx="1">
                  <c:v>-9.5204277574967318</c:v>
                </c:pt>
                <c:pt idx="2">
                  <c:v>-10.313472437311109</c:v>
                </c:pt>
                <c:pt idx="3">
                  <c:v>-10.855254072153684</c:v>
                </c:pt>
                <c:pt idx="4">
                  <c:v>-11.257571324288159</c:v>
                </c:pt>
                <c:pt idx="5">
                  <c:v>-12.099302655197532</c:v>
                </c:pt>
                <c:pt idx="6">
                  <c:v>-12.644393565925997</c:v>
                </c:pt>
                <c:pt idx="7">
                  <c:v>-13.457294049635824</c:v>
                </c:pt>
                <c:pt idx="8">
                  <c:v>-14.034235698874237</c:v>
                </c:pt>
                <c:pt idx="9">
                  <c:v>-15.432515800340809</c:v>
                </c:pt>
                <c:pt idx="10">
                  <c:v>-16.86763352167808</c:v>
                </c:pt>
                <c:pt idx="11">
                  <c:v>-18.477051295315757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DF-4B9F-BC38-3B0E9E7A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35064"/>
        <c:axId val="463031784"/>
      </c:scatterChart>
      <c:valAx>
        <c:axId val="46303506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1784"/>
        <c:crosses val="autoZero"/>
        <c:crossBetween val="midCat"/>
      </c:valAx>
      <c:valAx>
        <c:axId val="46303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5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black!$O$36:$O$44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D-4892-8025-82394DC73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0-431A-8736-E65224B34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B-4F6B-A3AF-F7840D0FB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black!$O$66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A-4CB5-B92A-8C7C997D6BBA}"/>
            </c:ext>
          </c:extLst>
        </c:ser>
        <c:ser>
          <c:idx val="1"/>
          <c:order val="1"/>
          <c:tx>
            <c:strRef>
              <c:f>black!$P$66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A-4CB5-B92A-8C7C997D6BBA}"/>
            </c:ext>
          </c:extLst>
        </c:ser>
        <c:ser>
          <c:idx val="2"/>
          <c:order val="2"/>
          <c:tx>
            <c:strRef>
              <c:f>black!$Q$66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2A-4CB5-B92A-8C7C997D6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black!$F$7:$F$18</c:f>
              <c:numCache>
                <c:formatCode>General</c:formatCode>
                <c:ptCount val="12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</c:numCache>
            </c:numRef>
          </c:xVal>
          <c:yVal>
            <c:numRef>
              <c:f>black!$G$7:$G$18</c:f>
              <c:numCache>
                <c:formatCode>General</c:formatCode>
                <c:ptCount val="12"/>
                <c:pt idx="0">
                  <c:v>0.25003588580704994</c:v>
                </c:pt>
                <c:pt idx="1">
                  <c:v>0.22206237270081369</c:v>
                </c:pt>
                <c:pt idx="2">
                  <c:v>0.22206237270081369</c:v>
                </c:pt>
                <c:pt idx="3">
                  <c:v>0.22206237270081369</c:v>
                </c:pt>
                <c:pt idx="4">
                  <c:v>0.22206237270081369</c:v>
                </c:pt>
                <c:pt idx="5">
                  <c:v>0.19574224610362884</c:v>
                </c:pt>
                <c:pt idx="6">
                  <c:v>0.19574224610362884</c:v>
                </c:pt>
                <c:pt idx="7">
                  <c:v>0.19574224610362884</c:v>
                </c:pt>
                <c:pt idx="8">
                  <c:v>0.19574224610362884</c:v>
                </c:pt>
                <c:pt idx="9">
                  <c:v>0.19574224610362884</c:v>
                </c:pt>
                <c:pt idx="10">
                  <c:v>0.17122535309686818</c:v>
                </c:pt>
                <c:pt idx="11">
                  <c:v>0.17122535309686818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F-4205-B166-87C398397DA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black!$F$7:$F$18</c:f>
              <c:numCache>
                <c:formatCode>General</c:formatCode>
                <c:ptCount val="12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</c:numCache>
            </c:numRef>
          </c:xVal>
          <c:yVal>
            <c:numRef>
              <c:f>black!$H$7:$H$18</c:f>
              <c:numCache>
                <c:formatCode>General</c:formatCode>
                <c:ptCount val="12"/>
                <c:pt idx="0">
                  <c:v>0.23636183052316287</c:v>
                </c:pt>
                <c:pt idx="1">
                  <c:v>0.23010884737181994</c:v>
                </c:pt>
                <c:pt idx="2">
                  <c:v>0.22385586422047726</c:v>
                </c:pt>
                <c:pt idx="3">
                  <c:v>0.21804997404730253</c:v>
                </c:pt>
                <c:pt idx="4">
                  <c:v>0.21242389303873055</c:v>
                </c:pt>
                <c:pt idx="5">
                  <c:v>0.20679781203015879</c:v>
                </c:pt>
                <c:pt idx="6">
                  <c:v>0.20117173102158689</c:v>
                </c:pt>
                <c:pt idx="7">
                  <c:v>0.19556712838300511</c:v>
                </c:pt>
                <c:pt idx="8">
                  <c:v>0.19055570379572084</c:v>
                </c:pt>
                <c:pt idx="9">
                  <c:v>0.18554427920843652</c:v>
                </c:pt>
                <c:pt idx="10">
                  <c:v>0.18053285462115221</c:v>
                </c:pt>
                <c:pt idx="11">
                  <c:v>0.17552143003386794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DF-4205-B166-87C39839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38824"/>
        <c:axId val="467739480"/>
      </c:scatterChart>
      <c:valAx>
        <c:axId val="46773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39480"/>
        <c:crosses val="autoZero"/>
        <c:crossBetween val="midCat"/>
      </c:valAx>
      <c:valAx>
        <c:axId val="46773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38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8625</xdr:colOff>
      <xdr:row>1</xdr:row>
      <xdr:rowOff>30191</xdr:rowOff>
    </xdr:from>
    <xdr:to>
      <xdr:col>19</xdr:col>
      <xdr:colOff>232912</xdr:colOff>
      <xdr:row>17</xdr:row>
      <xdr:rowOff>56071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310549</xdr:colOff>
      <xdr:row>44</xdr:row>
      <xdr:rowOff>94891</xdr:rowOff>
    </xdr:from>
    <xdr:to>
      <xdr:col>14</xdr:col>
      <xdr:colOff>172528</xdr:colOff>
      <xdr:row>67</xdr:row>
      <xdr:rowOff>25879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129394</xdr:colOff>
      <xdr:row>60</xdr:row>
      <xdr:rowOff>90576</xdr:rowOff>
    </xdr:from>
    <xdr:to>
      <xdr:col>25</xdr:col>
      <xdr:colOff>431320</xdr:colOff>
      <xdr:row>82</xdr:row>
      <xdr:rowOff>25880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1017916</xdr:colOff>
      <xdr:row>39</xdr:row>
      <xdr:rowOff>142335</xdr:rowOff>
    </xdr:from>
    <xdr:to>
      <xdr:col>14</xdr:col>
      <xdr:colOff>439946</xdr:colOff>
      <xdr:row>54</xdr:row>
      <xdr:rowOff>168214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1155940</xdr:colOff>
      <xdr:row>2</xdr:row>
      <xdr:rowOff>125083</xdr:rowOff>
    </xdr:from>
    <xdr:to>
      <xdr:col>11</xdr:col>
      <xdr:colOff>1190445</xdr:colOff>
      <xdr:row>17</xdr:row>
      <xdr:rowOff>150962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72"/>
  <sheetViews>
    <sheetView workbookViewId="0">
      <selection activeCell="C3" sqref="C3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0.04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</row>
    <row r="12" spans="2:12" x14ac:dyDescent="0.25">
      <c r="B12" t="s">
        <v>12</v>
      </c>
      <c r="C12">
        <f ca="1">C3+C8*C6*SQRT(C2)</f>
        <v>0.5</v>
      </c>
    </row>
    <row r="13" spans="2:12" x14ac:dyDescent="0.25">
      <c r="B13" t="s">
        <v>13</v>
      </c>
      <c r="C13">
        <f ca="1">(C12-C11)/C9</f>
        <v>0.02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1</v>
      </c>
      <c r="K16" t="s">
        <v>1</v>
      </c>
      <c r="L16">
        <v>1</v>
      </c>
    </row>
    <row r="17" spans="2:14" x14ac:dyDescent="0.25">
      <c r="B17" t="s">
        <v>2</v>
      </c>
      <c r="C17">
        <v>-1</v>
      </c>
      <c r="E17" t="s">
        <v>33</v>
      </c>
      <c r="F17">
        <f ca="1">EXP(-C4*C2)</f>
        <v>0.97044553354850815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 ca="1">SUMPRODUCT(L22:L72,F22:F72)</f>
        <v>6.30596235552357E-2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 ca="1">C11</f>
        <v>-0.5</v>
      </c>
      <c r="C22">
        <f>$C$4</f>
        <v>0.03</v>
      </c>
      <c r="D22">
        <f ca="1">$C$5</f>
        <v>0.04</v>
      </c>
      <c r="E22">
        <f>$C$6</f>
        <v>0.1</v>
      </c>
      <c r="F22">
        <f ca="1">MAX(0,B22-$F$15)</f>
        <v>0</v>
      </c>
      <c r="H22">
        <f t="array" aca="1" ref="H22:H72" ca="1">_xll.xFd1d(C2,B22:B72,C22:C72,D22:D72,E22:E72,F22:F72,C15:C19)</f>
        <v>7.7968614476576748E-6</v>
      </c>
      <c r="I22">
        <f ca="1">_xll.xBachelierImplied($C$2,$F$15,H22/$F$17,B22+$C$5*$C$2)</f>
        <v>0.13064203848889755</v>
      </c>
      <c r="K22">
        <f ca="1">IF(ABS(B22-$C$3)&lt;0.0000000001,1,0)</f>
        <v>0</v>
      </c>
      <c r="L22">
        <f t="array" aca="1" ref="L22:L72" ca="1">_xll.xFd1d($C$2,B22:B72,C22:C72,D22:D72,E22:E72,K22:K72,L15:L19)</f>
        <v>6.8278642696385385E-6</v>
      </c>
      <c r="N22">
        <f ca="1">SUM(L22:L72)</f>
        <v>0.97055417192807114</v>
      </c>
    </row>
    <row r="23" spans="2:14" x14ac:dyDescent="0.25">
      <c r="B23">
        <f t="shared" ref="B23:B54" ca="1" si="0">B22+$C$13</f>
        <v>-0.48</v>
      </c>
      <c r="C23">
        <f t="shared" ref="C23:C72" si="1">$C$4</f>
        <v>0.03</v>
      </c>
      <c r="D23">
        <f t="shared" ref="D23:D72" ca="1" si="2">$C$5</f>
        <v>0.04</v>
      </c>
      <c r="E23">
        <f t="shared" ref="E23:E72" si="3">$C$6</f>
        <v>0.1</v>
      </c>
      <c r="F23">
        <f t="shared" ref="F23:F72" ca="1" si="4">MAX(0,B23-$F$15)</f>
        <v>0</v>
      </c>
      <c r="H23">
        <f ca="1"/>
        <v>1.8781537138238204E-5</v>
      </c>
      <c r="I23">
        <f ca="1">_xll.xBachelierImplied($C$2,$F$15,H23/$F$17,B23+$C$5*$C$2)</f>
        <v>0.13323396926949316</v>
      </c>
      <c r="K23">
        <f t="shared" ref="K23:K72" ca="1" si="5">IF(ABS(B23-$C$3)&lt;0.0000000001,1,0)</f>
        <v>0</v>
      </c>
      <c r="L23">
        <f ca="1"/>
        <v>2.764632510607723E-6</v>
      </c>
    </row>
    <row r="24" spans="2:14" x14ac:dyDescent="0.25">
      <c r="B24">
        <f t="shared" ca="1" si="0"/>
        <v>-0.45999999999999996</v>
      </c>
      <c r="C24">
        <f t="shared" si="1"/>
        <v>0.03</v>
      </c>
      <c r="D24">
        <f t="shared" ca="1" si="2"/>
        <v>0.04</v>
      </c>
      <c r="E24">
        <f t="shared" si="3"/>
        <v>0.1</v>
      </c>
      <c r="F24">
        <f t="shared" ca="1" si="4"/>
        <v>0</v>
      </c>
      <c r="H24">
        <f ca="1"/>
        <v>3.1937641530069047E-5</v>
      </c>
      <c r="I24">
        <f ca="1">_xll.xBachelierImplied($C$2,$F$15,H24/$F$17,B24+$C$5*$C$2)</f>
        <v>0.1329644290274557</v>
      </c>
      <c r="K24">
        <f t="shared" ca="1" si="5"/>
        <v>0</v>
      </c>
      <c r="L24">
        <f ca="1"/>
        <v>5.4334878670141555E-6</v>
      </c>
    </row>
    <row r="25" spans="2:14" x14ac:dyDescent="0.25">
      <c r="B25">
        <f t="shared" ca="1" si="0"/>
        <v>-0.43999999999999995</v>
      </c>
      <c r="C25">
        <f t="shared" si="1"/>
        <v>0.03</v>
      </c>
      <c r="D25">
        <f t="shared" ca="1" si="2"/>
        <v>0.04</v>
      </c>
      <c r="E25">
        <f t="shared" si="3"/>
        <v>0.1</v>
      </c>
      <c r="F25">
        <f t="shared" ca="1" si="4"/>
        <v>0</v>
      </c>
      <c r="H25">
        <f ca="1"/>
        <v>4.9512497987880475E-5</v>
      </c>
      <c r="I25">
        <f ca="1">_xll.xBachelierImplied($C$2,$F$15,H25/$F$17,B25+$C$5*$C$2)</f>
        <v>0.13182452616689638</v>
      </c>
      <c r="K25">
        <f t="shared" ca="1" si="5"/>
        <v>0</v>
      </c>
      <c r="L25">
        <f ca="1"/>
        <v>9.7421498965536055E-6</v>
      </c>
    </row>
    <row r="26" spans="2:14" x14ac:dyDescent="0.25">
      <c r="B26">
        <f t="shared" ca="1" si="0"/>
        <v>-0.41999999999999993</v>
      </c>
      <c r="C26">
        <f t="shared" si="1"/>
        <v>0.03</v>
      </c>
      <c r="D26">
        <f t="shared" ca="1" si="2"/>
        <v>0.04</v>
      </c>
      <c r="E26">
        <f t="shared" si="3"/>
        <v>0.1</v>
      </c>
      <c r="F26">
        <f t="shared" ca="1" si="4"/>
        <v>0</v>
      </c>
      <c r="H26">
        <f ca="1"/>
        <v>7.4221418126378091E-5</v>
      </c>
      <c r="I26">
        <f ca="1">_xll.xBachelierImplied($C$2,$F$15,H26/$F$17,B26+$C$5*$C$2)</f>
        <v>0.13035580010299833</v>
      </c>
      <c r="K26">
        <f t="shared" ca="1" si="5"/>
        <v>0</v>
      </c>
      <c r="L26">
        <f ca="1"/>
        <v>1.6865892696768193E-5</v>
      </c>
    </row>
    <row r="27" spans="2:14" x14ac:dyDescent="0.25">
      <c r="B27">
        <f t="shared" ca="1" si="0"/>
        <v>-0.39999999999999991</v>
      </c>
      <c r="C27">
        <f t="shared" si="1"/>
        <v>0.03</v>
      </c>
      <c r="D27">
        <f t="shared" ca="1" si="2"/>
        <v>0.04</v>
      </c>
      <c r="E27">
        <f t="shared" si="3"/>
        <v>0.1</v>
      </c>
      <c r="F27">
        <f t="shared" ca="1" si="4"/>
        <v>0</v>
      </c>
      <c r="H27">
        <f ca="1"/>
        <v>1.0965012062342402E-4</v>
      </c>
      <c r="I27">
        <f ca="1">_xll.xBachelierImplied($C$2,$F$15,H27/$F$17,B27+$C$5*$C$2)</f>
        <v>0.12874757733057351</v>
      </c>
      <c r="K27">
        <f t="shared" ca="1" si="5"/>
        <v>0</v>
      </c>
      <c r="L27">
        <f ca="1"/>
        <v>2.8725412418652726E-5</v>
      </c>
    </row>
    <row r="28" spans="2:14" x14ac:dyDescent="0.25">
      <c r="B28">
        <f t="shared" ca="1" si="0"/>
        <v>-0.37999999999999989</v>
      </c>
      <c r="C28">
        <f t="shared" si="1"/>
        <v>0.03</v>
      </c>
      <c r="D28">
        <f t="shared" ca="1" si="2"/>
        <v>0.04</v>
      </c>
      <c r="E28">
        <f t="shared" si="3"/>
        <v>0.1</v>
      </c>
      <c r="F28">
        <f t="shared" ca="1" si="4"/>
        <v>0</v>
      </c>
      <c r="H28">
        <f ca="1"/>
        <v>1.6072612524647262E-4</v>
      </c>
      <c r="I28">
        <f ca="1">_xll.xBachelierImplied($C$2,$F$15,H28/$F$17,B28+$C$5*$C$2)</f>
        <v>0.12707214039236739</v>
      </c>
      <c r="K28">
        <f t="shared" ca="1" si="5"/>
        <v>0</v>
      </c>
      <c r="L28">
        <f ca="1"/>
        <v>4.845431333358022E-5</v>
      </c>
    </row>
    <row r="29" spans="2:14" x14ac:dyDescent="0.25">
      <c r="B29">
        <f t="shared" ca="1" si="0"/>
        <v>-0.35999999999999988</v>
      </c>
      <c r="C29">
        <f t="shared" si="1"/>
        <v>0.03</v>
      </c>
      <c r="D29">
        <f t="shared" ca="1" si="2"/>
        <v>0.04</v>
      </c>
      <c r="E29">
        <f t="shared" si="3"/>
        <v>0.1</v>
      </c>
      <c r="F29">
        <f t="shared" ca="1" si="4"/>
        <v>0</v>
      </c>
      <c r="H29">
        <f ca="1"/>
        <v>2.3431353745702655E-4</v>
      </c>
      <c r="I29">
        <f ca="1">_xll.xBachelierImplied($C$2,$F$15,H29/$F$17,B29+$C$5*$C$2)</f>
        <v>0.1253581851271339</v>
      </c>
      <c r="K29">
        <f t="shared" ca="1" si="5"/>
        <v>0</v>
      </c>
      <c r="L29">
        <f ca="1"/>
        <v>8.1134728794191472E-5</v>
      </c>
    </row>
    <row r="30" spans="2:14" x14ac:dyDescent="0.25">
      <c r="B30">
        <f t="shared" ca="1" si="0"/>
        <v>-0.33999999999999986</v>
      </c>
      <c r="C30">
        <f t="shared" si="1"/>
        <v>0.03</v>
      </c>
      <c r="D30">
        <f t="shared" ca="1" si="2"/>
        <v>0.04</v>
      </c>
      <c r="E30">
        <f t="shared" si="3"/>
        <v>0.1</v>
      </c>
      <c r="F30">
        <f t="shared" ca="1" si="4"/>
        <v>0</v>
      </c>
      <c r="H30">
        <f ca="1"/>
        <v>3.3998689494425788E-4</v>
      </c>
      <c r="I30">
        <f ca="1">_xll.xBachelierImplied($C$2,$F$15,H30/$F$17,B30+$C$5*$C$2)</f>
        <v>0.12361746612146393</v>
      </c>
      <c r="K30">
        <f t="shared" ca="1" si="5"/>
        <v>0</v>
      </c>
      <c r="L30">
        <f ca="1"/>
        <v>1.3493974540007092E-4</v>
      </c>
    </row>
    <row r="31" spans="2:14" x14ac:dyDescent="0.25">
      <c r="B31">
        <f t="shared" ca="1" si="0"/>
        <v>-0.31999999999999984</v>
      </c>
      <c r="C31">
        <f t="shared" si="1"/>
        <v>0.03</v>
      </c>
      <c r="D31">
        <f t="shared" ca="1" si="2"/>
        <v>0.04</v>
      </c>
      <c r="E31">
        <f t="shared" si="3"/>
        <v>0.1</v>
      </c>
      <c r="F31">
        <f t="shared" ca="1" si="4"/>
        <v>0</v>
      </c>
      <c r="H31">
        <f ca="1"/>
        <v>4.9104370106216842E-4</v>
      </c>
      <c r="I31">
        <f ca="1">_xll.xBachelierImplied($C$2,$F$15,H31/$F$17,B31+$C$5*$C$2)</f>
        <v>0.12185514250100928</v>
      </c>
      <c r="K31">
        <f t="shared" ca="1" si="5"/>
        <v>0</v>
      </c>
      <c r="L31">
        <f ca="1"/>
        <v>2.2287882650144075E-4</v>
      </c>
    </row>
    <row r="32" spans="2:14" x14ac:dyDescent="0.25">
      <c r="B32">
        <f t="shared" ca="1" si="0"/>
        <v>-0.29999999999999982</v>
      </c>
      <c r="C32">
        <f t="shared" si="1"/>
        <v>0.03</v>
      </c>
      <c r="D32">
        <f t="shared" ca="1" si="2"/>
        <v>0.04</v>
      </c>
      <c r="E32">
        <f t="shared" si="3"/>
        <v>0.1</v>
      </c>
      <c r="F32">
        <f t="shared" ca="1" si="4"/>
        <v>0</v>
      </c>
      <c r="H32">
        <f ca="1"/>
        <v>7.0581898668354822E-4</v>
      </c>
      <c r="I32">
        <f ca="1">_xll.xBachelierImplied($C$2,$F$15,H32/$F$17,B32+$C$5*$C$2)</f>
        <v>0.12007394348923066</v>
      </c>
      <c r="K32">
        <f t="shared" ca="1" si="5"/>
        <v>0</v>
      </c>
      <c r="L32">
        <f ca="1"/>
        <v>3.654116499798667E-4</v>
      </c>
    </row>
    <row r="33" spans="2:12" x14ac:dyDescent="0.25">
      <c r="B33">
        <f t="shared" ca="1" si="0"/>
        <v>-0.2799999999999998</v>
      </c>
      <c r="C33">
        <f t="shared" si="1"/>
        <v>0.03</v>
      </c>
      <c r="D33">
        <f t="shared" ca="1" si="2"/>
        <v>0.04</v>
      </c>
      <c r="E33">
        <f t="shared" si="3"/>
        <v>0.1</v>
      </c>
      <c r="F33">
        <f t="shared" ca="1" si="4"/>
        <v>0</v>
      </c>
      <c r="H33">
        <f ca="1"/>
        <v>1.0093649342806247E-3</v>
      </c>
      <c r="I33">
        <f ca="1">_xll.xBachelierImplied($C$2,$F$15,H33/$F$17,B33+$C$5*$C$2)</f>
        <v>0.11827591928092461</v>
      </c>
      <c r="K33">
        <f t="shared" ca="1" si="5"/>
        <v>0</v>
      </c>
      <c r="L33">
        <f ca="1"/>
        <v>5.9426657570443874E-4</v>
      </c>
    </row>
    <row r="34" spans="2:12" x14ac:dyDescent="0.25">
      <c r="B34">
        <f t="shared" ca="1" si="0"/>
        <v>-0.25999999999999979</v>
      </c>
      <c r="C34">
        <f t="shared" si="1"/>
        <v>0.03</v>
      </c>
      <c r="D34">
        <f t="shared" ca="1" si="2"/>
        <v>0.04</v>
      </c>
      <c r="E34">
        <f t="shared" si="3"/>
        <v>0.1</v>
      </c>
      <c r="F34">
        <f t="shared" ca="1" si="4"/>
        <v>0</v>
      </c>
      <c r="H34">
        <f ca="1"/>
        <v>1.4355489001296171E-3</v>
      </c>
      <c r="I34">
        <f ca="1">_xll.xBachelierImplied($C$2,$F$15,H34/$F$17,B34+$C$5*$C$2)</f>
        <v>0.11646325278556202</v>
      </c>
      <c r="K34">
        <f t="shared" ca="1" si="5"/>
        <v>0</v>
      </c>
      <c r="L34">
        <f ca="1"/>
        <v>9.5784588985862703E-4</v>
      </c>
    </row>
    <row r="35" spans="2:12" x14ac:dyDescent="0.25">
      <c r="B35">
        <f t="shared" ca="1" si="0"/>
        <v>-0.2399999999999998</v>
      </c>
      <c r="C35">
        <f t="shared" si="1"/>
        <v>0.03</v>
      </c>
      <c r="D35">
        <f t="shared" ca="1" si="2"/>
        <v>0.04</v>
      </c>
      <c r="E35">
        <f t="shared" si="3"/>
        <v>0.1</v>
      </c>
      <c r="F35">
        <f t="shared" ca="1" si="4"/>
        <v>0</v>
      </c>
      <c r="H35">
        <f ca="1"/>
        <v>2.0295964176918332E-3</v>
      </c>
      <c r="I35">
        <f ca="1">_xll.xBachelierImplied($C$2,$F$15,H35/$F$17,B35+$C$5*$C$2)</f>
        <v>0.1146387293361413</v>
      </c>
      <c r="K35">
        <f t="shared" ca="1" si="5"/>
        <v>0</v>
      </c>
      <c r="L35">
        <f ca="1"/>
        <v>1.528564744304742E-3</v>
      </c>
    </row>
    <row r="36" spans="2:12" x14ac:dyDescent="0.25">
      <c r="B36">
        <f t="shared" ca="1" si="0"/>
        <v>-0.21999999999999981</v>
      </c>
      <c r="C36">
        <f t="shared" si="1"/>
        <v>0.03</v>
      </c>
      <c r="D36">
        <f t="shared" ca="1" si="2"/>
        <v>0.04</v>
      </c>
      <c r="E36">
        <f t="shared" si="3"/>
        <v>0.1</v>
      </c>
      <c r="F36">
        <f t="shared" ca="1" si="4"/>
        <v>0</v>
      </c>
      <c r="H36">
        <f ca="1"/>
        <v>2.851051418892902E-3</v>
      </c>
      <c r="I36">
        <f ca="1">_xll.xBachelierImplied($C$2,$F$15,H36/$F$17,B36+$C$5*$C$2)</f>
        <v>0.11280611779224124</v>
      </c>
      <c r="K36">
        <f t="shared" ca="1" si="5"/>
        <v>0</v>
      </c>
      <c r="L36">
        <f ca="1"/>
        <v>2.4122482522151308E-3</v>
      </c>
    </row>
    <row r="37" spans="2:12" x14ac:dyDescent="0.25">
      <c r="B37">
        <f t="shared" ca="1" si="0"/>
        <v>-0.19999999999999982</v>
      </c>
      <c r="C37">
        <f t="shared" si="1"/>
        <v>0.03</v>
      </c>
      <c r="D37">
        <f t="shared" ca="1" si="2"/>
        <v>0.04</v>
      </c>
      <c r="E37">
        <f t="shared" si="3"/>
        <v>0.1</v>
      </c>
      <c r="F37">
        <f t="shared" ca="1" si="4"/>
        <v>0</v>
      </c>
      <c r="H37">
        <f ca="1"/>
        <v>3.9770304669162013E-3</v>
      </c>
      <c r="I37">
        <f ca="1">_xll.xBachelierImplied($C$2,$F$15,H37/$F$17,B37+$C$5*$C$2)</f>
        <v>0.11097058377203893</v>
      </c>
      <c r="K37">
        <f t="shared" ca="1" si="5"/>
        <v>0</v>
      </c>
      <c r="L37">
        <f ca="1"/>
        <v>3.759120658239177E-3</v>
      </c>
    </row>
    <row r="38" spans="2:12" x14ac:dyDescent="0.25">
      <c r="B38">
        <f t="shared" ca="1" si="0"/>
        <v>-0.17999999999999983</v>
      </c>
      <c r="C38">
        <f t="shared" si="1"/>
        <v>0.03</v>
      </c>
      <c r="D38">
        <f t="shared" ca="1" si="2"/>
        <v>0.04</v>
      </c>
      <c r="E38">
        <f t="shared" si="3"/>
        <v>0.1</v>
      </c>
      <c r="F38">
        <f t="shared" ca="1" si="4"/>
        <v>0</v>
      </c>
      <c r="H38">
        <f ca="1"/>
        <v>5.5054958500013124E-3</v>
      </c>
      <c r="I38">
        <f ca="1">_xll.xBachelierImplied($C$2,$F$15,H38/$F$17,B38+$C$5*$C$2)</f>
        <v>0.10913920820229626</v>
      </c>
      <c r="K38">
        <f t="shared" ca="1" si="5"/>
        <v>0</v>
      </c>
      <c r="L38">
        <f ca="1"/>
        <v>5.7746848559054858E-3</v>
      </c>
    </row>
    <row r="39" spans="2:12" x14ac:dyDescent="0.25">
      <c r="B39">
        <f t="shared" ca="1" si="0"/>
        <v>-0.15999999999999984</v>
      </c>
      <c r="C39">
        <f t="shared" si="1"/>
        <v>0.03</v>
      </c>
      <c r="D39">
        <f t="shared" ca="1" si="2"/>
        <v>0.04</v>
      </c>
      <c r="E39">
        <f t="shared" si="3"/>
        <v>0.1</v>
      </c>
      <c r="F39">
        <f t="shared" ca="1" si="4"/>
        <v>0</v>
      </c>
      <c r="H39">
        <f ca="1"/>
        <v>7.5580500325437231E-3</v>
      </c>
      <c r="I39">
        <f ca="1">_xll.xBachelierImplied($C$2,$F$15,H39/$F$17,B39+$C$5*$C$2)</f>
        <v>0.10732167114617606</v>
      </c>
      <c r="K39">
        <f t="shared" ca="1" si="5"/>
        <v>0</v>
      </c>
      <c r="L39">
        <f ca="1"/>
        <v>8.7265450396924269E-3</v>
      </c>
    </row>
    <row r="40" spans="2:12" x14ac:dyDescent="0.25">
      <c r="B40">
        <f t="shared" ca="1" si="0"/>
        <v>-0.13999999999999985</v>
      </c>
      <c r="C40">
        <f t="shared" si="1"/>
        <v>0.03</v>
      </c>
      <c r="D40">
        <f t="shared" ca="1" si="2"/>
        <v>0.04</v>
      </c>
      <c r="E40">
        <f t="shared" si="3"/>
        <v>0.1</v>
      </c>
      <c r="F40">
        <f t="shared" ca="1" si="4"/>
        <v>0</v>
      </c>
      <c r="H40">
        <f ca="1"/>
        <v>1.0281456393867973E-2</v>
      </c>
      <c r="I40">
        <f ca="1">_xll.xBachelierImplied($C$2,$F$15,H40/$F$17,B40+$C$5*$C$2)</f>
        <v>0.10553115840714063</v>
      </c>
      <c r="K40">
        <f t="shared" ca="1" si="5"/>
        <v>0</v>
      </c>
      <c r="L40">
        <f ca="1"/>
        <v>1.293961771909451E-2</v>
      </c>
    </row>
    <row r="41" spans="2:12" x14ac:dyDescent="0.25">
      <c r="B41">
        <f t="shared" ca="1" si="0"/>
        <v>-0.11999999999999984</v>
      </c>
      <c r="C41">
        <f t="shared" si="1"/>
        <v>0.03</v>
      </c>
      <c r="D41">
        <f t="shared" ca="1" si="2"/>
        <v>0.04</v>
      </c>
      <c r="E41">
        <f t="shared" si="3"/>
        <v>0.1</v>
      </c>
      <c r="F41">
        <f t="shared" ca="1" si="4"/>
        <v>0</v>
      </c>
      <c r="H41">
        <f ca="1"/>
        <v>1.3846737185286012E-2</v>
      </c>
      <c r="I41">
        <f ca="1">_xll.xBachelierImplied($C$2,$F$15,H41/$F$17,B41+$C$5*$C$2)</f>
        <v>0.10378553846788541</v>
      </c>
      <c r="K41">
        <f t="shared" ca="1" si="5"/>
        <v>0</v>
      </c>
      <c r="L41">
        <f ca="1"/>
        <v>1.8767185357940253E-2</v>
      </c>
    </row>
    <row r="42" spans="2:12" x14ac:dyDescent="0.25">
      <c r="B42">
        <f t="shared" ca="1" si="0"/>
        <v>-9.9999999999999839E-2</v>
      </c>
      <c r="C42">
        <f t="shared" si="1"/>
        <v>0.03</v>
      </c>
      <c r="D42">
        <f t="shared" ca="1" si="2"/>
        <v>0.04</v>
      </c>
      <c r="E42">
        <f t="shared" si="3"/>
        <v>0.1</v>
      </c>
      <c r="F42">
        <f t="shared" ca="1" si="4"/>
        <v>0</v>
      </c>
      <c r="H42">
        <f ca="1"/>
        <v>1.8444355992382758E-2</v>
      </c>
      <c r="I42">
        <f ca="1">_xll.xBachelierImplied($C$2,$F$15,H42/$F$17,B42+$C$5*$C$2)</f>
        <v>0.10210881098288338</v>
      </c>
      <c r="K42">
        <f t="shared" ca="1" si="5"/>
        <v>0</v>
      </c>
      <c r="L42">
        <f ca="1"/>
        <v>2.6519940562766093E-2</v>
      </c>
    </row>
    <row r="43" spans="2:12" x14ac:dyDescent="0.25">
      <c r="B43">
        <f t="shared" ca="1" si="0"/>
        <v>-7.9999999999999835E-2</v>
      </c>
      <c r="C43">
        <f t="shared" si="1"/>
        <v>0.03</v>
      </c>
      <c r="D43">
        <f t="shared" ca="1" si="2"/>
        <v>0.04</v>
      </c>
      <c r="E43">
        <f t="shared" si="3"/>
        <v>0.1</v>
      </c>
      <c r="F43">
        <f t="shared" ca="1" si="4"/>
        <v>0</v>
      </c>
      <c r="H43">
        <f ca="1"/>
        <v>2.4273809779515515E-2</v>
      </c>
      <c r="I43">
        <f ca="1">_xll.xBachelierImplied($C$2,$F$15,H43/$F$17,B43+$C$5*$C$2)</f>
        <v>0.10053268519113132</v>
      </c>
      <c r="K43">
        <f t="shared" ca="1" si="5"/>
        <v>0</v>
      </c>
      <c r="L43">
        <f ca="1"/>
        <v>3.6333210661360554E-2</v>
      </c>
    </row>
    <row r="44" spans="2:12" x14ac:dyDescent="0.25">
      <c r="B44">
        <f t="shared" ca="1" si="0"/>
        <v>-5.9999999999999831E-2</v>
      </c>
      <c r="C44">
        <f t="shared" si="1"/>
        <v>0.03</v>
      </c>
      <c r="D44">
        <f t="shared" ca="1" si="2"/>
        <v>0.04</v>
      </c>
      <c r="E44">
        <f t="shared" si="3"/>
        <v>0.1</v>
      </c>
      <c r="F44">
        <f t="shared" ca="1" si="4"/>
        <v>0</v>
      </c>
      <c r="H44">
        <f ca="1"/>
        <v>3.1526214379866482E-2</v>
      </c>
      <c r="I44">
        <f ca="1">_xll.xBachelierImplied($C$2,$F$15,H44/$F$17,B44+$C$5*$C$2)</f>
        <v>9.9097787000114124E-2</v>
      </c>
      <c r="K44">
        <f t="shared" ca="1" si="5"/>
        <v>0</v>
      </c>
      <c r="L44">
        <f ca="1"/>
        <v>4.7962648848870859E-2</v>
      </c>
    </row>
    <row r="45" spans="2:12" x14ac:dyDescent="0.25">
      <c r="B45">
        <f t="shared" ca="1" si="0"/>
        <v>-3.9999999999999827E-2</v>
      </c>
      <c r="C45">
        <f t="shared" si="1"/>
        <v>0.03</v>
      </c>
      <c r="D45">
        <f t="shared" ca="1" si="2"/>
        <v>0.04</v>
      </c>
      <c r="E45">
        <f t="shared" si="3"/>
        <v>0.1</v>
      </c>
      <c r="F45">
        <f t="shared" ca="1" si="4"/>
        <v>0</v>
      </c>
      <c r="H45">
        <f ca="1"/>
        <v>4.0359605971143846E-2</v>
      </c>
      <c r="I45">
        <f ca="1">_xll.xBachelierImplied($C$2,$F$15,H45/$F$17,B45+$C$5*$C$2)</f>
        <v>9.7853223744653758E-2</v>
      </c>
      <c r="K45">
        <f t="shared" ca="1" si="5"/>
        <v>0</v>
      </c>
      <c r="L45">
        <f ca="1"/>
        <v>6.0537204243442638E-2</v>
      </c>
    </row>
    <row r="46" spans="2:12" x14ac:dyDescent="0.25">
      <c r="B46">
        <f t="shared" ca="1" si="0"/>
        <v>-1.9999999999999827E-2</v>
      </c>
      <c r="C46">
        <f t="shared" si="1"/>
        <v>0.03</v>
      </c>
      <c r="D46">
        <f t="shared" ca="1" si="2"/>
        <v>0.04</v>
      </c>
      <c r="E46">
        <f t="shared" si="3"/>
        <v>0.1</v>
      </c>
      <c r="F46">
        <f t="shared" ca="1" si="4"/>
        <v>0</v>
      </c>
      <c r="H46">
        <f ca="1"/>
        <v>5.0869250421741515E-2</v>
      </c>
      <c r="I46">
        <f ca="1">_xll.xBachelierImplied($C$2,$F$15,H46/$F$17,B46+$C$5*$C$2)</f>
        <v>9.6851936809384809E-2</v>
      </c>
      <c r="K46">
        <f t="shared" ca="1" si="5"/>
        <v>0</v>
      </c>
      <c r="L46">
        <f ca="1"/>
        <v>7.2387579821939052E-2</v>
      </c>
    </row>
    <row r="47" spans="2:12" x14ac:dyDescent="0.25">
      <c r="B47">
        <f t="shared" ca="1" si="0"/>
        <v>1.7347234759768071E-16</v>
      </c>
      <c r="C47">
        <f t="shared" si="1"/>
        <v>0.03</v>
      </c>
      <c r="D47">
        <f t="shared" ca="1" si="2"/>
        <v>0.04</v>
      </c>
      <c r="E47">
        <f t="shared" si="3"/>
        <v>0.1</v>
      </c>
      <c r="F47">
        <f t="shared" ca="1" si="4"/>
        <v>5.0000000000001736E-3</v>
      </c>
      <c r="H47" s="1">
        <f ca="1"/>
        <v>6.3059623555235672E-2</v>
      </c>
      <c r="I47">
        <f ca="1">_xll.xBachelierImplied($C$2,$F$15,H47/$F$17,B47+$C$5*$C$2)</f>
        <v>9.6138198775620243E-2</v>
      </c>
      <c r="K47">
        <f t="shared" ca="1" si="5"/>
        <v>1</v>
      </c>
      <c r="L47">
        <f ca="1"/>
        <v>8.1215564265698481E-2</v>
      </c>
    </row>
    <row r="48" spans="2:12" x14ac:dyDescent="0.25">
      <c r="B48">
        <f t="shared" ca="1" si="0"/>
        <v>2.0000000000000174E-2</v>
      </c>
      <c r="C48">
        <f t="shared" si="1"/>
        <v>0.03</v>
      </c>
      <c r="D48">
        <f t="shared" ca="1" si="2"/>
        <v>0.04</v>
      </c>
      <c r="E48">
        <f t="shared" si="3"/>
        <v>0.1</v>
      </c>
      <c r="F48">
        <f t="shared" ca="1" si="4"/>
        <v>2.5000000000000175E-2</v>
      </c>
      <c r="H48">
        <f ca="1"/>
        <v>7.6830168052177822E-2</v>
      </c>
      <c r="I48">
        <f ca="1">_xll.xBachelierImplied($C$2,$F$15,H48/$F$17,B48+$C$5*$C$2)</f>
        <v>9.5726640125284201E-2</v>
      </c>
      <c r="K48">
        <f t="shared" ca="1" si="5"/>
        <v>0</v>
      </c>
      <c r="L48">
        <f ca="1"/>
        <v>8.4976724031185003E-2</v>
      </c>
    </row>
    <row r="49" spans="2:12" x14ac:dyDescent="0.25">
      <c r="B49">
        <f t="shared" ca="1" si="0"/>
        <v>4.0000000000000174E-2</v>
      </c>
      <c r="C49">
        <f t="shared" si="1"/>
        <v>0.03</v>
      </c>
      <c r="D49">
        <f t="shared" ca="1" si="2"/>
        <v>0.04</v>
      </c>
      <c r="E49">
        <f t="shared" si="3"/>
        <v>0.1</v>
      </c>
      <c r="F49">
        <f t="shared" ca="1" si="4"/>
        <v>4.5000000000000172E-2</v>
      </c>
      <c r="H49">
        <f ca="1"/>
        <v>9.1989212267469062E-2</v>
      </c>
      <c r="I49">
        <f ca="1">_xll.xBachelierImplied($C$2,$F$15,H49/$F$17,B49+$C$5*$C$2)</f>
        <v>9.5587164667452651E-2</v>
      </c>
      <c r="K49">
        <f t="shared" ca="1" si="5"/>
        <v>0</v>
      </c>
      <c r="L49">
        <f ca="1"/>
        <v>8.3424615791519052E-2</v>
      </c>
    </row>
    <row r="50" spans="2:12" x14ac:dyDescent="0.25">
      <c r="B50">
        <f t="shared" ca="1" si="0"/>
        <v>6.0000000000000178E-2</v>
      </c>
      <c r="C50">
        <f t="shared" si="1"/>
        <v>0.03</v>
      </c>
      <c r="D50">
        <f t="shared" ca="1" si="2"/>
        <v>0.04</v>
      </c>
      <c r="E50">
        <f t="shared" si="3"/>
        <v>0.1</v>
      </c>
      <c r="F50">
        <f t="shared" ca="1" si="4"/>
        <v>6.5000000000000183E-2</v>
      </c>
      <c r="H50">
        <f ca="1"/>
        <v>0.10829612778994391</v>
      </c>
      <c r="I50">
        <f ca="1">_xll.xBachelierImplied($C$2,$F$15,H50/$F$17,B50+$C$5*$C$2)</f>
        <v>9.5657137670165857E-2</v>
      </c>
      <c r="K50">
        <f t="shared" ca="1" si="5"/>
        <v>0</v>
      </c>
      <c r="L50">
        <f ca="1"/>
        <v>7.7590927175145291E-2</v>
      </c>
    </row>
    <row r="51" spans="2:12" x14ac:dyDescent="0.25">
      <c r="B51">
        <f t="shared" ca="1" si="0"/>
        <v>8.0000000000000182E-2</v>
      </c>
      <c r="C51">
        <f t="shared" si="1"/>
        <v>0.03</v>
      </c>
      <c r="D51">
        <f t="shared" ca="1" si="2"/>
        <v>0.04</v>
      </c>
      <c r="E51">
        <f t="shared" si="3"/>
        <v>0.1</v>
      </c>
      <c r="F51">
        <f t="shared" ca="1" si="4"/>
        <v>8.5000000000000187E-2</v>
      </c>
      <c r="H51">
        <f ca="1"/>
        <v>0.1255041490971365</v>
      </c>
      <c r="I51">
        <f ca="1">_xll.xBachelierImplied($C$2,$F$15,H51/$F$17,B51+$C$5*$C$2)</f>
        <v>9.585329271250756E-2</v>
      </c>
      <c r="K51">
        <f t="shared" ca="1" si="5"/>
        <v>0</v>
      </c>
      <c r="L51">
        <f ca="1"/>
        <v>6.899974462430325E-2</v>
      </c>
    </row>
    <row r="52" spans="2:12" x14ac:dyDescent="0.25">
      <c r="B52">
        <f t="shared" ca="1" si="0"/>
        <v>0.10000000000000019</v>
      </c>
      <c r="C52">
        <f t="shared" si="1"/>
        <v>0.03</v>
      </c>
      <c r="D52">
        <f t="shared" ca="1" si="2"/>
        <v>0.04</v>
      </c>
      <c r="E52">
        <f t="shared" si="3"/>
        <v>0.1</v>
      </c>
      <c r="F52">
        <f t="shared" ca="1" si="4"/>
        <v>0.10500000000000019</v>
      </c>
      <c r="H52">
        <f ca="1"/>
        <v>0.14338976826490504</v>
      </c>
      <c r="I52">
        <f ca="1">_xll.xBachelierImplied($C$2,$F$15,H52/$F$17,B52+$C$5*$C$2)</f>
        <v>9.6073039127536911E-2</v>
      </c>
      <c r="K52">
        <f t="shared" ca="1" si="5"/>
        <v>0</v>
      </c>
      <c r="L52">
        <f ca="1"/>
        <v>5.912241616113513E-2</v>
      </c>
    </row>
    <row r="53" spans="2:12" x14ac:dyDescent="0.25">
      <c r="B53">
        <f t="shared" ca="1" si="0"/>
        <v>0.12000000000000019</v>
      </c>
      <c r="C53">
        <f t="shared" si="1"/>
        <v>0.03</v>
      </c>
      <c r="D53">
        <f t="shared" ca="1" si="2"/>
        <v>0.04</v>
      </c>
      <c r="E53">
        <f t="shared" si="3"/>
        <v>0.1</v>
      </c>
      <c r="F53">
        <f t="shared" ca="1" si="4"/>
        <v>0.12500000000000019</v>
      </c>
      <c r="H53">
        <f ca="1"/>
        <v>0.16176702246451852</v>
      </c>
      <c r="I53">
        <f ca="1">_xll.xBachelierImplied($C$2,$F$15,H53/$F$17,B53+$C$5*$C$2)</f>
        <v>9.6181540664011522E-2</v>
      </c>
      <c r="K53">
        <f t="shared" ca="1" si="5"/>
        <v>0</v>
      </c>
      <c r="L53">
        <f ca="1"/>
        <v>4.9115060576615313E-2</v>
      </c>
    </row>
    <row r="54" spans="2:12" x14ac:dyDescent="0.25">
      <c r="B54">
        <f t="shared" ca="1" si="0"/>
        <v>0.14000000000000018</v>
      </c>
      <c r="C54">
        <f t="shared" si="1"/>
        <v>0.03</v>
      </c>
      <c r="D54">
        <f t="shared" ca="1" si="2"/>
        <v>0.04</v>
      </c>
      <c r="E54">
        <f t="shared" si="3"/>
        <v>0.1</v>
      </c>
      <c r="F54">
        <f t="shared" ca="1" si="4"/>
        <v>0.14500000000000018</v>
      </c>
      <c r="H54">
        <f ca="1"/>
        <v>0.18049048252785829</v>
      </c>
      <c r="I54">
        <f ca="1">_xll.xBachelierImplied($C$2,$F$15,H54/$F$17,B54+$C$5*$C$2)</f>
        <v>9.5974473554057457E-2</v>
      </c>
      <c r="K54">
        <f t="shared" ca="1" si="5"/>
        <v>0</v>
      </c>
      <c r="L54">
        <f ca="1"/>
        <v>3.9753271992440574E-2</v>
      </c>
    </row>
    <row r="55" spans="2:12" x14ac:dyDescent="0.25">
      <c r="B55">
        <f t="shared" ref="B55:B72" ca="1" si="6">B54+$C$13</f>
        <v>0.16000000000000017</v>
      </c>
      <c r="C55">
        <f t="shared" si="1"/>
        <v>0.03</v>
      </c>
      <c r="D55">
        <f t="shared" ca="1" si="2"/>
        <v>0.04</v>
      </c>
      <c r="E55">
        <f t="shared" si="3"/>
        <v>0.1</v>
      </c>
      <c r="F55">
        <f t="shared" ca="1" si="4"/>
        <v>0.16500000000000017</v>
      </c>
      <c r="H55">
        <f ca="1"/>
        <v>0.19945166957412586</v>
      </c>
      <c r="I55">
        <f ca="1">_xll.xBachelierImplied($C$2,$F$15,H55/$F$17,B55+$C$5*$C$2)</f>
        <v>9.5074865506204809E-2</v>
      </c>
      <c r="K55">
        <f t="shared" ca="1" si="5"/>
        <v>0</v>
      </c>
      <c r="L55">
        <f ca="1"/>
        <v>3.1472382236748947E-2</v>
      </c>
    </row>
    <row r="56" spans="2:12" x14ac:dyDescent="0.25">
      <c r="B56">
        <f t="shared" ca="1" si="6"/>
        <v>0.18000000000000016</v>
      </c>
      <c r="C56">
        <f t="shared" si="1"/>
        <v>0.03</v>
      </c>
      <c r="D56">
        <f t="shared" ca="1" si="2"/>
        <v>0.04</v>
      </c>
      <c r="E56">
        <f t="shared" si="3"/>
        <v>0.1</v>
      </c>
      <c r="F56">
        <f t="shared" ca="1" si="4"/>
        <v>0.18500000000000016</v>
      </c>
      <c r="H56">
        <f ca="1"/>
        <v>0.21857262820791029</v>
      </c>
      <c r="I56">
        <f ca="1">_xll.xBachelierImplied($C$2,$F$15,H56/$F$17,B56+$C$5*$C$2)</f>
        <v>9.2550415527070315E-2</v>
      </c>
      <c r="K56">
        <f t="shared" ca="1" si="5"/>
        <v>0</v>
      </c>
      <c r="L56">
        <f ca="1"/>
        <v>2.4448448989353763E-2</v>
      </c>
    </row>
    <row r="57" spans="2:12" x14ac:dyDescent="0.25">
      <c r="B57">
        <f t="shared" ca="1" si="6"/>
        <v>0.20000000000000015</v>
      </c>
      <c r="C57">
        <f t="shared" si="1"/>
        <v>0.03</v>
      </c>
      <c r="D57">
        <f t="shared" ca="1" si="2"/>
        <v>0.04</v>
      </c>
      <c r="E57">
        <f t="shared" si="3"/>
        <v>0.1</v>
      </c>
      <c r="F57">
        <f t="shared" ca="1" si="4"/>
        <v>0.20500000000000015</v>
      </c>
      <c r="H57">
        <f ca="1"/>
        <v>0.23779900269890375</v>
      </c>
      <c r="I57">
        <f ca="1">_xll.xBachelierImplied($C$2,$F$15,H57/$F$17,B57+$C$5*$C$2)</f>
        <v>8.3659789648681371E-2</v>
      </c>
      <c r="K57">
        <f t="shared" ca="1" si="5"/>
        <v>0</v>
      </c>
      <c r="L57">
        <f ca="1"/>
        <v>1.8682920958290668E-2</v>
      </c>
    </row>
    <row r="58" spans="2:12" x14ac:dyDescent="0.25">
      <c r="B58">
        <f t="shared" ca="1" si="6"/>
        <v>0.22000000000000014</v>
      </c>
      <c r="C58">
        <f t="shared" si="1"/>
        <v>0.03</v>
      </c>
      <c r="D58">
        <f t="shared" ca="1" si="2"/>
        <v>0.04</v>
      </c>
      <c r="E58">
        <f t="shared" si="3"/>
        <v>0.1</v>
      </c>
      <c r="F58">
        <f t="shared" ca="1" si="4"/>
        <v>0.22500000000000014</v>
      </c>
      <c r="H58">
        <f ca="1"/>
        <v>0.25709382521210583</v>
      </c>
      <c r="I58">
        <f ca="1">_xll.xBachelierImplied($C$2,$F$15,H58/$F$17,B58+$C$5*$C$2)</f>
        <v>0</v>
      </c>
      <c r="K58">
        <f t="shared" ca="1" si="5"/>
        <v>0</v>
      </c>
      <c r="L58">
        <f ca="1"/>
        <v>1.4073929808035377E-2</v>
      </c>
    </row>
    <row r="59" spans="2:12" x14ac:dyDescent="0.25">
      <c r="B59">
        <f t="shared" ca="1" si="6"/>
        <v>0.24000000000000013</v>
      </c>
      <c r="C59">
        <f t="shared" si="1"/>
        <v>0.03</v>
      </c>
      <c r="D59">
        <f t="shared" ca="1" si="2"/>
        <v>0.04</v>
      </c>
      <c r="E59">
        <f t="shared" si="3"/>
        <v>0.1</v>
      </c>
      <c r="F59">
        <f t="shared" ca="1" si="4"/>
        <v>0.24500000000000013</v>
      </c>
      <c r="H59">
        <f ca="1"/>
        <v>0.27643247422865258</v>
      </c>
      <c r="I59">
        <f ca="1">_xll.xBachelierImplied($C$2,$F$15,H59/$F$17,B59+$C$5*$C$2)</f>
        <v>0</v>
      </c>
      <c r="K59">
        <f t="shared" ca="1" si="5"/>
        <v>0</v>
      </c>
      <c r="L59">
        <f ca="1"/>
        <v>1.0469129832398385E-2</v>
      </c>
    </row>
    <row r="60" spans="2:12" x14ac:dyDescent="0.25">
      <c r="B60">
        <f t="shared" ca="1" si="6"/>
        <v>0.26000000000000012</v>
      </c>
      <c r="C60">
        <f t="shared" si="1"/>
        <v>0.03</v>
      </c>
      <c r="D60">
        <f t="shared" ca="1" si="2"/>
        <v>0.04</v>
      </c>
      <c r="E60">
        <f t="shared" si="3"/>
        <v>0.1</v>
      </c>
      <c r="F60">
        <f t="shared" ca="1" si="4"/>
        <v>0.26500000000000012</v>
      </c>
      <c r="H60">
        <f ca="1"/>
        <v>0.2957988408784909</v>
      </c>
      <c r="I60">
        <f ca="1">_xll.xBachelierImplied($C$2,$F$15,H60/$F$17,B60+$C$5*$C$2)</f>
        <v>0</v>
      </c>
      <c r="K60">
        <f t="shared" ca="1" si="5"/>
        <v>0</v>
      </c>
      <c r="L60">
        <f ca="1"/>
        <v>7.7010876404705192E-3</v>
      </c>
    </row>
    <row r="61" spans="2:12" x14ac:dyDescent="0.25">
      <c r="B61">
        <f t="shared" ca="1" si="6"/>
        <v>0.28000000000000014</v>
      </c>
      <c r="C61">
        <f t="shared" si="1"/>
        <v>0.03</v>
      </c>
      <c r="D61">
        <f t="shared" ca="1" si="2"/>
        <v>0.04</v>
      </c>
      <c r="E61">
        <f t="shared" si="3"/>
        <v>0.1</v>
      </c>
      <c r="F61">
        <f t="shared" ca="1" si="4"/>
        <v>0.28500000000000014</v>
      </c>
      <c r="H61">
        <f ca="1"/>
        <v>0.31518254644707178</v>
      </c>
      <c r="I61">
        <f ca="1">_xll.xBachelierImplied($C$2,$F$15,H61/$F$17,B61+$C$5*$C$2)</f>
        <v>0</v>
      </c>
      <c r="K61">
        <f t="shared" ca="1" si="5"/>
        <v>0</v>
      </c>
      <c r="L61">
        <f ca="1"/>
        <v>5.6086494448224257E-3</v>
      </c>
    </row>
    <row r="62" spans="2:12" x14ac:dyDescent="0.25">
      <c r="B62">
        <f t="shared" ca="1" si="6"/>
        <v>0.30000000000000016</v>
      </c>
      <c r="C62">
        <f t="shared" si="1"/>
        <v>0.03</v>
      </c>
      <c r="D62">
        <f t="shared" ca="1" si="2"/>
        <v>0.04</v>
      </c>
      <c r="E62">
        <f t="shared" si="3"/>
        <v>0.1</v>
      </c>
      <c r="F62">
        <f t="shared" ca="1" si="4"/>
        <v>0.30500000000000016</v>
      </c>
      <c r="H62">
        <f ca="1"/>
        <v>0.3345769929167644</v>
      </c>
      <c r="I62">
        <f ca="1">_xll.xBachelierImplied($C$2,$F$15,H62/$F$17,B62+$C$5*$C$2)</f>
        <v>0</v>
      </c>
      <c r="K62">
        <f t="shared" ca="1" si="5"/>
        <v>0</v>
      </c>
      <c r="L62">
        <f ca="1"/>
        <v>4.0481565909307564E-3</v>
      </c>
    </row>
    <row r="63" spans="2:12" x14ac:dyDescent="0.25">
      <c r="B63">
        <f t="shared" ca="1" si="6"/>
        <v>0.32000000000000017</v>
      </c>
      <c r="C63">
        <f t="shared" si="1"/>
        <v>0.03</v>
      </c>
      <c r="D63">
        <f t="shared" ca="1" si="2"/>
        <v>0.04</v>
      </c>
      <c r="E63">
        <f t="shared" si="3"/>
        <v>0.1</v>
      </c>
      <c r="F63">
        <f t="shared" ca="1" si="4"/>
        <v>0.32500000000000018</v>
      </c>
      <c r="H63">
        <f ca="1"/>
        <v>0.35397803471894096</v>
      </c>
      <c r="I63">
        <f ca="1">_xll.xBachelierImplied($C$2,$F$15,H63/$F$17,B63+$C$5*$C$2)</f>
        <v>0</v>
      </c>
      <c r="K63">
        <f t="shared" ca="1" si="5"/>
        <v>0</v>
      </c>
      <c r="L63">
        <f ca="1"/>
        <v>2.8979112782044326E-3</v>
      </c>
    </row>
    <row r="64" spans="2:12" x14ac:dyDescent="0.25">
      <c r="B64">
        <f t="shared" ca="1" si="6"/>
        <v>0.34000000000000019</v>
      </c>
      <c r="C64">
        <f t="shared" si="1"/>
        <v>0.03</v>
      </c>
      <c r="D64">
        <f t="shared" ca="1" si="2"/>
        <v>0.04</v>
      </c>
      <c r="E64">
        <f t="shared" si="3"/>
        <v>0.1</v>
      </c>
      <c r="F64">
        <f t="shared" ca="1" si="4"/>
        <v>0.3450000000000002</v>
      </c>
      <c r="H64">
        <f ca="1"/>
        <v>0.37338309404408482</v>
      </c>
      <c r="I64">
        <f ca="1">_xll.xBachelierImplied($C$2,$F$15,H64/$F$17,B64+$C$5*$C$2)</f>
        <v>0</v>
      </c>
      <c r="K64">
        <f t="shared" ca="1" si="5"/>
        <v>0</v>
      </c>
      <c r="L64">
        <f ca="1"/>
        <v>2.0585221240517109E-3</v>
      </c>
    </row>
    <row r="65" spans="2:12" x14ac:dyDescent="0.25">
      <c r="B65">
        <f t="shared" ca="1" si="6"/>
        <v>0.36000000000000021</v>
      </c>
      <c r="C65">
        <f t="shared" si="1"/>
        <v>0.03</v>
      </c>
      <c r="D65">
        <f t="shared" ca="1" si="2"/>
        <v>0.04</v>
      </c>
      <c r="E65">
        <f t="shared" si="3"/>
        <v>0.1</v>
      </c>
      <c r="F65">
        <f t="shared" ca="1" si="4"/>
        <v>0.36500000000000021</v>
      </c>
      <c r="H65">
        <f ca="1"/>
        <v>0.39279058259736899</v>
      </c>
      <c r="I65">
        <f ca="1">_xll.xBachelierImplied($C$2,$F$15,H65/$F$17,B65+$C$5*$C$2)</f>
        <v>0</v>
      </c>
      <c r="K65">
        <f t="shared" ca="1" si="5"/>
        <v>0</v>
      </c>
      <c r="L65">
        <f ca="1"/>
        <v>1.4509874063594148E-3</v>
      </c>
    </row>
    <row r="66" spans="2:12" x14ac:dyDescent="0.25">
      <c r="B66">
        <f t="shared" ca="1" si="6"/>
        <v>0.38000000000000023</v>
      </c>
      <c r="C66">
        <f t="shared" si="1"/>
        <v>0.03</v>
      </c>
      <c r="D66">
        <f t="shared" ca="1" si="2"/>
        <v>0.04</v>
      </c>
      <c r="E66">
        <f t="shared" si="3"/>
        <v>0.1</v>
      </c>
      <c r="F66">
        <f t="shared" ca="1" si="4"/>
        <v>0.38500000000000023</v>
      </c>
      <c r="H66">
        <f ca="1"/>
        <v>0.41219952962539369</v>
      </c>
      <c r="I66">
        <f ca="1">_xll.xBachelierImplied($C$2,$F$15,H66/$F$17,B66+$C$5*$C$2)</f>
        <v>0</v>
      </c>
      <c r="K66">
        <f t="shared" ca="1" si="5"/>
        <v>0</v>
      </c>
      <c r="L66">
        <f ca="1"/>
        <v>1.0137268959733256E-3</v>
      </c>
    </row>
    <row r="67" spans="2:12" x14ac:dyDescent="0.25">
      <c r="B67">
        <f t="shared" ca="1" si="6"/>
        <v>0.40000000000000024</v>
      </c>
      <c r="C67">
        <f t="shared" si="1"/>
        <v>0.03</v>
      </c>
      <c r="D67">
        <f t="shared" ca="1" si="2"/>
        <v>0.04</v>
      </c>
      <c r="E67">
        <f t="shared" si="3"/>
        <v>0.1</v>
      </c>
      <c r="F67">
        <f t="shared" ca="1" si="4"/>
        <v>0.40500000000000025</v>
      </c>
      <c r="H67">
        <f ca="1"/>
        <v>0.43160934586302008</v>
      </c>
      <c r="I67">
        <f ca="1">_xll.xBachelierImplied($C$2,$F$15,H67/$F$17,B67+$C$5*$C$2)</f>
        <v>0</v>
      </c>
      <c r="K67">
        <f t="shared" ca="1" si="5"/>
        <v>0</v>
      </c>
      <c r="L67">
        <f ca="1"/>
        <v>6.992794089055942E-4</v>
      </c>
    </row>
    <row r="68" spans="2:12" x14ac:dyDescent="0.25">
      <c r="B68">
        <f t="shared" ca="1" si="6"/>
        <v>0.42000000000000026</v>
      </c>
      <c r="C68">
        <f t="shared" si="1"/>
        <v>0.03</v>
      </c>
      <c r="D68">
        <f t="shared" ca="1" si="2"/>
        <v>0.04</v>
      </c>
      <c r="E68">
        <f t="shared" si="3"/>
        <v>0.1</v>
      </c>
      <c r="F68">
        <f t="shared" ca="1" si="4"/>
        <v>0.42500000000000027</v>
      </c>
      <c r="H68">
        <f ca="1"/>
        <v>0.45101967545849364</v>
      </c>
      <c r="I68">
        <f ca="1">_xll.xBachelierImplied($C$2,$F$15,H68/$F$17,B68+$C$5*$C$2)</f>
        <v>0</v>
      </c>
      <c r="K68">
        <f t="shared" ca="1" si="5"/>
        <v>0</v>
      </c>
      <c r="L68">
        <f ca="1"/>
        <v>4.7102505635140973E-4</v>
      </c>
    </row>
    <row r="69" spans="2:12" x14ac:dyDescent="0.25">
      <c r="B69">
        <f t="shared" ca="1" si="6"/>
        <v>0.44000000000000028</v>
      </c>
      <c r="C69">
        <f t="shared" si="1"/>
        <v>0.03</v>
      </c>
      <c r="D69">
        <f t="shared" ca="1" si="2"/>
        <v>0.04</v>
      </c>
      <c r="E69">
        <f t="shared" si="3"/>
        <v>0.1</v>
      </c>
      <c r="F69">
        <f t="shared" ca="1" si="4"/>
        <v>0.44500000000000028</v>
      </c>
      <c r="H69">
        <f ca="1"/>
        <v>0.47043030397299507</v>
      </c>
      <c r="I69">
        <f ca="1">_xll.xBachelierImplied($C$2,$F$15,H69/$F$17,B69+$C$5*$C$2)</f>
        <v>0</v>
      </c>
      <c r="K69">
        <f t="shared" ca="1" si="5"/>
        <v>0</v>
      </c>
      <c r="L69">
        <f ca="1"/>
        <v>3.0003271190509107E-4</v>
      </c>
    </row>
    <row r="70" spans="2:12" x14ac:dyDescent="0.25">
      <c r="B70">
        <f t="shared" ca="1" si="6"/>
        <v>0.4600000000000003</v>
      </c>
      <c r="C70">
        <f t="shared" si="1"/>
        <v>0.03</v>
      </c>
      <c r="D70">
        <f t="shared" ca="1" si="2"/>
        <v>0.04</v>
      </c>
      <c r="E70">
        <f t="shared" si="3"/>
        <v>0.1</v>
      </c>
      <c r="F70">
        <f t="shared" ca="1" si="4"/>
        <v>0.4650000000000003</v>
      </c>
      <c r="H70">
        <f ca="1"/>
        <v>0.48984110162506667</v>
      </c>
      <c r="I70">
        <f ca="1">_xll.xBachelierImplied($C$2,$F$15,H70/$F$17,B70+$C$5*$C$2)</f>
        <v>0</v>
      </c>
      <c r="K70">
        <f t="shared" ca="1" si="5"/>
        <v>0</v>
      </c>
      <c r="L70">
        <f ca="1"/>
        <v>1.6193266408592478E-4</v>
      </c>
    </row>
    <row r="71" spans="2:12" x14ac:dyDescent="0.25">
      <c r="B71">
        <f t="shared" ca="1" si="6"/>
        <v>0.48000000000000032</v>
      </c>
      <c r="C71">
        <f t="shared" si="1"/>
        <v>0.03</v>
      </c>
      <c r="D71">
        <f t="shared" ca="1" si="2"/>
        <v>0.04</v>
      </c>
      <c r="E71">
        <f t="shared" si="3"/>
        <v>0.1</v>
      </c>
      <c r="F71">
        <f t="shared" ca="1" si="4"/>
        <v>0.48500000000000032</v>
      </c>
      <c r="H71">
        <f ca="1"/>
        <v>0.50925198838637209</v>
      </c>
      <c r="I71">
        <f ca="1">_xll.xBachelierImplied($C$2,$F$15,H71/$F$17,B71+$C$5*$C$2)</f>
        <v>0</v>
      </c>
      <c r="K71">
        <f t="shared" ca="1" si="5"/>
        <v>0</v>
      </c>
      <c r="L71">
        <f ca="1"/>
        <v>3.3527660624876458E-5</v>
      </c>
    </row>
    <row r="72" spans="2:12" x14ac:dyDescent="0.25">
      <c r="B72">
        <f t="shared" ca="1" si="6"/>
        <v>0.50000000000000033</v>
      </c>
      <c r="C72">
        <f t="shared" si="1"/>
        <v>0.03</v>
      </c>
      <c r="D72">
        <f t="shared" ca="1" si="2"/>
        <v>0.04</v>
      </c>
      <c r="E72">
        <f t="shared" si="3"/>
        <v>0.1</v>
      </c>
      <c r="F72">
        <f t="shared" ca="1" si="4"/>
        <v>0.50500000000000034</v>
      </c>
      <c r="H72">
        <f ca="1"/>
        <v>0.52866291241418351</v>
      </c>
      <c r="I72">
        <f ca="1">_xll.xBachelierImplied($C$2,$F$15,H72/$F$17,B72+$C$5*$C$2)</f>
        <v>0</v>
      </c>
      <c r="K72">
        <f t="shared" ca="1" si="5"/>
        <v>0</v>
      </c>
      <c r="L72">
        <f ca="1"/>
        <v>6.4035466751420427E-4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Q72"/>
  <sheetViews>
    <sheetView workbookViewId="0">
      <selection activeCell="Q23" sqref="Q23:Q32"/>
    </sheetView>
  </sheetViews>
  <sheetFormatPr defaultRowHeight="14.3" x14ac:dyDescent="0.25"/>
  <cols>
    <col min="9" max="9" width="11.875" bestFit="1" customWidth="1"/>
    <col min="11" max="11" width="11.875" bestFit="1" customWidth="1"/>
    <col min="16" max="16" width="21" customWidth="1"/>
    <col min="17" max="17" width="33" customWidth="1"/>
  </cols>
  <sheetData>
    <row r="2" spans="2:12" x14ac:dyDescent="0.25">
      <c r="B2" t="s">
        <v>6</v>
      </c>
      <c r="C2">
        <v>0.25</v>
      </c>
      <c r="E2" t="s">
        <v>9</v>
      </c>
      <c r="F2">
        <v>5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  <c r="I5">
        <f ca="1">NORMSDIST(-5)</f>
        <v>2.8665157187919333E-7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25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7" x14ac:dyDescent="0.25">
      <c r="B17" t="s">
        <v>2</v>
      </c>
      <c r="C17">
        <v>-1</v>
      </c>
      <c r="K17" t="s">
        <v>2</v>
      </c>
      <c r="L17">
        <v>1</v>
      </c>
    </row>
    <row r="18" spans="2:17" x14ac:dyDescent="0.25">
      <c r="B18" t="s">
        <v>3</v>
      </c>
      <c r="C18">
        <v>0</v>
      </c>
      <c r="K18" t="s">
        <v>3</v>
      </c>
      <c r="L18">
        <v>0</v>
      </c>
    </row>
    <row r="19" spans="2:17" x14ac:dyDescent="0.25">
      <c r="B19" t="s">
        <v>4</v>
      </c>
      <c r="C19">
        <v>0</v>
      </c>
      <c r="K19" t="s">
        <v>4</v>
      </c>
      <c r="L19">
        <v>0</v>
      </c>
    </row>
    <row r="20" spans="2:17" x14ac:dyDescent="0.25">
      <c r="K20" t="s">
        <v>19</v>
      </c>
      <c r="L20" s="2">
        <f ca="1">SUMPRODUCT(L22:L72,F22:F72)</f>
        <v>2.5355867855200571E-2</v>
      </c>
      <c r="O20" t="s">
        <v>29</v>
      </c>
      <c r="P20" s="8">
        <f ca="1">I47</f>
        <v>0.10003314324969491</v>
      </c>
    </row>
    <row r="21" spans="2:17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7" x14ac:dyDescent="0.25">
      <c r="B22">
        <f>C11</f>
        <v>-0.5</v>
      </c>
      <c r="C22">
        <v>0</v>
      </c>
      <c r="D22">
        <f>$C$5</f>
        <v>0</v>
      </c>
      <c r="E22">
        <f ca="1">$C$6*IF(ABS(B22-$C$3)&gt;=$F$2*$F$3-0.0000000001,0,1)</f>
        <v>0</v>
      </c>
      <c r="F22">
        <f>MAX(0,B22-$F$15)</f>
        <v>0</v>
      </c>
      <c r="H22">
        <f t="array" aca="1" ref="H22:H72" ca="1">_xll.xFd1d(C2,B22:B72,C22:C72,D22:D72,E22:E72,F22:F72,C15:C19)</f>
        <v>0</v>
      </c>
      <c r="I22">
        <f ca="1">_xll.xBachelierImplied($C$2,$F$15,H22,B22+$C$5*$C$2)</f>
        <v>0</v>
      </c>
      <c r="K22">
        <f>IF(ABS(B22-$C$3)&lt;0.0000000001,1,0)</f>
        <v>0</v>
      </c>
      <c r="L22">
        <f t="array" aca="1" ref="L22:L72" ca="1">_xll.xFd1d($C$2,B22:B72,C22:C72,D22:D72,E22:E72,K22:K72,L15:L19)</f>
        <v>0</v>
      </c>
      <c r="O22" s="3" t="s">
        <v>9</v>
      </c>
      <c r="P22" s="3" t="s">
        <v>29</v>
      </c>
    </row>
    <row r="23" spans="2:17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ca="1" si="3">$C$6*IF(ABS(B23-$C$3)&gt;=$F$2*$F$3-0.0000000001,0,1)</f>
        <v>0</v>
      </c>
      <c r="F23">
        <f t="shared" ref="F23:F72" si="4">MAX(0,B23-$F$15)</f>
        <v>0</v>
      </c>
      <c r="H23">
        <f ca="1"/>
        <v>0</v>
      </c>
      <c r="I23">
        <f ca="1">_xll.xBachelierImplied($C$2,$F$15,H23,B23+$C$5*$C$2)</f>
        <v>0</v>
      </c>
      <c r="K23">
        <f t="shared" ref="K23:K72" si="5">IF(ABS(B23-$C$3)&lt;0.0000000001,1,0)</f>
        <v>0</v>
      </c>
      <c r="L23">
        <f ca="1"/>
        <v>0</v>
      </c>
      <c r="O23" s="3">
        <v>1</v>
      </c>
      <c r="P23" s="4">
        <v>9.8001088456667246E-2</v>
      </c>
      <c r="Q23" s="28">
        <v>9.7977255586977174E-2</v>
      </c>
    </row>
    <row r="24" spans="2:17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ca="1" si="3"/>
        <v>0</v>
      </c>
      <c r="F24">
        <f t="shared" si="4"/>
        <v>0</v>
      </c>
      <c r="H24">
        <f ca="1"/>
        <v>0</v>
      </c>
      <c r="I24">
        <f ca="1">_xll.xBachelierImplied($C$2,$F$15,H24,B24+$C$5*$C$2)</f>
        <v>0</v>
      </c>
      <c r="K24">
        <f t="shared" si="5"/>
        <v>0</v>
      </c>
      <c r="L24">
        <f ca="1"/>
        <v>0</v>
      </c>
      <c r="O24" s="3">
        <v>2</v>
      </c>
      <c r="P24" s="4">
        <v>0.10003942649223553</v>
      </c>
      <c r="Q24" s="28">
        <v>0.10001678946474363</v>
      </c>
    </row>
    <row r="25" spans="2:17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ca="1" si="3"/>
        <v>0</v>
      </c>
      <c r="F25">
        <f t="shared" si="4"/>
        <v>0</v>
      </c>
      <c r="H25">
        <f ca="1"/>
        <v>0</v>
      </c>
      <c r="I25">
        <f ca="1">_xll.xBachelierImplied($C$2,$F$15,H25,B25+$C$5*$C$2)</f>
        <v>0</v>
      </c>
      <c r="K25">
        <f t="shared" si="5"/>
        <v>0</v>
      </c>
      <c r="L25">
        <f ca="1"/>
        <v>0</v>
      </c>
      <c r="O25" s="3">
        <v>3</v>
      </c>
      <c r="P25" s="4">
        <v>0.10005695342872539</v>
      </c>
      <c r="Q25" s="28">
        <v>0.1000331416591774</v>
      </c>
    </row>
    <row r="26" spans="2:17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ca="1" si="3"/>
        <v>0</v>
      </c>
      <c r="F26">
        <f t="shared" si="4"/>
        <v>0</v>
      </c>
      <c r="H26">
        <f ca="1"/>
        <v>0</v>
      </c>
      <c r="I26">
        <f ca="1">_xll.xBachelierImplied($C$2,$F$15,H26,B26+$C$5*$C$2)</f>
        <v>0</v>
      </c>
      <c r="K26">
        <f t="shared" si="5"/>
        <v>0</v>
      </c>
      <c r="L26">
        <f ca="1"/>
        <v>0</v>
      </c>
      <c r="O26" s="3">
        <v>4</v>
      </c>
      <c r="P26" s="4">
        <v>0.10005695618618217</v>
      </c>
      <c r="Q26" s="28">
        <v>0.10003314324843575</v>
      </c>
    </row>
    <row r="27" spans="2:17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ca="1" si="3"/>
        <v>0</v>
      </c>
      <c r="F27">
        <f t="shared" si="4"/>
        <v>0</v>
      </c>
      <c r="H27">
        <f ca="1"/>
        <v>0</v>
      </c>
      <c r="I27">
        <f ca="1">_xll.xBachelierImplied($C$2,$F$15,H27,B27+$C$5*$C$2)</f>
        <v>0</v>
      </c>
      <c r="K27">
        <f t="shared" si="5"/>
        <v>0</v>
      </c>
      <c r="L27">
        <f ca="1"/>
        <v>0</v>
      </c>
      <c r="O27" s="3">
        <v>5</v>
      </c>
      <c r="P27" s="4">
        <v>0.10005695619035321</v>
      </c>
      <c r="Q27" s="28">
        <v>0.10003314324969491</v>
      </c>
    </row>
    <row r="28" spans="2:17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ca="1" si="3"/>
        <v>0</v>
      </c>
      <c r="F28">
        <f t="shared" si="4"/>
        <v>0</v>
      </c>
      <c r="H28">
        <f ca="1"/>
        <v>0</v>
      </c>
      <c r="I28">
        <f ca="1">_xll.xBachelierImplied($C$2,$F$15,H28,B28+$C$5*$C$2)</f>
        <v>0</v>
      </c>
      <c r="K28">
        <f t="shared" si="5"/>
        <v>0</v>
      </c>
      <c r="L28">
        <f ca="1"/>
        <v>0</v>
      </c>
      <c r="O28" s="3">
        <v>6</v>
      </c>
      <c r="P28" s="4">
        <v>0.10005695619035333</v>
      </c>
      <c r="Q28" s="28">
        <v>0.10003314324969492</v>
      </c>
    </row>
    <row r="29" spans="2:17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ca="1" si="3"/>
        <v>0</v>
      </c>
      <c r="F29">
        <f t="shared" si="4"/>
        <v>0</v>
      </c>
      <c r="H29">
        <f ca="1"/>
        <v>0</v>
      </c>
      <c r="I29">
        <f ca="1">_xll.xBachelierImplied($C$2,$F$15,H29,B29+$C$5*$C$2)</f>
        <v>0</v>
      </c>
      <c r="K29">
        <f t="shared" si="5"/>
        <v>0</v>
      </c>
      <c r="L29">
        <f ca="1"/>
        <v>0</v>
      </c>
      <c r="O29" s="3">
        <v>7</v>
      </c>
      <c r="P29" s="4">
        <v>0.10005695619035333</v>
      </c>
      <c r="Q29" s="28">
        <v>0.10003314324969492</v>
      </c>
    </row>
    <row r="30" spans="2:17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ca="1" si="3"/>
        <v>0</v>
      </c>
      <c r="F30">
        <f t="shared" si="4"/>
        <v>0</v>
      </c>
      <c r="H30">
        <f ca="1"/>
        <v>0</v>
      </c>
      <c r="I30">
        <f ca="1">_xll.xBachelierImplied($C$2,$F$15,H30,B30+$C$5*$C$2)</f>
        <v>0</v>
      </c>
      <c r="K30">
        <f t="shared" si="5"/>
        <v>0</v>
      </c>
      <c r="L30">
        <f ca="1"/>
        <v>0</v>
      </c>
      <c r="O30" s="3">
        <v>8</v>
      </c>
      <c r="P30" s="4">
        <v>0.10005695619035333</v>
      </c>
      <c r="Q30" s="28">
        <v>0.10003314324969492</v>
      </c>
    </row>
    <row r="31" spans="2:17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ca="1" si="3"/>
        <v>0</v>
      </c>
      <c r="F31">
        <f t="shared" si="4"/>
        <v>0</v>
      </c>
      <c r="H31">
        <f ca="1"/>
        <v>0</v>
      </c>
      <c r="I31">
        <f ca="1">_xll.xBachelierImplied($C$2,$F$15,H31,B31+$C$5*$C$2)</f>
        <v>0</v>
      </c>
      <c r="K31">
        <f t="shared" si="5"/>
        <v>0</v>
      </c>
      <c r="L31">
        <f ca="1"/>
        <v>0</v>
      </c>
      <c r="O31" s="3">
        <v>9</v>
      </c>
      <c r="P31" s="4">
        <v>0.10005695619035333</v>
      </c>
      <c r="Q31" s="28">
        <v>0.10003314324969492</v>
      </c>
    </row>
    <row r="32" spans="2:17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ca="1" si="3"/>
        <v>0</v>
      </c>
      <c r="F32">
        <f t="shared" si="4"/>
        <v>0</v>
      </c>
      <c r="H32">
        <f ca="1"/>
        <v>0</v>
      </c>
      <c r="I32">
        <f ca="1">_xll.xBachelierImplied($C$2,$F$15,H32,B32+$C$5*$C$2)</f>
        <v>0</v>
      </c>
      <c r="K32">
        <f t="shared" si="5"/>
        <v>0</v>
      </c>
      <c r="L32">
        <f ca="1"/>
        <v>0</v>
      </c>
      <c r="O32" s="3">
        <v>10</v>
      </c>
      <c r="P32" s="4">
        <v>0.10005695619035333</v>
      </c>
      <c r="Q32" s="28">
        <v>0.10003314324969492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ca="1" si="3"/>
        <v>0</v>
      </c>
      <c r="F33">
        <f t="shared" si="4"/>
        <v>0</v>
      </c>
      <c r="H33">
        <f ca="1"/>
        <v>0</v>
      </c>
      <c r="I33">
        <f ca="1">_xll.xBachelierImplied($C$2,$F$15,H33,B33+$C$5*$C$2)</f>
        <v>0</v>
      </c>
      <c r="K33">
        <f t="shared" si="5"/>
        <v>0</v>
      </c>
      <c r="L33">
        <f ca="1"/>
        <v>0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ca="1" si="3"/>
        <v>0</v>
      </c>
      <c r="F34">
        <f t="shared" si="4"/>
        <v>0</v>
      </c>
      <c r="H34">
        <f ca="1"/>
        <v>0</v>
      </c>
      <c r="I34">
        <f ca="1">_xll.xBachelierImplied($C$2,$F$15,H34,B34+$C$5*$C$2)</f>
        <v>0</v>
      </c>
      <c r="K34">
        <f t="shared" si="5"/>
        <v>0</v>
      </c>
      <c r="L34">
        <f ca="1"/>
        <v>3.256154897837528E-6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ca="1" si="3"/>
        <v>0.1</v>
      </c>
      <c r="F35">
        <f t="shared" si="4"/>
        <v>0</v>
      </c>
      <c r="H35">
        <f ca="1"/>
        <v>1.4471912368276865E-7</v>
      </c>
      <c r="I35">
        <f ca="1">_xll.xBachelierImplied($C$2,$F$15,H35,B35+$C$5*$C$2)</f>
        <v>0.10904446239787764</v>
      </c>
      <c r="K35">
        <f t="shared" si="5"/>
        <v>0</v>
      </c>
      <c r="L35">
        <f ca="1"/>
        <v>7.7642828264879499E-6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ca="1" si="3"/>
        <v>0.1</v>
      </c>
      <c r="F36">
        <f t="shared" si="4"/>
        <v>0</v>
      </c>
      <c r="H36">
        <f ca="1"/>
        <v>6.4203502311118382E-7</v>
      </c>
      <c r="I36">
        <f ca="1">_xll.xBachelierImplied($C$2,$F$15,H36,B36+$C$5*$C$2)</f>
        <v>0.10813561231420665</v>
      </c>
      <c r="K36">
        <f t="shared" si="5"/>
        <v>0</v>
      </c>
      <c r="L36">
        <f ca="1"/>
        <v>3.1624932040948666E-5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ca="1" si="3"/>
        <v>0.1</v>
      </c>
      <c r="F37">
        <f t="shared" si="4"/>
        <v>0</v>
      </c>
      <c r="H37">
        <f ca="1"/>
        <v>2.5538499300513294E-6</v>
      </c>
      <c r="I37">
        <f ca="1">_xll.xBachelierImplied($C$2,$F$15,H37,B37+$C$5*$C$2)</f>
        <v>0.10701844654962987</v>
      </c>
      <c r="K37">
        <f t="shared" si="5"/>
        <v>0</v>
      </c>
      <c r="L37">
        <f ca="1"/>
        <v>1.1500788195850656E-4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ca="1" si="3"/>
        <v>0.1</v>
      </c>
      <c r="F38">
        <f t="shared" si="4"/>
        <v>0</v>
      </c>
      <c r="H38">
        <f ca="1"/>
        <v>9.4499708503590955E-6</v>
      </c>
      <c r="I38">
        <f ca="1">_xll.xBachelierImplied($C$2,$F$15,H38,B38+$C$5*$C$2)</f>
        <v>0.10591644860563171</v>
      </c>
      <c r="K38">
        <f t="shared" si="5"/>
        <v>0</v>
      </c>
      <c r="L38">
        <f ca="1"/>
        <v>3.8935722954347581E-4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ca="1" si="3"/>
        <v>0.1</v>
      </c>
      <c r="F39">
        <f t="shared" si="4"/>
        <v>0</v>
      </c>
      <c r="H39">
        <f ca="1"/>
        <v>3.2436264774037126E-5</v>
      </c>
      <c r="I39">
        <f ca="1">_xll.xBachelierImplied($C$2,$F$15,H39,B39+$C$5*$C$2)</f>
        <v>0.10485096425563065</v>
      </c>
      <c r="K39">
        <f t="shared" si="5"/>
        <v>0</v>
      </c>
      <c r="L39">
        <f ca="1"/>
        <v>1.219080596539435E-3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ca="1" si="3"/>
        <v>0.1</v>
      </c>
      <c r="F40">
        <f t="shared" si="4"/>
        <v>0</v>
      </c>
      <c r="H40">
        <f ca="1"/>
        <v>1.0278261727259399E-4</v>
      </c>
      <c r="I40">
        <f ca="1">_xll.xBachelierImplied($C$2,$F$15,H40,B40+$C$5*$C$2)</f>
        <v>0.10383573884955176</v>
      </c>
      <c r="K40">
        <f t="shared" si="5"/>
        <v>0</v>
      </c>
      <c r="L40">
        <f ca="1"/>
        <v>3.4933209608961251E-3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ca="1" si="3"/>
        <v>0.1</v>
      </c>
      <c r="F41">
        <f t="shared" si="4"/>
        <v>0</v>
      </c>
      <c r="H41">
        <f ca="1"/>
        <v>2.9920951037527811E-4</v>
      </c>
      <c r="I41">
        <f ca="1">_xll.xBachelierImplied($C$2,$F$15,H41,B41+$C$5*$C$2)</f>
        <v>0.10288761936178466</v>
      </c>
      <c r="K41">
        <f t="shared" si="5"/>
        <v>0</v>
      </c>
      <c r="L41">
        <f ca="1"/>
        <v>9.0542832654391635E-3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ca="1" si="3"/>
        <v>0.1</v>
      </c>
      <c r="F42">
        <f t="shared" si="4"/>
        <v>0</v>
      </c>
      <c r="H42">
        <f ca="1"/>
        <v>7.9645881617076541E-4</v>
      </c>
      <c r="I42">
        <f ca="1">_xll.xBachelierImplied($C$2,$F$15,H42,B42+$C$5*$C$2)</f>
        <v>0.10202777121029438</v>
      </c>
      <c r="K42">
        <f t="shared" si="5"/>
        <v>0</v>
      </c>
      <c r="L42">
        <f ca="1"/>
        <v>2.0957777194528654E-2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ca="1" si="3"/>
        <v>0.1</v>
      </c>
      <c r="F43">
        <f t="shared" si="4"/>
        <v>0</v>
      </c>
      <c r="H43">
        <f ca="1"/>
        <v>1.9305869863931245E-3</v>
      </c>
      <c r="I43">
        <f ca="1">_xll.xBachelierImplied($C$2,$F$15,H43,B43+$C$5*$C$2)</f>
        <v>0.10128205392341635</v>
      </c>
      <c r="K43">
        <f t="shared" si="5"/>
        <v>0</v>
      </c>
      <c r="L43">
        <f ca="1"/>
        <v>4.2747993981789051E-2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ca="1" si="3"/>
        <v>0.1</v>
      </c>
      <c r="F44">
        <f t="shared" si="4"/>
        <v>0</v>
      </c>
      <c r="H44">
        <f ca="1"/>
        <v>4.2483778170974967E-3</v>
      </c>
      <c r="I44">
        <f ca="1">_xll.xBachelierImplied($C$2,$F$15,H44,B44+$C$5*$C$2)</f>
        <v>0.1006804580106657</v>
      </c>
      <c r="K44">
        <f t="shared" si="5"/>
        <v>0</v>
      </c>
      <c r="L44">
        <f ca="1"/>
        <v>7.581398093194433E-2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ca="1" si="3"/>
        <v>0.1</v>
      </c>
      <c r="F45">
        <f t="shared" si="4"/>
        <v>0</v>
      </c>
      <c r="H45">
        <f ca="1"/>
        <v>8.476094176354582E-3</v>
      </c>
      <c r="I45">
        <f ca="1">_xll.xBachelierImplied($C$2,$F$15,H45,B45+$C$5*$C$2)</f>
        <v>0.100254711988894</v>
      </c>
      <c r="K45">
        <f t="shared" si="5"/>
        <v>0</v>
      </c>
      <c r="L45">
        <f ca="1"/>
        <v>0.1154415082517639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ca="1" si="3"/>
        <v>0.1</v>
      </c>
      <c r="F46">
        <f t="shared" si="4"/>
        <v>0</v>
      </c>
      <c r="H46">
        <f ca="1"/>
        <v>1.5351212048928821E-2</v>
      </c>
      <c r="I46">
        <f ca="1">_xll.xBachelierImplied($C$2,$F$15,H46,B46+$C$5*$C$2)</f>
        <v>0.10003314324969487</v>
      </c>
      <c r="K46">
        <f t="shared" si="5"/>
        <v>0</v>
      </c>
      <c r="L46">
        <f ca="1"/>
        <v>0.14931157751241247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ca="1" si="3"/>
        <v>0.1</v>
      </c>
      <c r="F47">
        <f t="shared" si="4"/>
        <v>1.0000000000000174E-2</v>
      </c>
      <c r="H47" s="1">
        <f ca="1"/>
        <v>2.5351212048928859E-2</v>
      </c>
      <c r="I47">
        <f ca="1">_xll.xBachelierImplied($C$2,$F$15,H47,B47+$C$5*$C$2)</f>
        <v>0.10003314324969491</v>
      </c>
      <c r="K47">
        <f t="shared" si="5"/>
        <v>1</v>
      </c>
      <c r="L47">
        <f ca="1"/>
        <v>0.1628269336468402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ca="1" si="3"/>
        <v>0.1</v>
      </c>
      <c r="F48">
        <f t="shared" si="4"/>
        <v>3.0000000000000172E-2</v>
      </c>
      <c r="H48">
        <f ca="1"/>
        <v>3.8476094176354746E-2</v>
      </c>
      <c r="I48">
        <f ca="1">_xll.xBachelierImplied($C$2,$F$15,H48,B48+$C$5*$C$2)</f>
        <v>0.1002547119888945</v>
      </c>
      <c r="K48">
        <f t="shared" si="5"/>
        <v>0</v>
      </c>
      <c r="L48">
        <f ca="1"/>
        <v>0.1493115775124125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ca="1" si="3"/>
        <v>0.1</v>
      </c>
      <c r="F49">
        <f t="shared" si="4"/>
        <v>5.0000000000000176E-2</v>
      </c>
      <c r="H49">
        <f ca="1"/>
        <v>5.4248377817098237E-2</v>
      </c>
      <c r="I49">
        <f ca="1">_xll.xBachelierImplied($C$2,$F$15,H49,B49+$C$5*$C$2)</f>
        <v>0.10068045801067077</v>
      </c>
      <c r="K49">
        <f t="shared" si="5"/>
        <v>0</v>
      </c>
      <c r="L49">
        <f ca="1"/>
        <v>0.11544150825176391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ca="1" si="3"/>
        <v>0.1</v>
      </c>
      <c r="F50">
        <f t="shared" si="4"/>
        <v>7.0000000000000173E-2</v>
      </c>
      <c r="H50">
        <f ca="1"/>
        <v>7.1930586986397885E-2</v>
      </c>
      <c r="I50">
        <f ca="1">_xll.xBachelierImplied($C$2,$F$15,H50,B50+$C$5*$C$2)</f>
        <v>0.10128205392347642</v>
      </c>
      <c r="K50">
        <f t="shared" si="5"/>
        <v>0</v>
      </c>
      <c r="L50">
        <f ca="1"/>
        <v>7.5813980931944344E-2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ca="1" si="3"/>
        <v>0.1</v>
      </c>
      <c r="F51">
        <f t="shared" si="4"/>
        <v>9.0000000000000177E-2</v>
      </c>
      <c r="H51">
        <f ca="1"/>
        <v>9.0796458816202741E-2</v>
      </c>
      <c r="I51">
        <f ca="1">_xll.xBachelierImplied($C$2,$F$15,H51,B51+$C$5*$C$2)</f>
        <v>0.10202777121105061</v>
      </c>
      <c r="K51">
        <f t="shared" si="5"/>
        <v>0</v>
      </c>
      <c r="L51">
        <f ca="1"/>
        <v>4.2747993981789058E-2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ca="1" si="3"/>
        <v>0.1</v>
      </c>
      <c r="F52">
        <f t="shared" si="4"/>
        <v>0.11000000000000018</v>
      </c>
      <c r="H52">
        <f ca="1"/>
        <v>0.11029920951058393</v>
      </c>
      <c r="I52">
        <f ca="1">_xll.xBachelierImplied($C$2,$F$15,H52,B52+$C$5*$C$2)</f>
        <v>0.10288761937206542</v>
      </c>
      <c r="K52">
        <f t="shared" si="5"/>
        <v>0</v>
      </c>
      <c r="L52">
        <f ca="1"/>
        <v>2.095777719452865E-2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ca="1" si="3"/>
        <v>0.1</v>
      </c>
      <c r="F53">
        <f t="shared" si="4"/>
        <v>0.1300000000000002</v>
      </c>
      <c r="H53">
        <f ca="1"/>
        <v>0.1301027826185856</v>
      </c>
      <c r="I53">
        <f ca="1">_xll.xBachelierImplied($C$2,$F$15,H53,B53+$C$5*$C$2)</f>
        <v>0.10383573900083642</v>
      </c>
      <c r="K53">
        <f t="shared" si="5"/>
        <v>0</v>
      </c>
      <c r="L53">
        <f ca="1"/>
        <v>9.05428326543916E-3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ca="1" si="3"/>
        <v>0.1</v>
      </c>
      <c r="F54">
        <f t="shared" si="4"/>
        <v>0.15000000000000019</v>
      </c>
      <c r="H54">
        <f ca="1"/>
        <v>0.15003243627271598</v>
      </c>
      <c r="I54">
        <f ca="1">_xll.xBachelierImplied($C$2,$F$15,H54,B54+$C$5*$C$2)</f>
        <v>0.10485096664184099</v>
      </c>
      <c r="K54">
        <f t="shared" si="5"/>
        <v>0</v>
      </c>
      <c r="L54">
        <f ca="1"/>
        <v>3.4933209608961242E-3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ca="1" si="3"/>
        <v>0.1</v>
      </c>
      <c r="F55">
        <f t="shared" si="4"/>
        <v>0.17000000000000018</v>
      </c>
      <c r="H55">
        <f ca="1"/>
        <v>0.17000945001691029</v>
      </c>
      <c r="I55">
        <f ca="1">_xll.xBachelierImplied($C$2,$F$15,H55,B55+$C$5*$C$2)</f>
        <v>0.10591648851319854</v>
      </c>
      <c r="K55">
        <f t="shared" si="5"/>
        <v>0</v>
      </c>
      <c r="L55">
        <f ca="1"/>
        <v>1.2190805965394359E-3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ca="1" si="3"/>
        <v>0.1</v>
      </c>
      <c r="F56">
        <f t="shared" si="4"/>
        <v>0.19000000000000017</v>
      </c>
      <c r="H56">
        <f ca="1"/>
        <v>0.19000255410535191</v>
      </c>
      <c r="I56">
        <f ca="1">_xll.xBachelierImplied($C$2,$F$15,H56,B56+$C$5*$C$2)</f>
        <v>0.10701914667468281</v>
      </c>
      <c r="K56">
        <f t="shared" si="5"/>
        <v>0</v>
      </c>
      <c r="L56">
        <f ca="1"/>
        <v>3.8935722954347614E-4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ca="1" si="3"/>
        <v>0.1</v>
      </c>
      <c r="F57">
        <f t="shared" si="4"/>
        <v>0.21000000000000016</v>
      </c>
      <c r="H57">
        <f ca="1"/>
        <v>0.21000064338531332</v>
      </c>
      <c r="I57">
        <f ca="1">_xll.xBachelierImplied($C$2,$F$15,H57,B57+$C$5*$C$2)</f>
        <v>0.10814837510062919</v>
      </c>
      <c r="K57">
        <f t="shared" si="5"/>
        <v>0</v>
      </c>
      <c r="L57">
        <f ca="1"/>
        <v>1.1500788195850667E-4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ca="1" si="3"/>
        <v>0.1</v>
      </c>
      <c r="F58">
        <f t="shared" si="4"/>
        <v>0.23000000000000015</v>
      </c>
      <c r="H58">
        <f ca="1"/>
        <v>0.23000015150195879</v>
      </c>
      <c r="I58">
        <f ca="1">_xll.xBachelierImplied($C$2,$F$15,H58,B58+$C$5*$C$2)</f>
        <v>0.10928830464760594</v>
      </c>
      <c r="K58">
        <f t="shared" si="5"/>
        <v>0</v>
      </c>
      <c r="L58">
        <f ca="1"/>
        <v>3.1624932040948693E-5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ca="1" si="3"/>
        <v>0.1</v>
      </c>
      <c r="F59">
        <f t="shared" si="4"/>
        <v>0.25000000000000011</v>
      </c>
      <c r="H59">
        <f ca="1"/>
        <v>0.25000003226031281</v>
      </c>
      <c r="I59">
        <f ca="1">_xll.xBachelierImplied($C$2,$F$15,H59,B59+$C$5*$C$2)</f>
        <v>0.11025854023628949</v>
      </c>
      <c r="K59">
        <f t="shared" si="5"/>
        <v>0</v>
      </c>
      <c r="L59">
        <f ca="1"/>
        <v>7.7642828264879601E-6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ca="1" si="3"/>
        <v>0</v>
      </c>
      <c r="F60">
        <f t="shared" si="4"/>
        <v>0.27000000000000013</v>
      </c>
      <c r="H60">
        <f ca="1"/>
        <v>0.27000000000000013</v>
      </c>
      <c r="I60">
        <f ca="1">_xll.xBachelierImplied($C$2,$F$15,H60,B60+$C$5*$C$2)</f>
        <v>0</v>
      </c>
      <c r="K60">
        <f t="shared" si="5"/>
        <v>0</v>
      </c>
      <c r="L60">
        <f ca="1"/>
        <v>3.2561548978375305E-6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ca="1" si="3"/>
        <v>0</v>
      </c>
      <c r="F61">
        <f t="shared" si="4"/>
        <v>0.29000000000000015</v>
      </c>
      <c r="H61">
        <f ca="1"/>
        <v>0.29000000000000015</v>
      </c>
      <c r="I61">
        <f ca="1">_xll.xBachelierImplied($C$2,$F$15,H61,B61+$C$5*$C$2)</f>
        <v>0</v>
      </c>
      <c r="K61">
        <f t="shared" si="5"/>
        <v>0</v>
      </c>
      <c r="L61">
        <f ca="1"/>
        <v>0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ca="1" si="3"/>
        <v>0</v>
      </c>
      <c r="F62">
        <f t="shared" si="4"/>
        <v>0.31000000000000016</v>
      </c>
      <c r="H62">
        <f ca="1"/>
        <v>0.31000000000000016</v>
      </c>
      <c r="I62">
        <f ca="1">_xll.xBachelierImplied($C$2,$F$15,H62,B62+$C$5*$C$2)</f>
        <v>0</v>
      </c>
      <c r="K62">
        <f t="shared" si="5"/>
        <v>0</v>
      </c>
      <c r="L62">
        <f ca="1"/>
        <v>0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ca="1" si="3"/>
        <v>0</v>
      </c>
      <c r="F63">
        <f t="shared" si="4"/>
        <v>0.33000000000000018</v>
      </c>
      <c r="H63">
        <f ca="1"/>
        <v>0.33000000000000018</v>
      </c>
      <c r="I63">
        <f ca="1">_xll.xBachelierImplied($C$2,$F$15,H63,B63+$C$5*$C$2)</f>
        <v>0</v>
      </c>
      <c r="K63">
        <f t="shared" si="5"/>
        <v>0</v>
      </c>
      <c r="L63">
        <f ca="1"/>
        <v>0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ca="1" si="3"/>
        <v>0</v>
      </c>
      <c r="F64">
        <f t="shared" si="4"/>
        <v>0.3500000000000002</v>
      </c>
      <c r="H64">
        <f ca="1"/>
        <v>0.3500000000000002</v>
      </c>
      <c r="I64">
        <f ca="1">_xll.xBachelierImplied($C$2,$F$15,H64,B64+$C$5*$C$2)</f>
        <v>0</v>
      </c>
      <c r="K64">
        <f t="shared" si="5"/>
        <v>0</v>
      </c>
      <c r="L64">
        <f ca="1"/>
        <v>0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ca="1" si="3"/>
        <v>0</v>
      </c>
      <c r="F65">
        <f t="shared" si="4"/>
        <v>0.37000000000000022</v>
      </c>
      <c r="H65">
        <f ca="1"/>
        <v>0.37000000000000022</v>
      </c>
      <c r="I65">
        <f ca="1">_xll.xBachelierImplied($C$2,$F$15,H65,B65+$C$5*$C$2)</f>
        <v>0</v>
      </c>
      <c r="K65">
        <f t="shared" si="5"/>
        <v>0</v>
      </c>
      <c r="L65">
        <f ca="1"/>
        <v>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ca="1" si="3"/>
        <v>0</v>
      </c>
      <c r="F66">
        <f t="shared" si="4"/>
        <v>0.39000000000000024</v>
      </c>
      <c r="H66">
        <f ca="1"/>
        <v>0.39000000000000024</v>
      </c>
      <c r="I66">
        <f ca="1">_xll.xBachelierImplied($C$2,$F$15,H66,B66+$C$5*$C$2)</f>
        <v>0</v>
      </c>
      <c r="K66">
        <f t="shared" si="5"/>
        <v>0</v>
      </c>
      <c r="L66">
        <f ca="1"/>
        <v>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ca="1" si="3"/>
        <v>0</v>
      </c>
      <c r="F67">
        <f t="shared" si="4"/>
        <v>0.41000000000000025</v>
      </c>
      <c r="H67">
        <f ca="1"/>
        <v>0.41000000000000025</v>
      </c>
      <c r="I67">
        <f ca="1">_xll.xBachelierImplied($C$2,$F$15,H67,B67+$C$5*$C$2)</f>
        <v>0</v>
      </c>
      <c r="K67">
        <f t="shared" si="5"/>
        <v>0</v>
      </c>
      <c r="L67">
        <f ca="1"/>
        <v>0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ca="1" si="3"/>
        <v>0</v>
      </c>
      <c r="F68">
        <f t="shared" si="4"/>
        <v>0.43000000000000027</v>
      </c>
      <c r="H68">
        <f ca="1"/>
        <v>0.43000000000000027</v>
      </c>
      <c r="I68">
        <f ca="1">_xll.xBachelierImplied($C$2,$F$15,H68,B68+$C$5*$C$2)</f>
        <v>0</v>
      </c>
      <c r="K68">
        <f t="shared" si="5"/>
        <v>0</v>
      </c>
      <c r="L68">
        <f ca="1"/>
        <v>0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ca="1" si="3"/>
        <v>0</v>
      </c>
      <c r="F69">
        <f t="shared" si="4"/>
        <v>0.45000000000000029</v>
      </c>
      <c r="H69">
        <f ca="1"/>
        <v>0.45000000000000029</v>
      </c>
      <c r="I69">
        <f ca="1">_xll.xBachelierImplied($C$2,$F$15,H69,B69+$C$5*$C$2)</f>
        <v>0</v>
      </c>
      <c r="K69">
        <f t="shared" si="5"/>
        <v>0</v>
      </c>
      <c r="L69">
        <f ca="1"/>
        <v>0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ca="1" si="3"/>
        <v>0</v>
      </c>
      <c r="F70">
        <f t="shared" si="4"/>
        <v>0.47000000000000031</v>
      </c>
      <c r="H70">
        <f ca="1"/>
        <v>0.47000000000000031</v>
      </c>
      <c r="I70">
        <f ca="1">_xll.xBachelierImplied($C$2,$F$15,H70,B70+$C$5*$C$2)</f>
        <v>0</v>
      </c>
      <c r="K70">
        <f t="shared" si="5"/>
        <v>0</v>
      </c>
      <c r="L70">
        <f ca="1"/>
        <v>0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ca="1" si="3"/>
        <v>0</v>
      </c>
      <c r="F71">
        <f t="shared" si="4"/>
        <v>0.49000000000000032</v>
      </c>
      <c r="H71">
        <f ca="1"/>
        <v>0.49000000000000032</v>
      </c>
      <c r="I71">
        <f ca="1">_xll.xBachelierImplied($C$2,$F$15,H71,B71+$C$5*$C$2)</f>
        <v>0</v>
      </c>
      <c r="K71">
        <f t="shared" si="5"/>
        <v>0</v>
      </c>
      <c r="L71">
        <f ca="1"/>
        <v>0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ca="1" si="3"/>
        <v>0</v>
      </c>
      <c r="F72">
        <f t="shared" si="4"/>
        <v>0.51000000000000034</v>
      </c>
      <c r="H72">
        <f ca="1"/>
        <v>0.51000000000000034</v>
      </c>
      <c r="I72">
        <f ca="1">_xll.xBachelierImplied($C$2,$F$15,H72,B72+$C$5*$C$2)</f>
        <v>0</v>
      </c>
      <c r="K72">
        <f t="shared" si="5"/>
        <v>0</v>
      </c>
      <c r="L72">
        <f ca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45"/>
  <sheetViews>
    <sheetView topLeftCell="A10" workbookViewId="0">
      <selection activeCell="F45" sqref="F45"/>
    </sheetView>
  </sheetViews>
  <sheetFormatPr defaultRowHeight="14.3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45" si="0">EXP(-$C$6*$C$4*SQRT(B17))</f>
        <v>0.60653065971263342</v>
      </c>
      <c r="D17">
        <f t="shared" ref="D17:D45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20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45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45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 t="shared" ref="H38" si="9">B38</f>
        <v>20</v>
      </c>
      <c r="I38" s="3">
        <f t="shared" ref="I38" si="10"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P72"/>
  <sheetViews>
    <sheetView topLeftCell="A9" workbookViewId="0">
      <selection activeCell="G83" sqref="G83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1.1438274178992767E-2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>I47</f>
        <v>9.9545451956920591E-2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3.9865306324707893E-9</v>
      </c>
      <c r="I23">
        <f>_xll.xBachelierImplied($C$2,$F$15,H23,B23+$C$5*$C$2)</f>
        <v>0.10537310467583533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1.092356423920191E-8</v>
      </c>
      <c r="I24">
        <f>_xll.xBachelierImplied($C$2,$F$15,H24,B24+$C$5*$C$2)</f>
        <v>0.10545156046798422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2.5753903423226787E-8</v>
      </c>
      <c r="I25">
        <f>_xll.xBachelierImplied($C$2,$F$15,H25,B25+$C$5*$C$2)</f>
        <v>0.10502091909670874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5.8592857526887155E-8</v>
      </c>
      <c r="I26">
        <f>_xll.xBachelierImplied($C$2,$F$15,H26,B26+$C$5*$C$2)</f>
        <v>0.10451868339010999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1.3087291521045878E-7</v>
      </c>
      <c r="I27">
        <f>_xll.xBachelierImplied($C$2,$F$15,H27,B27+$C$5*$C$2)</f>
        <v>0.10401958752334878</v>
      </c>
      <c r="K27">
        <f t="shared" si="5"/>
        <v>0</v>
      </c>
      <c r="L27">
        <v>3.6419599908090067E-5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2.8761608130413062E-7</v>
      </c>
      <c r="I28">
        <f>_xll.xBachelierImplied($C$2,$F$15,H28,B28+$C$5*$C$2)</f>
        <v>0.10353909891669505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6.2162466672943186E-7</v>
      </c>
      <c r="I29">
        <f>_xll.xBachelierImplied($C$2,$F$15,H29,B29+$C$5*$C$2)</f>
        <v>0.103081769961308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1.3199498645766735E-6</v>
      </c>
      <c r="I30">
        <f>_xll.xBachelierImplied($C$2,$F$15,H30,B30+$C$5*$C$2)</f>
        <v>0.1026500597102349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2.7504254517955232E-6</v>
      </c>
      <c r="I31">
        <f>_xll.xBachelierImplied($C$2,$F$15,H31,B31+$C$5*$C$2)</f>
        <v>0.10224593548148625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5.6172669782505835E-6</v>
      </c>
      <c r="I32">
        <f>_xll.xBachelierImplied($C$2,$F$15,H32,B32+$C$5*$C$2)</f>
        <v>0.10187109896998565</v>
      </c>
      <c r="K32">
        <f t="shared" si="5"/>
        <v>0</v>
      </c>
      <c r="L32">
        <v>9.2193160389730225E-4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1.1230126967909933E-5</v>
      </c>
      <c r="I33">
        <f>_xll.xBachelierImplied($C$2,$F$15,H33,B33+$C$5*$C$2)</f>
        <v>0.10152693678911341</v>
      </c>
      <c r="K33">
        <f t="shared" si="5"/>
        <v>0</v>
      </c>
      <c r="L33">
        <v>1.6130738870245827E-3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2.1949415074863128E-5</v>
      </c>
      <c r="I34">
        <f>_xll.xBachelierImplied($C$2,$F$15,H34,B34+$C$5*$C$2)</f>
        <v>0.10121441181464275</v>
      </c>
      <c r="K34">
        <f t="shared" si="5"/>
        <v>0</v>
      </c>
      <c r="L34">
        <v>2.7304288659927042E-3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4.1888020608948287E-5</v>
      </c>
      <c r="I35">
        <f>_xll.xBachelierImplied($C$2,$F$15,H35,B35+$C$5*$C$2)</f>
        <v>0.10093395063087696</v>
      </c>
      <c r="K35">
        <f t="shared" si="5"/>
        <v>0</v>
      </c>
      <c r="L35">
        <v>4.4641976709112012E-3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7.795736556658552E-5</v>
      </c>
      <c r="I36">
        <f>_xll.xBachelierImplied($C$2,$F$15,H36,B36+$C$5*$C$2)</f>
        <v>0.10068535794208341</v>
      </c>
      <c r="K36">
        <f t="shared" si="5"/>
        <v>0</v>
      </c>
      <c r="L36">
        <v>7.0403558000658416E-3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1.4133099940297653E-4</v>
      </c>
      <c r="I37">
        <f>_xll.xBachelierImplied($C$2,$F$15,H37,B37+$C$5*$C$2)</f>
        <v>0.10046778620488112</v>
      </c>
      <c r="K37">
        <f t="shared" si="5"/>
        <v>0</v>
      </c>
      <c r="L37">
        <v>1.0697518082355447E-2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2.4934661003438613E-4</v>
      </c>
      <c r="I38">
        <f>_xll.xBachelierImplied($C$2,$F$15,H38,B38+$C$5*$C$2)</f>
        <v>0.10027977978753357</v>
      </c>
      <c r="K38">
        <f t="shared" si="5"/>
        <v>0</v>
      </c>
      <c r="L38">
        <v>1.5645924431951952E-2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4.2776577869994408E-4</v>
      </c>
      <c r="I39">
        <f>_xll.xBachelierImplied($C$2,$F$15,H39,B39+$C$5*$C$2)</f>
        <v>0.10011938845894798</v>
      </c>
      <c r="K39">
        <f t="shared" si="5"/>
        <v>0</v>
      </c>
      <c r="L39">
        <v>2.2010718069809636E-2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7.1316012820202583E-4</v>
      </c>
      <c r="I40">
        <f>_xll.xBachelierImplied($C$2,$F$15,H40,B40+$C$5*$C$2)</f>
        <v>9.9984313545450065E-2</v>
      </c>
      <c r="K40">
        <f t="shared" si="5"/>
        <v>0</v>
      </c>
      <c r="L40">
        <v>2.9768509679582864E-2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1.1550137220286191E-3</v>
      </c>
      <c r="I41">
        <f>_xll.xBachelierImplied($C$2,$F$15,H41,B41+$C$5*$C$2)</f>
        <v>9.9872047475295572E-2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1.8169744965552187E-3</v>
      </c>
      <c r="I42">
        <f>_xll.xBachelierImplied($C$2,$F$15,H42,B42+$C$5*$C$2)</f>
        <v>9.9780024764101388E-2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2.7766203678783741E-3</v>
      </c>
      <c r="I43">
        <f>_xll.xBachelierImplied($C$2,$F$15,H43,B43+$C$5*$C$2)</f>
        <v>9.970582069758431E-2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4.1231640401439111E-3</v>
      </c>
      <c r="I44">
        <f>_xll.xBachelierImplied($C$2,$F$15,H44,B44+$C$5*$C$2)</f>
        <v>9.9647189011235107E-2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5.9527650779056182E-3</v>
      </c>
      <c r="I45">
        <f>_xll.xBachelierImplied($C$2,$F$15,H45,B45+$C$5*$C$2)</f>
        <v>9.9601850149610607E-2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8.361863456864552E-3</v>
      </c>
      <c r="I46">
        <f>_xll.xBachelierImplied($C$2,$F$15,H46,B46+$C$5*$C$2)</f>
        <v>9.9568884729626675E-2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v>1.143827417899277E-2</v>
      </c>
      <c r="I47">
        <f>_xll.xBachelierImplied($C$2,$F$15,H47,B47+$C$5*$C$2)</f>
        <v>9.9545451956920591E-2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v>1.5253417862064498E-2</v>
      </c>
      <c r="I48">
        <f>_xll.xBachelierImplied($C$2,$F$15,H48,B48+$C$5*$C$2)</f>
        <v>9.9532928230937429E-2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v>1.9852892650970795E-2</v>
      </c>
      <c r="I49">
        <f>_xll.xBachelierImplied($C$2,$F$15,H49,B49+$C$5*$C$2)</f>
        <v>9.952764410427449E-2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v>2.5253417862064434E-2</v>
      </c>
      <c r="I50">
        <f>_xll.xBachelierImplied($C$2,$F$15,H50,B50+$C$5*$C$2)</f>
        <v>9.9532928230937012E-2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v>3.1438274178992559E-2</v>
      </c>
      <c r="I51">
        <f>_xll.xBachelierImplied($C$2,$F$15,H51,B51+$C$5*$C$2)</f>
        <v>9.9545451956919287E-2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v>3.8361863456863911E-2</v>
      </c>
      <c r="I52">
        <f>_xll.xBachelierImplied($C$2,$F$15,H52,B52+$C$5*$C$2)</f>
        <v>9.9568884729622581E-2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v>4.5952765077903808E-2</v>
      </c>
      <c r="I53">
        <f>_xll.xBachelierImplied($C$2,$F$15,H53,B53+$C$5*$C$2)</f>
        <v>9.9601850149597743E-2</v>
      </c>
      <c r="K53">
        <f t="shared" si="5"/>
        <v>0</v>
      </c>
      <c r="L53">
        <v>3.8689780094210591E-2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v>5.4123164040138991E-2</v>
      </c>
      <c r="I54">
        <f>_xll.xBachelierImplied($C$2,$F$15,H54,B54+$C$5*$C$2)</f>
        <v>9.9647189011193793E-2</v>
      </c>
      <c r="K54">
        <f t="shared" si="5"/>
        <v>0</v>
      </c>
      <c r="L54">
        <v>2.9768509679582864E-2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v>6.2776620367865243E-2</v>
      </c>
      <c r="I55">
        <f>_xll.xBachelierImplied($C$2,$F$15,H55,B55+$C$5*$C$2)</f>
        <v>9.970582069744785E-2</v>
      </c>
      <c r="K55">
        <f t="shared" si="5"/>
        <v>0</v>
      </c>
      <c r="L55">
        <v>2.2010718069809657E-2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v>7.1816974496520636E-2</v>
      </c>
      <c r="I56">
        <f>_xll.xBachelierImplied($C$2,$F$15,H56,B56+$C$5*$C$2)</f>
        <v>9.9780024763636496E-2</v>
      </c>
      <c r="K56">
        <f t="shared" si="5"/>
        <v>0</v>
      </c>
      <c r="L56">
        <v>1.5645924431951966E-2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v>8.1155013721938354E-2</v>
      </c>
      <c r="I57">
        <f>_xll.xBachelierImplied($C$2,$F$15,H57,B57+$C$5*$C$2)</f>
        <v>9.9872047473661379E-2</v>
      </c>
      <c r="K57">
        <f t="shared" si="5"/>
        <v>0</v>
      </c>
      <c r="L57">
        <v>1.0697518082355459E-2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v>9.0713160127968262E-2</v>
      </c>
      <c r="I58">
        <f>_xll.xBachelierImplied($C$2,$F$15,H58,B58+$C$5*$C$2)</f>
        <v>9.9984313539523736E-2</v>
      </c>
      <c r="K58">
        <f t="shared" si="5"/>
        <v>0</v>
      </c>
      <c r="L58">
        <v>7.0403558000658494E-3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v>0.10042776577809884</v>
      </c>
      <c r="I59">
        <f>_xll.xBachelierImplied($C$2,$F$15,H59,B59+$C$5*$C$2)</f>
        <v>0.10011938843678544</v>
      </c>
      <c r="K59">
        <f t="shared" si="5"/>
        <v>0</v>
      </c>
      <c r="L59">
        <v>4.4641976709112073E-3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v>0.11024934660849967</v>
      </c>
      <c r="I60">
        <f>_xll.xBachelierImplied($C$2,$F$15,H60,B60+$C$5*$C$2)</f>
        <v>0.10027977970216406</v>
      </c>
      <c r="K60">
        <f t="shared" si="5"/>
        <v>0</v>
      </c>
      <c r="L60">
        <v>2.7304288659927073E-3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v>0.12014133099551302</v>
      </c>
      <c r="I61">
        <f>_xll.xBachelierImplied($C$2,$F$15,H61,B61+$C$5*$C$2)</f>
        <v>0.10046778586664572</v>
      </c>
      <c r="K61">
        <f t="shared" si="5"/>
        <v>0</v>
      </c>
      <c r="L61">
        <v>1.6130738870245847E-3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v>0.13007795735578148</v>
      </c>
      <c r="I62">
        <f>_xll.xBachelierImplied($C$2,$F$15,H62,B62+$C$5*$C$2)</f>
        <v>0.10068535656585807</v>
      </c>
      <c r="K62">
        <f t="shared" si="5"/>
        <v>0</v>
      </c>
      <c r="L62">
        <v>9.2193160389730344E-4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v>0.14004188799619055</v>
      </c>
      <c r="I63">
        <f>_xll.xBachelierImplied($C$2,$F$15,H63,B63+$C$5*$C$2)</f>
        <v>0.10093394489086178</v>
      </c>
      <c r="K63">
        <f t="shared" si="5"/>
        <v>0</v>
      </c>
      <c r="L63">
        <v>5.1064246632828486E-4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v>0.15002194935465135</v>
      </c>
      <c r="I64">
        <f>_xll.xBachelierImplied($C$2,$F$15,H64,B64+$C$5*$C$2)</f>
        <v>0.10121438732198745</v>
      </c>
      <c r="K64">
        <f t="shared" si="5"/>
        <v>0</v>
      </c>
      <c r="L64">
        <v>2.7460099438852146E-4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v>0.16001122997877723</v>
      </c>
      <c r="I65">
        <f>_xll.xBachelierImplied($C$2,$F$15,H65,B65+$C$5*$C$2)</f>
        <v>0.1015268300926928</v>
      </c>
      <c r="K65">
        <f t="shared" si="5"/>
        <v>0</v>
      </c>
      <c r="L65">
        <v>1.4363451207129288E-4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v>0.17000561690695304</v>
      </c>
      <c r="I66">
        <f>_xll.xBachelierImplied($C$2,$F$15,H66,B66+$C$5*$C$2)</f>
        <v>0.10187062546875175</v>
      </c>
      <c r="K66">
        <f t="shared" si="5"/>
        <v>0</v>
      </c>
      <c r="L66">
        <v>7.3210001548433892E-5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v>0.1800027495594991</v>
      </c>
      <c r="I67">
        <f>_xll.xBachelierImplied($C$2,$F$15,H67,B67+$C$5*$C$2)</f>
        <v>0.10224379938052049</v>
      </c>
      <c r="K67">
        <f t="shared" si="5"/>
        <v>0</v>
      </c>
      <c r="L67">
        <v>3.6419599908090128E-5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v>0.19000131788906185</v>
      </c>
      <c r="I68">
        <f>_xll.xBachelierImplied($C$2,$F$15,H68,B68+$C$5*$C$2)</f>
        <v>0.10264028203922433</v>
      </c>
      <c r="K68">
        <f t="shared" si="5"/>
        <v>0</v>
      </c>
      <c r="L68">
        <v>1.7697984571565726E-5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v>0.2000006167754739</v>
      </c>
      <c r="I69">
        <f>_xll.xBachelierImplied($C$2,$F$15,H69,B69+$C$5*$C$2)</f>
        <v>0.10303638113451026</v>
      </c>
      <c r="K69">
        <f t="shared" si="5"/>
        <v>0</v>
      </c>
      <c r="L69">
        <v>8.3795004369837723E-6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v>0.21000027634204813</v>
      </c>
      <c r="I70">
        <f>_xll.xBachelierImplied($C$2,$F$15,H70,B70+$C$5*$C$2)</f>
        <v>0.10332396490514505</v>
      </c>
      <c r="K70">
        <f t="shared" si="5"/>
        <v>0</v>
      </c>
      <c r="L70">
        <v>3.7897937387939037E-6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v>0.22000010499516248</v>
      </c>
      <c r="I71">
        <f>_xll.xBachelierImplied($C$2,$F$15,H71,B71+$C$5*$C$2)</f>
        <v>0.10292556266316703</v>
      </c>
      <c r="K71">
        <f t="shared" si="5"/>
        <v>0</v>
      </c>
      <c r="L71">
        <v>1.4492778033349159E-6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v>0.23000000000000018</v>
      </c>
      <c r="I72">
        <f>_xll.xBachelierImplied($C$2,$F$15,H72,B72+$C$5*$C$2)</f>
        <v>0</v>
      </c>
      <c r="K72">
        <f t="shared" si="5"/>
        <v>0</v>
      </c>
      <c r="L72">
        <v>2.1049099722379529E-6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S72"/>
  <sheetViews>
    <sheetView topLeftCell="G10" workbookViewId="0">
      <selection activeCell="L24" sqref="L24"/>
    </sheetView>
  </sheetViews>
  <sheetFormatPr defaultRowHeight="14.3" x14ac:dyDescent="0.25"/>
  <cols>
    <col min="13" max="13" width="11.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>SUMPRODUCT(N22:N72,H22:H72)</f>
        <v>1.1530615799110702E-2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ref="J22:J72">_xll.xFd1d(C2,B22:B72,C22:C72,D22:D72,E22:E72,H22:H72,C15:C19)</f>
        <v>0</v>
      </c>
      <c r="K22">
        <f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>K47</f>
        <v>0.10004710468799792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v>4.3553435042533109E-9</v>
      </c>
      <c r="K23">
        <f>_xll.xBachelierImplied($C$2,$H$15,J23,B23+$C$5*$C$2)</f>
        <v>0.10571799591677905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v>1.1910227436363576E-8</v>
      </c>
      <c r="K24">
        <f>_xll.xBachelierImplied($C$2,$H$15,J24,B24+$C$5*$C$2)</f>
        <v>0.10581409494604407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v>2.8004980288181105E-8</v>
      </c>
      <c r="K25">
        <f>_xll.xBachelierImplied($C$2,$H$15,J25,B25+$C$5*$C$2)</f>
        <v>0.10539456181205906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v>6.3522995474375813E-8</v>
      </c>
      <c r="K26">
        <f>_xll.xBachelierImplied($C$2,$H$15,J26,B26+$C$5*$C$2)</f>
        <v>0.10490207340873993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v>1.4143080376172079E-7</v>
      </c>
      <c r="K27">
        <f>_xll.xBachelierImplied($C$2,$H$15,J27,B27+$C$5*$C$2)</f>
        <v>0.10441253679583709</v>
      </c>
      <c r="M27">
        <f t="shared" si="5"/>
        <v>0</v>
      </c>
      <c r="N27">
        <v>3.6419599908090067E-5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v>3.097742587205832E-7</v>
      </c>
      <c r="K28">
        <f>_xll.xBachelierImplied($C$2,$H$15,J28,B28+$C$5*$C$2)</f>
        <v>0.10394166182601662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v>6.6716424328217223E-7</v>
      </c>
      <c r="K29">
        <f>_xll.xBachelierImplied($C$2,$H$15,J29,B29+$C$5*$C$2)</f>
        <v>0.10349400067949309</v>
      </c>
      <c r="M29">
        <f t="shared" si="5"/>
        <v>0</v>
      </c>
      <c r="N29"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v>1.4114686632481204E-6</v>
      </c>
      <c r="K30">
        <f>_xll.xBachelierImplied($C$2,$H$15,J30,B30+$C$5*$C$2)</f>
        <v>0.10307193978359622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v>2.9299711942000415E-6</v>
      </c>
      <c r="K31">
        <f>_xll.xBachelierImplied($C$2,$H$15,J31,B31+$C$5*$C$2)</f>
        <v>0.10267734238483017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v>5.9605192861511046E-6</v>
      </c>
      <c r="K32">
        <f>_xll.xBachelierImplied($C$2,$H$15,J32,B32+$C$5*$C$2)</f>
        <v>0.1023117857725412</v>
      </c>
      <c r="M32">
        <f t="shared" si="5"/>
        <v>0</v>
      </c>
      <c r="N32">
        <v>9.2193160389730225E-4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v>1.1868430482571636E-5</v>
      </c>
      <c r="K33">
        <f>_xll.xBachelierImplied($C$2,$H$15,J33,B33+$C$5*$C$2)</f>
        <v>0.10197651847256479</v>
      </c>
      <c r="M33">
        <f t="shared" si="5"/>
        <v>0</v>
      </c>
      <c r="N33">
        <v>1.6130738870245827E-3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v>2.3101829753254578E-5</v>
      </c>
      <c r="K34">
        <f>_xll.xBachelierImplied($C$2,$H$15,J34,B34+$C$5*$C$2)</f>
        <v>0.10167236049502254</v>
      </c>
      <c r="M34">
        <f t="shared" si="5"/>
        <v>0</v>
      </c>
      <c r="N34">
        <v>2.7304288659927042E-3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v>4.390436303689222E-5</v>
      </c>
      <c r="K35">
        <f>_xll.xBachelierImplied($C$2,$H$15,J35,B35+$C$5*$C$2)</f>
        <v>0.10139960352377787</v>
      </c>
      <c r="M35">
        <f t="shared" si="5"/>
        <v>0</v>
      </c>
      <c r="N35">
        <v>4.4641976709112012E-3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v>8.1370401676429614E-5</v>
      </c>
      <c r="K36">
        <f>_xll.xBachelierImplied($C$2,$H$15,J36,B36+$C$5*$C$2)</f>
        <v>0.1011579408860802</v>
      </c>
      <c r="M36">
        <f t="shared" si="5"/>
        <v>0</v>
      </c>
      <c r="N36">
        <v>7.0403558000658416E-3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v>1.4691124650235363E-4</v>
      </c>
      <c r="K37">
        <f>_xll.xBachelierImplied($C$2,$H$15,J37,B37+$C$5*$C$2)</f>
        <v>0.10094645187024592</v>
      </c>
      <c r="M37">
        <f t="shared" si="5"/>
        <v>0</v>
      </c>
      <c r="N37">
        <v>1.0697518082355447E-2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v>2.5814705478865432E-4</v>
      </c>
      <c r="K38">
        <f>_xll.xBachelierImplied($C$2,$H$15,J38,B38+$C$5*$C$2)</f>
        <v>0.1007636539335969</v>
      </c>
      <c r="M38">
        <f t="shared" si="5"/>
        <v>0</v>
      </c>
      <c r="N38">
        <v>1.5645924431951952E-2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v>4.411376763045089E-4</v>
      </c>
      <c r="K39">
        <f>_xll.xBachelierImplied($C$2,$H$15,J39,B39+$C$5*$C$2)</f>
        <v>0.10060761332177721</v>
      </c>
      <c r="M39">
        <f t="shared" si="5"/>
        <v>0</v>
      </c>
      <c r="N39">
        <v>2.2010718069809636E-2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v>7.3271753374258867E-4</v>
      </c>
      <c r="K40">
        <f>_xll.xBachelierImplied($C$2,$H$15,J40,B40+$C$5*$C$2)</f>
        <v>0.10047608116191187</v>
      </c>
      <c r="M40">
        <f t="shared" si="5"/>
        <v>0</v>
      </c>
      <c r="N40">
        <v>2.9768509679582864E-2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v>1.1825271196161183E-3</v>
      </c>
      <c r="K41">
        <f>_xll.xBachelierImplied($C$2,$H$15,J41,B41+$C$5*$C$2)</f>
        <v>0.10036662818611786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v>1.8541851336547855E-3</v>
      </c>
      <c r="K42">
        <f>_xll.xBachelierImplied($C$2,$H$15,J42,B42+$C$5*$C$2)</f>
        <v>0.10027679413973806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v>2.824982592996168E-3</v>
      </c>
      <c r="K43">
        <f>_xll.xBachelierImplied($C$2,$H$15,J43,B43+$C$5*$C$2)</f>
        <v>0.10020424664605307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v>4.1835462108309272E-3</v>
      </c>
      <c r="K44">
        <f>_xll.xBachelierImplied($C$2,$H$15,J44,B44+$C$5*$C$2)</f>
        <v>0.10014679180191424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v>6.025202245555264E-3</v>
      </c>
      <c r="K45">
        <f>_xll.xBachelierImplied($C$2,$H$15,J45,B45+$C$5*$C$2)</f>
        <v>0.10010242405820148</v>
      </c>
      <c r="M45">
        <f t="shared" si="5"/>
        <v>0</v>
      </c>
      <c r="N45"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v>8.4452774997607026E-3</v>
      </c>
      <c r="K46">
        <f>_xll.xBachelierImplied($C$2,$H$15,J46,B46+$C$5*$C$2)</f>
        <v>0.10006985933721944</v>
      </c>
      <c r="M46">
        <f t="shared" si="5"/>
        <v>0</v>
      </c>
      <c r="N46"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v>1.1530615799110695E-2</v>
      </c>
      <c r="K47">
        <f>_xll.xBachelierImplied($C$2,$H$15,J47,B47+$C$5*$C$2)</f>
        <v>0.10004710468799792</v>
      </c>
      <c r="M47">
        <f t="shared" si="5"/>
        <v>1</v>
      </c>
      <c r="N47"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v>1.5351459250293801E-2</v>
      </c>
      <c r="K48">
        <f>_xll.xBachelierImplied($C$2,$H$15,J48,B48+$C$5*$C$2)</f>
        <v>0.10003440755167932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v>1.9953023953744192E-2</v>
      </c>
      <c r="K49">
        <f>_xll.xBachelierImplied($C$2,$H$15,J49,B49+$C$5*$C$2)</f>
        <v>0.10002962801368935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v>2.5351459250293723E-2</v>
      </c>
      <c r="K50">
        <f>_xll.xBachelierImplied($C$2,$H$15,J50,B50+$C$5*$C$2)</f>
        <v>0.10003440755167885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v>3.1530615799110429E-2</v>
      </c>
      <c r="K51">
        <f>_xll.xBachelierImplied($C$2,$H$15,J51,B51+$C$5*$C$2)</f>
        <v>0.10004710468799631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v>3.8445277499759935E-2</v>
      </c>
      <c r="K52">
        <f>_xll.xBachelierImplied($C$2,$H$15,J52,B52+$C$5*$C$2)</f>
        <v>0.1000698593372146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v>4.6025202245553162E-2</v>
      </c>
      <c r="K53">
        <f>_xll.xBachelierImplied($C$2,$H$15,J53,B53+$C$5*$C$2)</f>
        <v>0.10010242405818667</v>
      </c>
      <c r="M53">
        <f t="shared" si="5"/>
        <v>0</v>
      </c>
      <c r="N53">
        <v>3.8689780094210591E-2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v>5.4183546210825315E-2</v>
      </c>
      <c r="K54">
        <f>_xll.xBachelierImplied($C$2,$H$15,J54,B54+$C$5*$C$2)</f>
        <v>0.10014679180186742</v>
      </c>
      <c r="M54">
        <f t="shared" si="5"/>
        <v>0</v>
      </c>
      <c r="N54">
        <v>2.9768509679582864E-2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v>6.2824982592981332E-2</v>
      </c>
      <c r="K55">
        <f>_xll.xBachelierImplied($C$2,$H$15,J55,B55+$C$5*$C$2)</f>
        <v>0.10020424664590008</v>
      </c>
      <c r="M55">
        <f t="shared" si="5"/>
        <v>0</v>
      </c>
      <c r="N55">
        <v>2.2010718069809657E-2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v>7.1854185133615883E-2</v>
      </c>
      <c r="K56">
        <f>_xll.xBachelierImplied($C$2,$H$15,J56,B56+$C$5*$C$2)</f>
        <v>0.10027679413922035</v>
      </c>
      <c r="M56">
        <f t="shared" si="5"/>
        <v>0</v>
      </c>
      <c r="N56">
        <v>1.5645924431951966E-2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v>8.1182527119514847E-2</v>
      </c>
      <c r="K57">
        <f>_xll.xBachelierImplied($C$2,$H$15,J57,B57+$C$5*$C$2)</f>
        <v>0.10036662818430761</v>
      </c>
      <c r="M57">
        <f t="shared" si="5"/>
        <v>0</v>
      </c>
      <c r="N57">
        <v>1.0697518082355459E-2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v>9.0732717533480819E-2</v>
      </c>
      <c r="K58">
        <f>_xll.xBachelierImplied($C$2,$H$15,J58,B58+$C$5*$C$2)</f>
        <v>0.1004760811553797</v>
      </c>
      <c r="M58">
        <f t="shared" si="5"/>
        <v>0</v>
      </c>
      <c r="N58">
        <v>7.0403558000658494E-3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v>0.10044113767563262</v>
      </c>
      <c r="K59">
        <f>_xll.xBachelierImplied($C$2,$H$15,J59,B59+$C$5*$C$2)</f>
        <v>0.10060761329747822</v>
      </c>
      <c r="M59">
        <f t="shared" si="5"/>
        <v>0</v>
      </c>
      <c r="N59">
        <v>4.4641976709112073E-3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v>0.11025814705307622</v>
      </c>
      <c r="K60">
        <f>_xll.xBachelierImplied($C$2,$H$15,J60,B60+$C$5*$C$2)</f>
        <v>0.10076365384051426</v>
      </c>
      <c r="M60">
        <f t="shared" si="5"/>
        <v>0</v>
      </c>
      <c r="N60">
        <v>2.7304288659927073E-3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v>0.1201469112421699</v>
      </c>
      <c r="K61">
        <f>_xll.xBachelierImplied($C$2,$H$15,J61,B61+$C$5*$C$2)</f>
        <v>0.10094645150356962</v>
      </c>
      <c r="M61">
        <f t="shared" si="5"/>
        <v>0</v>
      </c>
      <c r="N61">
        <v>1.6130738870245847E-3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v>0.13008137039079906</v>
      </c>
      <c r="K62">
        <f>_xll.xBachelierImplied($C$2,$H$15,J62,B62+$C$5*$C$2)</f>
        <v>0.10115793940305569</v>
      </c>
      <c r="M62">
        <f t="shared" si="5"/>
        <v>0</v>
      </c>
      <c r="N62">
        <v>9.2193160389730344E-4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v>0.14004390433594702</v>
      </c>
      <c r="K63">
        <f>_xll.xBachelierImplied($C$2,$H$15,J63,B63+$C$5*$C$2)</f>
        <v>0.10139959737639356</v>
      </c>
      <c r="M63">
        <f t="shared" si="5"/>
        <v>0</v>
      </c>
      <c r="N63">
        <v>5.1064246632828486E-4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v>0.15002310176285946</v>
      </c>
      <c r="K64">
        <f>_xll.xBachelierImplied($C$2,$H$15,J64,B64+$C$5*$C$2)</f>
        <v>0.10167233442932258</v>
      </c>
      <c r="M64">
        <f t="shared" si="5"/>
        <v>0</v>
      </c>
      <c r="N64">
        <v>2.7460099438852146E-4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v>0.16001186826678343</v>
      </c>
      <c r="K65">
        <f>_xll.xBachelierImplied($C$2,$H$15,J65,B65+$C$5*$C$2)</f>
        <v>0.10197640564986465</v>
      </c>
      <c r="M65">
        <f t="shared" si="5"/>
        <v>0</v>
      </c>
      <c r="N65">
        <v>1.4363451207129288E-4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v>0.1700059601224993</v>
      </c>
      <c r="K66">
        <f>_xll.xBachelierImplied($C$2,$H$15,J66,B66+$C$5*$C$2)</f>
        <v>0.10231128831813516</v>
      </c>
      <c r="M66">
        <f t="shared" si="5"/>
        <v>0</v>
      </c>
      <c r="N66">
        <v>7.3210001548433892E-5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v>0.18000292901912618</v>
      </c>
      <c r="K67">
        <f>_xll.xBachelierImplied($C$2,$H$15,J67,B67+$C$5*$C$2)</f>
        <v>0.10267511280025858</v>
      </c>
      <c r="M67">
        <f t="shared" si="5"/>
        <v>0</v>
      </c>
      <c r="N67">
        <v>3.6419599908090128E-5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v>0.19000140920866801</v>
      </c>
      <c r="K68">
        <f>_xll.xBachelierImplied($C$2,$H$15,J68,B68+$C$5*$C$2)</f>
        <v>0.10306180059941915</v>
      </c>
      <c r="M68">
        <f t="shared" si="5"/>
        <v>0</v>
      </c>
      <c r="N68">
        <v>1.7697984571565726E-5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v>0.20000066186049414</v>
      </c>
      <c r="K69">
        <f>_xll.xBachelierImplied($C$2,$H$15,J69,B69+$C$5*$C$2)</f>
        <v>0.10344723871235663</v>
      </c>
      <c r="M69">
        <f t="shared" si="5"/>
        <v>0</v>
      </c>
      <c r="N69">
        <v>8.3795004369837723E-6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v>0.21000029747786564</v>
      </c>
      <c r="K70">
        <f>_xll.xBachelierImplied($C$2,$H$15,J70,B70+$C$5*$C$2)</f>
        <v>0.10372143412125141</v>
      </c>
      <c r="M70">
        <f t="shared" si="5"/>
        <v>0</v>
      </c>
      <c r="N70">
        <v>3.7897937387939037E-6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v>0.22000011328912789</v>
      </c>
      <c r="K71">
        <f>_xll.xBachelierImplied($C$2,$H$15,J71,B71+$C$5*$C$2)</f>
        <v>0.10329951531932818</v>
      </c>
      <c r="M71">
        <f t="shared" si="5"/>
        <v>0</v>
      </c>
      <c r="N71">
        <v>1.4492778033349159E-6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v>0.23000000000000015</v>
      </c>
      <c r="K72">
        <f>_xll.xBachelierImplied($C$2,$H$15,J72,B72+$C$5*$C$2)</f>
        <v>0</v>
      </c>
      <c r="M72">
        <f t="shared" si="5"/>
        <v>0</v>
      </c>
      <c r="N72">
        <v>2.1049099722379529E-6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72"/>
  <sheetViews>
    <sheetView workbookViewId="0">
      <selection activeCell="C2" sqref="C2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</row>
    <row r="12" spans="2:12" x14ac:dyDescent="0.25">
      <c r="B12" t="s">
        <v>12</v>
      </c>
      <c r="C12">
        <f ca="1">C3+C8*C6*SQRT(C2)</f>
        <v>0.5</v>
      </c>
    </row>
    <row r="13" spans="2:12" x14ac:dyDescent="0.25">
      <c r="B13" t="s">
        <v>13</v>
      </c>
      <c r="C13">
        <f ca="1">(C12-C11)/C9</f>
        <v>0.02</v>
      </c>
    </row>
    <row r="15" spans="2:12" x14ac:dyDescent="0.25">
      <c r="B15" t="s">
        <v>0</v>
      </c>
      <c r="C15">
        <v>30</v>
      </c>
      <c r="E15" t="s">
        <v>18</v>
      </c>
      <c r="F15">
        <v>-5.0000000000000001E-3</v>
      </c>
      <c r="K15" t="s">
        <v>0</v>
      </c>
      <c r="L15">
        <v>30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 ca="1">SUMPRODUCT(L22:L72,F22:F72)</f>
        <v>4.2560309533067012E-2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 ca="1">C11</f>
        <v>-0.5</v>
      </c>
      <c r="C22">
        <f>$C$4</f>
        <v>0</v>
      </c>
      <c r="D22">
        <f>$C$5</f>
        <v>0</v>
      </c>
      <c r="E22">
        <f>$C$6</f>
        <v>0.1</v>
      </c>
      <c r="F22">
        <f ca="1">MAX(0,B22-$F$15)</f>
        <v>0</v>
      </c>
      <c r="H22">
        <f t="array" aca="1" ref="H22:H72" ca="1">_xll.xFd1d(C2,B22:B72,C22:C72,D22:D72,E22:E72,F22:F72,C15:C19)</f>
        <v>0</v>
      </c>
      <c r="K22">
        <f ca="1">IF(ABS(B22-$C$3)&lt;0.0000000001,1,0)</f>
        <v>0</v>
      </c>
      <c r="L22">
        <f t="array" aca="1" ref="L22:L72" ca="1">_xll.xFd1d($C$2,B22:B72,C22:C72,D22:D72,E22:E72,K22:K72,L15:L19)</f>
        <v>8.222883472574153E-8</v>
      </c>
    </row>
    <row r="23" spans="2:12" x14ac:dyDescent="0.25">
      <c r="B23">
        <f t="shared" ref="B23:B72" ca="1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ca="1" si="4">MAX(0,B23-$F$15)</f>
        <v>0</v>
      </c>
      <c r="H23">
        <f ca="1"/>
        <v>2.9076885609609913E-9</v>
      </c>
      <c r="K23">
        <f t="shared" ref="K23:K72" ca="1" si="5">IF(ABS(B23-$C$3)&lt;0.0000000001,1,0)</f>
        <v>0</v>
      </c>
      <c r="L23">
        <f ca="1"/>
        <v>1.88151826546097E-7</v>
      </c>
    </row>
    <row r="24" spans="2:12" x14ac:dyDescent="0.25">
      <c r="B24">
        <f t="shared" ca="1" si="0"/>
        <v>-0.45999999999999996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ca="1" si="4"/>
        <v>0</v>
      </c>
      <c r="H24">
        <f ca="1"/>
        <v>1.1806230596071421E-8</v>
      </c>
      <c r="K24">
        <f t="shared" ca="1" si="5"/>
        <v>0</v>
      </c>
      <c r="L24">
        <f ca="1"/>
        <v>6.8369582429900804E-7</v>
      </c>
    </row>
    <row r="25" spans="2:12" x14ac:dyDescent="0.25">
      <c r="B25">
        <f t="shared" ca="1" si="0"/>
        <v>-0.43999999999999995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ca="1" si="4"/>
        <v>0</v>
      </c>
      <c r="H25">
        <f ca="1"/>
        <v>4.1603320430533667E-8</v>
      </c>
      <c r="K25">
        <f t="shared" ca="1" si="5"/>
        <v>0</v>
      </c>
      <c r="L25">
        <f ca="1"/>
        <v>2.1403364534846359E-6</v>
      </c>
    </row>
    <row r="26" spans="2:12" x14ac:dyDescent="0.25">
      <c r="B26">
        <f t="shared" ca="1" si="0"/>
        <v>-0.41999999999999993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ca="1" si="4"/>
        <v>0</v>
      </c>
      <c r="H26">
        <f ca="1"/>
        <v>1.3416057344302131E-7</v>
      </c>
      <c r="K26">
        <f t="shared" ca="1" si="5"/>
        <v>0</v>
      </c>
      <c r="L26">
        <f ca="1"/>
        <v>6.1333609946731457E-6</v>
      </c>
    </row>
    <row r="27" spans="2:12" x14ac:dyDescent="0.25">
      <c r="B27">
        <f t="shared" ca="1" si="0"/>
        <v>-0.39999999999999991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ca="1" si="4"/>
        <v>0</v>
      </c>
      <c r="H27">
        <f ca="1"/>
        <v>4.0013550926974966E-7</v>
      </c>
      <c r="K27">
        <f t="shared" ca="1" si="5"/>
        <v>0</v>
      </c>
      <c r="L27">
        <f ca="1"/>
        <v>1.6283840426211628E-5</v>
      </c>
    </row>
    <row r="28" spans="2:12" x14ac:dyDescent="0.25">
      <c r="B28">
        <f t="shared" ca="1" si="0"/>
        <v>-0.37999999999999989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ca="1" si="4"/>
        <v>0</v>
      </c>
      <c r="H28">
        <f ca="1"/>
        <v>1.1117653463796268E-6</v>
      </c>
      <c r="K28">
        <f t="shared" ca="1" si="5"/>
        <v>0</v>
      </c>
      <c r="L28">
        <f ca="1"/>
        <v>4.0279506058811398E-5</v>
      </c>
    </row>
    <row r="29" spans="2:12" x14ac:dyDescent="0.25">
      <c r="B29">
        <f t="shared" ca="1" si="0"/>
        <v>-0.35999999999999988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ca="1" si="4"/>
        <v>0</v>
      </c>
      <c r="H29">
        <f ca="1"/>
        <v>2.8943862812245208E-6</v>
      </c>
      <c r="K29">
        <f t="shared" ca="1" si="5"/>
        <v>0</v>
      </c>
      <c r="L29">
        <f ca="1"/>
        <v>9.3359705293968517E-5</v>
      </c>
    </row>
    <row r="30" spans="2:12" x14ac:dyDescent="0.25">
      <c r="B30">
        <f t="shared" ca="1" si="0"/>
        <v>-0.33999999999999986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ca="1" si="4"/>
        <v>0</v>
      </c>
      <c r="H30">
        <f ca="1"/>
        <v>7.095051132016785E-6</v>
      </c>
      <c r="K30">
        <f t="shared" ca="1" si="5"/>
        <v>0</v>
      </c>
      <c r="L30">
        <f ca="1"/>
        <v>2.035296673075642E-4</v>
      </c>
    </row>
    <row r="31" spans="2:12" x14ac:dyDescent="0.25">
      <c r="B31">
        <f t="shared" ca="1" si="0"/>
        <v>-0.31999999999999984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ca="1" si="4"/>
        <v>0</v>
      </c>
      <c r="H31">
        <f ca="1"/>
        <v>1.6443399418066101E-5</v>
      </c>
      <c r="K31">
        <f t="shared" ca="1" si="5"/>
        <v>0</v>
      </c>
      <c r="L31">
        <f ca="1"/>
        <v>4.1894768512870943E-4</v>
      </c>
    </row>
    <row r="32" spans="2:12" x14ac:dyDescent="0.25">
      <c r="B32">
        <f t="shared" ca="1" si="0"/>
        <v>-0.29999999999999982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ca="1" si="4"/>
        <v>0</v>
      </c>
      <c r="H32">
        <f ca="1"/>
        <v>3.6158349497139225E-5</v>
      </c>
      <c r="K32">
        <f t="shared" ca="1" si="5"/>
        <v>0</v>
      </c>
      <c r="L32">
        <f ca="1"/>
        <v>8.1647730321861788E-4</v>
      </c>
    </row>
    <row r="33" spans="2:12" x14ac:dyDescent="0.25">
      <c r="B33">
        <f t="shared" ca="1" si="0"/>
        <v>-0.2799999999999998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ca="1" si="4"/>
        <v>0</v>
      </c>
      <c r="H33">
        <f ca="1"/>
        <v>7.5673727041751881E-5</v>
      </c>
      <c r="K33">
        <f t="shared" ca="1" si="5"/>
        <v>0</v>
      </c>
      <c r="L33">
        <f ca="1"/>
        <v>1.5106535834520222E-3</v>
      </c>
    </row>
    <row r="34" spans="2:12" x14ac:dyDescent="0.25">
      <c r="B34">
        <f t="shared" ca="1" si="0"/>
        <v>-0.25999999999999979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ca="1" si="4"/>
        <v>0</v>
      </c>
      <c r="H34">
        <f ca="1"/>
        <v>1.511433609005478E-4</v>
      </c>
      <c r="K34">
        <f t="shared" ca="1" si="5"/>
        <v>0</v>
      </c>
      <c r="L34">
        <f ca="1"/>
        <v>2.6588905124805369E-3</v>
      </c>
    </row>
    <row r="35" spans="2:12" x14ac:dyDescent="0.25">
      <c r="B35">
        <f t="shared" ca="1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ca="1" si="4"/>
        <v>0</v>
      </c>
      <c r="H35">
        <f ca="1"/>
        <v>2.8880051587343742E-4</v>
      </c>
      <c r="K35">
        <f t="shared" ca="1" si="5"/>
        <v>0</v>
      </c>
      <c r="L35">
        <f ca="1"/>
        <v>4.4608326853770915E-3</v>
      </c>
    </row>
    <row r="36" spans="2:12" x14ac:dyDescent="0.25">
      <c r="B36">
        <f t="shared" ca="1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ca="1" si="4"/>
        <v>0</v>
      </c>
      <c r="H36">
        <f ca="1"/>
        <v>5.2909234242342414E-4</v>
      </c>
      <c r="K36">
        <f t="shared" ca="1" si="5"/>
        <v>0</v>
      </c>
      <c r="L36">
        <f ca="1"/>
        <v>7.144436259288049E-3</v>
      </c>
    </row>
    <row r="37" spans="2:12" x14ac:dyDescent="0.25">
      <c r="B37">
        <f t="shared" ca="1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ca="1" si="4"/>
        <v>0</v>
      </c>
      <c r="H37">
        <f ca="1"/>
        <v>9.3124833594440833E-4</v>
      </c>
      <c r="K37">
        <f t="shared" ca="1" si="5"/>
        <v>0</v>
      </c>
      <c r="L37">
        <f ca="1"/>
        <v>1.0939524616335254E-2</v>
      </c>
    </row>
    <row r="38" spans="2:12" x14ac:dyDescent="0.25">
      <c r="B38">
        <f t="shared" ca="1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ca="1" si="4"/>
        <v>0</v>
      </c>
      <c r="H38">
        <f ca="1"/>
        <v>1.5776590999237914E-3</v>
      </c>
      <c r="K38">
        <f t="shared" ca="1" si="5"/>
        <v>0</v>
      </c>
      <c r="L38">
        <f ca="1"/>
        <v>1.6032380242673849E-2</v>
      </c>
    </row>
    <row r="39" spans="2:12" x14ac:dyDescent="0.25">
      <c r="B39">
        <f t="shared" ca="1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ca="1" si="4"/>
        <v>0</v>
      </c>
      <c r="H39">
        <f ca="1"/>
        <v>2.5771231933448824E-3</v>
      </c>
      <c r="K39">
        <f t="shared" ca="1" si="5"/>
        <v>0</v>
      </c>
      <c r="L39">
        <f ca="1"/>
        <v>2.2513525160319806E-2</v>
      </c>
    </row>
    <row r="40" spans="2:12" x14ac:dyDescent="0.25">
      <c r="B40">
        <f t="shared" ca="1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ca="1" si="4"/>
        <v>0</v>
      </c>
      <c r="H40">
        <f ca="1"/>
        <v>4.0658784489484463E-3</v>
      </c>
      <c r="K40">
        <f t="shared" ca="1" si="5"/>
        <v>0</v>
      </c>
      <c r="L40">
        <f ca="1"/>
        <v>3.0317656955534931E-2</v>
      </c>
    </row>
    <row r="41" spans="2:12" x14ac:dyDescent="0.25">
      <c r="B41">
        <f t="shared" ca="1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ca="1" si="4"/>
        <v>0</v>
      </c>
      <c r="H41">
        <f ca="1"/>
        <v>6.205315932961631E-3</v>
      </c>
      <c r="K41">
        <f t="shared" ca="1" si="5"/>
        <v>0</v>
      </c>
      <c r="L41">
        <f ca="1"/>
        <v>3.9183474815318795E-2</v>
      </c>
    </row>
    <row r="42" spans="2:12" x14ac:dyDescent="0.25">
      <c r="B42">
        <f t="shared" ca="1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ca="1" si="4"/>
        <v>0</v>
      </c>
      <c r="H42">
        <f ca="1"/>
        <v>9.1756642685869132E-3</v>
      </c>
      <c r="K42">
        <f t="shared" ca="1" si="5"/>
        <v>0</v>
      </c>
      <c r="L42">
        <f ca="1"/>
        <v>4.863174587646233E-2</v>
      </c>
    </row>
    <row r="43" spans="2:12" x14ac:dyDescent="0.25">
      <c r="B43">
        <f t="shared" ca="1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ca="1" si="4"/>
        <v>0</v>
      </c>
      <c r="H43">
        <f ca="1"/>
        <v>1.316546352026382E-2</v>
      </c>
      <c r="K43">
        <f t="shared" ca="1" si="5"/>
        <v>0</v>
      </c>
      <c r="L43">
        <f ca="1"/>
        <v>5.7994945580938519E-2</v>
      </c>
    </row>
    <row r="44" spans="2:12" x14ac:dyDescent="0.25">
      <c r="B44">
        <f t="shared" ca="1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ca="1" si="4"/>
        <v>0</v>
      </c>
      <c r="H44">
        <f ca="1"/>
        <v>1.8357576403544747E-2</v>
      </c>
      <c r="K44">
        <f t="shared" ca="1" si="5"/>
        <v>0</v>
      </c>
      <c r="L44">
        <f ca="1"/>
        <v>6.6477889577988267E-2</v>
      </c>
    </row>
    <row r="45" spans="2:12" x14ac:dyDescent="0.25">
      <c r="B45">
        <f t="shared" ca="1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ca="1" si="4"/>
        <v>0</v>
      </c>
      <c r="H45">
        <f ca="1"/>
        <v>2.4913215062146485E-2</v>
      </c>
      <c r="K45">
        <f t="shared" ca="1" si="5"/>
        <v>0</v>
      </c>
      <c r="L45">
        <f ca="1"/>
        <v>7.327148633019627E-2</v>
      </c>
    </row>
    <row r="46" spans="2:12" x14ac:dyDescent="0.25">
      <c r="B46">
        <f t="shared" ca="1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ca="1" si="4"/>
        <v>0</v>
      </c>
      <c r="H46">
        <f ca="1"/>
        <v>3.2956268695897337E-2</v>
      </c>
      <c r="K46">
        <f t="shared" ca="1" si="5"/>
        <v>0</v>
      </c>
      <c r="L46">
        <f ca="1"/>
        <v>7.7668536039233432E-2</v>
      </c>
    </row>
    <row r="47" spans="2:12" x14ac:dyDescent="0.25">
      <c r="B47">
        <f t="shared" ca="1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ca="1" si="4"/>
        <v>5.0000000000001736E-3</v>
      </c>
      <c r="H47" s="1">
        <f ca="1"/>
        <v>4.2560309533067012E-2</v>
      </c>
      <c r="K47">
        <f t="shared" ca="1" si="5"/>
        <v>1</v>
      </c>
      <c r="L47">
        <f ca="1"/>
        <v>7.9191832566065809E-2</v>
      </c>
    </row>
    <row r="48" spans="2:12" x14ac:dyDescent="0.25">
      <c r="B48">
        <f t="shared" ca="1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ca="1" si="4"/>
        <v>2.5000000000000175E-2</v>
      </c>
      <c r="H48">
        <f ca="1"/>
        <v>5.3740570538923838E-2</v>
      </c>
      <c r="K48">
        <f t="shared" ca="1" si="5"/>
        <v>0</v>
      </c>
      <c r="L48">
        <f ca="1"/>
        <v>7.7668536039233446E-2</v>
      </c>
    </row>
    <row r="49" spans="2:12" x14ac:dyDescent="0.25">
      <c r="B49">
        <f t="shared" ca="1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ca="1" si="4"/>
        <v>4.5000000000000172E-2</v>
      </c>
      <c r="H49">
        <f ca="1"/>
        <v>6.6452217017020143E-2</v>
      </c>
      <c r="K49">
        <f t="shared" ca="1" si="5"/>
        <v>0</v>
      </c>
      <c r="L49">
        <f ca="1"/>
        <v>7.3271486330196284E-2</v>
      </c>
    </row>
    <row r="50" spans="2:12" x14ac:dyDescent="0.25">
      <c r="B50">
        <f t="shared" ca="1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ca="1" si="4"/>
        <v>6.5000000000000183E-2</v>
      </c>
      <c r="H50">
        <f ca="1"/>
        <v>8.0595325237959356E-2</v>
      </c>
      <c r="K50">
        <f t="shared" ca="1" si="5"/>
        <v>0</v>
      </c>
      <c r="L50">
        <f ca="1"/>
        <v>6.6477889577988281E-2</v>
      </c>
    </row>
    <row r="51" spans="2:12" x14ac:dyDescent="0.25">
      <c r="B51">
        <f t="shared" ca="1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ca="1" si="4"/>
        <v>8.5000000000000187E-2</v>
      </c>
      <c r="H51">
        <f ca="1"/>
        <v>9.6025576530473084E-2</v>
      </c>
      <c r="K51">
        <f t="shared" ca="1" si="5"/>
        <v>0</v>
      </c>
      <c r="L51">
        <f ca="1"/>
        <v>5.7994945580938533E-2</v>
      </c>
    </row>
    <row r="52" spans="2:12" x14ac:dyDescent="0.25">
      <c r="B52">
        <f t="shared" ca="1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ca="1" si="4"/>
        <v>0.10500000000000019</v>
      </c>
      <c r="H52">
        <f ca="1"/>
        <v>0.11256891073608319</v>
      </c>
      <c r="K52">
        <f t="shared" ca="1" si="5"/>
        <v>0</v>
      </c>
      <c r="L52">
        <f ca="1"/>
        <v>4.863174587646233E-2</v>
      </c>
    </row>
    <row r="53" spans="2:12" x14ac:dyDescent="0.25">
      <c r="B53">
        <f t="shared" ca="1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ca="1" si="4"/>
        <v>0.12500000000000019</v>
      </c>
      <c r="H53">
        <f ca="1"/>
        <v>0.13003763850391684</v>
      </c>
      <c r="K53">
        <f t="shared" ca="1" si="5"/>
        <v>0</v>
      </c>
      <c r="L53">
        <f ca="1"/>
        <v>3.9183474815318781E-2</v>
      </c>
    </row>
    <row r="54" spans="2:12" x14ac:dyDescent="0.25">
      <c r="B54">
        <f t="shared" ca="1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ca="1" si="4"/>
        <v>0.14500000000000018</v>
      </c>
      <c r="H54">
        <f ca="1"/>
        <v>0.14824570667875794</v>
      </c>
      <c r="K54">
        <f t="shared" ca="1" si="5"/>
        <v>0</v>
      </c>
      <c r="L54">
        <f ca="1"/>
        <v>3.0317656955534924E-2</v>
      </c>
    </row>
    <row r="55" spans="2:12" x14ac:dyDescent="0.25">
      <c r="B55">
        <f t="shared" ca="1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ca="1" si="4"/>
        <v>0.16500000000000017</v>
      </c>
      <c r="H55">
        <f ca="1"/>
        <v>0.16702110733373365</v>
      </c>
      <c r="K55">
        <f t="shared" ca="1" si="5"/>
        <v>0</v>
      </c>
      <c r="L55">
        <f ca="1"/>
        <v>2.2513525160319816E-2</v>
      </c>
    </row>
    <row r="56" spans="2:12" x14ac:dyDescent="0.25">
      <c r="B56">
        <f t="shared" ca="1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ca="1" si="4"/>
        <v>0.18500000000000016</v>
      </c>
      <c r="H56">
        <f ca="1"/>
        <v>0.18621437276732755</v>
      </c>
      <c r="K56">
        <f t="shared" ca="1" si="5"/>
        <v>0</v>
      </c>
      <c r="L56">
        <f ca="1"/>
        <v>1.6032380242673852E-2</v>
      </c>
    </row>
    <row r="57" spans="2:12" x14ac:dyDescent="0.25">
      <c r="B57">
        <f t="shared" ca="1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ca="1" si="4"/>
        <v>0.20500000000000015</v>
      </c>
      <c r="H57">
        <f ca="1"/>
        <v>0.20570282152764324</v>
      </c>
      <c r="K57">
        <f t="shared" ca="1" si="5"/>
        <v>0</v>
      </c>
      <c r="L57">
        <f ca="1"/>
        <v>1.093952461633526E-2</v>
      </c>
    </row>
    <row r="58" spans="2:12" x14ac:dyDescent="0.25">
      <c r="B58">
        <f t="shared" ca="1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ca="1" si="4"/>
        <v>0.22500000000000014</v>
      </c>
      <c r="H58">
        <f ca="1"/>
        <v>0.22539108533850039</v>
      </c>
      <c r="K58">
        <f t="shared" ca="1" si="5"/>
        <v>0</v>
      </c>
      <c r="L58">
        <f ca="1"/>
        <v>7.1444362592880516E-3</v>
      </c>
    </row>
    <row r="59" spans="2:12" x14ac:dyDescent="0.25">
      <c r="B59">
        <f t="shared" ca="1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ca="1" si="4"/>
        <v>0.24500000000000013</v>
      </c>
      <c r="H59">
        <f ca="1"/>
        <v>0.2452088198566737</v>
      </c>
      <c r="K59">
        <f t="shared" ca="1" si="5"/>
        <v>0</v>
      </c>
      <c r="L59">
        <f ca="1"/>
        <v>4.4608326853770933E-3</v>
      </c>
    </row>
    <row r="60" spans="2:12" x14ac:dyDescent="0.25">
      <c r="B60">
        <f t="shared" ca="1" si="0"/>
        <v>0.26000000000000012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ca="1" si="4"/>
        <v>0.26500000000000012</v>
      </c>
      <c r="H60">
        <f ca="1"/>
        <v>0.26510676131769018</v>
      </c>
      <c r="K60">
        <f t="shared" ca="1" si="5"/>
        <v>0</v>
      </c>
      <c r="L60">
        <f ca="1"/>
        <v>2.6588905124805377E-3</v>
      </c>
    </row>
    <row r="61" spans="2:12" x14ac:dyDescent="0.25">
      <c r="B61">
        <f t="shared" ca="1" si="0"/>
        <v>0.28000000000000014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ca="1" si="4"/>
        <v>0.28500000000000014</v>
      </c>
      <c r="H61">
        <f ca="1"/>
        <v>0.28505213940431096</v>
      </c>
      <c r="K61">
        <f t="shared" ca="1" si="5"/>
        <v>0</v>
      </c>
      <c r="L61">
        <f ca="1"/>
        <v>1.5106535834520231E-3</v>
      </c>
    </row>
    <row r="62" spans="2:12" x14ac:dyDescent="0.25">
      <c r="B62">
        <f t="shared" ca="1" si="0"/>
        <v>0.30000000000000016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ca="1" si="4"/>
        <v>0.30500000000000016</v>
      </c>
      <c r="H62">
        <f ca="1"/>
        <v>0.30502425968119973</v>
      </c>
      <c r="K62">
        <f t="shared" ca="1" si="5"/>
        <v>0</v>
      </c>
      <c r="L62">
        <f ca="1"/>
        <v>8.1647730321861821E-4</v>
      </c>
    </row>
    <row r="63" spans="2:12" x14ac:dyDescent="0.25">
      <c r="B63">
        <f t="shared" ca="1" si="0"/>
        <v>0.32000000000000017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ca="1" si="4"/>
        <v>0.32500000000000018</v>
      </c>
      <c r="H63">
        <f ca="1"/>
        <v>0.32501072185606239</v>
      </c>
      <c r="K63">
        <f t="shared" ca="1" si="5"/>
        <v>0</v>
      </c>
      <c r="L63">
        <f ca="1"/>
        <v>4.189476851287096E-4</v>
      </c>
    </row>
    <row r="64" spans="2:12" x14ac:dyDescent="0.25">
      <c r="B64">
        <f t="shared" ca="1" si="0"/>
        <v>0.34000000000000019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ca="1" si="4"/>
        <v>0.3450000000000002</v>
      </c>
      <c r="H64">
        <f ca="1"/>
        <v>0.34500448589453853</v>
      </c>
      <c r="K64">
        <f t="shared" ca="1" si="5"/>
        <v>0</v>
      </c>
      <c r="L64">
        <f ca="1"/>
        <v>2.0352966730756433E-4</v>
      </c>
    </row>
    <row r="65" spans="2:12" x14ac:dyDescent="0.25">
      <c r="B65">
        <f t="shared" ca="1" si="0"/>
        <v>0.36000000000000021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ca="1" si="4"/>
        <v>0.36500000000000021</v>
      </c>
      <c r="H65">
        <f ca="1"/>
        <v>0.36500176967655074</v>
      </c>
      <c r="K65">
        <f t="shared" ca="1" si="5"/>
        <v>0</v>
      </c>
      <c r="L65">
        <f ca="1"/>
        <v>9.3359705293968585E-5</v>
      </c>
    </row>
    <row r="66" spans="2:12" x14ac:dyDescent="0.25">
      <c r="B66">
        <f t="shared" ca="1" si="0"/>
        <v>0.38000000000000023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ca="1" si="4"/>
        <v>0.38500000000000023</v>
      </c>
      <c r="H66">
        <f ca="1"/>
        <v>0.38500065525167271</v>
      </c>
      <c r="K66">
        <f t="shared" ca="1" si="5"/>
        <v>0</v>
      </c>
      <c r="L66">
        <f ca="1"/>
        <v>4.0279506058811425E-5</v>
      </c>
    </row>
    <row r="67" spans="2:12" x14ac:dyDescent="0.25">
      <c r="B67">
        <f t="shared" ca="1" si="0"/>
        <v>0.40000000000000024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ca="1" si="4"/>
        <v>0.40500000000000025</v>
      </c>
      <c r="H67">
        <f ca="1"/>
        <v>0.40500022643860728</v>
      </c>
      <c r="K67">
        <f t="shared" ca="1" si="5"/>
        <v>0</v>
      </c>
      <c r="L67">
        <f ca="1"/>
        <v>1.6283840426211642E-5</v>
      </c>
    </row>
    <row r="68" spans="2:12" x14ac:dyDescent="0.25">
      <c r="B68">
        <f t="shared" ca="1" si="0"/>
        <v>0.42000000000000026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ca="1" si="4"/>
        <v>0.42500000000000027</v>
      </c>
      <c r="H68">
        <f ca="1"/>
        <v>0.42500007255018857</v>
      </c>
      <c r="K68">
        <f t="shared" ca="1" si="5"/>
        <v>0</v>
      </c>
      <c r="L68">
        <f ca="1"/>
        <v>6.1333609946731508E-6</v>
      </c>
    </row>
    <row r="69" spans="2:12" x14ac:dyDescent="0.25">
      <c r="B69">
        <f t="shared" ca="1" si="0"/>
        <v>0.44000000000000028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ca="1" si="4"/>
        <v>0.44500000000000028</v>
      </c>
      <c r="H69">
        <f ca="1"/>
        <v>0.44500002136580136</v>
      </c>
      <c r="K69">
        <f t="shared" ca="1" si="5"/>
        <v>0</v>
      </c>
      <c r="L69">
        <f ca="1"/>
        <v>2.1403364534846384E-6</v>
      </c>
    </row>
    <row r="70" spans="2:12" x14ac:dyDescent="0.25">
      <c r="B70">
        <f t="shared" ca="1" si="0"/>
        <v>0.4600000000000003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ca="1" si="4"/>
        <v>0.4650000000000003</v>
      </c>
      <c r="H70">
        <f ca="1"/>
        <v>0.46500000571662864</v>
      </c>
      <c r="K70">
        <f t="shared" ca="1" si="5"/>
        <v>0</v>
      </c>
      <c r="L70">
        <f ca="1"/>
        <v>6.8369582429900888E-7</v>
      </c>
    </row>
    <row r="71" spans="2:12" x14ac:dyDescent="0.25">
      <c r="B71">
        <f t="shared" ca="1" si="0"/>
        <v>0.48000000000000032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ca="1" si="4"/>
        <v>0.48500000000000032</v>
      </c>
      <c r="H71">
        <f ca="1"/>
        <v>0.48500000132222426</v>
      </c>
      <c r="K71">
        <f t="shared" ca="1" si="5"/>
        <v>0</v>
      </c>
      <c r="L71">
        <f ca="1"/>
        <v>1.8815182654609732E-7</v>
      </c>
    </row>
    <row r="72" spans="2:12" x14ac:dyDescent="0.25">
      <c r="B72">
        <f t="shared" ca="1" si="0"/>
        <v>0.50000000000000033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ca="1" si="4"/>
        <v>0.50500000000000034</v>
      </c>
      <c r="H72">
        <f ca="1"/>
        <v>0.50500000000000034</v>
      </c>
      <c r="K72">
        <f t="shared" ca="1" si="5"/>
        <v>0</v>
      </c>
      <c r="L72">
        <f ca="1"/>
        <v>8.2228834725741662E-8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N73"/>
  <sheetViews>
    <sheetView topLeftCell="A4" workbookViewId="0">
      <selection activeCell="C21" sqref="C2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-0.1</v>
      </c>
    </row>
    <row r="6" spans="2:12" x14ac:dyDescent="0.25">
      <c r="B6" t="s">
        <v>7</v>
      </c>
      <c r="C6">
        <v>0.01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10</v>
      </c>
      <c r="E16" t="s">
        <v>18</v>
      </c>
      <c r="F16">
        <v>-5.0000000000000001E-3</v>
      </c>
      <c r="K16" t="s">
        <v>0</v>
      </c>
      <c r="L16">
        <v>10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f ca="1">C20</f>
        <v>2</v>
      </c>
    </row>
    <row r="21" spans="2:14" x14ac:dyDescent="0.25">
      <c r="K21" t="s">
        <v>19</v>
      </c>
      <c r="L21" s="2">
        <f ca="1">SUMPRODUCT(L23:L73,F23:F73)</f>
        <v>7.0783415469532324E-4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v>0</v>
      </c>
      <c r="E23">
        <f ca="1">$C$6</f>
        <v>0.01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4.9273675352050457E-11</v>
      </c>
      <c r="N23">
        <f ca="1">SUM(L23:L73)</f>
        <v>1</v>
      </c>
    </row>
    <row r="24" spans="2:14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2" ca="1" si="2">$C$5</f>
        <v>-0.1</v>
      </c>
      <c r="E24">
        <f t="shared" ref="E24:E73" ca="1" si="3">$C$6</f>
        <v>0.01</v>
      </c>
      <c r="F24">
        <f t="shared" ref="F24:F73" si="4">MAX(0,B24-$F$16)</f>
        <v>0</v>
      </c>
      <c r="H24">
        <f ca="1"/>
        <v>1.2061093811216088E-44</v>
      </c>
      <c r="K24">
        <f t="shared" ref="K24:K73" si="5">IF(ABS(B24-$C$3)&lt;0.0000000001,1,0)</f>
        <v>0</v>
      </c>
      <c r="L24">
        <f ca="1"/>
        <v>1.2538356561608246E-10</v>
      </c>
    </row>
    <row r="25" spans="2:14" x14ac:dyDescent="0.25">
      <c r="B25">
        <f t="shared" si="0"/>
        <v>-0.22999999999999998</v>
      </c>
      <c r="C25">
        <f t="shared" si="1"/>
        <v>0</v>
      </c>
      <c r="D25">
        <f t="shared" ca="1" si="2"/>
        <v>-0.1</v>
      </c>
      <c r="E25">
        <f t="shared" ca="1" si="3"/>
        <v>0.01</v>
      </c>
      <c r="F25">
        <f t="shared" si="4"/>
        <v>0</v>
      </c>
      <c r="H25">
        <f ca="1"/>
        <v>8.9688218748141955E-43</v>
      </c>
      <c r="K25">
        <f t="shared" si="5"/>
        <v>0</v>
      </c>
      <c r="L25">
        <f ca="1"/>
        <v>4.4379177687871941E-10</v>
      </c>
    </row>
    <row r="26" spans="2:14" x14ac:dyDescent="0.25">
      <c r="B26">
        <f t="shared" si="0"/>
        <v>-0.21999999999999997</v>
      </c>
      <c r="C26">
        <f t="shared" si="1"/>
        <v>0</v>
      </c>
      <c r="D26">
        <f t="shared" ca="1" si="2"/>
        <v>-0.1</v>
      </c>
      <c r="E26">
        <f t="shared" ca="1" si="3"/>
        <v>0.01</v>
      </c>
      <c r="F26">
        <f t="shared" si="4"/>
        <v>0</v>
      </c>
      <c r="H26">
        <f ca="1"/>
        <v>6.5673854441046728E-41</v>
      </c>
      <c r="K26">
        <f t="shared" si="5"/>
        <v>0</v>
      </c>
      <c r="L26">
        <f ca="1"/>
        <v>1.5467081682648299E-9</v>
      </c>
    </row>
    <row r="27" spans="2:14" x14ac:dyDescent="0.25">
      <c r="B27">
        <f t="shared" si="0"/>
        <v>-0.20999999999999996</v>
      </c>
      <c r="C27">
        <f t="shared" si="1"/>
        <v>0</v>
      </c>
      <c r="D27">
        <f t="shared" ca="1" si="2"/>
        <v>-0.1</v>
      </c>
      <c r="E27">
        <f t="shared" ca="1" si="3"/>
        <v>0.01</v>
      </c>
      <c r="F27">
        <f t="shared" si="4"/>
        <v>0</v>
      </c>
      <c r="H27">
        <f ca="1"/>
        <v>4.7485257332177466E-39</v>
      </c>
      <c r="K27">
        <f t="shared" si="5"/>
        <v>0</v>
      </c>
      <c r="L27">
        <f ca="1"/>
        <v>5.3226481326602002E-9</v>
      </c>
    </row>
    <row r="28" spans="2:14" x14ac:dyDescent="0.25">
      <c r="B28">
        <f t="shared" si="0"/>
        <v>-0.19999999999999996</v>
      </c>
      <c r="C28">
        <f t="shared" si="1"/>
        <v>0</v>
      </c>
      <c r="D28">
        <f t="shared" ca="1" si="2"/>
        <v>-0.1</v>
      </c>
      <c r="E28">
        <f t="shared" ca="1" si="3"/>
        <v>0.01</v>
      </c>
      <c r="F28">
        <f t="shared" si="4"/>
        <v>0</v>
      </c>
      <c r="H28">
        <f ca="1"/>
        <v>3.3868709974899409E-37</v>
      </c>
      <c r="K28">
        <f t="shared" si="5"/>
        <v>0</v>
      </c>
      <c r="L28">
        <f ca="1"/>
        <v>1.8067542545024627E-8</v>
      </c>
    </row>
    <row r="29" spans="2:14" x14ac:dyDescent="0.25">
      <c r="B29">
        <f t="shared" si="0"/>
        <v>-0.18999999999999995</v>
      </c>
      <c r="C29">
        <f t="shared" si="1"/>
        <v>0</v>
      </c>
      <c r="D29">
        <f t="shared" ca="1" si="2"/>
        <v>-0.1</v>
      </c>
      <c r="E29">
        <f t="shared" ca="1" si="3"/>
        <v>0.01</v>
      </c>
      <c r="F29">
        <f t="shared" si="4"/>
        <v>0</v>
      </c>
      <c r="H29">
        <f ca="1"/>
        <v>2.3802056294905063E-35</v>
      </c>
      <c r="K29">
        <f t="shared" si="5"/>
        <v>0</v>
      </c>
      <c r="L29">
        <f ca="1"/>
        <v>6.0425677606578406E-8</v>
      </c>
    </row>
    <row r="30" spans="2:14" x14ac:dyDescent="0.25">
      <c r="B30">
        <f t="shared" si="0"/>
        <v>-0.17999999999999994</v>
      </c>
      <c r="C30">
        <f t="shared" si="1"/>
        <v>0</v>
      </c>
      <c r="D30">
        <f t="shared" ca="1" si="2"/>
        <v>-0.1</v>
      </c>
      <c r="E30">
        <f t="shared" ca="1" si="3"/>
        <v>0.01</v>
      </c>
      <c r="F30">
        <f t="shared" si="4"/>
        <v>0</v>
      </c>
      <c r="H30">
        <f ca="1"/>
        <v>1.6460479942554439E-33</v>
      </c>
      <c r="K30">
        <f t="shared" si="5"/>
        <v>0</v>
      </c>
      <c r="L30">
        <f ca="1"/>
        <v>1.9885082955118869E-7</v>
      </c>
    </row>
    <row r="31" spans="2:14" x14ac:dyDescent="0.25">
      <c r="B31">
        <f t="shared" si="0"/>
        <v>-0.16999999999999993</v>
      </c>
      <c r="C31">
        <f t="shared" si="1"/>
        <v>0</v>
      </c>
      <c r="D31">
        <f t="shared" ca="1" si="2"/>
        <v>-0.1</v>
      </c>
      <c r="E31">
        <f t="shared" ca="1" si="3"/>
        <v>0.01</v>
      </c>
      <c r="F31">
        <f t="shared" si="4"/>
        <v>0</v>
      </c>
      <c r="H31">
        <f ca="1"/>
        <v>1.1185113170136297E-31</v>
      </c>
      <c r="K31">
        <f t="shared" si="5"/>
        <v>0</v>
      </c>
      <c r="L31">
        <f ca="1"/>
        <v>6.4293878652120521E-7</v>
      </c>
    </row>
    <row r="32" spans="2:14" x14ac:dyDescent="0.25">
      <c r="B32">
        <f t="shared" si="0"/>
        <v>-0.15999999999999992</v>
      </c>
      <c r="C32">
        <f t="shared" si="1"/>
        <v>0</v>
      </c>
      <c r="D32">
        <f t="shared" ca="1" si="2"/>
        <v>-0.1</v>
      </c>
      <c r="E32">
        <f t="shared" ca="1" si="3"/>
        <v>0.01</v>
      </c>
      <c r="F32">
        <f t="shared" si="4"/>
        <v>0</v>
      </c>
      <c r="H32">
        <f ca="1"/>
        <v>7.4554142615795988E-30</v>
      </c>
      <c r="K32">
        <f t="shared" si="5"/>
        <v>0</v>
      </c>
      <c r="L32">
        <f ca="1"/>
        <v>2.0389469765409536E-6</v>
      </c>
    </row>
    <row r="33" spans="2:12" x14ac:dyDescent="0.25">
      <c r="B33">
        <f t="shared" si="0"/>
        <v>-0.14999999999999991</v>
      </c>
      <c r="C33">
        <f t="shared" si="1"/>
        <v>0</v>
      </c>
      <c r="D33">
        <f t="shared" ca="1" si="2"/>
        <v>-0.1</v>
      </c>
      <c r="E33">
        <f t="shared" ca="1" si="3"/>
        <v>0.01</v>
      </c>
      <c r="F33">
        <f t="shared" si="4"/>
        <v>0</v>
      </c>
      <c r="H33">
        <f ca="1"/>
        <v>4.8650433367910872E-28</v>
      </c>
      <c r="K33">
        <f t="shared" si="5"/>
        <v>0</v>
      </c>
      <c r="L33">
        <f ca="1"/>
        <v>6.3296397984936941E-6</v>
      </c>
    </row>
    <row r="34" spans="2:12" x14ac:dyDescent="0.25">
      <c r="B34">
        <f t="shared" si="0"/>
        <v>-0.1399999999999999</v>
      </c>
      <c r="C34">
        <f t="shared" si="1"/>
        <v>0</v>
      </c>
      <c r="D34">
        <f t="shared" ca="1" si="2"/>
        <v>-0.1</v>
      </c>
      <c r="E34">
        <f t="shared" ca="1" si="3"/>
        <v>0.01</v>
      </c>
      <c r="F34">
        <f t="shared" si="4"/>
        <v>0</v>
      </c>
      <c r="H34">
        <f ca="1"/>
        <v>3.1009630489685221E-26</v>
      </c>
      <c r="K34">
        <f t="shared" si="5"/>
        <v>0</v>
      </c>
      <c r="L34">
        <f ca="1"/>
        <v>1.9190704781420854E-5</v>
      </c>
    </row>
    <row r="35" spans="2:12" x14ac:dyDescent="0.25">
      <c r="B35">
        <f t="shared" si="0"/>
        <v>-0.12999999999999989</v>
      </c>
      <c r="C35">
        <f t="shared" si="1"/>
        <v>0</v>
      </c>
      <c r="D35">
        <f t="shared" ca="1" si="2"/>
        <v>-0.1</v>
      </c>
      <c r="E35">
        <f t="shared" ca="1" si="3"/>
        <v>0.01</v>
      </c>
      <c r="F35">
        <f t="shared" si="4"/>
        <v>0</v>
      </c>
      <c r="H35">
        <f ca="1"/>
        <v>1.9254923713566611E-24</v>
      </c>
      <c r="K35">
        <f t="shared" si="5"/>
        <v>0</v>
      </c>
      <c r="L35">
        <f ca="1"/>
        <v>5.6672211653988656E-5</v>
      </c>
    </row>
    <row r="36" spans="2:12" x14ac:dyDescent="0.25">
      <c r="B36">
        <f t="shared" si="0"/>
        <v>-0.1199999999999999</v>
      </c>
      <c r="C36">
        <f t="shared" si="1"/>
        <v>0</v>
      </c>
      <c r="D36">
        <f t="shared" ca="1" si="2"/>
        <v>-0.1</v>
      </c>
      <c r="E36">
        <f t="shared" ca="1" si="3"/>
        <v>0.01</v>
      </c>
      <c r="F36">
        <f t="shared" si="4"/>
        <v>0</v>
      </c>
      <c r="H36">
        <f ca="1"/>
        <v>1.1610450780144618E-22</v>
      </c>
      <c r="K36">
        <f t="shared" si="5"/>
        <v>0</v>
      </c>
      <c r="L36">
        <f ca="1"/>
        <v>1.6249045418628401E-4</v>
      </c>
    </row>
    <row r="37" spans="2:12" x14ac:dyDescent="0.25">
      <c r="B37">
        <f t="shared" si="0"/>
        <v>-0.1099999999999999</v>
      </c>
      <c r="C37">
        <f t="shared" si="1"/>
        <v>0</v>
      </c>
      <c r="D37">
        <f t="shared" ca="1" si="2"/>
        <v>-0.1</v>
      </c>
      <c r="E37">
        <f t="shared" ca="1" si="3"/>
        <v>0.01</v>
      </c>
      <c r="F37">
        <f t="shared" si="4"/>
        <v>0</v>
      </c>
      <c r="H37">
        <f ca="1"/>
        <v>6.7728965711232872E-21</v>
      </c>
      <c r="K37">
        <f t="shared" si="5"/>
        <v>0</v>
      </c>
      <c r="L37">
        <f ca="1"/>
        <v>4.5060838841054344E-4</v>
      </c>
    </row>
    <row r="38" spans="2:12" x14ac:dyDescent="0.25">
      <c r="B38">
        <f t="shared" si="0"/>
        <v>-9.9999999999999908E-2</v>
      </c>
      <c r="C38">
        <f t="shared" si="1"/>
        <v>0</v>
      </c>
      <c r="D38">
        <f t="shared" ca="1" si="2"/>
        <v>-0.1</v>
      </c>
      <c r="E38">
        <f t="shared" ca="1" si="3"/>
        <v>0.01</v>
      </c>
      <c r="F38">
        <f t="shared" si="4"/>
        <v>0</v>
      </c>
      <c r="H38">
        <f ca="1"/>
        <v>3.8047424463675756E-19</v>
      </c>
      <c r="K38">
        <f t="shared" si="5"/>
        <v>0</v>
      </c>
      <c r="L38">
        <f ca="1"/>
        <v>1.202994359257755E-3</v>
      </c>
    </row>
    <row r="39" spans="2:12" x14ac:dyDescent="0.25">
      <c r="B39">
        <f t="shared" si="0"/>
        <v>-8.9999999999999913E-2</v>
      </c>
      <c r="C39">
        <f t="shared" si="1"/>
        <v>0</v>
      </c>
      <c r="D39">
        <f t="shared" ca="1" si="2"/>
        <v>-0.1</v>
      </c>
      <c r="E39">
        <f t="shared" ca="1" si="3"/>
        <v>0.01</v>
      </c>
      <c r="F39">
        <f t="shared" si="4"/>
        <v>0</v>
      </c>
      <c r="H39">
        <f ca="1"/>
        <v>2.0466870383089982E-17</v>
      </c>
      <c r="K39">
        <f t="shared" si="5"/>
        <v>0</v>
      </c>
      <c r="L39">
        <f ca="1"/>
        <v>3.074194581590224E-3</v>
      </c>
    </row>
    <row r="40" spans="2:12" x14ac:dyDescent="0.25">
      <c r="B40">
        <f t="shared" si="0"/>
        <v>-7.9999999999999918E-2</v>
      </c>
      <c r="C40">
        <f t="shared" si="1"/>
        <v>0</v>
      </c>
      <c r="D40">
        <f t="shared" ca="1" si="2"/>
        <v>-0.1</v>
      </c>
      <c r="E40">
        <f t="shared" ca="1" si="3"/>
        <v>0.01</v>
      </c>
      <c r="F40">
        <f t="shared" si="4"/>
        <v>0</v>
      </c>
      <c r="H40">
        <f ca="1"/>
        <v>1.0468615511801335E-15</v>
      </c>
      <c r="K40">
        <f t="shared" si="5"/>
        <v>0</v>
      </c>
      <c r="L40">
        <f ca="1"/>
        <v>7.4659011267191148E-3</v>
      </c>
    </row>
    <row r="41" spans="2:12" x14ac:dyDescent="0.25">
      <c r="B41">
        <f t="shared" si="0"/>
        <v>-6.9999999999999923E-2</v>
      </c>
      <c r="C41">
        <f t="shared" si="1"/>
        <v>0</v>
      </c>
      <c r="D41">
        <f t="shared" ca="1" si="2"/>
        <v>-0.1</v>
      </c>
      <c r="E41">
        <f t="shared" ca="1" si="3"/>
        <v>0.01</v>
      </c>
      <c r="F41">
        <f t="shared" si="4"/>
        <v>0</v>
      </c>
      <c r="H41">
        <f ca="1"/>
        <v>5.0458015656330914E-14</v>
      </c>
      <c r="K41">
        <f t="shared" si="5"/>
        <v>0</v>
      </c>
      <c r="L41">
        <f ca="1"/>
        <v>1.7073528050376437E-2</v>
      </c>
    </row>
    <row r="42" spans="2:12" x14ac:dyDescent="0.25">
      <c r="B42">
        <f t="shared" si="0"/>
        <v>-5.9999999999999921E-2</v>
      </c>
      <c r="C42">
        <f t="shared" si="1"/>
        <v>0</v>
      </c>
      <c r="D42">
        <f t="shared" ca="1" si="2"/>
        <v>-0.1</v>
      </c>
      <c r="E42">
        <f t="shared" ca="1" si="3"/>
        <v>0.01</v>
      </c>
      <c r="F42">
        <f t="shared" si="4"/>
        <v>0</v>
      </c>
      <c r="H42">
        <f ca="1"/>
        <v>2.2649847018003851E-12</v>
      </c>
      <c r="K42">
        <f t="shared" si="5"/>
        <v>0</v>
      </c>
      <c r="L42">
        <f ca="1"/>
        <v>3.6325686994708985E-2</v>
      </c>
    </row>
    <row r="43" spans="2:12" x14ac:dyDescent="0.25">
      <c r="B43">
        <f t="shared" si="0"/>
        <v>-4.999999999999992E-2</v>
      </c>
      <c r="C43">
        <f t="shared" si="1"/>
        <v>0</v>
      </c>
      <c r="D43">
        <f t="shared" ca="1" si="2"/>
        <v>-0.1</v>
      </c>
      <c r="E43">
        <f t="shared" ca="1" si="3"/>
        <v>0.01</v>
      </c>
      <c r="F43">
        <f t="shared" si="4"/>
        <v>0</v>
      </c>
      <c r="H43">
        <f ca="1"/>
        <v>9.3199183226019941E-11</v>
      </c>
      <c r="K43">
        <f t="shared" si="5"/>
        <v>0</v>
      </c>
      <c r="L43">
        <f ca="1"/>
        <v>7.0738225475914379E-2</v>
      </c>
    </row>
    <row r="44" spans="2:12" x14ac:dyDescent="0.25">
      <c r="B44">
        <f t="shared" si="0"/>
        <v>-3.9999999999999918E-2</v>
      </c>
      <c r="C44">
        <f t="shared" si="1"/>
        <v>0</v>
      </c>
      <c r="D44">
        <f t="shared" ca="1" si="2"/>
        <v>-0.1</v>
      </c>
      <c r="E44">
        <f t="shared" ca="1" si="3"/>
        <v>0.01</v>
      </c>
      <c r="F44">
        <f t="shared" si="4"/>
        <v>0</v>
      </c>
      <c r="H44">
        <f ca="1"/>
        <v>3.4382271133553955E-9</v>
      </c>
      <c r="K44">
        <f t="shared" si="5"/>
        <v>0</v>
      </c>
      <c r="L44">
        <f ca="1"/>
        <v>0.12320339367583391</v>
      </c>
    </row>
    <row r="45" spans="2:12" x14ac:dyDescent="0.25">
      <c r="B45">
        <f t="shared" si="0"/>
        <v>-2.9999999999999916E-2</v>
      </c>
      <c r="C45">
        <f t="shared" si="1"/>
        <v>0</v>
      </c>
      <c r="D45">
        <f t="shared" ca="1" si="2"/>
        <v>-0.1</v>
      </c>
      <c r="E45">
        <f t="shared" ca="1" si="3"/>
        <v>0.01</v>
      </c>
      <c r="F45">
        <f t="shared" si="4"/>
        <v>0</v>
      </c>
      <c r="H45">
        <f ca="1"/>
        <v>1.1006073531327285E-7</v>
      </c>
      <c r="K45">
        <f t="shared" si="5"/>
        <v>0</v>
      </c>
      <c r="L45">
        <f ca="1"/>
        <v>0.18542372068542057</v>
      </c>
    </row>
    <row r="46" spans="2:12" x14ac:dyDescent="0.25">
      <c r="B46">
        <f t="shared" si="0"/>
        <v>-1.9999999999999914E-2</v>
      </c>
      <c r="C46">
        <f t="shared" si="1"/>
        <v>0</v>
      </c>
      <c r="D46">
        <f t="shared" ca="1" si="2"/>
        <v>-0.1</v>
      </c>
      <c r="E46">
        <f t="shared" ca="1" si="3"/>
        <v>0.01</v>
      </c>
      <c r="F46">
        <f t="shared" si="4"/>
        <v>0</v>
      </c>
      <c r="H46">
        <f ca="1"/>
        <v>2.9028566022226397E-6</v>
      </c>
      <c r="K46">
        <f t="shared" si="5"/>
        <v>0</v>
      </c>
      <c r="L46">
        <f ca="1"/>
        <v>0.22809078925314957</v>
      </c>
    </row>
    <row r="47" spans="2:12" x14ac:dyDescent="0.25">
      <c r="B47">
        <f t="shared" si="0"/>
        <v>-9.9999999999999135E-3</v>
      </c>
      <c r="C47">
        <f t="shared" si="1"/>
        <v>0</v>
      </c>
      <c r="D47">
        <f t="shared" ca="1" si="2"/>
        <v>-0.1</v>
      </c>
      <c r="E47">
        <f t="shared" ca="1" si="3"/>
        <v>0.01</v>
      </c>
      <c r="F47">
        <f t="shared" si="4"/>
        <v>0</v>
      </c>
      <c r="H47">
        <f ca="1"/>
        <v>5.7579270005955235E-5</v>
      </c>
      <c r="K47">
        <f t="shared" si="5"/>
        <v>0</v>
      </c>
      <c r="L47">
        <f ca="1"/>
        <v>0.20704972749974221</v>
      </c>
    </row>
    <row r="48" spans="2:12" x14ac:dyDescent="0.25">
      <c r="B48">
        <f t="shared" si="0"/>
        <v>8.6736173798840355E-17</v>
      </c>
      <c r="C48">
        <f t="shared" si="1"/>
        <v>0</v>
      </c>
      <c r="D48">
        <f t="shared" ca="1" si="2"/>
        <v>-0.1</v>
      </c>
      <c r="E48">
        <f t="shared" ca="1" si="3"/>
        <v>0.01</v>
      </c>
      <c r="F48">
        <f t="shared" si="4"/>
        <v>5.0000000000000868E-3</v>
      </c>
      <c r="H48" s="1">
        <f ca="1"/>
        <v>7.0783415469532346E-4</v>
      </c>
      <c r="K48">
        <f t="shared" si="5"/>
        <v>1</v>
      </c>
      <c r="L48">
        <f ca="1"/>
        <v>0.10925618342380429</v>
      </c>
    </row>
    <row r="49" spans="2:12" x14ac:dyDescent="0.25">
      <c r="B49">
        <f t="shared" si="0"/>
        <v>1.0000000000000087E-2</v>
      </c>
      <c r="C49">
        <f t="shared" si="1"/>
        <v>0</v>
      </c>
      <c r="D49">
        <f t="shared" ca="1" si="2"/>
        <v>-0.1</v>
      </c>
      <c r="E49">
        <f t="shared" ca="1" si="3"/>
        <v>0.01</v>
      </c>
      <c r="F49">
        <f t="shared" si="4"/>
        <v>1.5000000000000086E-2</v>
      </c>
      <c r="H49">
        <f ca="1"/>
        <v>2.9396185940024338E-3</v>
      </c>
      <c r="K49">
        <f t="shared" si="5"/>
        <v>0</v>
      </c>
      <c r="L49">
        <f ca="1"/>
        <v>9.8595108333210616E-3</v>
      </c>
    </row>
    <row r="50" spans="2:12" x14ac:dyDescent="0.25">
      <c r="B50">
        <f t="shared" si="0"/>
        <v>2.0000000000000087E-2</v>
      </c>
      <c r="C50">
        <f t="shared" si="1"/>
        <v>0</v>
      </c>
      <c r="D50">
        <f t="shared" ca="1" si="2"/>
        <v>-0.1</v>
      </c>
      <c r="E50">
        <f t="shared" ca="1" si="3"/>
        <v>0.01</v>
      </c>
      <c r="F50">
        <f t="shared" si="4"/>
        <v>2.5000000000000088E-2</v>
      </c>
      <c r="H50">
        <f ca="1"/>
        <v>7.3471056170740035E-3</v>
      </c>
      <c r="K50">
        <f t="shared" si="5"/>
        <v>0</v>
      </c>
      <c r="L50">
        <f ca="1"/>
        <v>5.1721267404342326E-4</v>
      </c>
    </row>
    <row r="51" spans="2:12" x14ac:dyDescent="0.25">
      <c r="B51">
        <f t="shared" si="0"/>
        <v>3.0000000000000089E-2</v>
      </c>
      <c r="C51">
        <f t="shared" si="1"/>
        <v>0</v>
      </c>
      <c r="D51">
        <f t="shared" ca="1" si="2"/>
        <v>-0.1</v>
      </c>
      <c r="E51">
        <f t="shared" ca="1" si="3"/>
        <v>0.01</v>
      </c>
      <c r="F51">
        <f t="shared" si="4"/>
        <v>3.5000000000000087E-2</v>
      </c>
      <c r="H51">
        <f ca="1"/>
        <v>1.3822165189838422E-2</v>
      </c>
      <c r="K51">
        <f t="shared" si="5"/>
        <v>0</v>
      </c>
      <c r="L51">
        <f ca="1"/>
        <v>2.0021997698458111E-5</v>
      </c>
    </row>
    <row r="52" spans="2:12" x14ac:dyDescent="0.25">
      <c r="B52">
        <f t="shared" si="0"/>
        <v>4.0000000000000091E-2</v>
      </c>
      <c r="C52">
        <f t="shared" si="1"/>
        <v>0</v>
      </c>
      <c r="D52">
        <f t="shared" ca="1" si="2"/>
        <v>-0.1</v>
      </c>
      <c r="E52">
        <f t="shared" ca="1" si="3"/>
        <v>0.01</v>
      </c>
      <c r="F52">
        <f t="shared" si="4"/>
        <v>4.5000000000000089E-2</v>
      </c>
      <c r="H52">
        <f ca="1"/>
        <v>2.1840360334409108E-2</v>
      </c>
      <c r="K52">
        <f t="shared" si="5"/>
        <v>0</v>
      </c>
      <c r="L52">
        <f ca="1"/>
        <v>6.3349835549916913E-7</v>
      </c>
    </row>
    <row r="53" spans="2:12" x14ac:dyDescent="0.25">
      <c r="B53">
        <f t="shared" si="0"/>
        <v>5.0000000000000093E-2</v>
      </c>
      <c r="C53">
        <f t="shared" si="1"/>
        <v>0</v>
      </c>
      <c r="D53">
        <f t="shared" ca="1" si="2"/>
        <v>-0.1</v>
      </c>
      <c r="E53">
        <f t="shared" ca="1" si="3"/>
        <v>0.01</v>
      </c>
      <c r="F53">
        <f t="shared" si="4"/>
        <v>5.500000000000009E-2</v>
      </c>
      <c r="H53">
        <f ca="1"/>
        <v>3.0828263574738533E-2</v>
      </c>
      <c r="K53">
        <f t="shared" si="5"/>
        <v>0</v>
      </c>
      <c r="L53">
        <f ca="1"/>
        <v>1.7320390821851459E-8</v>
      </c>
    </row>
    <row r="54" spans="2:12" x14ac:dyDescent="0.25">
      <c r="B54">
        <f t="shared" si="0"/>
        <v>6.0000000000000095E-2</v>
      </c>
      <c r="C54">
        <f t="shared" si="1"/>
        <v>0</v>
      </c>
      <c r="D54">
        <f t="shared" ca="1" si="2"/>
        <v>-0.1</v>
      </c>
      <c r="E54">
        <f t="shared" ca="1" si="3"/>
        <v>0.01</v>
      </c>
      <c r="F54">
        <f t="shared" si="4"/>
        <v>6.5000000000000099E-2</v>
      </c>
      <c r="H54">
        <f ca="1"/>
        <v>4.0351486377421072E-2</v>
      </c>
      <c r="K54">
        <f t="shared" si="5"/>
        <v>0</v>
      </c>
      <c r="L54">
        <f ca="1"/>
        <v>4.2354354576335535E-10</v>
      </c>
    </row>
    <row r="55" spans="2:12" x14ac:dyDescent="0.25">
      <c r="B55">
        <f t="shared" si="0"/>
        <v>7.000000000000009E-2</v>
      </c>
      <c r="C55">
        <f t="shared" si="1"/>
        <v>0</v>
      </c>
      <c r="D55">
        <f t="shared" ca="1" si="2"/>
        <v>-0.1</v>
      </c>
      <c r="E55">
        <f t="shared" ca="1" si="3"/>
        <v>0.01</v>
      </c>
      <c r="F55">
        <f t="shared" si="4"/>
        <v>7.5000000000000094E-2</v>
      </c>
      <c r="H55">
        <f ca="1"/>
        <v>5.0141705255328982E-2</v>
      </c>
      <c r="K55">
        <f t="shared" si="5"/>
        <v>0</v>
      </c>
      <c r="L55">
        <f ca="1"/>
        <v>9.4795606444183363E-12</v>
      </c>
    </row>
    <row r="56" spans="2:12" x14ac:dyDescent="0.25">
      <c r="B56">
        <f t="shared" si="0"/>
        <v>8.0000000000000085E-2</v>
      </c>
      <c r="C56">
        <f t="shared" si="1"/>
        <v>0</v>
      </c>
      <c r="D56">
        <f t="shared" ca="1" si="2"/>
        <v>-0.1</v>
      </c>
      <c r="E56">
        <f t="shared" ca="1" si="3"/>
        <v>0.01</v>
      </c>
      <c r="F56">
        <f t="shared" si="4"/>
        <v>8.5000000000000089E-2</v>
      </c>
      <c r="H56">
        <f ca="1"/>
        <v>6.0054621279122374E-2</v>
      </c>
      <c r="K56">
        <f t="shared" si="5"/>
        <v>0</v>
      </c>
      <c r="L56">
        <f ca="1"/>
        <v>1.9739124045225889E-13</v>
      </c>
    </row>
    <row r="57" spans="2:12" x14ac:dyDescent="0.25">
      <c r="B57">
        <f t="shared" si="0"/>
        <v>9.000000000000008E-2</v>
      </c>
      <c r="C57">
        <f t="shared" si="1"/>
        <v>0</v>
      </c>
      <c r="D57">
        <f t="shared" ca="1" si="2"/>
        <v>-0.1</v>
      </c>
      <c r="E57">
        <f t="shared" ca="1" si="3"/>
        <v>0.01</v>
      </c>
      <c r="F57">
        <f t="shared" si="4"/>
        <v>9.5000000000000084E-2</v>
      </c>
      <c r="H57">
        <f ca="1"/>
        <v>7.0020237781457315E-2</v>
      </c>
      <c r="K57">
        <f t="shared" si="5"/>
        <v>0</v>
      </c>
      <c r="L57">
        <f ca="1"/>
        <v>3.8704164794560592E-15</v>
      </c>
    </row>
    <row r="58" spans="2:12" x14ac:dyDescent="0.25">
      <c r="B58">
        <f t="shared" si="0"/>
        <v>0.10000000000000007</v>
      </c>
      <c r="C58">
        <f t="shared" si="1"/>
        <v>0</v>
      </c>
      <c r="D58">
        <f t="shared" ca="1" si="2"/>
        <v>-0.1</v>
      </c>
      <c r="E58">
        <f t="shared" ca="1" si="3"/>
        <v>0.01</v>
      </c>
      <c r="F58">
        <f t="shared" si="4"/>
        <v>0.10500000000000008</v>
      </c>
      <c r="H58">
        <f ca="1"/>
        <v>8.0007240228496493E-2</v>
      </c>
      <c r="K58">
        <f t="shared" si="5"/>
        <v>0</v>
      </c>
      <c r="L58">
        <f ca="1"/>
        <v>7.2122478621397565E-17</v>
      </c>
    </row>
    <row r="59" spans="2:12" x14ac:dyDescent="0.25">
      <c r="B59">
        <f t="shared" si="0"/>
        <v>0.11000000000000007</v>
      </c>
      <c r="C59">
        <f t="shared" si="1"/>
        <v>0</v>
      </c>
      <c r="D59">
        <f t="shared" ca="1" si="2"/>
        <v>-0.1</v>
      </c>
      <c r="E59">
        <f t="shared" ca="1" si="3"/>
        <v>0.01</v>
      </c>
      <c r="F59">
        <f t="shared" si="4"/>
        <v>0.11500000000000007</v>
      </c>
      <c r="H59">
        <f ca="1"/>
        <v>9.0002510689274035E-2</v>
      </c>
      <c r="K59">
        <f t="shared" si="5"/>
        <v>0</v>
      </c>
      <c r="L59">
        <f ca="1"/>
        <v>1.2864325790637817E-18</v>
      </c>
    </row>
    <row r="60" spans="2:12" x14ac:dyDescent="0.25">
      <c r="B60">
        <f t="shared" si="0"/>
        <v>0.12000000000000006</v>
      </c>
      <c r="C60">
        <f t="shared" si="1"/>
        <v>0</v>
      </c>
      <c r="D60">
        <f t="shared" ca="1" si="2"/>
        <v>-0.1</v>
      </c>
      <c r="E60">
        <f t="shared" ca="1" si="3"/>
        <v>0.01</v>
      </c>
      <c r="F60">
        <f t="shared" si="4"/>
        <v>0.12500000000000006</v>
      </c>
      <c r="H60">
        <f ca="1"/>
        <v>0.10000084664426455</v>
      </c>
      <c r="K60">
        <f t="shared" si="5"/>
        <v>0</v>
      </c>
      <c r="L60">
        <f ca="1"/>
        <v>2.2090030514548271E-20</v>
      </c>
    </row>
    <row r="61" spans="2:12" x14ac:dyDescent="0.25">
      <c r="B61">
        <f t="shared" si="0"/>
        <v>0.13000000000000006</v>
      </c>
      <c r="C61">
        <f t="shared" si="1"/>
        <v>0</v>
      </c>
      <c r="D61">
        <f t="shared" ca="1" si="2"/>
        <v>-0.1</v>
      </c>
      <c r="E61">
        <f t="shared" ca="1" si="3"/>
        <v>0.01</v>
      </c>
      <c r="F61">
        <f t="shared" si="4"/>
        <v>0.13500000000000006</v>
      </c>
      <c r="H61">
        <f ca="1"/>
        <v>0.11000027841258436</v>
      </c>
      <c r="K61">
        <f t="shared" si="5"/>
        <v>0</v>
      </c>
      <c r="L61">
        <f ca="1"/>
        <v>3.6687602329589087E-22</v>
      </c>
    </row>
    <row r="62" spans="2:12" x14ac:dyDescent="0.25">
      <c r="B62">
        <f t="shared" si="0"/>
        <v>0.14000000000000007</v>
      </c>
      <c r="C62">
        <f t="shared" si="1"/>
        <v>0</v>
      </c>
      <c r="D62">
        <f t="shared" ca="1" si="2"/>
        <v>-0.1</v>
      </c>
      <c r="E62">
        <f t="shared" ca="1" si="3"/>
        <v>0.01</v>
      </c>
      <c r="F62">
        <f t="shared" si="4"/>
        <v>0.14500000000000007</v>
      </c>
      <c r="H62">
        <f ca="1"/>
        <v>0.12000008949548628</v>
      </c>
      <c r="K62">
        <f t="shared" si="5"/>
        <v>0</v>
      </c>
      <c r="L62">
        <f ca="1"/>
        <v>5.9158996462973473E-24</v>
      </c>
    </row>
    <row r="63" spans="2:12" x14ac:dyDescent="0.25">
      <c r="B63">
        <f t="shared" si="0"/>
        <v>0.15000000000000008</v>
      </c>
      <c r="C63">
        <f t="shared" si="1"/>
        <v>0</v>
      </c>
      <c r="D63">
        <f t="shared" ca="1" si="2"/>
        <v>-0.1</v>
      </c>
      <c r="E63">
        <f t="shared" ca="1" si="3"/>
        <v>0.01</v>
      </c>
      <c r="F63">
        <f t="shared" si="4"/>
        <v>0.15500000000000008</v>
      </c>
      <c r="H63">
        <f ca="1"/>
        <v>0.13000002818011108</v>
      </c>
      <c r="K63">
        <f t="shared" si="5"/>
        <v>0</v>
      </c>
      <c r="L63">
        <f ca="1"/>
        <v>9.2915801020280645E-26</v>
      </c>
    </row>
    <row r="64" spans="2:12" x14ac:dyDescent="0.25">
      <c r="B64">
        <f t="shared" si="0"/>
        <v>0.16000000000000009</v>
      </c>
      <c r="C64">
        <f t="shared" si="1"/>
        <v>0</v>
      </c>
      <c r="D64">
        <f t="shared" ca="1" si="2"/>
        <v>-0.1</v>
      </c>
      <c r="E64">
        <f t="shared" ca="1" si="3"/>
        <v>0.01</v>
      </c>
      <c r="F64">
        <f t="shared" si="4"/>
        <v>0.16500000000000009</v>
      </c>
      <c r="H64">
        <f ca="1"/>
        <v>0.14000000870766982</v>
      </c>
      <c r="K64">
        <f t="shared" si="5"/>
        <v>0</v>
      </c>
      <c r="L64">
        <f ca="1"/>
        <v>1.4252702372481398E-27</v>
      </c>
    </row>
    <row r="65" spans="2:12" x14ac:dyDescent="0.25">
      <c r="B65">
        <f t="shared" si="0"/>
        <v>0.1700000000000001</v>
      </c>
      <c r="C65">
        <f t="shared" si="1"/>
        <v>0</v>
      </c>
      <c r="D65">
        <f t="shared" ca="1" si="2"/>
        <v>-0.1</v>
      </c>
      <c r="E65">
        <f t="shared" ca="1" si="3"/>
        <v>0.01</v>
      </c>
      <c r="F65">
        <f t="shared" si="4"/>
        <v>0.1750000000000001</v>
      </c>
      <c r="H65">
        <f ca="1"/>
        <v>0.15000000264465935</v>
      </c>
      <c r="K65">
        <f t="shared" si="5"/>
        <v>0</v>
      </c>
      <c r="L65">
        <f ca="1"/>
        <v>2.1401371986064587E-29</v>
      </c>
    </row>
    <row r="66" spans="2:12" x14ac:dyDescent="0.25">
      <c r="B66">
        <f t="shared" si="0"/>
        <v>0.1800000000000001</v>
      </c>
      <c r="C66">
        <f t="shared" si="1"/>
        <v>0</v>
      </c>
      <c r="D66">
        <f t="shared" ca="1" si="2"/>
        <v>-0.1</v>
      </c>
      <c r="E66">
        <f t="shared" ca="1" si="3"/>
        <v>0.01</v>
      </c>
      <c r="F66">
        <f t="shared" si="4"/>
        <v>0.18500000000000011</v>
      </c>
      <c r="H66">
        <f ca="1"/>
        <v>0.16000000079070409</v>
      </c>
      <c r="K66">
        <f t="shared" si="5"/>
        <v>0</v>
      </c>
      <c r="L66">
        <f ca="1"/>
        <v>3.1519556776448071E-31</v>
      </c>
    </row>
    <row r="67" spans="2:12" x14ac:dyDescent="0.25">
      <c r="B67">
        <f t="shared" si="0"/>
        <v>0.19000000000000011</v>
      </c>
      <c r="C67">
        <f t="shared" si="1"/>
        <v>0</v>
      </c>
      <c r="D67">
        <f t="shared" ca="1" si="2"/>
        <v>-0.1</v>
      </c>
      <c r="E67">
        <f t="shared" ca="1" si="3"/>
        <v>0.01</v>
      </c>
      <c r="F67">
        <f t="shared" si="4"/>
        <v>0.19500000000000012</v>
      </c>
      <c r="H67">
        <f ca="1"/>
        <v>0.17000000023863099</v>
      </c>
      <c r="K67">
        <f t="shared" si="5"/>
        <v>0</v>
      </c>
      <c r="L67">
        <f ca="1"/>
        <v>4.5609459885909287E-33</v>
      </c>
    </row>
    <row r="68" spans="2:12" x14ac:dyDescent="0.25">
      <c r="B68">
        <f t="shared" si="0"/>
        <v>0.20000000000000012</v>
      </c>
      <c r="C68">
        <f t="shared" si="1"/>
        <v>0</v>
      </c>
      <c r="D68">
        <f t="shared" ca="1" si="2"/>
        <v>-0.1</v>
      </c>
      <c r="E68">
        <f t="shared" ca="1" si="3"/>
        <v>0.01</v>
      </c>
      <c r="F68">
        <f t="shared" si="4"/>
        <v>0.20500000000000013</v>
      </c>
      <c r="H68">
        <f ca="1"/>
        <v>0.18000000034667199</v>
      </c>
      <c r="K68">
        <f t="shared" si="5"/>
        <v>0</v>
      </c>
      <c r="L68">
        <f ca="1"/>
        <v>6.4940135637094854E-35</v>
      </c>
    </row>
    <row r="69" spans="2:12" x14ac:dyDescent="0.25">
      <c r="B69">
        <f t="shared" si="0"/>
        <v>0.21000000000000013</v>
      </c>
      <c r="C69">
        <f t="shared" si="1"/>
        <v>0</v>
      </c>
      <c r="D69">
        <f t="shared" ca="1" si="2"/>
        <v>-0.1</v>
      </c>
      <c r="E69">
        <f t="shared" ca="1" si="3"/>
        <v>0.01</v>
      </c>
      <c r="F69">
        <f t="shared" si="4"/>
        <v>0.21500000000000014</v>
      </c>
      <c r="H69">
        <f ca="1"/>
        <v>0.19000001281176027</v>
      </c>
      <c r="K69">
        <f t="shared" si="5"/>
        <v>0</v>
      </c>
      <c r="L69">
        <f ca="1"/>
        <v>9.110087904399842E-37</v>
      </c>
    </row>
    <row r="70" spans="2:12" x14ac:dyDescent="0.25">
      <c r="B70">
        <f t="shared" si="0"/>
        <v>0.22000000000000014</v>
      </c>
      <c r="C70">
        <f t="shared" si="1"/>
        <v>0</v>
      </c>
      <c r="D70">
        <f t="shared" ca="1" si="2"/>
        <v>-0.1</v>
      </c>
      <c r="E70">
        <f t="shared" ca="1" si="3"/>
        <v>0.01</v>
      </c>
      <c r="F70">
        <f t="shared" si="4"/>
        <v>0.22500000000000014</v>
      </c>
      <c r="H70">
        <f ca="1"/>
        <v>0.20000054628328559</v>
      </c>
      <c r="K70">
        <f t="shared" si="5"/>
        <v>0</v>
      </c>
      <c r="L70">
        <f ca="1"/>
        <v>1.2606191347359499E-38</v>
      </c>
    </row>
    <row r="71" spans="2:12" x14ac:dyDescent="0.25">
      <c r="B71">
        <f t="shared" si="0"/>
        <v>0.23000000000000015</v>
      </c>
      <c r="C71">
        <f t="shared" si="1"/>
        <v>0</v>
      </c>
      <c r="D71">
        <f t="shared" ca="1" si="2"/>
        <v>-0.1</v>
      </c>
      <c r="E71">
        <f t="shared" ca="1" si="3"/>
        <v>0.01</v>
      </c>
      <c r="F71">
        <f t="shared" si="4"/>
        <v>0.23500000000000015</v>
      </c>
      <c r="H71">
        <f ca="1"/>
        <v>0.2100214943639791</v>
      </c>
      <c r="K71">
        <f t="shared" si="5"/>
        <v>0</v>
      </c>
      <c r="L71">
        <f ca="1"/>
        <v>1.7224057710203876E-40</v>
      </c>
    </row>
    <row r="72" spans="2:12" x14ac:dyDescent="0.25">
      <c r="B72">
        <f t="shared" si="0"/>
        <v>0.24000000000000016</v>
      </c>
      <c r="C72">
        <f t="shared" si="1"/>
        <v>0</v>
      </c>
      <c r="D72">
        <f t="shared" ca="1" si="2"/>
        <v>-0.1</v>
      </c>
      <c r="E72">
        <f t="shared" ca="1" si="3"/>
        <v>0.01</v>
      </c>
      <c r="F72">
        <f t="shared" si="4"/>
        <v>0.24500000000000016</v>
      </c>
      <c r="H72">
        <f ca="1"/>
        <v>0.22077088876447387</v>
      </c>
      <c r="K72">
        <f t="shared" si="5"/>
        <v>0</v>
      </c>
      <c r="L72">
        <f ca="1"/>
        <v>2.317274819276683E-42</v>
      </c>
    </row>
    <row r="73" spans="2:12" x14ac:dyDescent="0.25">
      <c r="B73">
        <f t="shared" si="0"/>
        <v>0.25000000000000017</v>
      </c>
      <c r="C73">
        <f t="shared" si="1"/>
        <v>0</v>
      </c>
      <c r="D73">
        <v>0</v>
      </c>
      <c r="E73">
        <f t="shared" ca="1" si="3"/>
        <v>0.01</v>
      </c>
      <c r="F73">
        <f t="shared" si="4"/>
        <v>0.25500000000000017</v>
      </c>
      <c r="H73">
        <f ca="1"/>
        <v>0.25500000000000017</v>
      </c>
      <c r="K73">
        <f t="shared" si="5"/>
        <v>0</v>
      </c>
      <c r="L73">
        <f ca="1"/>
        <v>4.3364324877250343E-44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N73"/>
  <sheetViews>
    <sheetView topLeftCell="A4" workbookViewId="0">
      <selection activeCell="I10" sqref="I10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7.0574249851004479E-3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 ca="1">0.1*(RAND()-0.5)</f>
        <v>2.6290391552504323E-2</v>
      </c>
      <c r="D23">
        <f ca="1">0.1*(RAND()-0.5)</f>
        <v>4.9084728409172933E-2</v>
      </c>
      <c r="E23">
        <f ca="1">$C$6*RAND()</f>
        <v>7.7671143564526021E-2</v>
      </c>
      <c r="F23">
        <f>MAX(0,B23-$F$16)</f>
        <v>0</v>
      </c>
      <c r="H23">
        <f t="array" aca="1" ref="H23:H73" ca="1">_xll.xFd1d(C2,B23:B73,C23:C73,D23:D73,E23:E73,F23:F73,C16:C20)</f>
        <v>2.8124932843132363E-11</v>
      </c>
      <c r="K23">
        <f>IF(ABS(B23-$C$3)&lt;0.0000000001,1,0)</f>
        <v>0</v>
      </c>
      <c r="L23">
        <f t="array" aca="1" ref="L23:L73" ca="1">_xll.xFd1d($C$2,B23:B73,C23:C73,D23:D73,E23:E73,K23:K73,L16:L20)</f>
        <v>1.3344850284355311E-11</v>
      </c>
      <c r="N23">
        <f ca="1">SUM(L23:L73)</f>
        <v>0.99628910908942514</v>
      </c>
    </row>
    <row r="24" spans="2:14" x14ac:dyDescent="0.25">
      <c r="B24">
        <f t="shared" ref="B24:B73" si="0">B23+$C$14</f>
        <v>-0.24</v>
      </c>
      <c r="C24">
        <f t="shared" ref="C24:D55" ca="1" si="1">0.1*(RAND()-0.5)</f>
        <v>4.4978519469669907E-3</v>
      </c>
      <c r="D24">
        <f t="shared" ca="1" si="1"/>
        <v>4.5433036617450046E-2</v>
      </c>
      <c r="E24">
        <f t="shared" ref="E24:E73" ca="1" si="2">$C$6*RAND()</f>
        <v>9.6706761034966421E-2</v>
      </c>
      <c r="F24">
        <f t="shared" ref="F24:F73" si="3">MAX(0,B24-$F$16)</f>
        <v>0</v>
      </c>
      <c r="H24">
        <f ca="1"/>
        <v>5.1195071059115916E-11</v>
      </c>
      <c r="K24">
        <f t="shared" ref="K24:K73" si="4">IF(ABS(B24-$C$3)&lt;0.0000000001,1,0)</f>
        <v>0</v>
      </c>
      <c r="L24">
        <f ca="1"/>
        <v>2.5498408477297596E-12</v>
      </c>
    </row>
    <row r="25" spans="2:14" x14ac:dyDescent="0.25">
      <c r="B25">
        <f t="shared" si="0"/>
        <v>-0.22999999999999998</v>
      </c>
      <c r="C25">
        <f t="shared" ca="1" si="1"/>
        <v>-3.0523365752467092E-2</v>
      </c>
      <c r="D25">
        <f t="shared" ca="1" si="1"/>
        <v>3.2884508120279814E-2</v>
      </c>
      <c r="E25">
        <f t="shared" ca="1" si="2"/>
        <v>5.4916697816487309E-2</v>
      </c>
      <c r="F25">
        <f t="shared" si="3"/>
        <v>0</v>
      </c>
      <c r="H25">
        <f ca="1"/>
        <v>7.6218182508250161E-11</v>
      </c>
      <c r="K25">
        <f t="shared" si="4"/>
        <v>0</v>
      </c>
      <c r="L25">
        <f ca="1"/>
        <v>1.2915712684858566E-11</v>
      </c>
    </row>
    <row r="26" spans="2:14" x14ac:dyDescent="0.25">
      <c r="B26">
        <f t="shared" si="0"/>
        <v>-0.21999999999999997</v>
      </c>
      <c r="C26">
        <f t="shared" ca="1" si="1"/>
        <v>1.9695619238862018E-2</v>
      </c>
      <c r="D26">
        <f t="shared" ca="1" si="1"/>
        <v>3.0961783305331739E-2</v>
      </c>
      <c r="E26">
        <f t="shared" ca="1" si="2"/>
        <v>2.6567779168926078E-2</v>
      </c>
      <c r="F26">
        <f t="shared" si="3"/>
        <v>0</v>
      </c>
      <c r="H26">
        <f ca="1"/>
        <v>1.1323296365271284E-10</v>
      </c>
      <c r="K26">
        <f t="shared" si="4"/>
        <v>0</v>
      </c>
      <c r="L26">
        <f ca="1"/>
        <v>9.9863366649199323E-11</v>
      </c>
    </row>
    <row r="27" spans="2:14" x14ac:dyDescent="0.25">
      <c r="B27">
        <f t="shared" si="0"/>
        <v>-0.20999999999999996</v>
      </c>
      <c r="C27">
        <f t="shared" ca="1" si="1"/>
        <v>-1.1871160108002377E-3</v>
      </c>
      <c r="D27">
        <f t="shared" ca="1" si="1"/>
        <v>-4.1071774320438015E-2</v>
      </c>
      <c r="E27">
        <f t="shared" ca="1" si="2"/>
        <v>7.5393895806403391E-2</v>
      </c>
      <c r="F27">
        <f t="shared" si="3"/>
        <v>0</v>
      </c>
      <c r="H27">
        <f ca="1"/>
        <v>2.0164947567015173E-10</v>
      </c>
      <c r="K27">
        <f t="shared" si="4"/>
        <v>0</v>
      </c>
      <c r="L27">
        <f ca="1"/>
        <v>3.6222714952115764E-11</v>
      </c>
    </row>
    <row r="28" spans="2:14" x14ac:dyDescent="0.25">
      <c r="B28">
        <f t="shared" si="0"/>
        <v>-0.19999999999999996</v>
      </c>
      <c r="C28">
        <f t="shared" ca="1" si="1"/>
        <v>1.6571727417959037E-2</v>
      </c>
      <c r="D28">
        <f t="shared" ca="1" si="1"/>
        <v>-4.4486445187328451E-2</v>
      </c>
      <c r="E28">
        <f t="shared" ca="1" si="2"/>
        <v>7.7285021831254894E-2</v>
      </c>
      <c r="F28">
        <f t="shared" si="3"/>
        <v>0</v>
      </c>
      <c r="H28">
        <f ca="1"/>
        <v>3.312148808340289E-10</v>
      </c>
      <c r="K28">
        <f t="shared" si="4"/>
        <v>0</v>
      </c>
      <c r="L28">
        <f ca="1"/>
        <v>4.9280020051330385E-11</v>
      </c>
    </row>
    <row r="29" spans="2:14" x14ac:dyDescent="0.25">
      <c r="B29">
        <f t="shared" si="0"/>
        <v>-0.18999999999999995</v>
      </c>
      <c r="C29">
        <f t="shared" ca="1" si="1"/>
        <v>-8.6000212134978993E-3</v>
      </c>
      <c r="D29">
        <f t="shared" ca="1" si="1"/>
        <v>3.6254205330688953E-2</v>
      </c>
      <c r="E29">
        <f t="shared" ca="1" si="2"/>
        <v>2.4033182427768886E-2</v>
      </c>
      <c r="F29">
        <f t="shared" si="3"/>
        <v>0</v>
      </c>
      <c r="H29">
        <f ca="1"/>
        <v>5.2462581970337052E-10</v>
      </c>
      <c r="K29">
        <f t="shared" si="4"/>
        <v>0</v>
      </c>
      <c r="L29">
        <f ca="1"/>
        <v>8.0719562224541186E-10</v>
      </c>
    </row>
    <row r="30" spans="2:14" x14ac:dyDescent="0.25">
      <c r="B30">
        <f t="shared" si="0"/>
        <v>-0.17999999999999994</v>
      </c>
      <c r="C30">
        <f t="shared" ca="1" si="1"/>
        <v>1.9720918787093325E-2</v>
      </c>
      <c r="D30">
        <f t="shared" ca="1" si="1"/>
        <v>3.2493153872750091E-2</v>
      </c>
      <c r="E30">
        <f t="shared" ca="1" si="2"/>
        <v>4.6118359924062047E-2</v>
      </c>
      <c r="F30">
        <f t="shared" si="3"/>
        <v>0</v>
      </c>
      <c r="H30">
        <f ca="1"/>
        <v>9.3187249308159989E-10</v>
      </c>
      <c r="K30">
        <f t="shared" si="4"/>
        <v>0</v>
      </c>
      <c r="L30">
        <f ca="1"/>
        <v>8.7816270223564072E-10</v>
      </c>
    </row>
    <row r="31" spans="2:14" x14ac:dyDescent="0.25">
      <c r="B31">
        <f t="shared" si="0"/>
        <v>-0.16999999999999993</v>
      </c>
      <c r="C31">
        <f t="shared" ca="1" si="1"/>
        <v>1.1932025311152894E-2</v>
      </c>
      <c r="D31">
        <f t="shared" ca="1" si="1"/>
        <v>1.3058203739160768E-2</v>
      </c>
      <c r="E31">
        <f t="shared" ca="1" si="2"/>
        <v>6.1231930299763031E-2</v>
      </c>
      <c r="F31">
        <f t="shared" si="3"/>
        <v>0</v>
      </c>
      <c r="H31">
        <f ca="1"/>
        <v>1.5136095122627271E-9</v>
      </c>
      <c r="K31">
        <f t="shared" si="4"/>
        <v>0</v>
      </c>
      <c r="L31">
        <f ca="1"/>
        <v>1.0563692643195137E-9</v>
      </c>
    </row>
    <row r="32" spans="2:14" x14ac:dyDescent="0.25">
      <c r="B32">
        <f t="shared" si="0"/>
        <v>-0.15999999999999992</v>
      </c>
      <c r="C32">
        <f t="shared" ca="1" si="1"/>
        <v>-3.279670615884437E-2</v>
      </c>
      <c r="D32">
        <f t="shared" ca="1" si="1"/>
        <v>-4.4216236124902046E-2</v>
      </c>
      <c r="E32">
        <f t="shared" ca="1" si="2"/>
        <v>7.8018633359170642E-2</v>
      </c>
      <c r="F32">
        <f t="shared" si="3"/>
        <v>0</v>
      </c>
      <c r="H32">
        <f ca="1"/>
        <v>2.3602928833570736E-9</v>
      </c>
      <c r="K32">
        <f t="shared" si="4"/>
        <v>0</v>
      </c>
      <c r="L32">
        <f ca="1"/>
        <v>9.4767242675863462E-10</v>
      </c>
    </row>
    <row r="33" spans="2:12" x14ac:dyDescent="0.25">
      <c r="B33">
        <f t="shared" si="0"/>
        <v>-0.14999999999999991</v>
      </c>
      <c r="C33">
        <f t="shared" ca="1" si="1"/>
        <v>-1.7672182834036911E-2</v>
      </c>
      <c r="D33">
        <f t="shared" ca="1" si="1"/>
        <v>-9.1437371267697361E-3</v>
      </c>
      <c r="E33">
        <f t="shared" ca="1" si="2"/>
        <v>9.9468819623610261E-2</v>
      </c>
      <c r="F33">
        <f t="shared" si="3"/>
        <v>0</v>
      </c>
      <c r="H33">
        <f ca="1"/>
        <v>3.6376539882020703E-9</v>
      </c>
      <c r="K33">
        <f t="shared" si="4"/>
        <v>0</v>
      </c>
      <c r="L33">
        <f ca="1"/>
        <v>8.8223151113536357E-10</v>
      </c>
    </row>
    <row r="34" spans="2:12" x14ac:dyDescent="0.25">
      <c r="B34">
        <f t="shared" si="0"/>
        <v>-0.1399999999999999</v>
      </c>
      <c r="C34">
        <f t="shared" ca="1" si="1"/>
        <v>1.6300628837597755E-4</v>
      </c>
      <c r="D34">
        <f t="shared" ca="1" si="1"/>
        <v>-8.001163535633949E-3</v>
      </c>
      <c r="E34">
        <f t="shared" ca="1" si="2"/>
        <v>9.2381402286698638E-2</v>
      </c>
      <c r="F34">
        <f t="shared" si="3"/>
        <v>0</v>
      </c>
      <c r="H34">
        <f ca="1"/>
        <v>5.2314542112800278E-9</v>
      </c>
      <c r="K34">
        <f t="shared" si="4"/>
        <v>0</v>
      </c>
      <c r="L34">
        <f ca="1"/>
        <v>1.44384501773083E-9</v>
      </c>
    </row>
    <row r="35" spans="2:12" x14ac:dyDescent="0.25">
      <c r="B35">
        <f t="shared" si="0"/>
        <v>-0.12999999999999989</v>
      </c>
      <c r="C35">
        <f t="shared" ca="1" si="1"/>
        <v>-2.879401567169846E-2</v>
      </c>
      <c r="D35">
        <f t="shared" ca="1" si="1"/>
        <v>4.7986685420207911E-2</v>
      </c>
      <c r="E35">
        <f t="shared" ca="1" si="2"/>
        <v>5.5571430088877494E-2</v>
      </c>
      <c r="F35">
        <f t="shared" si="3"/>
        <v>0</v>
      </c>
      <c r="H35">
        <f ca="1"/>
        <v>7.3455509817733937E-9</v>
      </c>
      <c r="K35">
        <f t="shared" si="4"/>
        <v>0</v>
      </c>
      <c r="L35">
        <f ca="1"/>
        <v>5.6025853533980802E-9</v>
      </c>
    </row>
    <row r="36" spans="2:12" x14ac:dyDescent="0.25">
      <c r="B36">
        <f t="shared" si="0"/>
        <v>-0.1199999999999999</v>
      </c>
      <c r="C36">
        <f t="shared" ca="1" si="1"/>
        <v>1.1891157249197871E-3</v>
      </c>
      <c r="D36">
        <f t="shared" ca="1" si="1"/>
        <v>1.8264432475583404E-3</v>
      </c>
      <c r="E36">
        <f t="shared" ca="1" si="2"/>
        <v>3.5374176078030064E-3</v>
      </c>
      <c r="F36">
        <f t="shared" si="3"/>
        <v>0</v>
      </c>
      <c r="H36">
        <f ca="1"/>
        <v>1.0399679070205787E-8</v>
      </c>
      <c r="K36">
        <f t="shared" si="4"/>
        <v>0</v>
      </c>
      <c r="L36">
        <f ca="1"/>
        <v>2.5659195354476884E-6</v>
      </c>
    </row>
    <row r="37" spans="2:12" x14ac:dyDescent="0.25">
      <c r="B37">
        <f t="shared" si="0"/>
        <v>-0.1099999999999999</v>
      </c>
      <c r="C37">
        <f t="shared" ca="1" si="1"/>
        <v>-3.3440036964297849E-2</v>
      </c>
      <c r="D37">
        <f t="shared" ca="1" si="1"/>
        <v>3.0023560379404724E-2</v>
      </c>
      <c r="E37">
        <f t="shared" ca="1" si="2"/>
        <v>1.6717015858265804E-2</v>
      </c>
      <c r="F37">
        <f t="shared" si="3"/>
        <v>0</v>
      </c>
      <c r="H37">
        <f ca="1"/>
        <v>1.80874001801158E-7</v>
      </c>
      <c r="K37">
        <f t="shared" si="4"/>
        <v>0</v>
      </c>
      <c r="L37">
        <f ca="1"/>
        <v>7.8316194212275331E-6</v>
      </c>
    </row>
    <row r="38" spans="2:12" x14ac:dyDescent="0.25">
      <c r="B38">
        <f t="shared" si="0"/>
        <v>-9.9999999999999908E-2</v>
      </c>
      <c r="C38">
        <f t="shared" ca="1" si="1"/>
        <v>3.0786625836001558E-2</v>
      </c>
      <c r="D38">
        <f t="shared" ca="1" si="1"/>
        <v>4.2371503323078076E-2</v>
      </c>
      <c r="E38">
        <f t="shared" ca="1" si="2"/>
        <v>8.0885149104369752E-2</v>
      </c>
      <c r="F38">
        <f t="shared" si="3"/>
        <v>0</v>
      </c>
      <c r="H38">
        <f ca="1"/>
        <v>3.9808454268775723E-7</v>
      </c>
      <c r="K38">
        <f t="shared" si="4"/>
        <v>0</v>
      </c>
      <c r="L38">
        <f ca="1"/>
        <v>2.3182549738313018E-6</v>
      </c>
    </row>
    <row r="39" spans="2:12" x14ac:dyDescent="0.25">
      <c r="B39">
        <f t="shared" si="0"/>
        <v>-8.9999999999999913E-2</v>
      </c>
      <c r="C39">
        <f t="shared" ca="1" si="1"/>
        <v>-2.3761793428172175E-2</v>
      </c>
      <c r="D39">
        <f t="shared" ca="1" si="1"/>
        <v>-1.2660072748337015E-2</v>
      </c>
      <c r="E39">
        <f t="shared" ca="1" si="2"/>
        <v>9.182993742917496E-2</v>
      </c>
      <c r="F39">
        <f t="shared" si="3"/>
        <v>0</v>
      </c>
      <c r="H39">
        <f ca="1"/>
        <v>6.3381349194960122E-7</v>
      </c>
      <c r="K39">
        <f t="shared" si="4"/>
        <v>0</v>
      </c>
      <c r="L39">
        <f ca="1"/>
        <v>3.1402590835283971E-6</v>
      </c>
    </row>
    <row r="40" spans="2:12" x14ac:dyDescent="0.25">
      <c r="B40">
        <f t="shared" si="0"/>
        <v>-7.9999999999999918E-2</v>
      </c>
      <c r="C40">
        <f t="shared" ca="1" si="1"/>
        <v>3.6484687017805988E-2</v>
      </c>
      <c r="D40">
        <f t="shared" ca="1" si="1"/>
        <v>1.4244527165148336E-2</v>
      </c>
      <c r="E40">
        <f t="shared" ca="1" si="2"/>
        <v>8.3981133016603746E-2</v>
      </c>
      <c r="F40">
        <f t="shared" si="3"/>
        <v>0</v>
      </c>
      <c r="H40">
        <f ca="1"/>
        <v>9.3639209751471923E-7</v>
      </c>
      <c r="K40">
        <f t="shared" si="4"/>
        <v>0</v>
      </c>
      <c r="L40">
        <f ca="1"/>
        <v>5.547111025514195E-6</v>
      </c>
    </row>
    <row r="41" spans="2:12" x14ac:dyDescent="0.25">
      <c r="B41">
        <f t="shared" si="0"/>
        <v>-6.9999999999999923E-2</v>
      </c>
      <c r="C41">
        <f t="shared" ca="1" si="1"/>
        <v>4.4064755748178475E-2</v>
      </c>
      <c r="D41">
        <f t="shared" ca="1" si="1"/>
        <v>-4.6440720652339285E-3</v>
      </c>
      <c r="E41">
        <f t="shared" ca="1" si="2"/>
        <v>5.2428486972266432E-3</v>
      </c>
      <c r="F41">
        <f t="shared" si="3"/>
        <v>0</v>
      </c>
      <c r="H41">
        <f ca="1"/>
        <v>1.3302449102543416E-6</v>
      </c>
      <c r="K41">
        <f t="shared" si="4"/>
        <v>0</v>
      </c>
      <c r="L41">
        <f ca="1"/>
        <v>4.8038299815063567E-4</v>
      </c>
    </row>
    <row r="42" spans="2:12" x14ac:dyDescent="0.25">
      <c r="B42">
        <f t="shared" si="0"/>
        <v>-5.9999999999999921E-2</v>
      </c>
      <c r="C42">
        <f t="shared" ca="1" si="1"/>
        <v>-1.4261638676272982E-2</v>
      </c>
      <c r="D42">
        <f t="shared" ca="1" si="1"/>
        <v>2.2700393860021317E-2</v>
      </c>
      <c r="E42">
        <f t="shared" ca="1" si="2"/>
        <v>5.5033669184174232E-2</v>
      </c>
      <c r="F42">
        <f t="shared" si="3"/>
        <v>0</v>
      </c>
      <c r="H42">
        <f ca="1"/>
        <v>4.2197129020854922E-5</v>
      </c>
      <c r="K42">
        <f t="shared" si="4"/>
        <v>0</v>
      </c>
      <c r="L42">
        <f ca="1"/>
        <v>1.38298235026745E-4</v>
      </c>
    </row>
    <row r="43" spans="2:12" x14ac:dyDescent="0.25">
      <c r="B43">
        <f t="shared" si="0"/>
        <v>-4.999999999999992E-2</v>
      </c>
      <c r="C43">
        <f t="shared" ca="1" si="1"/>
        <v>-3.4393096697789796E-2</v>
      </c>
      <c r="D43">
        <f t="shared" ca="1" si="1"/>
        <v>-4.3249107594919706E-2</v>
      </c>
      <c r="E43">
        <f t="shared" ca="1" si="2"/>
        <v>1.732532729723275E-2</v>
      </c>
      <c r="F43">
        <f t="shared" si="3"/>
        <v>0</v>
      </c>
      <c r="H43">
        <f ca="1"/>
        <v>8.7394963604116242E-5</v>
      </c>
      <c r="K43">
        <f t="shared" si="4"/>
        <v>0</v>
      </c>
      <c r="L43">
        <f ca="1"/>
        <v>8.5616263215497002E-4</v>
      </c>
    </row>
    <row r="44" spans="2:12" x14ac:dyDescent="0.25">
      <c r="B44">
        <f t="shared" si="0"/>
        <v>-3.9999999999999918E-2</v>
      </c>
      <c r="C44">
        <f t="shared" ca="1" si="1"/>
        <v>1.7567542199723153E-2</v>
      </c>
      <c r="D44">
        <f t="shared" ca="1" si="1"/>
        <v>4.4248928707837601E-2</v>
      </c>
      <c r="E44">
        <f t="shared" ca="1" si="2"/>
        <v>8.1475690047219662E-3</v>
      </c>
      <c r="F44">
        <f t="shared" si="3"/>
        <v>0</v>
      </c>
      <c r="H44">
        <f ca="1"/>
        <v>4.9375890475770567E-4</v>
      </c>
      <c r="K44">
        <f t="shared" si="4"/>
        <v>0</v>
      </c>
      <c r="L44">
        <f ca="1"/>
        <v>2.1872156503598091E-2</v>
      </c>
    </row>
    <row r="45" spans="2:12" x14ac:dyDescent="0.25">
      <c r="B45">
        <f t="shared" si="0"/>
        <v>-2.9999999999999916E-2</v>
      </c>
      <c r="C45">
        <f t="shared" ca="1" si="1"/>
        <v>2.1309265918319734E-2</v>
      </c>
      <c r="D45">
        <f t="shared" ca="1" si="1"/>
        <v>2.0776342182587716E-2</v>
      </c>
      <c r="E45">
        <f t="shared" ca="1" si="2"/>
        <v>3.702302310001087E-2</v>
      </c>
      <c r="F45">
        <f t="shared" si="3"/>
        <v>0</v>
      </c>
      <c r="H45">
        <f ca="1"/>
        <v>9.3913910883169514E-4</v>
      </c>
      <c r="K45">
        <f t="shared" si="4"/>
        <v>0</v>
      </c>
      <c r="L45">
        <f ca="1"/>
        <v>2.88740953136171E-2</v>
      </c>
    </row>
    <row r="46" spans="2:12" x14ac:dyDescent="0.25">
      <c r="B46">
        <f t="shared" si="0"/>
        <v>-1.9999999999999914E-2</v>
      </c>
      <c r="C46">
        <f t="shared" ca="1" si="1"/>
        <v>-2.8313363244672398E-2</v>
      </c>
      <c r="D46">
        <f t="shared" ca="1" si="1"/>
        <v>3.7833616112687721E-2</v>
      </c>
      <c r="E46">
        <f t="shared" ca="1" si="2"/>
        <v>6.3112562368088251E-2</v>
      </c>
      <c r="F46">
        <f t="shared" si="3"/>
        <v>0</v>
      </c>
      <c r="H46">
        <f ca="1"/>
        <v>1.7037648657530372E-3</v>
      </c>
      <c r="K46">
        <f t="shared" si="4"/>
        <v>0</v>
      </c>
      <c r="L46">
        <f ca="1"/>
        <v>2.3490601328459978E-2</v>
      </c>
    </row>
    <row r="47" spans="2:12" x14ac:dyDescent="0.25">
      <c r="B47">
        <f t="shared" si="0"/>
        <v>-9.9999999999999135E-3</v>
      </c>
      <c r="C47">
        <f t="shared" ca="1" si="1"/>
        <v>-3.833512376500206E-2</v>
      </c>
      <c r="D47">
        <f t="shared" ca="1" si="1"/>
        <v>-9.3623260040957331E-3</v>
      </c>
      <c r="E47">
        <f t="shared" ca="1" si="2"/>
        <v>2.5414909942221332E-2</v>
      </c>
      <c r="F47">
        <f t="shared" si="3"/>
        <v>0</v>
      </c>
      <c r="H47">
        <f ca="1"/>
        <v>2.6318535940316693E-3</v>
      </c>
      <c r="K47">
        <f t="shared" si="4"/>
        <v>0</v>
      </c>
      <c r="L47">
        <f ca="1"/>
        <v>0.20643429694003779</v>
      </c>
    </row>
    <row r="48" spans="2:12" x14ac:dyDescent="0.25">
      <c r="B48">
        <f t="shared" si="0"/>
        <v>8.6736173798840355E-17</v>
      </c>
      <c r="C48">
        <f t="shared" ca="1" si="1"/>
        <v>4.1869998001904801E-2</v>
      </c>
      <c r="D48">
        <f t="shared" ca="1" si="1"/>
        <v>-8.8667098813249526E-3</v>
      </c>
      <c r="E48">
        <f t="shared" ca="1" si="2"/>
        <v>2.085022493605302E-2</v>
      </c>
      <c r="F48">
        <f t="shared" si="3"/>
        <v>5.0000000000000868E-3</v>
      </c>
      <c r="H48" s="1">
        <f ca="1"/>
        <v>7.0574249851004488E-3</v>
      </c>
      <c r="K48">
        <f t="shared" si="4"/>
        <v>1</v>
      </c>
      <c r="L48">
        <f ca="1"/>
        <v>0.5841780525827458</v>
      </c>
    </row>
    <row r="49" spans="2:12" x14ac:dyDescent="0.25">
      <c r="B49">
        <f t="shared" si="0"/>
        <v>1.0000000000000087E-2</v>
      </c>
      <c r="C49">
        <f t="shared" ca="1" si="1"/>
        <v>3.683589233032155E-2</v>
      </c>
      <c r="D49">
        <f t="shared" ca="1" si="1"/>
        <v>-2.0201846489674991E-2</v>
      </c>
      <c r="E49">
        <f t="shared" ca="1" si="2"/>
        <v>6.9362861205020984E-2</v>
      </c>
      <c r="F49">
        <f t="shared" si="3"/>
        <v>1.5000000000000086E-2</v>
      </c>
      <c r="H49">
        <f ca="1"/>
        <v>1.7210305848903401E-2</v>
      </c>
      <c r="K49">
        <f t="shared" si="4"/>
        <v>0</v>
      </c>
      <c r="L49">
        <f ca="1"/>
        <v>2.8840683514090085E-2</v>
      </c>
    </row>
    <row r="50" spans="2:12" x14ac:dyDescent="0.25">
      <c r="B50">
        <f t="shared" si="0"/>
        <v>2.0000000000000087E-2</v>
      </c>
      <c r="C50">
        <f t="shared" ca="1" si="1"/>
        <v>-4.036462775786967E-2</v>
      </c>
      <c r="D50">
        <f t="shared" ca="1" si="1"/>
        <v>2.9572791939477108E-2</v>
      </c>
      <c r="E50">
        <f t="shared" ca="1" si="2"/>
        <v>5.6857700994145936E-2</v>
      </c>
      <c r="F50">
        <f t="shared" si="3"/>
        <v>2.5000000000000088E-2</v>
      </c>
      <c r="H50">
        <f ca="1"/>
        <v>2.8609687952760032E-2</v>
      </c>
      <c r="K50">
        <f t="shared" si="4"/>
        <v>0</v>
      </c>
      <c r="L50">
        <f ca="1"/>
        <v>1.8093881951272234E-2</v>
      </c>
    </row>
    <row r="51" spans="2:12" x14ac:dyDescent="0.25">
      <c r="B51">
        <f t="shared" si="0"/>
        <v>3.0000000000000089E-2</v>
      </c>
      <c r="C51">
        <f t="shared" ca="1" si="1"/>
        <v>-3.5572717911879319E-2</v>
      </c>
      <c r="D51">
        <f t="shared" ca="1" si="1"/>
        <v>3.4474204269624824E-2</v>
      </c>
      <c r="E51">
        <f t="shared" ca="1" si="2"/>
        <v>7.7276572114699741E-3</v>
      </c>
      <c r="F51">
        <f t="shared" si="3"/>
        <v>3.5000000000000087E-2</v>
      </c>
      <c r="H51">
        <f ca="1"/>
        <v>3.8940771606408853E-2</v>
      </c>
      <c r="K51">
        <f t="shared" si="4"/>
        <v>0</v>
      </c>
      <c r="L51">
        <f ca="1"/>
        <v>5.4591431331051446E-2</v>
      </c>
    </row>
    <row r="52" spans="2:12" x14ac:dyDescent="0.25">
      <c r="B52">
        <f t="shared" si="0"/>
        <v>4.0000000000000091E-2</v>
      </c>
      <c r="C52">
        <f t="shared" ca="1" si="1"/>
        <v>-1.8023149987321185E-2</v>
      </c>
      <c r="D52">
        <f t="shared" ca="1" si="1"/>
        <v>-2.5211071116152853E-2</v>
      </c>
      <c r="E52">
        <f t="shared" ca="1" si="2"/>
        <v>1.5484211721707187E-2</v>
      </c>
      <c r="F52">
        <f t="shared" si="3"/>
        <v>4.5000000000000089E-2</v>
      </c>
      <c r="H52">
        <f ca="1"/>
        <v>4.3602418631104783E-2</v>
      </c>
      <c r="K52">
        <f t="shared" si="4"/>
        <v>0</v>
      </c>
      <c r="L52">
        <f ca="1"/>
        <v>2.4528963820577707E-2</v>
      </c>
    </row>
    <row r="53" spans="2:12" x14ac:dyDescent="0.25">
      <c r="B53">
        <f t="shared" si="0"/>
        <v>5.0000000000000093E-2</v>
      </c>
      <c r="C53">
        <f t="shared" ca="1" si="1"/>
        <v>8.8806956836076211E-3</v>
      </c>
      <c r="D53">
        <f t="shared" ca="1" si="1"/>
        <v>-1.9386293794493938E-2</v>
      </c>
      <c r="E53">
        <f t="shared" ca="1" si="2"/>
        <v>2.4695402159242597E-2</v>
      </c>
      <c r="F53">
        <f t="shared" si="3"/>
        <v>5.500000000000009E-2</v>
      </c>
      <c r="H53">
        <f ca="1"/>
        <v>5.2748812767026559E-2</v>
      </c>
      <c r="K53">
        <f t="shared" si="4"/>
        <v>0</v>
      </c>
      <c r="L53">
        <f ca="1"/>
        <v>2.7716915811181052E-3</v>
      </c>
    </row>
    <row r="54" spans="2:12" x14ac:dyDescent="0.25">
      <c r="B54">
        <f t="shared" si="0"/>
        <v>6.0000000000000095E-2</v>
      </c>
      <c r="C54">
        <f t="shared" ca="1" si="1"/>
        <v>-4.1830540357678083E-3</v>
      </c>
      <c r="D54">
        <f t="shared" ca="1" si="1"/>
        <v>3.4619696931552348E-2</v>
      </c>
      <c r="E54">
        <f t="shared" ca="1" si="2"/>
        <v>3.8154057684120384E-2</v>
      </c>
      <c r="F54">
        <f t="shared" si="3"/>
        <v>6.5000000000000099E-2</v>
      </c>
      <c r="H54">
        <f ca="1"/>
        <v>6.491069310278974E-2</v>
      </c>
      <c r="K54">
        <f t="shared" si="4"/>
        <v>0</v>
      </c>
      <c r="L54">
        <f ca="1"/>
        <v>5.4718314976299933E-4</v>
      </c>
    </row>
    <row r="55" spans="2:12" x14ac:dyDescent="0.25">
      <c r="B55">
        <f t="shared" si="0"/>
        <v>7.000000000000009E-2</v>
      </c>
      <c r="C55">
        <f t="shared" ca="1" si="1"/>
        <v>1.1607992804258484E-2</v>
      </c>
      <c r="D55">
        <f t="shared" ca="1" si="1"/>
        <v>-4.4333196531230884E-2</v>
      </c>
      <c r="E55">
        <f t="shared" ca="1" si="2"/>
        <v>3.6529960582069643E-2</v>
      </c>
      <c r="F55">
        <f t="shared" si="3"/>
        <v>7.5000000000000094E-2</v>
      </c>
      <c r="H55">
        <f ca="1"/>
        <v>7.3093960215871584E-2</v>
      </c>
      <c r="K55">
        <f t="shared" si="4"/>
        <v>0</v>
      </c>
      <c r="L55">
        <f ca="1"/>
        <v>3.236714890528428E-4</v>
      </c>
    </row>
    <row r="56" spans="2:12" x14ac:dyDescent="0.25">
      <c r="B56">
        <f t="shared" si="0"/>
        <v>8.0000000000000085E-2</v>
      </c>
      <c r="C56">
        <f t="shared" ref="C56:D73" ca="1" si="5">0.1*(RAND()-0.5)</f>
        <v>1.3265419305630423E-2</v>
      </c>
      <c r="D56">
        <f t="shared" ca="1" si="5"/>
        <v>-3.6693105774480594E-2</v>
      </c>
      <c r="E56">
        <f t="shared" ca="1" si="2"/>
        <v>7.173344183153775E-2</v>
      </c>
      <c r="F56">
        <f t="shared" si="3"/>
        <v>8.5000000000000089E-2</v>
      </c>
      <c r="H56">
        <f ca="1"/>
        <v>8.5699066860184414E-2</v>
      </c>
      <c r="K56">
        <f t="shared" si="4"/>
        <v>0</v>
      </c>
      <c r="L56">
        <f ca="1"/>
        <v>3.9985578815434233E-5</v>
      </c>
    </row>
    <row r="57" spans="2:12" x14ac:dyDescent="0.25">
      <c r="B57">
        <f t="shared" si="0"/>
        <v>9.000000000000008E-2</v>
      </c>
      <c r="C57">
        <f t="shared" ca="1" si="5"/>
        <v>3.9913796901552917E-2</v>
      </c>
      <c r="D57">
        <f t="shared" ca="1" si="5"/>
        <v>4.8550111478736092E-2</v>
      </c>
      <c r="E57">
        <f t="shared" ca="1" si="2"/>
        <v>2.3611962543800515E-2</v>
      </c>
      <c r="F57">
        <f t="shared" si="3"/>
        <v>9.5000000000000084E-2</v>
      </c>
      <c r="H57">
        <f ca="1"/>
        <v>0.10025474514971248</v>
      </c>
      <c r="K57">
        <f t="shared" si="4"/>
        <v>0</v>
      </c>
      <c r="L57">
        <f ca="1"/>
        <v>7.3584943259524598E-5</v>
      </c>
    </row>
    <row r="58" spans="2:12" x14ac:dyDescent="0.25">
      <c r="B58">
        <f t="shared" si="0"/>
        <v>0.10000000000000007</v>
      </c>
      <c r="C58">
        <f t="shared" ca="1" si="5"/>
        <v>-3.5384128377334755E-2</v>
      </c>
      <c r="D58">
        <f t="shared" ca="1" si="5"/>
        <v>1.1035831275724661E-2</v>
      </c>
      <c r="E58">
        <f t="shared" ca="1" si="2"/>
        <v>8.3246450113864112E-3</v>
      </c>
      <c r="F58">
        <f t="shared" si="3"/>
        <v>0.10500000000000008</v>
      </c>
      <c r="H58">
        <f ca="1"/>
        <v>0.10883768601508534</v>
      </c>
      <c r="K58">
        <f t="shared" si="4"/>
        <v>0</v>
      </c>
      <c r="L58">
        <f ca="1"/>
        <v>1.039557987735737E-4</v>
      </c>
    </row>
    <row r="59" spans="2:12" x14ac:dyDescent="0.25">
      <c r="B59">
        <f t="shared" si="0"/>
        <v>0.11000000000000007</v>
      </c>
      <c r="C59">
        <f t="shared" ca="1" si="5"/>
        <v>4.1330841807822885E-2</v>
      </c>
      <c r="D59">
        <f t="shared" ca="1" si="5"/>
        <v>3.8562706461839395E-2</v>
      </c>
      <c r="E59">
        <f t="shared" ca="1" si="2"/>
        <v>2.7240619123023758E-2</v>
      </c>
      <c r="F59">
        <f t="shared" si="3"/>
        <v>0.11500000000000007</v>
      </c>
      <c r="H59">
        <f ca="1"/>
        <v>0.11881891270225256</v>
      </c>
      <c r="K59">
        <f t="shared" si="4"/>
        <v>0</v>
      </c>
      <c r="L59">
        <f ca="1"/>
        <v>9.8448398563512814E-6</v>
      </c>
    </row>
    <row r="60" spans="2:12" x14ac:dyDescent="0.25">
      <c r="B60">
        <f t="shared" si="0"/>
        <v>0.12000000000000006</v>
      </c>
      <c r="C60">
        <f t="shared" ca="1" si="5"/>
        <v>-3.6344355002116205E-2</v>
      </c>
      <c r="D60">
        <f t="shared" ca="1" si="5"/>
        <v>1.0707690601879816E-3</v>
      </c>
      <c r="E60">
        <f t="shared" ca="1" si="2"/>
        <v>8.0939162067731338E-4</v>
      </c>
      <c r="F60">
        <f t="shared" si="3"/>
        <v>0.12500000000000006</v>
      </c>
      <c r="H60">
        <f ca="1"/>
        <v>0.12638109373294135</v>
      </c>
      <c r="K60">
        <f t="shared" si="4"/>
        <v>0</v>
      </c>
      <c r="L60">
        <f ca="1"/>
        <v>1.8312991115134767E-5</v>
      </c>
    </row>
    <row r="61" spans="2:12" x14ac:dyDescent="0.25">
      <c r="B61">
        <f t="shared" si="0"/>
        <v>0.13000000000000006</v>
      </c>
      <c r="C61">
        <f t="shared" ca="1" si="5"/>
        <v>4.8125277807180636E-2</v>
      </c>
      <c r="D61">
        <f t="shared" ca="1" si="5"/>
        <v>6.1549970837725954E-3</v>
      </c>
      <c r="E61">
        <f t="shared" ca="1" si="2"/>
        <v>9.5979419467012942E-3</v>
      </c>
      <c r="F61">
        <f t="shared" si="3"/>
        <v>0.13500000000000006</v>
      </c>
      <c r="H61">
        <f ca="1"/>
        <v>0.13504339184357761</v>
      </c>
      <c r="K61">
        <f t="shared" si="4"/>
        <v>0</v>
      </c>
      <c r="L61">
        <f ca="1"/>
        <v>3.8213136762753837E-7</v>
      </c>
    </row>
    <row r="62" spans="2:12" x14ac:dyDescent="0.25">
      <c r="B62">
        <f t="shared" si="0"/>
        <v>0.14000000000000007</v>
      </c>
      <c r="C62">
        <f t="shared" ca="1" si="5"/>
        <v>4.1168740707276056E-3</v>
      </c>
      <c r="D62">
        <f t="shared" ca="1" si="5"/>
        <v>-2.0120784309553886E-3</v>
      </c>
      <c r="E62">
        <f t="shared" ca="1" si="2"/>
        <v>1.7404816881659825E-2</v>
      </c>
      <c r="F62">
        <f t="shared" si="3"/>
        <v>0.14500000000000007</v>
      </c>
      <c r="H62">
        <f ca="1"/>
        <v>0.14495178555379049</v>
      </c>
      <c r="K62">
        <f t="shared" si="4"/>
        <v>0</v>
      </c>
      <c r="L62">
        <f ca="1"/>
        <v>6.6005159440882961E-8</v>
      </c>
    </row>
    <row r="63" spans="2:12" x14ac:dyDescent="0.25">
      <c r="B63">
        <f t="shared" si="0"/>
        <v>0.15000000000000008</v>
      </c>
      <c r="C63">
        <f t="shared" ca="1" si="5"/>
        <v>-2.7738229285074724E-2</v>
      </c>
      <c r="D63">
        <f t="shared" ca="1" si="5"/>
        <v>4.4954571388906267E-2</v>
      </c>
      <c r="E63">
        <f t="shared" ca="1" si="2"/>
        <v>8.3822716697932634E-2</v>
      </c>
      <c r="F63">
        <f t="shared" si="3"/>
        <v>0.15500000000000008</v>
      </c>
      <c r="H63">
        <f ca="1"/>
        <v>0.15644308989244723</v>
      </c>
      <c r="K63">
        <f t="shared" si="4"/>
        <v>0</v>
      </c>
      <c r="L63">
        <f ca="1"/>
        <v>1.8874545873059134E-9</v>
      </c>
    </row>
    <row r="64" spans="2:12" x14ac:dyDescent="0.25">
      <c r="B64">
        <f t="shared" si="0"/>
        <v>0.16000000000000009</v>
      </c>
      <c r="C64">
        <f t="shared" ca="1" si="5"/>
        <v>2.9399814007274972E-2</v>
      </c>
      <c r="D64">
        <f t="shared" ca="1" si="5"/>
        <v>2.5436281848809941E-2</v>
      </c>
      <c r="E64">
        <f t="shared" ca="1" si="2"/>
        <v>7.7531635711346067E-2</v>
      </c>
      <c r="F64">
        <f t="shared" si="3"/>
        <v>0.16500000000000009</v>
      </c>
      <c r="H64">
        <f ca="1"/>
        <v>0.16666692140277026</v>
      </c>
      <c r="K64">
        <f t="shared" si="4"/>
        <v>0</v>
      </c>
      <c r="L64">
        <f ca="1"/>
        <v>1.6178500241804143E-9</v>
      </c>
    </row>
    <row r="65" spans="2:12" x14ac:dyDescent="0.25">
      <c r="B65">
        <f t="shared" si="0"/>
        <v>0.1700000000000001</v>
      </c>
      <c r="C65">
        <f t="shared" ca="1" si="5"/>
        <v>-1.8566299000921074E-2</v>
      </c>
      <c r="D65">
        <f t="shared" ca="1" si="5"/>
        <v>2.443092345360556E-2</v>
      </c>
      <c r="E65">
        <f t="shared" ca="1" si="2"/>
        <v>5.8585145614943247E-2</v>
      </c>
      <c r="F65">
        <f t="shared" si="3"/>
        <v>0.1750000000000001</v>
      </c>
      <c r="H65">
        <f ca="1"/>
        <v>0.17644786244570959</v>
      </c>
      <c r="K65">
        <f t="shared" si="4"/>
        <v>0</v>
      </c>
      <c r="L65">
        <f ca="1"/>
        <v>1.9283178680639491E-9</v>
      </c>
    </row>
    <row r="66" spans="2:12" x14ac:dyDescent="0.25">
      <c r="B66">
        <f t="shared" si="0"/>
        <v>0.1800000000000001</v>
      </c>
      <c r="C66">
        <f t="shared" ca="1" si="5"/>
        <v>1.4718385878670316E-2</v>
      </c>
      <c r="D66">
        <f t="shared" ca="1" si="5"/>
        <v>-2.815484118802826E-2</v>
      </c>
      <c r="E66">
        <f t="shared" ca="1" si="2"/>
        <v>6.0045324941238799E-2</v>
      </c>
      <c r="F66">
        <f t="shared" si="3"/>
        <v>0.18500000000000011</v>
      </c>
      <c r="H66">
        <f ca="1"/>
        <v>0.18513820614627108</v>
      </c>
      <c r="K66">
        <f t="shared" si="4"/>
        <v>0</v>
      </c>
      <c r="L66">
        <f ca="1"/>
        <v>1.2393642791290379E-9</v>
      </c>
    </row>
    <row r="67" spans="2:12" x14ac:dyDescent="0.25">
      <c r="B67">
        <f t="shared" si="0"/>
        <v>0.19000000000000011</v>
      </c>
      <c r="C67">
        <f t="shared" ca="1" si="5"/>
        <v>-3.9273953999858315E-2</v>
      </c>
      <c r="D67">
        <f t="shared" ca="1" si="5"/>
        <v>6.1932612355721679E-3</v>
      </c>
      <c r="E67">
        <f t="shared" ca="1" si="2"/>
        <v>9.4866366851413614E-2</v>
      </c>
      <c r="F67">
        <f t="shared" si="3"/>
        <v>0.19500000000000012</v>
      </c>
      <c r="H67">
        <f ca="1"/>
        <v>0.19536762839261462</v>
      </c>
      <c r="K67">
        <f t="shared" si="4"/>
        <v>0</v>
      </c>
      <c r="L67">
        <f ca="1"/>
        <v>3.4104855641593587E-10</v>
      </c>
    </row>
    <row r="68" spans="2:12" x14ac:dyDescent="0.25">
      <c r="B68">
        <f t="shared" si="0"/>
        <v>0.20000000000000012</v>
      </c>
      <c r="C68">
        <f t="shared" ca="1" si="5"/>
        <v>1.5996300403885223E-3</v>
      </c>
      <c r="D68">
        <f t="shared" ca="1" si="5"/>
        <v>1.1900402962680724E-2</v>
      </c>
      <c r="E68">
        <f t="shared" ca="1" si="2"/>
        <v>8.6610641274738595E-2</v>
      </c>
      <c r="F68">
        <f t="shared" si="3"/>
        <v>0.20500000000000013</v>
      </c>
      <c r="H68">
        <f ca="1"/>
        <v>0.20532220646682858</v>
      </c>
      <c r="K68">
        <f t="shared" si="4"/>
        <v>0</v>
      </c>
      <c r="L68">
        <f ca="1"/>
        <v>2.6429310869832519E-10</v>
      </c>
    </row>
    <row r="69" spans="2:12" x14ac:dyDescent="0.25">
      <c r="B69">
        <f t="shared" si="0"/>
        <v>0.21000000000000013</v>
      </c>
      <c r="C69">
        <f t="shared" ca="1" si="5"/>
        <v>-9.6123198199157388E-3</v>
      </c>
      <c r="D69">
        <f t="shared" ca="1" si="5"/>
        <v>1.7467124637851883E-2</v>
      </c>
      <c r="E69">
        <f t="shared" ca="1" si="2"/>
        <v>6.6136476190458399E-2</v>
      </c>
      <c r="F69">
        <f t="shared" si="3"/>
        <v>0.21500000000000014</v>
      </c>
      <c r="H69">
        <f ca="1"/>
        <v>0.21501244702788977</v>
      </c>
      <c r="K69">
        <f t="shared" si="4"/>
        <v>0</v>
      </c>
      <c r="L69">
        <f ca="1"/>
        <v>2.5788719384092174E-10</v>
      </c>
    </row>
    <row r="70" spans="2:12" x14ac:dyDescent="0.25">
      <c r="B70">
        <f t="shared" si="0"/>
        <v>0.22000000000000014</v>
      </c>
      <c r="C70">
        <f t="shared" ca="1" si="5"/>
        <v>-4.868104776217657E-2</v>
      </c>
      <c r="D70">
        <f t="shared" ca="1" si="5"/>
        <v>-1.6021034323155769E-2</v>
      </c>
      <c r="E70">
        <f t="shared" ca="1" si="2"/>
        <v>1.9526996878690719E-2</v>
      </c>
      <c r="F70">
        <f t="shared" si="3"/>
        <v>0.22500000000000014</v>
      </c>
      <c r="H70">
        <f ca="1"/>
        <v>0.22390058992163497</v>
      </c>
      <c r="K70">
        <f t="shared" si="4"/>
        <v>0</v>
      </c>
      <c r="L70">
        <f ca="1"/>
        <v>7.217169491127842E-10</v>
      </c>
    </row>
    <row r="71" spans="2:12" x14ac:dyDescent="0.25">
      <c r="B71">
        <f t="shared" si="0"/>
        <v>0.23000000000000015</v>
      </c>
      <c r="C71">
        <f t="shared" ca="1" si="5"/>
        <v>1.41082759767321E-2</v>
      </c>
      <c r="D71">
        <f t="shared" ca="1" si="5"/>
        <v>-2.5180100404837202E-2</v>
      </c>
      <c r="E71">
        <f t="shared" ca="1" si="2"/>
        <v>2.5846939594966967E-2</v>
      </c>
      <c r="F71">
        <f t="shared" si="3"/>
        <v>0.23500000000000015</v>
      </c>
      <c r="H71">
        <f ca="1"/>
        <v>0.23223398779396429</v>
      </c>
      <c r="K71">
        <f t="shared" si="4"/>
        <v>0</v>
      </c>
      <c r="L71">
        <f ca="1"/>
        <v>1.1427160524946021E-10</v>
      </c>
    </row>
    <row r="72" spans="2:12" x14ac:dyDescent="0.25">
      <c r="B72">
        <f t="shared" si="0"/>
        <v>0.24000000000000016</v>
      </c>
      <c r="C72">
        <f t="shared" ca="1" si="5"/>
        <v>-5.1788237982885012E-3</v>
      </c>
      <c r="D72">
        <f t="shared" ca="1" si="5"/>
        <v>1.2180278455773986E-2</v>
      </c>
      <c r="E72">
        <f t="shared" ca="1" si="2"/>
        <v>3.4998454687909235E-2</v>
      </c>
      <c r="F72">
        <f t="shared" si="3"/>
        <v>0.24500000000000016</v>
      </c>
      <c r="H72">
        <f ca="1"/>
        <v>0.24451788927764484</v>
      </c>
      <c r="K72">
        <f t="shared" si="4"/>
        <v>0</v>
      </c>
      <c r="L72">
        <f ca="1"/>
        <v>2.1859407753310304E-11</v>
      </c>
    </row>
    <row r="73" spans="2:12" x14ac:dyDescent="0.25">
      <c r="B73">
        <f t="shared" si="0"/>
        <v>0.25000000000000017</v>
      </c>
      <c r="C73">
        <f t="shared" ca="1" si="5"/>
        <v>1.0554243378611706E-2</v>
      </c>
      <c r="D73">
        <f t="shared" ca="1" si="5"/>
        <v>1.6541787747592408E-3</v>
      </c>
      <c r="E73">
        <f t="shared" ca="1" si="2"/>
        <v>1.5498529359600756E-2</v>
      </c>
      <c r="F73">
        <f t="shared" si="3"/>
        <v>0.25500000000000017</v>
      </c>
      <c r="H73">
        <f ca="1"/>
        <v>0.2543289376235246</v>
      </c>
      <c r="K73">
        <f t="shared" si="4"/>
        <v>0</v>
      </c>
      <c r="L73">
        <f ca="1"/>
        <v>4.0020009075775909E-11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W73"/>
  <sheetViews>
    <sheetView workbookViewId="0">
      <selection activeCell="C17" sqref="C17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16</v>
      </c>
      <c r="E16" t="s">
        <v>18</v>
      </c>
      <c r="F16">
        <v>-5.0000000000000001E-3</v>
      </c>
      <c r="K16" t="s">
        <v>0</v>
      </c>
      <c r="L16">
        <f ca="1">C16</f>
        <v>16</v>
      </c>
    </row>
    <row r="17" spans="2:23" x14ac:dyDescent="0.25">
      <c r="B17" t="s">
        <v>1</v>
      </c>
      <c r="C17">
        <v>0.5</v>
      </c>
      <c r="K17" t="s">
        <v>1</v>
      </c>
      <c r="L17">
        <f>C17</f>
        <v>0.5</v>
      </c>
    </row>
    <row r="18" spans="2:23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23" x14ac:dyDescent="0.25">
      <c r="B19" t="s">
        <v>3</v>
      </c>
      <c r="C19">
        <v>0</v>
      </c>
      <c r="K19" t="s">
        <v>3</v>
      </c>
      <c r="L19">
        <v>0</v>
      </c>
    </row>
    <row r="20" spans="2:23" x14ac:dyDescent="0.25">
      <c r="B20" t="s">
        <v>4</v>
      </c>
      <c r="C20">
        <v>2</v>
      </c>
      <c r="K20" t="s">
        <v>4</v>
      </c>
      <c r="L20">
        <v>2</v>
      </c>
    </row>
    <row r="21" spans="2:23" x14ac:dyDescent="0.25">
      <c r="K21" t="s">
        <v>19</v>
      </c>
      <c r="L21" s="2">
        <f ca="1">SUMPRODUCT(L23:L73,F23:F73)</f>
        <v>2.2549472953015764E-2</v>
      </c>
      <c r="R21" t="s">
        <v>0</v>
      </c>
    </row>
    <row r="22" spans="2:23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  <c r="Q22" t="s">
        <v>5</v>
      </c>
      <c r="R22" s="19" t="s">
        <v>51</v>
      </c>
      <c r="S22" s="19" t="s">
        <v>52</v>
      </c>
      <c r="T22" s="19" t="s">
        <v>53</v>
      </c>
      <c r="U22" s="19" t="s">
        <v>54</v>
      </c>
      <c r="V22" s="19" t="s">
        <v>55</v>
      </c>
      <c r="W22" s="3"/>
    </row>
    <row r="23" spans="2:23" x14ac:dyDescent="0.25">
      <c r="B23">
        <f>C12</f>
        <v>-0.25</v>
      </c>
      <c r="C23">
        <f>$C$4</f>
        <v>0</v>
      </c>
      <c r="D23">
        <f>$C$5</f>
        <v>0</v>
      </c>
      <c r="E23">
        <f>$C$6</f>
        <v>0.1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1.6252883606188519E-6</v>
      </c>
      <c r="N23">
        <f ca="1">SUM(L23:L73)</f>
        <v>1</v>
      </c>
      <c r="Q23">
        <v>-0.25</v>
      </c>
      <c r="R23">
        <v>9.6945815439772998E-5</v>
      </c>
      <c r="S23">
        <v>2.355364267221649E-5</v>
      </c>
      <c r="T23">
        <v>6.4107519555457315E-6</v>
      </c>
      <c r="U23">
        <v>2.5503109374437048E-6</v>
      </c>
      <c r="V23">
        <v>1.6252883606188519E-6</v>
      </c>
    </row>
    <row r="24" spans="2:23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3" si="2">$C$5</f>
        <v>0</v>
      </c>
      <c r="E24">
        <f t="shared" ref="E24:E73" si="3">$C$6</f>
        <v>0.1</v>
      </c>
      <c r="F24">
        <f t="shared" ref="F24:F73" si="4">MAX(0,B24-$F$16)</f>
        <v>0</v>
      </c>
      <c r="H24">
        <f ca="1"/>
        <v>2.7314220178804102E-8</v>
      </c>
      <c r="K24">
        <f t="shared" ref="K24:K73" si="5">IF(ABS(B24-$C$3)&lt;0.0000000001,1,0)</f>
        <v>0</v>
      </c>
      <c r="L24">
        <f ca="1"/>
        <v>1.2619529561598876E-6</v>
      </c>
      <c r="Q24">
        <v>-0.24</v>
      </c>
      <c r="R24">
        <v>1.5511330470363715E-5</v>
      </c>
      <c r="S24">
        <v>6.4294330573967551E-6</v>
      </c>
      <c r="T24">
        <v>2.8190054797883341E-6</v>
      </c>
      <c r="U24">
        <v>1.6148827414745137E-6</v>
      </c>
      <c r="V24">
        <v>1.2619529561598876E-6</v>
      </c>
    </row>
    <row r="25" spans="2:23" x14ac:dyDescent="0.25">
      <c r="B25">
        <f t="shared" si="0"/>
        <v>-0.22999999999999998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f ca="1"/>
        <v>7.5070371212021961E-8</v>
      </c>
      <c r="K25">
        <f t="shared" si="5"/>
        <v>0</v>
      </c>
      <c r="L25">
        <f ca="1"/>
        <v>3.3769041734489169E-6</v>
      </c>
      <c r="Q25">
        <v>-0.22999999999999998</v>
      </c>
      <c r="R25">
        <v>3.3504473815985588E-5</v>
      </c>
      <c r="S25">
        <v>1.4561810261892471E-5</v>
      </c>
      <c r="T25">
        <v>6.8046775350601484E-6</v>
      </c>
      <c r="U25">
        <v>4.1556912458877509E-6</v>
      </c>
      <c r="V25">
        <v>3.3769041734489169E-6</v>
      </c>
    </row>
    <row r="26" spans="2:23" x14ac:dyDescent="0.25">
      <c r="B26">
        <f t="shared" si="0"/>
        <v>-0.21999999999999997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f ca="1"/>
        <v>1.7690352275869085E-7</v>
      </c>
      <c r="K26">
        <f t="shared" si="5"/>
        <v>0</v>
      </c>
      <c r="L26">
        <f ca="1"/>
        <v>7.6733837586484273E-6</v>
      </c>
      <c r="Q26">
        <v>-0.21999999999999997</v>
      </c>
      <c r="R26">
        <v>5.6858332972165211E-5</v>
      </c>
      <c r="S26">
        <v>2.653158606965199E-5</v>
      </c>
      <c r="T26">
        <v>1.3566000574061501E-5</v>
      </c>
      <c r="U26">
        <v>9.0089143349296339E-6</v>
      </c>
      <c r="V26">
        <v>7.6733837586484273E-6</v>
      </c>
    </row>
    <row r="27" spans="2:23" x14ac:dyDescent="0.25">
      <c r="B27">
        <f t="shared" si="0"/>
        <v>-0.20999999999999996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f ca="1"/>
        <v>3.9974354990224347E-7</v>
      </c>
      <c r="K27">
        <f t="shared" si="5"/>
        <v>0</v>
      </c>
      <c r="L27">
        <f ca="1"/>
        <v>1.6626152847802225E-5</v>
      </c>
      <c r="Q27">
        <v>-0.20999999999999996</v>
      </c>
      <c r="R27">
        <v>8.9309525403891274E-5</v>
      </c>
      <c r="S27">
        <v>4.543802067211122E-5</v>
      </c>
      <c r="T27">
        <v>2.5742124333696047E-5</v>
      </c>
      <c r="U27">
        <v>1.8663812945108072E-5</v>
      </c>
      <c r="V27">
        <v>1.6626152847802225E-5</v>
      </c>
    </row>
    <row r="28" spans="2:23" x14ac:dyDescent="0.25">
      <c r="B28">
        <f t="shared" si="0"/>
        <v>-0.19999999999999996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f ca="1"/>
        <v>8.8029838377509531E-7</v>
      </c>
      <c r="K28">
        <f t="shared" si="5"/>
        <v>0</v>
      </c>
      <c r="L28">
        <f ca="1"/>
        <v>3.495703083575698E-5</v>
      </c>
      <c r="Q28">
        <v>-0.19999999999999996</v>
      </c>
      <c r="R28">
        <v>1.3605024190024005E-4</v>
      </c>
      <c r="S28">
        <v>7.6103001475781601E-5</v>
      </c>
      <c r="T28">
        <v>4.791717426616474E-5</v>
      </c>
      <c r="U28">
        <v>3.7760510068357571E-5</v>
      </c>
      <c r="V28">
        <v>3.495703083575698E-5</v>
      </c>
    </row>
    <row r="29" spans="2:23" x14ac:dyDescent="0.25">
      <c r="B29">
        <f t="shared" si="0"/>
        <v>-0.18999999999999995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f ca="1"/>
        <v>1.8929070277981554E-6</v>
      </c>
      <c r="K29">
        <f t="shared" si="5"/>
        <v>0</v>
      </c>
      <c r="L29">
        <f ca="1"/>
        <v>7.1469908335706892E-5</v>
      </c>
      <c r="Q29">
        <v>-0.18999999999999995</v>
      </c>
      <c r="R29">
        <v>2.0455899710062719E-4</v>
      </c>
      <c r="S29">
        <v>1.2622103213912527E-4</v>
      </c>
      <c r="T29">
        <v>8.8117594290314927E-5</v>
      </c>
      <c r="U29">
        <v>7.4847352545054087E-5</v>
      </c>
      <c r="V29">
        <v>7.1469908335706892E-5</v>
      </c>
    </row>
    <row r="30" spans="2:23" x14ac:dyDescent="0.25">
      <c r="B30">
        <f t="shared" si="0"/>
        <v>-0.17999999999999994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f ca="1"/>
        <v>3.9728055862642633E-6</v>
      </c>
      <c r="K30">
        <f t="shared" si="5"/>
        <v>0</v>
      </c>
      <c r="L30">
        <f ca="1"/>
        <v>1.4199446718370096E-4</v>
      </c>
      <c r="Q30">
        <v>-0.17999999999999994</v>
      </c>
      <c r="R30">
        <v>3.0579719183711478E-4</v>
      </c>
      <c r="S30">
        <v>2.0814362087967562E-4</v>
      </c>
      <c r="T30">
        <v>1.6026073477897176E-4</v>
      </c>
      <c r="U30">
        <v>1.4524563269354871E-4</v>
      </c>
      <c r="V30">
        <v>1.4199446718370096E-4</v>
      </c>
    </row>
    <row r="31" spans="2:23" x14ac:dyDescent="0.25">
      <c r="B31">
        <f t="shared" si="0"/>
        <v>-0.16999999999999993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f ca="1"/>
        <v>8.1318060852090551E-6</v>
      </c>
      <c r="K31">
        <f t="shared" si="5"/>
        <v>0</v>
      </c>
      <c r="L31">
        <f ca="1"/>
        <v>2.7382840524148571E-4</v>
      </c>
      <c r="Q31">
        <v>-0.16999999999999993</v>
      </c>
      <c r="R31">
        <v>4.5596293726754035E-4</v>
      </c>
      <c r="S31">
        <v>3.4165215939333123E-4</v>
      </c>
      <c r="T31">
        <v>2.8806456680216254E-4</v>
      </c>
      <c r="U31">
        <v>2.7547630897806371E-4</v>
      </c>
      <c r="V31">
        <v>2.7382840524148571E-4</v>
      </c>
    </row>
    <row r="32" spans="2:23" x14ac:dyDescent="0.25">
      <c r="B32">
        <f t="shared" si="0"/>
        <v>-0.15999999999999992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f ca="1"/>
        <v>1.6219616654903781E-5</v>
      </c>
      <c r="K32">
        <f t="shared" si="5"/>
        <v>0</v>
      </c>
      <c r="L32">
        <f ca="1"/>
        <v>5.1193455923593026E-4</v>
      </c>
      <c r="Q32">
        <v>-0.15999999999999992</v>
      </c>
      <c r="R32">
        <v>6.7908275266077411E-4</v>
      </c>
      <c r="S32">
        <v>5.582291404527004E-4</v>
      </c>
      <c r="T32">
        <v>5.1105319780145883E-4</v>
      </c>
      <c r="U32">
        <v>5.0961381291324596E-4</v>
      </c>
      <c r="V32">
        <v>5.1193455923593026E-4</v>
      </c>
    </row>
    <row r="33" spans="2:22" x14ac:dyDescent="0.25">
      <c r="B33">
        <f t="shared" si="0"/>
        <v>-0.14999999999999991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f ca="1"/>
        <v>3.1500818836271967E-5</v>
      </c>
      <c r="K33">
        <f t="shared" si="5"/>
        <v>0</v>
      </c>
      <c r="L33">
        <f ca="1"/>
        <v>9.2674412122021742E-4</v>
      </c>
      <c r="Q33">
        <v>-0.14999999999999991</v>
      </c>
      <c r="R33">
        <v>1.01085580847973E-3</v>
      </c>
      <c r="S33">
        <v>9.0753567893776897E-4</v>
      </c>
      <c r="T33">
        <v>8.9328280103457972E-4</v>
      </c>
      <c r="U33">
        <v>9.1752601495123415E-4</v>
      </c>
      <c r="V33">
        <v>9.2674412122021742E-4</v>
      </c>
    </row>
    <row r="34" spans="2:22" x14ac:dyDescent="0.25">
      <c r="B34">
        <f t="shared" si="0"/>
        <v>-0.1399999999999999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f ca="1"/>
        <v>5.9528875452251358E-5</v>
      </c>
      <c r="K34">
        <f t="shared" si="5"/>
        <v>0</v>
      </c>
      <c r="L34">
        <f ca="1"/>
        <v>1.6226268987523441E-3</v>
      </c>
      <c r="Q34">
        <v>-0.1399999999999999</v>
      </c>
      <c r="R34">
        <v>1.504365793655444E-3</v>
      </c>
      <c r="S34">
        <v>1.4670171424986155E-3</v>
      </c>
      <c r="T34">
        <v>1.5350088452840212E-3</v>
      </c>
      <c r="U34">
        <v>1.6040483745761013E-3</v>
      </c>
      <c r="V34">
        <v>1.6226268987523441E-3</v>
      </c>
    </row>
    <row r="35" spans="2:22" x14ac:dyDescent="0.25">
      <c r="B35">
        <f t="shared" si="0"/>
        <v>-0.12999999999999989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f ca="1"/>
        <v>1.0939453444506572E-4</v>
      </c>
      <c r="K35">
        <f t="shared" si="5"/>
        <v>0</v>
      </c>
      <c r="L35">
        <f ca="1"/>
        <v>2.7448936253836524E-3</v>
      </c>
      <c r="Q35">
        <v>-0.12999999999999989</v>
      </c>
      <c r="R35">
        <v>2.2385743058160271E-3</v>
      </c>
      <c r="S35">
        <v>2.3556991973105882E-3</v>
      </c>
      <c r="T35">
        <v>2.5862345162289157E-3</v>
      </c>
      <c r="U35">
        <v>2.7166667200030654E-3</v>
      </c>
      <c r="V35">
        <v>2.7448936253836524E-3</v>
      </c>
    </row>
    <row r="36" spans="2:22" x14ac:dyDescent="0.25">
      <c r="B36">
        <f t="shared" si="0"/>
        <v>-0.1199999999999999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f ca="1"/>
        <v>1.9539356496887743E-4</v>
      </c>
      <c r="K36">
        <f t="shared" si="5"/>
        <v>0</v>
      </c>
      <c r="L36">
        <f ca="1"/>
        <v>4.4817806984643179E-3</v>
      </c>
      <c r="Q36">
        <v>-0.1199999999999999</v>
      </c>
      <c r="R36">
        <v>3.3309547069071722E-3</v>
      </c>
      <c r="S36">
        <v>3.753073332557897E-3</v>
      </c>
      <c r="T36">
        <v>4.2581684456865325E-3</v>
      </c>
      <c r="U36">
        <v>4.4475808132517641E-3</v>
      </c>
      <c r="V36">
        <v>4.4817806984643179E-3</v>
      </c>
    </row>
    <row r="37" spans="2:22" x14ac:dyDescent="0.25">
      <c r="B37">
        <f t="shared" si="0"/>
        <v>-0.1099999999999999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f ca="1"/>
        <v>3.390851312758039E-4</v>
      </c>
      <c r="K37">
        <f t="shared" si="5"/>
        <v>0</v>
      </c>
      <c r="L37">
        <f ca="1"/>
        <v>7.05672646446792E-3</v>
      </c>
      <c r="Q37">
        <v>-0.1099999999999999</v>
      </c>
      <c r="R37">
        <v>4.9562878611034734E-3</v>
      </c>
      <c r="S37">
        <v>5.9229703710987625E-3</v>
      </c>
      <c r="T37">
        <v>6.8232414591456268E-3</v>
      </c>
      <c r="U37">
        <v>7.0249981230918954E-3</v>
      </c>
      <c r="V37">
        <v>7.05672646446792E-3</v>
      </c>
    </row>
    <row r="38" spans="2:22" x14ac:dyDescent="0.25">
      <c r="B38">
        <f t="shared" si="0"/>
        <v>-9.9999999999999908E-2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f ca="1"/>
        <v>5.7159116809054017E-4</v>
      </c>
      <c r="K38">
        <f t="shared" si="5"/>
        <v>0</v>
      </c>
      <c r="L38">
        <f ca="1"/>
        <v>1.0706167639323607E-2</v>
      </c>
      <c r="Q38">
        <v>-9.9999999999999908E-2</v>
      </c>
      <c r="R38">
        <v>7.3746270730763175E-3</v>
      </c>
      <c r="S38">
        <v>9.2393210846453688E-3</v>
      </c>
      <c r="T38">
        <v>1.0586484365381173E-2</v>
      </c>
      <c r="U38">
        <v>1.0689246169971686E-2</v>
      </c>
      <c r="V38">
        <v>1.0706167639323607E-2</v>
      </c>
    </row>
    <row r="39" spans="2:22" x14ac:dyDescent="0.25">
      <c r="B39">
        <f t="shared" si="0"/>
        <v>-8.9999999999999913E-2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f ca="1"/>
        <v>9.3582772391994143E-4</v>
      </c>
      <c r="K39">
        <f t="shared" si="5"/>
        <v>0</v>
      </c>
      <c r="L39">
        <f ca="1"/>
        <v>1.5639936164388614E-2</v>
      </c>
      <c r="Q39">
        <v>-8.9999999999999913E-2</v>
      </c>
      <c r="R39">
        <v>1.0972906616741378E-2</v>
      </c>
      <c r="S39">
        <v>1.4203274430913022E-2</v>
      </c>
      <c r="T39">
        <v>1.5804255048325597E-2</v>
      </c>
      <c r="U39">
        <v>1.5651689154803628E-2</v>
      </c>
      <c r="V39">
        <v>1.5639936164388614E-2</v>
      </c>
    </row>
    <row r="40" spans="2:22" x14ac:dyDescent="0.25">
      <c r="B40">
        <f t="shared" si="0"/>
        <v>-7.9999999999999918E-2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f ca="1"/>
        <v>1.4881921502475899E-3</v>
      </c>
      <c r="K40">
        <f t="shared" si="5"/>
        <v>0</v>
      </c>
      <c r="L40">
        <f ca="1"/>
        <v>2.1985637935530267E-2</v>
      </c>
      <c r="Q40">
        <v>-7.9999999999999918E-2</v>
      </c>
      <c r="R40">
        <v>1.6326851219085066E-2</v>
      </c>
      <c r="S40">
        <v>2.1424338573490867E-2</v>
      </c>
      <c r="T40">
        <v>2.253352170659292E-2</v>
      </c>
      <c r="U40">
        <v>2.2036620512751157E-2</v>
      </c>
      <c r="V40">
        <v>2.1985637935530267E-2</v>
      </c>
    </row>
    <row r="41" spans="2:22" x14ac:dyDescent="0.25">
      <c r="B41">
        <f t="shared" si="0"/>
        <v>-6.9999999999999923E-2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f ca="1"/>
        <v>2.2991085803289123E-3</v>
      </c>
      <c r="K41">
        <f t="shared" si="5"/>
        <v>0</v>
      </c>
      <c r="L41">
        <f ca="1"/>
        <v>2.9724762815296825E-2</v>
      </c>
      <c r="Q41">
        <v>-6.9999999999999923E-2</v>
      </c>
      <c r="R41">
        <v>2.4293092016482359E-2</v>
      </c>
      <c r="S41">
        <v>3.1502157283881033E-2</v>
      </c>
      <c r="T41">
        <v>3.0448373639822626E-2</v>
      </c>
      <c r="U41">
        <v>2.9810690087866167E-2</v>
      </c>
      <c r="V41">
        <v>2.9724762815296825E-2</v>
      </c>
    </row>
    <row r="42" spans="2:22" x14ac:dyDescent="0.25">
      <c r="B42">
        <f t="shared" si="0"/>
        <v>-5.9999999999999921E-2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f ca="1"/>
        <v>3.451824139826783E-3</v>
      </c>
      <c r="K42">
        <f t="shared" si="5"/>
        <v>0</v>
      </c>
      <c r="L42">
        <f ca="1"/>
        <v>3.8635063068043797E-2</v>
      </c>
      <c r="Q42">
        <v>-5.9999999999999921E-2</v>
      </c>
      <c r="R42">
        <v>3.6146227536516806E-2</v>
      </c>
      <c r="S42">
        <v>4.4670844987060185E-2</v>
      </c>
      <c r="T42">
        <v>3.8815619160710746E-2</v>
      </c>
      <c r="U42">
        <v>3.8728656503541584E-2</v>
      </c>
      <c r="V42">
        <v>3.8635063068043797E-2</v>
      </c>
    </row>
    <row r="43" spans="2:22" x14ac:dyDescent="0.25">
      <c r="B43">
        <f t="shared" si="0"/>
        <v>-4.999999999999992E-2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f ca="1"/>
        <v>5.0390060107645624E-3</v>
      </c>
      <c r="K43">
        <f t="shared" si="5"/>
        <v>0</v>
      </c>
      <c r="L43">
        <f ca="1"/>
        <v>4.8258199219948172E-2</v>
      </c>
      <c r="Q43">
        <v>-4.999999999999992E-2</v>
      </c>
      <c r="R43">
        <v>5.3782759462393942E-2</v>
      </c>
      <c r="S43">
        <v>5.9916851357520229E-2</v>
      </c>
      <c r="T43">
        <v>4.7102960832646805E-2</v>
      </c>
      <c r="U43">
        <v>4.8357074361479679E-2</v>
      </c>
      <c r="V43">
        <v>4.8258199219948172E-2</v>
      </c>
    </row>
    <row r="44" spans="2:22" x14ac:dyDescent="0.25">
      <c r="B44">
        <f t="shared" si="0"/>
        <v>-3.9999999999999918E-2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f ca="1"/>
        <v>7.1570330715042645E-3</v>
      </c>
      <c r="K44">
        <f t="shared" si="5"/>
        <v>0</v>
      </c>
      <c r="L44">
        <f ca="1"/>
        <v>5.7910838740439327E-2</v>
      </c>
      <c r="Q44">
        <v>-3.9999999999999918E-2</v>
      </c>
      <c r="R44">
        <v>8.0024532902254253E-2</v>
      </c>
      <c r="S44">
        <v>7.2981815490138185E-2</v>
      </c>
      <c r="T44">
        <v>5.6776248596095896E-2</v>
      </c>
      <c r="U44">
        <v>5.8051111608243368E-2</v>
      </c>
      <c r="V44">
        <v>5.7910838740439327E-2</v>
      </c>
    </row>
    <row r="45" spans="2:22" x14ac:dyDescent="0.25">
      <c r="B45">
        <f t="shared" si="0"/>
        <v>-2.9999999999999916E-2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f ca="1"/>
        <v>9.8983622361653017E-3</v>
      </c>
      <c r="K45">
        <f t="shared" si="5"/>
        <v>0</v>
      </c>
      <c r="L45">
        <f ca="1"/>
        <v>6.6749582043828859E-2</v>
      </c>
      <c r="Q45">
        <v>-2.9999999999999916E-2</v>
      </c>
      <c r="R45">
        <v>0.11907023160647501</v>
      </c>
      <c r="S45">
        <v>7.2076023868561878E-2</v>
      </c>
      <c r="T45">
        <v>7.2758612676078874E-2</v>
      </c>
      <c r="U45">
        <v>6.6445250994632665E-2</v>
      </c>
      <c r="V45">
        <v>6.6749582043828859E-2</v>
      </c>
    </row>
    <row r="46" spans="2:22" x14ac:dyDescent="0.25">
      <c r="B46">
        <f t="shared" si="0"/>
        <v>-1.9999999999999914E-2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f ca="1"/>
        <v>1.3342869988273661E-2</v>
      </c>
      <c r="K46">
        <f t="shared" si="5"/>
        <v>0</v>
      </c>
      <c r="L46">
        <f ca="1"/>
        <v>7.3886135445635714E-2</v>
      </c>
      <c r="Q46">
        <v>-1.9999999999999914E-2</v>
      </c>
      <c r="R46">
        <v>0.17716716736773186</v>
      </c>
      <c r="S46">
        <v>2.8995141387564871E-2</v>
      </c>
      <c r="T46">
        <v>9.0652077882168253E-2</v>
      </c>
      <c r="U46">
        <v>7.4441894567749634E-2</v>
      </c>
      <c r="V46">
        <v>7.3886135445635714E-2</v>
      </c>
    </row>
    <row r="47" spans="2:22" x14ac:dyDescent="0.25">
      <c r="B47">
        <f t="shared" si="0"/>
        <v>-9.9999999999999135E-3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>
        <f ca="1"/>
        <v>1.7549472953015746E-2</v>
      </c>
      <c r="K47">
        <f t="shared" si="5"/>
        <v>0</v>
      </c>
      <c r="L47">
        <f ca="1"/>
        <v>7.8532907081109701E-2</v>
      </c>
      <c r="Q47">
        <v>-9.9999999999999135E-3</v>
      </c>
      <c r="R47">
        <v>0.26361084990782602</v>
      </c>
      <c r="S47">
        <v>-0.11883781005224962</v>
      </c>
      <c r="T47">
        <v>4.4283055774956698E-3</v>
      </c>
      <c r="U47">
        <v>7.746151524146791E-2</v>
      </c>
      <c r="V47">
        <v>7.8532907081109701E-2</v>
      </c>
    </row>
    <row r="48" spans="2:22" x14ac:dyDescent="0.25">
      <c r="B48">
        <f t="shared" si="0"/>
        <v>8.6736173798840355E-17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5.0000000000000868E-3</v>
      </c>
      <c r="H48" s="1">
        <f ca="1"/>
        <v>2.2549472953015751E-2</v>
      </c>
      <c r="K48">
        <f t="shared" si="5"/>
        <v>1</v>
      </c>
      <c r="L48">
        <f ca="1"/>
        <v>8.0146499970474766E-2</v>
      </c>
      <c r="Q48">
        <v>8.6736173798840355E-17</v>
      </c>
      <c r="R48">
        <v>-0.60776773156682784</v>
      </c>
      <c r="S48">
        <v>0.49598976483799229</v>
      </c>
      <c r="T48">
        <v>0.18569369723896881</v>
      </c>
      <c r="U48">
        <v>8.1072987044429862E-2</v>
      </c>
      <c r="V48">
        <v>8.0146499970474766E-2</v>
      </c>
    </row>
    <row r="49" spans="2:22" x14ac:dyDescent="0.25">
      <c r="B49">
        <f t="shared" si="0"/>
        <v>1.0000000000000087E-2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1.5000000000000086E-2</v>
      </c>
      <c r="H49">
        <f ca="1"/>
        <v>2.8342869988273678E-2</v>
      </c>
      <c r="K49">
        <f t="shared" si="5"/>
        <v>0</v>
      </c>
      <c r="L49">
        <f ca="1"/>
        <v>7.8532907081109715E-2</v>
      </c>
      <c r="Q49">
        <v>1.0000000000000087E-2</v>
      </c>
      <c r="R49">
        <v>0.26361084990782613</v>
      </c>
      <c r="S49">
        <v>-0.11883781005224953</v>
      </c>
      <c r="T49">
        <v>4.4283055774956698E-3</v>
      </c>
      <c r="U49">
        <v>7.746151524146791E-2</v>
      </c>
      <c r="V49">
        <v>7.8532907081109715E-2</v>
      </c>
    </row>
    <row r="50" spans="2:22" x14ac:dyDescent="0.25">
      <c r="B50">
        <f t="shared" si="0"/>
        <v>2.0000000000000087E-2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2.5000000000000088E-2</v>
      </c>
      <c r="H50">
        <f ca="1"/>
        <v>3.4898362236165326E-2</v>
      </c>
      <c r="K50">
        <f t="shared" si="5"/>
        <v>0</v>
      </c>
      <c r="L50">
        <f ca="1"/>
        <v>7.3886135445635728E-2</v>
      </c>
      <c r="Q50">
        <v>2.0000000000000087E-2</v>
      </c>
      <c r="R50">
        <v>0.17716716736773186</v>
      </c>
      <c r="S50">
        <v>2.8995141387564871E-2</v>
      </c>
      <c r="T50">
        <v>9.0652077882168225E-2</v>
      </c>
      <c r="U50">
        <v>7.4441894567749647E-2</v>
      </c>
      <c r="V50">
        <v>7.3886135445635728E-2</v>
      </c>
    </row>
    <row r="51" spans="2:22" x14ac:dyDescent="0.25">
      <c r="B51">
        <f t="shared" si="0"/>
        <v>3.0000000000000089E-2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3.5000000000000087E-2</v>
      </c>
      <c r="H51">
        <f ca="1"/>
        <v>4.2157033071504306E-2</v>
      </c>
      <c r="K51">
        <f t="shared" si="5"/>
        <v>0</v>
      </c>
      <c r="L51">
        <f ca="1"/>
        <v>6.6749582043828873E-2</v>
      </c>
      <c r="Q51">
        <v>3.0000000000000089E-2</v>
      </c>
      <c r="R51">
        <v>0.11907023160647512</v>
      </c>
      <c r="S51">
        <v>7.2076023868561906E-2</v>
      </c>
      <c r="T51">
        <v>7.2758612676078901E-2</v>
      </c>
      <c r="U51">
        <v>6.6445250994632665E-2</v>
      </c>
      <c r="V51">
        <v>6.6749582043828873E-2</v>
      </c>
    </row>
    <row r="52" spans="2:22" x14ac:dyDescent="0.25">
      <c r="B52">
        <f t="shared" si="0"/>
        <v>4.0000000000000091E-2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4.5000000000000089E-2</v>
      </c>
      <c r="H52">
        <f ca="1"/>
        <v>5.0039006010764643E-2</v>
      </c>
      <c r="K52">
        <f t="shared" si="5"/>
        <v>0</v>
      </c>
      <c r="L52">
        <f ca="1"/>
        <v>5.7910838740439341E-2</v>
      </c>
      <c r="Q52">
        <v>4.0000000000000091E-2</v>
      </c>
      <c r="R52">
        <v>8.0024532902254225E-2</v>
      </c>
      <c r="S52">
        <v>7.2981815490138185E-2</v>
      </c>
      <c r="T52">
        <v>5.6776248596095868E-2</v>
      </c>
      <c r="U52">
        <v>5.8051111608243396E-2</v>
      </c>
      <c r="V52">
        <v>5.7910838740439341E-2</v>
      </c>
    </row>
    <row r="53" spans="2:22" x14ac:dyDescent="0.25">
      <c r="B53">
        <f t="shared" si="0"/>
        <v>5.0000000000000093E-2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5.500000000000009E-2</v>
      </c>
      <c r="H53">
        <f ca="1"/>
        <v>5.8451824139826927E-2</v>
      </c>
      <c r="K53">
        <f t="shared" si="5"/>
        <v>0</v>
      </c>
      <c r="L53">
        <f ca="1"/>
        <v>4.8258199219948186E-2</v>
      </c>
      <c r="Q53">
        <v>5.0000000000000093E-2</v>
      </c>
      <c r="R53">
        <v>5.3782759462394039E-2</v>
      </c>
      <c r="S53">
        <v>5.9916851357520229E-2</v>
      </c>
      <c r="T53">
        <v>4.7102960832646798E-2</v>
      </c>
      <c r="U53">
        <v>4.8357074361479672E-2</v>
      </c>
      <c r="V53">
        <v>4.8258199219948186E-2</v>
      </c>
    </row>
    <row r="54" spans="2:22" x14ac:dyDescent="0.25">
      <c r="B54">
        <f t="shared" si="0"/>
        <v>6.0000000000000095E-2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6.5000000000000099E-2</v>
      </c>
      <c r="H54">
        <f ca="1"/>
        <v>6.7299108580329198E-2</v>
      </c>
      <c r="K54">
        <f t="shared" si="5"/>
        <v>0</v>
      </c>
      <c r="L54">
        <f ca="1"/>
        <v>3.8635063068043797E-2</v>
      </c>
      <c r="Q54">
        <v>6.0000000000000095E-2</v>
      </c>
      <c r="R54">
        <v>3.6146227536516792E-2</v>
      </c>
      <c r="S54">
        <v>4.4670844987060129E-2</v>
      </c>
      <c r="T54">
        <v>3.8815619160710739E-2</v>
      </c>
      <c r="U54">
        <v>3.8728656503541598E-2</v>
      </c>
      <c r="V54">
        <v>3.8635063068043797E-2</v>
      </c>
    </row>
    <row r="55" spans="2:22" x14ac:dyDescent="0.25">
      <c r="B55">
        <f t="shared" si="0"/>
        <v>7.000000000000009E-2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7.5000000000000094E-2</v>
      </c>
      <c r="H55">
        <f ca="1"/>
        <v>7.6488192150248241E-2</v>
      </c>
      <c r="K55">
        <f t="shared" si="5"/>
        <v>0</v>
      </c>
      <c r="L55">
        <f ca="1"/>
        <v>2.9724762815296832E-2</v>
      </c>
      <c r="Q55">
        <v>7.000000000000009E-2</v>
      </c>
      <c r="R55">
        <v>2.4293092016482359E-2</v>
      </c>
      <c r="S55">
        <v>3.1502157283881033E-2</v>
      </c>
      <c r="T55">
        <v>3.0448373639822609E-2</v>
      </c>
      <c r="U55">
        <v>2.9810690087866167E-2</v>
      </c>
      <c r="V55">
        <v>2.9724762815296832E-2</v>
      </c>
    </row>
    <row r="56" spans="2:22" x14ac:dyDescent="0.25">
      <c r="B56">
        <f t="shared" si="0"/>
        <v>8.0000000000000085E-2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8.5000000000000089E-2</v>
      </c>
      <c r="H56">
        <f ca="1"/>
        <v>8.5935827723921554E-2</v>
      </c>
      <c r="K56">
        <f t="shared" si="5"/>
        <v>0</v>
      </c>
      <c r="L56">
        <f ca="1"/>
        <v>2.1985637935530288E-2</v>
      </c>
      <c r="Q56">
        <v>8.0000000000000085E-2</v>
      </c>
      <c r="R56">
        <v>1.6326851219085066E-2</v>
      </c>
      <c r="S56">
        <v>2.1424338573490874E-2</v>
      </c>
      <c r="T56">
        <v>2.2533521706592934E-2</v>
      </c>
      <c r="U56">
        <v>2.2036620512751168E-2</v>
      </c>
      <c r="V56">
        <v>2.1985637935530288E-2</v>
      </c>
    </row>
    <row r="57" spans="2:22" x14ac:dyDescent="0.25">
      <c r="B57">
        <f t="shared" si="0"/>
        <v>9.000000000000008E-2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9.5000000000000084E-2</v>
      </c>
      <c r="H57">
        <f ca="1"/>
        <v>9.5571591168094924E-2</v>
      </c>
      <c r="K57">
        <f t="shared" si="5"/>
        <v>0</v>
      </c>
      <c r="L57">
        <f ca="1"/>
        <v>1.5639936164388624E-2</v>
      </c>
      <c r="Q57">
        <v>9.000000000000008E-2</v>
      </c>
      <c r="R57">
        <v>1.0972906616741367E-2</v>
      </c>
      <c r="S57">
        <v>1.4203274430913019E-2</v>
      </c>
      <c r="T57">
        <v>1.5804255048325604E-2</v>
      </c>
      <c r="U57">
        <v>1.5651689154803639E-2</v>
      </c>
      <c r="V57">
        <v>1.5639936164388624E-2</v>
      </c>
    </row>
    <row r="58" spans="2:22" x14ac:dyDescent="0.25">
      <c r="B58">
        <f t="shared" si="0"/>
        <v>0.10000000000000007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0.10500000000000008</v>
      </c>
      <c r="H58">
        <f ca="1"/>
        <v>0.10533908513128817</v>
      </c>
      <c r="K58">
        <f t="shared" si="5"/>
        <v>0</v>
      </c>
      <c r="L58">
        <f ca="1"/>
        <v>1.0706167639323616E-2</v>
      </c>
      <c r="Q58">
        <v>0.10000000000000007</v>
      </c>
      <c r="R58">
        <v>7.3746270730763227E-3</v>
      </c>
      <c r="S58">
        <v>9.2393210846453688E-3</v>
      </c>
      <c r="T58">
        <v>1.0586484365381179E-2</v>
      </c>
      <c r="U58">
        <v>1.0689246169971689E-2</v>
      </c>
      <c r="V58">
        <v>1.0706167639323616E-2</v>
      </c>
    </row>
    <row r="59" spans="2:22" x14ac:dyDescent="0.25">
      <c r="B59">
        <f t="shared" si="0"/>
        <v>0.11000000000000007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0.11500000000000007</v>
      </c>
      <c r="H59">
        <f ca="1"/>
        <v>0.11519539356500426</v>
      </c>
      <c r="K59">
        <f t="shared" si="5"/>
        <v>0</v>
      </c>
      <c r="L59">
        <f ca="1"/>
        <v>7.0567264644679252E-3</v>
      </c>
      <c r="Q59">
        <v>0.11000000000000007</v>
      </c>
      <c r="R59">
        <v>4.956287861103463E-3</v>
      </c>
      <c r="S59">
        <v>5.9229703710987633E-3</v>
      </c>
      <c r="T59">
        <v>6.8232414591456337E-3</v>
      </c>
      <c r="U59">
        <v>7.0249981230918997E-3</v>
      </c>
      <c r="V59">
        <v>7.0567264644679252E-3</v>
      </c>
    </row>
    <row r="60" spans="2:22" x14ac:dyDescent="0.25">
      <c r="B60">
        <f t="shared" si="0"/>
        <v>0.12000000000000006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0.12500000000000006</v>
      </c>
      <c r="H60">
        <f ca="1"/>
        <v>0.12510939453454617</v>
      </c>
      <c r="K60">
        <f t="shared" si="5"/>
        <v>0</v>
      </c>
      <c r="L60">
        <f ca="1"/>
        <v>4.4817806984643214E-3</v>
      </c>
      <c r="Q60">
        <v>0.12000000000000006</v>
      </c>
      <c r="R60">
        <v>3.3309547069071774E-3</v>
      </c>
      <c r="S60">
        <v>3.753073332557897E-3</v>
      </c>
      <c r="T60">
        <v>4.258168445686536E-3</v>
      </c>
      <c r="U60">
        <v>4.447580813251765E-3</v>
      </c>
      <c r="V60">
        <v>4.4817806984643214E-3</v>
      </c>
    </row>
    <row r="61" spans="2:22" x14ac:dyDescent="0.25">
      <c r="B61">
        <f t="shared" si="0"/>
        <v>0.13000000000000006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0.13500000000000006</v>
      </c>
      <c r="H61">
        <f ca="1"/>
        <v>0.13505952887573883</v>
      </c>
      <c r="K61">
        <f t="shared" si="5"/>
        <v>0</v>
      </c>
      <c r="L61">
        <f ca="1"/>
        <v>2.7448936253836546E-3</v>
      </c>
      <c r="Q61">
        <v>0.13000000000000006</v>
      </c>
      <c r="R61">
        <v>2.238574305816028E-3</v>
      </c>
      <c r="S61">
        <v>2.355699197310589E-3</v>
      </c>
      <c r="T61">
        <v>2.586234516228917E-3</v>
      </c>
      <c r="U61">
        <v>2.7166667200030654E-3</v>
      </c>
      <c r="V61">
        <v>2.7448936253836546E-3</v>
      </c>
    </row>
    <row r="62" spans="2:22" x14ac:dyDescent="0.25">
      <c r="B62">
        <f t="shared" si="0"/>
        <v>0.14000000000000007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0.14500000000000007</v>
      </c>
      <c r="H62">
        <f ca="1"/>
        <v>0.1450315008196405</v>
      </c>
      <c r="K62">
        <f t="shared" si="5"/>
        <v>0</v>
      </c>
      <c r="L62">
        <f ca="1"/>
        <v>1.6226268987523452E-3</v>
      </c>
      <c r="Q62">
        <v>0.14000000000000007</v>
      </c>
      <c r="R62">
        <v>1.5043657936554449E-3</v>
      </c>
      <c r="S62">
        <v>1.4670171424986174E-3</v>
      </c>
      <c r="T62">
        <v>1.5350088452840214E-3</v>
      </c>
      <c r="U62">
        <v>1.6040483745761018E-3</v>
      </c>
      <c r="V62">
        <v>1.6226268987523452E-3</v>
      </c>
    </row>
    <row r="63" spans="2:22" x14ac:dyDescent="0.25">
      <c r="B63">
        <f t="shared" si="0"/>
        <v>0.15000000000000008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0.15500000000000008</v>
      </c>
      <c r="H63">
        <f ca="1"/>
        <v>0.1550162196188859</v>
      </c>
      <c r="K63">
        <f t="shared" si="5"/>
        <v>0</v>
      </c>
      <c r="L63">
        <f ca="1"/>
        <v>9.2674412122021818E-4</v>
      </c>
      <c r="Q63">
        <v>0.15000000000000008</v>
      </c>
      <c r="R63">
        <v>1.0108558084797308E-3</v>
      </c>
      <c r="S63">
        <v>9.0753567893776962E-4</v>
      </c>
      <c r="T63">
        <v>8.9328280103458016E-4</v>
      </c>
      <c r="U63">
        <v>9.1752601495123426E-4</v>
      </c>
      <c r="V63">
        <v>9.2674412122021818E-4</v>
      </c>
    </row>
    <row r="64" spans="2:22" x14ac:dyDescent="0.25">
      <c r="B64">
        <f t="shared" si="0"/>
        <v>0.16000000000000009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0.16500000000000009</v>
      </c>
      <c r="H64">
        <f ca="1"/>
        <v>0.16500813181219881</v>
      </c>
      <c r="K64">
        <f t="shared" si="5"/>
        <v>0</v>
      </c>
      <c r="L64">
        <f ca="1"/>
        <v>5.119345592359307E-4</v>
      </c>
      <c r="Q64">
        <v>0.16000000000000009</v>
      </c>
      <c r="R64">
        <v>6.7908275266077454E-4</v>
      </c>
      <c r="S64">
        <v>5.5822914045270051E-4</v>
      </c>
      <c r="T64">
        <v>5.1105319780145905E-4</v>
      </c>
      <c r="U64">
        <v>5.0961381291324617E-4</v>
      </c>
      <c r="V64">
        <v>5.119345592359307E-4</v>
      </c>
    </row>
    <row r="65" spans="2:22" x14ac:dyDescent="0.25">
      <c r="B65">
        <f t="shared" si="0"/>
        <v>0.1700000000000001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0.1750000000000001</v>
      </c>
      <c r="H65">
        <f ca="1"/>
        <v>0.17500397282212471</v>
      </c>
      <c r="K65">
        <f t="shared" si="5"/>
        <v>0</v>
      </c>
      <c r="L65">
        <f ca="1"/>
        <v>2.7382840524148592E-4</v>
      </c>
      <c r="Q65">
        <v>0.1700000000000001</v>
      </c>
      <c r="R65">
        <v>4.5596293726754067E-4</v>
      </c>
      <c r="S65">
        <v>3.4165215939333139E-4</v>
      </c>
      <c r="T65">
        <v>2.880645668021627E-4</v>
      </c>
      <c r="U65">
        <v>2.7547630897806381E-4</v>
      </c>
      <c r="V65">
        <v>2.7382840524148592E-4</v>
      </c>
    </row>
    <row r="66" spans="2:22" x14ac:dyDescent="0.25">
      <c r="B66">
        <f t="shared" si="0"/>
        <v>0.1800000000000001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0.18500000000000011</v>
      </c>
      <c r="H66">
        <f ca="1"/>
        <v>0.18500189295116437</v>
      </c>
      <c r="K66">
        <f t="shared" si="5"/>
        <v>0</v>
      </c>
      <c r="L66">
        <f ca="1"/>
        <v>1.4199446718370109E-4</v>
      </c>
      <c r="Q66">
        <v>0.1800000000000001</v>
      </c>
      <c r="R66">
        <v>3.05797191837115E-4</v>
      </c>
      <c r="S66">
        <v>2.0814362087967562E-4</v>
      </c>
      <c r="T66">
        <v>1.6026073477897178E-4</v>
      </c>
      <c r="U66">
        <v>1.4524563269354882E-4</v>
      </c>
      <c r="V66">
        <v>1.4199446718370109E-4</v>
      </c>
    </row>
    <row r="67" spans="2:22" x14ac:dyDescent="0.25">
      <c r="B67">
        <f t="shared" si="0"/>
        <v>0.19000000000000011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0.19500000000000012</v>
      </c>
      <c r="H67">
        <f ca="1"/>
        <v>0.19500088041450328</v>
      </c>
      <c r="K67">
        <f t="shared" si="5"/>
        <v>0</v>
      </c>
      <c r="L67">
        <f ca="1"/>
        <v>7.1469908335706974E-5</v>
      </c>
      <c r="Q67">
        <v>0.19000000000000011</v>
      </c>
      <c r="R67">
        <v>2.0455899710062735E-4</v>
      </c>
      <c r="S67">
        <v>1.2622103213912541E-4</v>
      </c>
      <c r="T67">
        <v>8.8117594290314981E-5</v>
      </c>
      <c r="U67">
        <v>7.4847352545054127E-5</v>
      </c>
      <c r="V67">
        <v>7.1469908335706974E-5</v>
      </c>
    </row>
    <row r="68" spans="2:22" x14ac:dyDescent="0.25">
      <c r="B68">
        <f t="shared" si="0"/>
        <v>0.20000000000000012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0.20500000000000013</v>
      </c>
      <c r="H68">
        <f ca="1"/>
        <v>0.20500040004450115</v>
      </c>
      <c r="K68">
        <f t="shared" si="5"/>
        <v>0</v>
      </c>
      <c r="L68">
        <f ca="1"/>
        <v>3.4957030835757021E-5</v>
      </c>
      <c r="Q68">
        <v>0.20000000000000012</v>
      </c>
      <c r="R68">
        <v>1.3605024190024005E-4</v>
      </c>
      <c r="S68">
        <v>7.6103001475781668E-5</v>
      </c>
      <c r="T68">
        <v>4.7917174266164767E-5</v>
      </c>
      <c r="U68">
        <v>3.7760510068357591E-5</v>
      </c>
      <c r="V68">
        <v>3.4957030835757021E-5</v>
      </c>
    </row>
    <row r="69" spans="2:22" x14ac:dyDescent="0.25">
      <c r="B69">
        <f t="shared" si="0"/>
        <v>0.21000000000000013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0.21500000000000014</v>
      </c>
      <c r="H69">
        <f ca="1"/>
        <v>0.21500017767130311</v>
      </c>
      <c r="K69">
        <f t="shared" si="5"/>
        <v>0</v>
      </c>
      <c r="L69">
        <f ca="1"/>
        <v>1.6626152847802245E-5</v>
      </c>
      <c r="Q69">
        <v>0.21000000000000013</v>
      </c>
      <c r="R69">
        <v>8.9309525403891463E-5</v>
      </c>
      <c r="S69">
        <v>4.5438020672111288E-5</v>
      </c>
      <c r="T69">
        <v>2.5742124333696068E-5</v>
      </c>
      <c r="U69">
        <v>1.8663812945108082E-5</v>
      </c>
      <c r="V69">
        <v>1.6626152847802245E-5</v>
      </c>
    </row>
    <row r="70" spans="2:22" x14ac:dyDescent="0.25">
      <c r="B70">
        <f t="shared" si="0"/>
        <v>0.22000000000000014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0.22500000000000014</v>
      </c>
      <c r="H70">
        <f ca="1"/>
        <v>0.22500007699689983</v>
      </c>
      <c r="K70">
        <f t="shared" si="5"/>
        <v>0</v>
      </c>
      <c r="L70">
        <f ca="1"/>
        <v>7.6733837586484357E-6</v>
      </c>
      <c r="Q70">
        <v>0.22000000000000014</v>
      </c>
      <c r="R70">
        <v>5.6858332972165279E-5</v>
      </c>
      <c r="S70">
        <v>2.6531586069652014E-5</v>
      </c>
      <c r="T70">
        <v>1.3566000574061508E-5</v>
      </c>
      <c r="U70">
        <v>9.0089143349296372E-6</v>
      </c>
      <c r="V70">
        <v>7.6733837586484357E-6</v>
      </c>
    </row>
    <row r="71" spans="2:22" x14ac:dyDescent="0.25">
      <c r="B71">
        <f t="shared" si="0"/>
        <v>0.23000000000000015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0.23500000000000015</v>
      </c>
      <c r="H71">
        <f ca="1"/>
        <v>0.2350000320647436</v>
      </c>
      <c r="K71">
        <f t="shared" si="5"/>
        <v>0</v>
      </c>
      <c r="L71">
        <f ca="1"/>
        <v>3.3769041734489203E-6</v>
      </c>
      <c r="Q71">
        <v>0.23000000000000015</v>
      </c>
      <c r="R71">
        <v>3.3504473815985649E-5</v>
      </c>
      <c r="S71">
        <v>1.456181026189248E-5</v>
      </c>
      <c r="T71">
        <v>6.8046775350601493E-6</v>
      </c>
      <c r="U71">
        <v>4.1556912458877542E-6</v>
      </c>
      <c r="V71">
        <v>3.3769041734489203E-6</v>
      </c>
    </row>
    <row r="72" spans="2:22" x14ac:dyDescent="0.25">
      <c r="B72">
        <f t="shared" si="0"/>
        <v>0.24000000000000016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0.24500000000000016</v>
      </c>
      <c r="H72">
        <f ca="1"/>
        <v>0.24500001150131212</v>
      </c>
      <c r="K72">
        <f t="shared" si="5"/>
        <v>0</v>
      </c>
      <c r="L72">
        <f ca="1"/>
        <v>1.2619529561598893E-6</v>
      </c>
      <c r="Q72">
        <v>0.24000000000000016</v>
      </c>
      <c r="R72">
        <v>1.5511330470363715E-5</v>
      </c>
      <c r="S72">
        <v>6.4294330573967652E-6</v>
      </c>
      <c r="T72">
        <v>2.8190054797883349E-6</v>
      </c>
      <c r="U72">
        <v>1.6148827414745154E-6</v>
      </c>
      <c r="V72">
        <v>1.2619529561598893E-6</v>
      </c>
    </row>
    <row r="73" spans="2:22" x14ac:dyDescent="0.25">
      <c r="B73">
        <f t="shared" si="0"/>
        <v>0.25000000000000017</v>
      </c>
      <c r="C73">
        <f t="shared" si="1"/>
        <v>0</v>
      </c>
      <c r="D73">
        <f t="shared" si="2"/>
        <v>0</v>
      </c>
      <c r="E73">
        <f t="shared" si="3"/>
        <v>0.1</v>
      </c>
      <c r="F73">
        <f t="shared" si="4"/>
        <v>0.25500000000000017</v>
      </c>
      <c r="H73">
        <f ca="1"/>
        <v>0.25500000000000017</v>
      </c>
      <c r="K73">
        <f t="shared" si="5"/>
        <v>0</v>
      </c>
      <c r="L73">
        <f ca="1"/>
        <v>1.6252883606188538E-6</v>
      </c>
      <c r="Q73">
        <v>0.25000000000000017</v>
      </c>
      <c r="R73">
        <v>9.6945815439773093E-5</v>
      </c>
      <c r="S73">
        <v>2.3553642672216513E-5</v>
      </c>
      <c r="T73">
        <v>6.4107519555457348E-6</v>
      </c>
      <c r="U73">
        <v>2.5503109374437065E-6</v>
      </c>
      <c r="V73">
        <v>1.6252883606188538E-6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8"/>
  <sheetViews>
    <sheetView tabSelected="1" workbookViewId="0">
      <selection activeCell="H16" sqref="H16"/>
    </sheetView>
  </sheetViews>
  <sheetFormatPr defaultRowHeight="14.3" x14ac:dyDescent="0.25"/>
  <cols>
    <col min="1" max="1" width="15.5" bestFit="1" customWidth="1"/>
    <col min="3" max="3" width="18.625" bestFit="1" customWidth="1"/>
    <col min="6" max="6" width="22.75" bestFit="1" customWidth="1"/>
    <col min="7" max="7" width="19.625" bestFit="1" customWidth="1"/>
    <col min="9" max="9" width="17.5" customWidth="1"/>
    <col min="10" max="10" width="23.5" customWidth="1"/>
    <col min="11" max="11" width="24.75" customWidth="1"/>
    <col min="12" max="12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0</v>
      </c>
    </row>
    <row r="16" spans="2:3" x14ac:dyDescent="0.25">
      <c r="B16" t="s">
        <v>39</v>
      </c>
    </row>
    <row r="17" spans="1:17" x14ac:dyDescent="0.25">
      <c r="B17" t="s">
        <v>1</v>
      </c>
      <c r="C17">
        <v>0.5</v>
      </c>
    </row>
    <row r="18" spans="1:17" x14ac:dyDescent="0.25">
      <c r="B18" t="s">
        <v>4</v>
      </c>
      <c r="C18">
        <v>0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v>50</v>
      </c>
    </row>
    <row r="21" spans="1:17" x14ac:dyDescent="0.25">
      <c r="B21" t="s">
        <v>10</v>
      </c>
      <c r="C21">
        <v>100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44917.460801388886</v>
      </c>
      <c r="B25" t="s">
        <v>41</v>
      </c>
      <c r="C25" s="11">
        <f ca="1">IF(B28&lt;&gt;"",NOW()-A25)</f>
        <v>1.1574593372642994E-7</v>
      </c>
    </row>
    <row r="26" spans="1:17" x14ac:dyDescent="0.25">
      <c r="J26" t="s">
        <v>49</v>
      </c>
    </row>
    <row r="27" spans="1:17" x14ac:dyDescent="0.25">
      <c r="B27" t="s">
        <v>42</v>
      </c>
      <c r="E27" t="s">
        <v>33</v>
      </c>
      <c r="F27">
        <f ca="1">EXP(-C4*C9)</f>
        <v>0.97044553354850815</v>
      </c>
      <c r="J27" t="s">
        <v>48</v>
      </c>
    </row>
    <row r="28" spans="1:17" x14ac:dyDescent="0.25">
      <c r="B28" s="7" t="str">
        <f t="array" aca="1" ref="B28:C168" ca="1">_xll.xBachelierFd(C3:C6,C9:C14,C17:C23)</f>
        <v>res 0</v>
      </c>
      <c r="C28" s="27">
        <f ca="1"/>
        <v>1.2725261628052823E-2</v>
      </c>
      <c r="E28" t="s">
        <v>44</v>
      </c>
      <c r="F28">
        <f ca="1">C3+C5*C9</f>
        <v>-0.03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30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-0.5</v>
      </c>
      <c r="C31" s="7">
        <f ca="1"/>
        <v>-2.7186754273000249E-11</v>
      </c>
      <c r="E31" t="s">
        <v>29</v>
      </c>
      <c r="F31">
        <f ca="1">_xll.xBachelierImplied(C9,C10,C28/F27,F28)</f>
        <v>9.9987087662795363E-2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ca="1" si="1">LN(I31)</f>
        <v>0.69314718055994529</v>
      </c>
      <c r="O31">
        <f t="shared" ref="O31:O44" ca="1" si="2">LN(ABS(J31-J$45))</f>
        <v>-2.3025843111087587</v>
      </c>
      <c r="P31">
        <f t="shared" ref="P31:P44" ca="1" si="3">LN(ABS(K31-K$45))</f>
        <v>-5.1189953093602343</v>
      </c>
      <c r="Q31">
        <f t="shared" ref="Q31:Q44" ca="1" si="4">LN(ABS(L31-L$45))</f>
        <v>-5.0322494072837163</v>
      </c>
    </row>
    <row r="32" spans="1:17" x14ac:dyDescent="0.25">
      <c r="B32" s="7">
        <f ca="1"/>
        <v>-0.49</v>
      </c>
      <c r="C32" s="7">
        <f ca="1"/>
        <v>1.1336183699815733E-10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3"/>
        <v>-6.0079894021385929</v>
      </c>
      <c r="Q32">
        <f t="shared" ca="1" si="4"/>
        <v>-6.6224910309270095</v>
      </c>
    </row>
    <row r="33" spans="2:17" x14ac:dyDescent="0.25">
      <c r="B33" s="7">
        <f ca="1"/>
        <v>-0.48</v>
      </c>
      <c r="C33" s="7">
        <f ca="1"/>
        <v>2.9418881130409177E-10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3"/>
        <v>-6.6934928581932569</v>
      </c>
      <c r="Q33">
        <f t="shared" ca="1" si="4"/>
        <v>-9.9633594505334422</v>
      </c>
    </row>
    <row r="34" spans="2:17" x14ac:dyDescent="0.25">
      <c r="B34" s="7">
        <f ca="1"/>
        <v>-0.47</v>
      </c>
      <c r="C34" s="7">
        <f ca="1"/>
        <v>5.681698954477247E-10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3"/>
        <v>-7.3831290091010837</v>
      </c>
      <c r="Q34">
        <f t="shared" ca="1" si="4"/>
        <v>-11.771352798087069</v>
      </c>
    </row>
    <row r="35" spans="2:17" x14ac:dyDescent="0.25">
      <c r="B35" s="7">
        <f ca="1"/>
        <v>-0.45999999999999996</v>
      </c>
      <c r="C35" s="7">
        <f ca="1"/>
        <v>1.0144294212279189E-9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3"/>
        <v>-8.2974367683903392</v>
      </c>
      <c r="Q35">
        <f t="shared" ca="1" si="4"/>
        <v>-13.596568229910467</v>
      </c>
    </row>
    <row r="36" spans="2:17" x14ac:dyDescent="0.25">
      <c r="B36" s="7">
        <f ca="1"/>
        <v>-0.44999999999999996</v>
      </c>
      <c r="C36" s="7">
        <f ca="1"/>
        <v>1.7584059174818601E-9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3"/>
        <v>-8.9899797292691925</v>
      </c>
      <c r="Q36">
        <f t="shared" ca="1" si="4"/>
        <v>-14.982741234650543</v>
      </c>
    </row>
    <row r="37" spans="2:17" x14ac:dyDescent="0.25">
      <c r="B37" s="7">
        <f ca="1"/>
        <v>-0.43999999999999995</v>
      </c>
      <c r="C37" s="7">
        <f ca="1"/>
        <v>3.0026506453195449E-9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3"/>
        <v>-9.6829029961425821</v>
      </c>
      <c r="Q37">
        <f t="shared" ca="1" si="4"/>
        <v>-16.368913828429253</v>
      </c>
    </row>
    <row r="38" spans="2:17" x14ac:dyDescent="0.25">
      <c r="B38" s="7">
        <f ca="1"/>
        <v>-0.42999999999999994</v>
      </c>
      <c r="C38" s="7">
        <f ca="1"/>
        <v>5.0747257213813625E-9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3"/>
        <v>-10.376089125307512</v>
      </c>
      <c r="Q38">
        <f t="shared" ca="1" si="4"/>
        <v>-17.754812290315662</v>
      </c>
    </row>
    <row r="39" spans="2:17" x14ac:dyDescent="0.25">
      <c r="B39" s="7">
        <f ca="1"/>
        <v>-0.41999999999999993</v>
      </c>
      <c r="C39" s="7">
        <f ca="1"/>
        <v>8.5016543829781049E-9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3"/>
        <v>-11.069556316223764</v>
      </c>
      <c r="Q39">
        <f t="shared" ca="1" si="4"/>
        <v>-19.139547696742639</v>
      </c>
    </row>
    <row r="40" spans="2:17" x14ac:dyDescent="0.25">
      <c r="B40" s="7">
        <f ca="1"/>
        <v>-0.40999999999999992</v>
      </c>
      <c r="C40" s="7">
        <f ca="1"/>
        <v>1.4124908792375413E-8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3"/>
        <v>-11.763464649778419</v>
      </c>
      <c r="Q40">
        <f t="shared" ca="1" si="4"/>
        <v>-20.519617529288269</v>
      </c>
    </row>
    <row r="41" spans="2:17" x14ac:dyDescent="0.25">
      <c r="B41" s="7">
        <f ca="1"/>
        <v>-0.39999999999999991</v>
      </c>
      <c r="C41" s="7">
        <f ca="1"/>
        <v>2.3276453141176164E-8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3"/>
        <v>-12.458196315955643</v>
      </c>
      <c r="Q41">
        <f t="shared" ca="1" si="4"/>
        <v>-21.881493185502304</v>
      </c>
    </row>
    <row r="42" spans="2:17" x14ac:dyDescent="0.25">
      <c r="B42" s="7">
        <f ca="1"/>
        <v>-0.3899999999999999</v>
      </c>
      <c r="C42" s="7">
        <f ca="1"/>
        <v>3.8045619274554258E-8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3"/>
        <v>-13.154550274318161</v>
      </c>
      <c r="Q42">
        <f t="shared" ca="1" si="4"/>
        <v>-23.175271708278974</v>
      </c>
    </row>
    <row r="43" spans="2:17" x14ac:dyDescent="0.25">
      <c r="B43" s="7">
        <f ca="1"/>
        <v>-0.37999999999999989</v>
      </c>
      <c r="C43" s="7">
        <f ca="1"/>
        <v>6.1679512463519256E-8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3"/>
        <v>-13.604465182795025</v>
      </c>
      <c r="Q43">
        <f t="shared" ca="1" si="4"/>
        <v>-23.908448921469457</v>
      </c>
    </row>
    <row r="44" spans="2:17" x14ac:dyDescent="0.25">
      <c r="B44" s="7">
        <f ca="1"/>
        <v>-0.36999999999999988</v>
      </c>
      <c r="C44" s="7">
        <f ca="1"/>
        <v>9.9177392914479753E-8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3"/>
        <v>-16.002395665387962</v>
      </c>
      <c r="Q44">
        <f t="shared" ca="1" si="4"/>
        <v>-25.240797483902821</v>
      </c>
    </row>
    <row r="45" spans="2:17" x14ac:dyDescent="0.25">
      <c r="B45" s="7">
        <f ca="1"/>
        <v>-0.35999999999999988</v>
      </c>
      <c r="C45" s="7">
        <f ca="1"/>
        <v>1.5816346814894949E-7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-0.34999999999999987</v>
      </c>
      <c r="C46" s="7">
        <f ca="1"/>
        <v>2.5015441719760054E-7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-0.33999999999999986</v>
      </c>
      <c r="C47" s="7">
        <f ca="1"/>
        <v>3.923796042586014E-7</v>
      </c>
      <c r="J47" s="17"/>
      <c r="K47" s="17"/>
      <c r="L47" s="17"/>
    </row>
    <row r="48" spans="2:17" x14ac:dyDescent="0.25">
      <c r="B48">
        <f ca="1"/>
        <v>-0.32999999999999985</v>
      </c>
      <c r="C48">
        <f ca="1"/>
        <v>6.1036529191657509E-7</v>
      </c>
      <c r="J48" s="17">
        <f ca="1">J46-$C$6</f>
        <v>6.7001966058688467E-8</v>
      </c>
      <c r="K48" s="17">
        <f t="shared" ref="K48:L48" ca="1" si="5">K46-$C$6</f>
        <v>-0.1</v>
      </c>
      <c r="L48" s="17">
        <f t="shared" ca="1" si="5"/>
        <v>-0.1</v>
      </c>
    </row>
    <row r="49" spans="2:3" x14ac:dyDescent="0.25">
      <c r="B49">
        <f ca="1"/>
        <v>-0.31999999999999984</v>
      </c>
      <c r="C49">
        <f ca="1"/>
        <v>9.4156115178304174E-7</v>
      </c>
    </row>
    <row r="50" spans="2:3" x14ac:dyDescent="0.25">
      <c r="B50">
        <f ca="1"/>
        <v>-0.30999999999999983</v>
      </c>
      <c r="C50">
        <f ca="1"/>
        <v>1.4403696298015672E-6</v>
      </c>
    </row>
    <row r="51" spans="2:3" x14ac:dyDescent="0.25">
      <c r="B51">
        <f ca="1"/>
        <v>-0.29999999999999982</v>
      </c>
      <c r="C51">
        <f ca="1"/>
        <v>2.1850372729054303E-6</v>
      </c>
    </row>
    <row r="52" spans="2:3" x14ac:dyDescent="0.25">
      <c r="B52">
        <f ca="1"/>
        <v>-0.28999999999999981</v>
      </c>
      <c r="C52">
        <f ca="1"/>
        <v>3.2869819250983969E-6</v>
      </c>
    </row>
    <row r="53" spans="2:3" x14ac:dyDescent="0.25">
      <c r="B53">
        <f ca="1"/>
        <v>-0.2799999999999998</v>
      </c>
      <c r="C53">
        <f ca="1"/>
        <v>4.9032591204823675E-6</v>
      </c>
    </row>
    <row r="54" spans="2:3" x14ac:dyDescent="0.25">
      <c r="B54">
        <f ca="1"/>
        <v>-0.2699999999999998</v>
      </c>
      <c r="C54">
        <f ca="1"/>
        <v>7.2530111893517928E-6</v>
      </c>
    </row>
    <row r="55" spans="2:3" x14ac:dyDescent="0.25">
      <c r="B55">
        <f ca="1"/>
        <v>-0.25999999999999979</v>
      </c>
      <c r="C55">
        <f ca="1"/>
        <v>1.0638886830147192E-5</v>
      </c>
    </row>
    <row r="56" spans="2:3" x14ac:dyDescent="0.25">
      <c r="B56">
        <f ca="1"/>
        <v>-0.24999999999999978</v>
      </c>
      <c r="C56">
        <f ca="1"/>
        <v>1.5474556965608848E-5</v>
      </c>
    </row>
    <row r="57" spans="2:3" x14ac:dyDescent="0.25">
      <c r="B57">
        <f ca="1"/>
        <v>-0.23999999999999977</v>
      </c>
      <c r="C57">
        <f ca="1"/>
        <v>2.231957038110258E-5</v>
      </c>
    </row>
    <row r="58" spans="2:3" x14ac:dyDescent="0.25">
      <c r="B58">
        <f ca="1"/>
        <v>-0.22999999999999976</v>
      </c>
      <c r="C58">
        <f ca="1"/>
        <v>3.1922871481852527E-5</v>
      </c>
    </row>
    <row r="59" spans="2:3" x14ac:dyDescent="0.25">
      <c r="B59">
        <f ca="1"/>
        <v>-0.21999999999999975</v>
      </c>
      <c r="C59">
        <f ca="1"/>
        <v>4.5276319961244218E-5</v>
      </c>
    </row>
    <row r="60" spans="2:3" x14ac:dyDescent="0.25">
      <c r="B60">
        <f ca="1"/>
        <v>-0.20999999999999974</v>
      </c>
      <c r="C60">
        <f ca="1"/>
        <v>6.3679482315066505E-5</v>
      </c>
    </row>
    <row r="61" spans="2:3" x14ac:dyDescent="0.25">
      <c r="B61">
        <f ca="1"/>
        <v>-0.19999999999999973</v>
      </c>
      <c r="C61">
        <f ca="1"/>
        <v>8.8816780035522907E-5</v>
      </c>
    </row>
    <row r="62" spans="2:3" x14ac:dyDescent="0.25">
      <c r="B62">
        <f ca="1"/>
        <v>-0.18999999999999972</v>
      </c>
      <c r="C62">
        <f ca="1"/>
        <v>1.2284775120729939E-4</v>
      </c>
    </row>
    <row r="63" spans="2:3" x14ac:dyDescent="0.25">
      <c r="B63">
        <f ca="1"/>
        <v>-0.17999999999999972</v>
      </c>
      <c r="C63">
        <f ca="1"/>
        <v>1.6851068647388059E-4</v>
      </c>
    </row>
    <row r="64" spans="2:3" x14ac:dyDescent="0.25">
      <c r="B64">
        <f ca="1"/>
        <v>-0.16999999999999971</v>
      </c>
      <c r="C64">
        <f ca="1"/>
        <v>2.2923921914381009E-4</v>
      </c>
    </row>
    <row r="65" spans="2:17" x14ac:dyDescent="0.25">
      <c r="B65">
        <f ca="1"/>
        <v>-0.1599999999999997</v>
      </c>
      <c r="C65">
        <f ca="1"/>
        <v>3.0929057580271333E-4</v>
      </c>
      <c r="J65" t="s">
        <v>1</v>
      </c>
      <c r="O65" t="s">
        <v>1</v>
      </c>
    </row>
    <row r="66" spans="2:17" x14ac:dyDescent="0.25">
      <c r="B66">
        <f ca="1"/>
        <v>-0.14999999999999969</v>
      </c>
      <c r="C66">
        <f ca="1"/>
        <v>4.1388313683786253E-4</v>
      </c>
      <c r="F66" t="s">
        <v>0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f ca="1"/>
        <v>-0.13999999999999968</v>
      </c>
      <c r="C67">
        <f ca="1"/>
        <v>5.4933974386071416E-4</v>
      </c>
      <c r="F67" t="s">
        <v>29</v>
      </c>
      <c r="G67" s="20">
        <f ca="1">F31</f>
        <v>9.9987087662795363E-2</v>
      </c>
      <c r="I67" s="23">
        <v>1</v>
      </c>
      <c r="J67" s="3"/>
      <c r="K67" s="21">
        <v>8.9925510168519032E-2</v>
      </c>
      <c r="L67" s="21">
        <v>9.9462964797547501E-2</v>
      </c>
      <c r="N67">
        <f ca="1">LN(I67)</f>
        <v>0</v>
      </c>
      <c r="P67">
        <f t="shared" ref="P67:Q67" ca="1" si="6">LN(ABS(K67-K$82))</f>
        <v>-4.5991474197416897</v>
      </c>
      <c r="Q67">
        <f t="shared" ca="1" si="6"/>
        <v>-7.5559907100902706</v>
      </c>
    </row>
    <row r="68" spans="2:17" x14ac:dyDescent="0.25">
      <c r="B68">
        <f ca="1"/>
        <v>-0.12999999999999967</v>
      </c>
      <c r="C68">
        <f ca="1"/>
        <v>7.2323187374218262E-4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ca="1" si="7">LN(I68)</f>
        <v>0.69314718055994529</v>
      </c>
      <c r="P68">
        <f t="shared" ref="P68:P81" ca="1" si="8">LN(ABS(K68-K$82))</f>
        <v>-5.159123161290796</v>
      </c>
      <c r="Q68">
        <f t="shared" ref="Q68:Q81" ca="1" si="9">LN(ABS(L68-L$82))</f>
        <v>-5.6973894071532243</v>
      </c>
    </row>
    <row r="69" spans="2:17" x14ac:dyDescent="0.25">
      <c r="B69">
        <f ca="1"/>
        <v>-0.11999999999999968</v>
      </c>
      <c r="C69">
        <f ca="1"/>
        <v>9.4451845143470026E-4</v>
      </c>
      <c r="I69" s="23">
        <v>5</v>
      </c>
      <c r="J69" s="3"/>
      <c r="K69" s="21">
        <v>9.7497449535082256E-2</v>
      </c>
      <c r="L69" s="21">
        <v>0.10027255570190584</v>
      </c>
      <c r="N69">
        <f t="shared" ca="1" si="7"/>
        <v>1.6094379124341003</v>
      </c>
      <c r="P69">
        <f t="shared" ca="1" si="8"/>
        <v>-5.9960872034876456</v>
      </c>
      <c r="Q69">
        <f t="shared" ca="1" si="9"/>
        <v>-8.1573423457794885</v>
      </c>
    </row>
    <row r="70" spans="2:17" x14ac:dyDescent="0.25">
      <c r="B70">
        <f ca="1"/>
        <v>-0.10999999999999968</v>
      </c>
      <c r="C70">
        <f ca="1"/>
        <v>1.2236717936455624E-3</v>
      </c>
      <c r="I70" s="23">
        <v>10</v>
      </c>
      <c r="J70" s="3"/>
      <c r="K70" s="21">
        <v>9.8712155290804987E-2</v>
      </c>
      <c r="L70" s="21">
        <v>0.10002260162862889</v>
      </c>
      <c r="N70">
        <f t="shared" ca="1" si="7"/>
        <v>2.3025850929940459</v>
      </c>
      <c r="P70">
        <f t="shared" ca="1" si="8"/>
        <v>-6.6657787676752056</v>
      </c>
      <c r="Q70">
        <f t="shared" ca="1" si="9"/>
        <v>-10.213577336876646</v>
      </c>
    </row>
    <row r="71" spans="2:17" x14ac:dyDescent="0.25">
      <c r="B71">
        <f ca="1"/>
        <v>-9.9999999999999686E-2</v>
      </c>
      <c r="C71">
        <f ca="1"/>
        <v>1.572782079897556E-3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ca="1" si="7"/>
        <v>2.9957322735539909</v>
      </c>
      <c r="P71">
        <f t="shared" ca="1" si="8"/>
        <v>-7.3480924127792342</v>
      </c>
      <c r="Q71">
        <f t="shared" ca="1" si="9"/>
        <v>-11.841930721664745</v>
      </c>
    </row>
    <row r="72" spans="2:17" x14ac:dyDescent="0.25">
      <c r="B72">
        <f ca="1"/>
        <v>-8.9999999999999691E-2</v>
      </c>
      <c r="C72">
        <f ca="1"/>
        <v>2.0056309663567173E-3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ca="1" si="7"/>
        <v>3.912023005428146</v>
      </c>
      <c r="P72">
        <f t="shared" ca="1" si="8"/>
        <v>-8.2582133728187852</v>
      </c>
      <c r="Q72">
        <f t="shared" ca="1" si="9"/>
        <v>-13.671332707960925</v>
      </c>
    </row>
    <row r="73" spans="2:17" x14ac:dyDescent="0.25">
      <c r="B73">
        <f ca="1"/>
        <v>-7.9999999999999696E-2</v>
      </c>
      <c r="C73">
        <f ca="1"/>
        <v>2.5377246235497317E-3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ca="1" si="7"/>
        <v>4.6051701859880918</v>
      </c>
      <c r="O73">
        <f t="shared" ref="O73:O81" ca="1" si="10">LN(ABS(J73-J$82))</f>
        <v>-9.0247085198885593</v>
      </c>
      <c r="P73">
        <f t="shared" ca="1" si="8"/>
        <v>-8.949396008818443</v>
      </c>
      <c r="Q73">
        <f t="shared" ca="1" si="9"/>
        <v>-15.057665431789397</v>
      </c>
    </row>
    <row r="74" spans="2:17" x14ac:dyDescent="0.25">
      <c r="B74">
        <f ca="1"/>
        <v>-6.9999999999999701E-2</v>
      </c>
      <c r="C74">
        <f ca="1"/>
        <v>3.1862767144487784E-3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ca="1" si="7"/>
        <v>5.2983173665480363</v>
      </c>
      <c r="O74">
        <f t="shared" ca="1" si="10"/>
        <v>-9.639670072226048</v>
      </c>
      <c r="P74">
        <f t="shared" ca="1" si="8"/>
        <v>-9.6416457440900363</v>
      </c>
      <c r="Q74">
        <f t="shared" ca="1" si="9"/>
        <v>-16.443971593130399</v>
      </c>
    </row>
    <row r="75" spans="2:17" x14ac:dyDescent="0.25">
      <c r="B75">
        <f ca="1"/>
        <v>-5.9999999999999699E-2</v>
      </c>
      <c r="C75">
        <f ca="1"/>
        <v>3.9701327329970323E-3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ca="1" si="7"/>
        <v>5.9914645471079817</v>
      </c>
      <c r="O75">
        <f t="shared" ca="1" si="10"/>
        <v>-10.333508646859304</v>
      </c>
      <c r="P75">
        <f t="shared" ca="1" si="8"/>
        <v>-10.334496713163805</v>
      </c>
      <c r="Q75">
        <f t="shared" ca="1" si="9"/>
        <v>-17.830277475905785</v>
      </c>
    </row>
    <row r="76" spans="2:17" x14ac:dyDescent="0.25">
      <c r="B76">
        <f ca="1"/>
        <v>-4.9999999999999697E-2</v>
      </c>
      <c r="C76">
        <f ca="1"/>
        <v>4.9096287548741329E-3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ca="1" si="7"/>
        <v>6.6846117276679271</v>
      </c>
      <c r="O76">
        <f t="shared" ca="1" si="10"/>
        <v>-11.027302320959256</v>
      </c>
      <c r="P76">
        <f t="shared" ca="1" si="8"/>
        <v>-11.027796616378934</v>
      </c>
      <c r="Q76">
        <f t="shared" ca="1" si="9"/>
        <v>-19.216608436988153</v>
      </c>
    </row>
    <row r="77" spans="2:17" x14ac:dyDescent="0.25">
      <c r="B77">
        <f ca="1"/>
        <v>-3.9999999999999696E-2</v>
      </c>
      <c r="C77">
        <f ca="1"/>
        <v>6.0263800199679462E-3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ca="1" si="7"/>
        <v>7.3777589082278725</v>
      </c>
      <c r="O77">
        <f t="shared" ca="1" si="10"/>
        <v>-11.721373685007848</v>
      </c>
      <c r="P77">
        <f t="shared" ca="1" si="8"/>
        <v>-11.72162116038481</v>
      </c>
      <c r="Q77">
        <f t="shared" ca="1" si="9"/>
        <v>-20.603057111727498</v>
      </c>
    </row>
    <row r="78" spans="2:17" x14ac:dyDescent="0.25">
      <c r="B78">
        <f ca="1"/>
        <v>-2.9999999999999694E-2</v>
      </c>
      <c r="C78">
        <f ca="1"/>
        <v>7.3429978151682788E-3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ca="1" si="7"/>
        <v>8.0709060887878188</v>
      </c>
      <c r="O78">
        <f t="shared" ca="1" si="10"/>
        <v>-12.416186248329156</v>
      </c>
      <c r="P78">
        <f t="shared" ca="1" si="8"/>
        <v>-12.416310438617346</v>
      </c>
      <c r="Q78">
        <f t="shared" ca="1" si="9"/>
        <v>-21.989960629340104</v>
      </c>
    </row>
    <row r="79" spans="2:17" x14ac:dyDescent="0.25">
      <c r="B79">
        <f ca="1"/>
        <v>-1.9999999999999692E-2</v>
      </c>
      <c r="C79">
        <f ca="1"/>
        <v>8.8827367347544886E-3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ca="1" si="7"/>
        <v>8.7640532693477624</v>
      </c>
      <c r="O79">
        <f t="shared" ca="1" si="10"/>
        <v>-13.112579415689835</v>
      </c>
      <c r="P79">
        <f t="shared" ca="1" si="8"/>
        <v>-13.112642222461727</v>
      </c>
      <c r="Q79">
        <f t="shared" ca="1" si="9"/>
        <v>-23.378721798775786</v>
      </c>
    </row>
    <row r="80" spans="2:17" x14ac:dyDescent="0.25">
      <c r="B80">
        <f ca="1"/>
        <v>-9.9999999999996914E-3</v>
      </c>
      <c r="C80">
        <f ca="1"/>
        <v>1.0669078375468414E-2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ca="1" si="7"/>
        <v>9.2103403719761836</v>
      </c>
      <c r="O80">
        <f t="shared" ca="1" si="10"/>
        <v>-13.562507031781145</v>
      </c>
      <c r="P80">
        <f t="shared" ca="1" si="8"/>
        <v>-13.562548063829137</v>
      </c>
      <c r="Q80">
        <f t="shared" ca="1" si="9"/>
        <v>-24.275296288762792</v>
      </c>
    </row>
    <row r="81" spans="2:17" x14ac:dyDescent="0.25">
      <c r="B81">
        <f ca="1"/>
        <v>3.0878077872387166E-16</v>
      </c>
      <c r="C81">
        <f ca="1"/>
        <v>1.2725261628052823E-2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ca="1" si="7"/>
        <v>11.512925464970229</v>
      </c>
      <c r="O81">
        <f t="shared" ca="1" si="10"/>
        <v>-15.960408656632838</v>
      </c>
      <c r="P81">
        <f t="shared" ca="1" si="8"/>
        <v>-15.960426514788724</v>
      </c>
      <c r="Q81">
        <f t="shared" ca="1" si="9"/>
        <v>-28.247312649353088</v>
      </c>
    </row>
    <row r="82" spans="2:17" x14ac:dyDescent="0.25">
      <c r="B82">
        <f ca="1"/>
        <v>1.0000000000000309E-2</v>
      </c>
      <c r="C82">
        <f ca="1"/>
        <v>1.5073773668109424E-2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f ca="1"/>
        <v>2.0000000000000309E-2</v>
      </c>
      <c r="C83">
        <f ca="1"/>
        <v>1.7735819218162866E-2</v>
      </c>
      <c r="I83" s="18">
        <v>10000000</v>
      </c>
      <c r="J83" s="21">
        <v>9.9985933882341824E-2</v>
      </c>
      <c r="O83">
        <f ca="1">(O81-O73)/(N81-N73)</f>
        <v>-1.0040454325078898</v>
      </c>
      <c r="P83">
        <f ca="1">(P81-P67)/(N81-N67)</f>
        <v>-0.98682816366833959</v>
      </c>
      <c r="Q83">
        <f ca="1">(Q81-Q69)/(N81-N69)</f>
        <v>-2.0285753071329777</v>
      </c>
    </row>
    <row r="84" spans="2:17" x14ac:dyDescent="0.25">
      <c r="B84">
        <f ca="1"/>
        <v>3.0000000000000311E-2</v>
      </c>
      <c r="C84">
        <f ca="1"/>
        <v>2.0730788348391687E-2</v>
      </c>
    </row>
    <row r="85" spans="2:17" x14ac:dyDescent="0.25">
      <c r="B85">
        <f ca="1"/>
        <v>4.0000000000000313E-2</v>
      </c>
      <c r="C85">
        <f ca="1"/>
        <v>2.4075744740263347E-2</v>
      </c>
    </row>
    <row r="86" spans="2:17" x14ac:dyDescent="0.25">
      <c r="B86">
        <f ca="1"/>
        <v>5.0000000000000315E-2</v>
      </c>
      <c r="C86">
        <f ca="1"/>
        <v>2.7784956754078896E-2</v>
      </c>
    </row>
    <row r="87" spans="2:17" x14ac:dyDescent="0.25">
      <c r="B87">
        <f ca="1"/>
        <v>6.0000000000000317E-2</v>
      </c>
      <c r="C87">
        <f ca="1"/>
        <v>3.1869492704860544E-2</v>
      </c>
    </row>
    <row r="88" spans="2:17" x14ac:dyDescent="0.25">
      <c r="B88">
        <f ca="1"/>
        <v>7.0000000000000312E-2</v>
      </c>
      <c r="C88">
        <f ca="1"/>
        <v>3.6336899452047988E-2</v>
      </c>
    </row>
    <row r="89" spans="2:17" x14ac:dyDescent="0.25">
      <c r="B89">
        <f ca="1"/>
        <v>8.0000000000000307E-2</v>
      </c>
      <c r="C89">
        <f ca="1"/>
        <v>4.1190979849038301E-2</v>
      </c>
    </row>
    <row r="90" spans="2:17" x14ac:dyDescent="0.25">
      <c r="B90">
        <f ca="1"/>
        <v>9.0000000000000302E-2</v>
      </c>
      <c r="C90">
        <f ca="1"/>
        <v>4.6431679987343349E-2</v>
      </c>
    </row>
    <row r="91" spans="2:17" x14ac:dyDescent="0.25">
      <c r="B91">
        <f ca="1"/>
        <v>0.1000000000000003</v>
      </c>
      <c r="C91">
        <f ca="1"/>
        <v>5.205509180708455E-2</v>
      </c>
    </row>
    <row r="92" spans="2:17" x14ac:dyDescent="0.25">
      <c r="B92">
        <f ca="1"/>
        <v>0.11000000000000029</v>
      </c>
      <c r="C92">
        <f ca="1"/>
        <v>5.8053570897141221E-2</v>
      </c>
    </row>
    <row r="93" spans="2:17" x14ac:dyDescent="0.25">
      <c r="B93">
        <f ca="1"/>
        <v>0.12000000000000029</v>
      </c>
      <c r="C93">
        <f ca="1"/>
        <v>6.4415963575211815E-2</v>
      </c>
    </row>
    <row r="94" spans="2:17" x14ac:dyDescent="0.25">
      <c r="B94">
        <f ca="1"/>
        <v>0.13000000000000028</v>
      </c>
      <c r="C94">
        <f ca="1"/>
        <v>7.1127932019404511E-2</v>
      </c>
    </row>
    <row r="95" spans="2:17" x14ac:dyDescent="0.25">
      <c r="B95">
        <f ca="1"/>
        <v>0.14000000000000029</v>
      </c>
      <c r="C95">
        <f ca="1"/>
        <v>7.8172361680517055E-2</v>
      </c>
    </row>
    <row r="96" spans="2:17" x14ac:dyDescent="0.25">
      <c r="B96">
        <f ca="1"/>
        <v>0.1500000000000003</v>
      </c>
      <c r="C96">
        <f ca="1"/>
        <v>8.5529831730789541E-2</v>
      </c>
    </row>
    <row r="97" spans="2:3" x14ac:dyDescent="0.25">
      <c r="B97">
        <f ca="1"/>
        <v>0.16000000000000031</v>
      </c>
      <c r="C97">
        <f ca="1"/>
        <v>9.3179127100515347E-2</v>
      </c>
    </row>
    <row r="98" spans="2:3" x14ac:dyDescent="0.25">
      <c r="B98">
        <f ca="1"/>
        <v>0.17000000000000032</v>
      </c>
      <c r="C98">
        <f ca="1"/>
        <v>0.10109776981112031</v>
      </c>
    </row>
    <row r="99" spans="2:3" x14ac:dyDescent="0.25">
      <c r="B99">
        <f ca="1"/>
        <v>0.18000000000000033</v>
      </c>
      <c r="C99">
        <f ca="1"/>
        <v>0.10926254781435307</v>
      </c>
    </row>
    <row r="100" spans="2:3" x14ac:dyDescent="0.25">
      <c r="B100">
        <f ca="1"/>
        <v>0.19000000000000034</v>
      </c>
      <c r="C100">
        <f ca="1"/>
        <v>0.1176500212714517</v>
      </c>
    </row>
    <row r="101" spans="2:3" x14ac:dyDescent="0.25">
      <c r="B101">
        <f ca="1"/>
        <v>0.20000000000000034</v>
      </c>
      <c r="C101">
        <f ca="1"/>
        <v>0.12623698894727839</v>
      </c>
    </row>
    <row r="102" spans="2:3" x14ac:dyDescent="0.25">
      <c r="B102">
        <f ca="1"/>
        <v>0.21000000000000035</v>
      </c>
      <c r="C102">
        <f ca="1"/>
        <v>0.13500090088463571</v>
      </c>
    </row>
    <row r="103" spans="2:3" x14ac:dyDescent="0.25">
      <c r="B103">
        <f ca="1"/>
        <v>0.22000000000000036</v>
      </c>
      <c r="C103">
        <f ca="1"/>
        <v>0.14392020746209266</v>
      </c>
    </row>
    <row r="104" spans="2:3" x14ac:dyDescent="0.25">
      <c r="B104">
        <f ca="1"/>
        <v>0.23000000000000037</v>
      </c>
      <c r="C104">
        <f ca="1"/>
        <v>0.15297463901885705</v>
      </c>
    </row>
    <row r="105" spans="2:3" x14ac:dyDescent="0.25">
      <c r="B105">
        <f ca="1"/>
        <v>0.24000000000000038</v>
      </c>
      <c r="C105">
        <f ca="1"/>
        <v>0.16214541416857181</v>
      </c>
    </row>
    <row r="106" spans="2:3" x14ac:dyDescent="0.25">
      <c r="B106">
        <f ca="1"/>
        <v>0.25000000000000039</v>
      </c>
      <c r="C106">
        <f ca="1"/>
        <v>0.1714153784798122</v>
      </c>
    </row>
    <row r="107" spans="2:3" x14ac:dyDescent="0.25">
      <c r="B107">
        <f ca="1"/>
        <v>0.2600000000000004</v>
      </c>
      <c r="C107">
        <f ca="1"/>
        <v>0.18076907819233129</v>
      </c>
    </row>
    <row r="108" spans="2:3" x14ac:dyDescent="0.25">
      <c r="B108">
        <f ca="1"/>
        <v>0.27000000000000041</v>
      </c>
      <c r="C108">
        <f ca="1"/>
        <v>0.19019277594864814</v>
      </c>
    </row>
    <row r="109" spans="2:3" x14ac:dyDescent="0.25">
      <c r="B109">
        <f ca="1"/>
        <v>0.28000000000000042</v>
      </c>
      <c r="C109">
        <f ca="1"/>
        <v>0.19967441710093203</v>
      </c>
    </row>
    <row r="110" spans="2:3" x14ac:dyDescent="0.25">
      <c r="B110">
        <f ca="1"/>
        <v>0.29000000000000042</v>
      </c>
      <c r="C110">
        <f ca="1"/>
        <v>0.20920355601483545</v>
      </c>
    </row>
    <row r="111" spans="2:3" x14ac:dyDescent="0.25">
      <c r="B111">
        <f ca="1"/>
        <v>0.30000000000000043</v>
      </c>
      <c r="C111">
        <f ca="1"/>
        <v>0.21877125199706859</v>
      </c>
    </row>
    <row r="112" spans="2:3" x14ac:dyDescent="0.25">
      <c r="B112">
        <f ca="1"/>
        <v>0.31000000000000044</v>
      </c>
      <c r="C112">
        <f ca="1"/>
        <v>0.2283699441214494</v>
      </c>
    </row>
    <row r="113" spans="2:3" x14ac:dyDescent="0.25">
      <c r="B113">
        <f ca="1"/>
        <v>0.32000000000000045</v>
      </c>
      <c r="C113">
        <f ca="1"/>
        <v>0.23799331344101382</v>
      </c>
    </row>
    <row r="114" spans="2:3" x14ac:dyDescent="0.25">
      <c r="B114">
        <f ca="1"/>
        <v>0.33000000000000046</v>
      </c>
      <c r="C114">
        <f ca="1"/>
        <v>0.24763613998243078</v>
      </c>
    </row>
    <row r="115" spans="2:3" x14ac:dyDescent="0.25">
      <c r="B115">
        <f ca="1"/>
        <v>0.34000000000000047</v>
      </c>
      <c r="C115">
        <f ca="1"/>
        <v>0.2572941606509182</v>
      </c>
    </row>
    <row r="116" spans="2:3" x14ac:dyDescent="0.25">
      <c r="B116">
        <f ca="1"/>
        <v>0.35000000000000048</v>
      </c>
      <c r="C116">
        <f ca="1"/>
        <v>0.26696393284363307</v>
      </c>
    </row>
    <row r="117" spans="2:3" x14ac:dyDescent="0.25">
      <c r="B117">
        <f ca="1"/>
        <v>0.36000000000000049</v>
      </c>
      <c r="C117">
        <f ca="1"/>
        <v>0.2766427072722093</v>
      </c>
    </row>
    <row r="118" spans="2:3" x14ac:dyDescent="0.25">
      <c r="B118">
        <f ca="1"/>
        <v>0.3700000000000005</v>
      </c>
      <c r="C118">
        <f ca="1"/>
        <v>0.28632831230299188</v>
      </c>
    </row>
    <row r="119" spans="2:3" x14ac:dyDescent="0.25">
      <c r="B119">
        <f ca="1"/>
        <v>0.3800000000000005</v>
      </c>
      <c r="C119">
        <f ca="1"/>
        <v>0.29601905108528587</v>
      </c>
    </row>
    <row r="120" spans="2:3" x14ac:dyDescent="0.25">
      <c r="B120">
        <f ca="1"/>
        <v>0.39000000000000051</v>
      </c>
      <c r="C120">
        <f ca="1"/>
        <v>0.3057136118803182</v>
      </c>
    </row>
    <row r="121" spans="2:3" x14ac:dyDescent="0.25">
      <c r="B121">
        <f ca="1"/>
        <v>0.40000000000000052</v>
      </c>
      <c r="C121">
        <f ca="1"/>
        <v>0.31541099133437295</v>
      </c>
    </row>
    <row r="122" spans="2:3" x14ac:dyDescent="0.25">
      <c r="B122">
        <f ca="1"/>
        <v>0.41000000000000053</v>
      </c>
      <c r="C122">
        <f ca="1"/>
        <v>0.32511042995148232</v>
      </c>
    </row>
    <row r="123" spans="2:3" x14ac:dyDescent="0.25">
      <c r="B123">
        <f ca="1"/>
        <v>0.42000000000000054</v>
      </c>
      <c r="C123">
        <f ca="1"/>
        <v>0.33481135869615924</v>
      </c>
    </row>
    <row r="124" spans="2:3" x14ac:dyDescent="0.25">
      <c r="B124">
        <f ca="1"/>
        <v>0.43000000000000055</v>
      </c>
      <c r="C124">
        <f ca="1"/>
        <v>0.34451335547023704</v>
      </c>
    </row>
    <row r="125" spans="2:3" x14ac:dyDescent="0.25">
      <c r="B125">
        <f ca="1"/>
        <v>0.44000000000000056</v>
      </c>
      <c r="C125">
        <f ca="1"/>
        <v>0.35421611013201615</v>
      </c>
    </row>
    <row r="126" spans="2:3" x14ac:dyDescent="0.25">
      <c r="B126">
        <f ca="1"/>
        <v>0.45000000000000057</v>
      </c>
      <c r="C126">
        <f ca="1"/>
        <v>0.3639193967321997</v>
      </c>
    </row>
    <row r="127" spans="2:3" x14ac:dyDescent="0.25">
      <c r="B127">
        <f ca="1"/>
        <v>0.46000000000000058</v>
      </c>
      <c r="C127">
        <f ca="1"/>
        <v>0.37362305170260313</v>
      </c>
    </row>
    <row r="128" spans="2:3" x14ac:dyDescent="0.25">
      <c r="B128">
        <f ca="1"/>
        <v>0.47000000000000058</v>
      </c>
      <c r="C128">
        <f ca="1"/>
        <v>0.38332695682598028</v>
      </c>
    </row>
    <row r="129" spans="2:3" x14ac:dyDescent="0.25">
      <c r="B129">
        <f ca="1"/>
        <v>0.48000000000000059</v>
      </c>
      <c r="C129">
        <f ca="1"/>
        <v>0.39303102591716993</v>
      </c>
    </row>
    <row r="130" spans="2:3" x14ac:dyDescent="0.25">
      <c r="B130">
        <f ca="1"/>
        <v>0.4900000000000006</v>
      </c>
      <c r="C130">
        <f ca="1"/>
        <v>0.40273519423856197</v>
      </c>
    </row>
    <row r="131" spans="2:3" x14ac:dyDescent="0.25">
      <c r="B131">
        <f ca="1"/>
        <v>0.50000000000000056</v>
      </c>
      <c r="C131">
        <f ca="1"/>
        <v>0.41243940974024057</v>
      </c>
    </row>
    <row r="132" spans="2:3" x14ac:dyDescent="0.25">
      <c r="B132" t="e">
        <f ca="1"/>
        <v>#N/A</v>
      </c>
      <c r="C132" t="e">
        <f ca="1"/>
        <v>#N/A</v>
      </c>
    </row>
    <row r="133" spans="2:3" x14ac:dyDescent="0.25">
      <c r="B133" t="e">
        <f ca="1"/>
        <v>#N/A</v>
      </c>
      <c r="C133" t="e">
        <f ca="1"/>
        <v>#N/A</v>
      </c>
    </row>
    <row r="134" spans="2:3" x14ac:dyDescent="0.25">
      <c r="B134" t="e">
        <f ca="1"/>
        <v>#N/A</v>
      </c>
      <c r="C134" t="e">
        <f ca="1"/>
        <v>#N/A</v>
      </c>
    </row>
    <row r="135" spans="2:3" x14ac:dyDescent="0.25">
      <c r="B135" t="e">
        <f ca="1"/>
        <v>#N/A</v>
      </c>
      <c r="C135" t="e">
        <f ca="1"/>
        <v>#N/A</v>
      </c>
    </row>
    <row r="136" spans="2:3" x14ac:dyDescent="0.25">
      <c r="B136" t="e">
        <f ca="1"/>
        <v>#N/A</v>
      </c>
      <c r="C136" t="e">
        <f ca="1"/>
        <v>#N/A</v>
      </c>
    </row>
    <row r="137" spans="2:3" x14ac:dyDescent="0.25">
      <c r="B137" t="e">
        <f ca="1"/>
        <v>#N/A</v>
      </c>
      <c r="C137" t="e">
        <f ca="1"/>
        <v>#N/A</v>
      </c>
    </row>
    <row r="138" spans="2:3" x14ac:dyDescent="0.25">
      <c r="B138" t="e">
        <f ca="1"/>
        <v>#N/A</v>
      </c>
      <c r="C138" t="e">
        <f ca="1"/>
        <v>#N/A</v>
      </c>
    </row>
    <row r="139" spans="2:3" x14ac:dyDescent="0.25">
      <c r="B139" t="e">
        <f ca="1"/>
        <v>#N/A</v>
      </c>
      <c r="C139" t="e">
        <f ca="1"/>
        <v>#N/A</v>
      </c>
    </row>
    <row r="140" spans="2:3" x14ac:dyDescent="0.25">
      <c r="B140" t="e">
        <f ca="1"/>
        <v>#N/A</v>
      </c>
      <c r="C140" t="e">
        <f ca="1"/>
        <v>#N/A</v>
      </c>
    </row>
    <row r="141" spans="2:3" x14ac:dyDescent="0.25">
      <c r="B141" t="e">
        <f ca="1"/>
        <v>#N/A</v>
      </c>
      <c r="C141" t="e">
        <f ca="1"/>
        <v>#N/A</v>
      </c>
    </row>
    <row r="142" spans="2:3" x14ac:dyDescent="0.25">
      <c r="B142" t="e">
        <f ca="1"/>
        <v>#N/A</v>
      </c>
      <c r="C142" t="e">
        <f ca="1"/>
        <v>#N/A</v>
      </c>
    </row>
    <row r="143" spans="2:3" x14ac:dyDescent="0.25">
      <c r="B143" t="e">
        <f ca="1"/>
        <v>#N/A</v>
      </c>
      <c r="C143" t="e">
        <f ca="1"/>
        <v>#N/A</v>
      </c>
    </row>
    <row r="144" spans="2:3" x14ac:dyDescent="0.25">
      <c r="B144" t="e">
        <f ca="1"/>
        <v>#N/A</v>
      </c>
      <c r="C144" t="e">
        <f ca="1"/>
        <v>#N/A</v>
      </c>
    </row>
    <row r="145" spans="2:3" x14ac:dyDescent="0.25">
      <c r="B145" t="e">
        <f ca="1"/>
        <v>#N/A</v>
      </c>
      <c r="C145" t="e">
        <f ca="1"/>
        <v>#N/A</v>
      </c>
    </row>
    <row r="146" spans="2:3" x14ac:dyDescent="0.25">
      <c r="B146" t="e">
        <f ca="1"/>
        <v>#N/A</v>
      </c>
      <c r="C146" t="e">
        <f ca="1"/>
        <v>#N/A</v>
      </c>
    </row>
    <row r="147" spans="2:3" x14ac:dyDescent="0.25">
      <c r="B147" t="e">
        <f ca="1"/>
        <v>#N/A</v>
      </c>
      <c r="C147" t="e">
        <f ca="1"/>
        <v>#N/A</v>
      </c>
    </row>
    <row r="148" spans="2:3" x14ac:dyDescent="0.25">
      <c r="B148" t="e">
        <f ca="1"/>
        <v>#N/A</v>
      </c>
      <c r="C148" t="e">
        <f ca="1"/>
        <v>#N/A</v>
      </c>
    </row>
    <row r="149" spans="2:3" x14ac:dyDescent="0.25">
      <c r="B149" t="e">
        <f ca="1"/>
        <v>#N/A</v>
      </c>
      <c r="C149" t="e">
        <f ca="1"/>
        <v>#N/A</v>
      </c>
    </row>
    <row r="150" spans="2:3" x14ac:dyDescent="0.25">
      <c r="B150" t="e">
        <f ca="1"/>
        <v>#N/A</v>
      </c>
      <c r="C150" t="e">
        <f ca="1"/>
        <v>#N/A</v>
      </c>
    </row>
    <row r="151" spans="2:3" x14ac:dyDescent="0.25">
      <c r="B151" t="e">
        <f ca="1"/>
        <v>#N/A</v>
      </c>
      <c r="C151" t="e">
        <f ca="1"/>
        <v>#N/A</v>
      </c>
    </row>
    <row r="152" spans="2:3" x14ac:dyDescent="0.25">
      <c r="B152" t="e">
        <f ca="1"/>
        <v>#N/A</v>
      </c>
      <c r="C152" t="e">
        <f ca="1"/>
        <v>#N/A</v>
      </c>
    </row>
    <row r="153" spans="2:3" x14ac:dyDescent="0.25">
      <c r="B153" t="e">
        <f ca="1"/>
        <v>#N/A</v>
      </c>
      <c r="C153" t="e">
        <f ca="1"/>
        <v>#N/A</v>
      </c>
    </row>
    <row r="154" spans="2:3" x14ac:dyDescent="0.25">
      <c r="B154" t="e">
        <f ca="1"/>
        <v>#N/A</v>
      </c>
      <c r="C154" t="e">
        <f ca="1"/>
        <v>#N/A</v>
      </c>
    </row>
    <row r="155" spans="2:3" x14ac:dyDescent="0.25">
      <c r="B155" t="e">
        <f ca="1"/>
        <v>#N/A</v>
      </c>
      <c r="C155" t="e">
        <f ca="1"/>
        <v>#N/A</v>
      </c>
    </row>
    <row r="156" spans="2:3" x14ac:dyDescent="0.25">
      <c r="B156" t="e">
        <f ca="1"/>
        <v>#N/A</v>
      </c>
      <c r="C156" t="e">
        <f ca="1"/>
        <v>#N/A</v>
      </c>
    </row>
    <row r="157" spans="2:3" x14ac:dyDescent="0.25">
      <c r="B157" t="e">
        <f ca="1"/>
        <v>#N/A</v>
      </c>
      <c r="C157" t="e">
        <f ca="1"/>
        <v>#N/A</v>
      </c>
    </row>
    <row r="158" spans="2:3" x14ac:dyDescent="0.25">
      <c r="B158" t="e">
        <f ca="1"/>
        <v>#N/A</v>
      </c>
      <c r="C158" t="e">
        <f ca="1"/>
        <v>#N/A</v>
      </c>
    </row>
    <row r="159" spans="2:3" x14ac:dyDescent="0.25">
      <c r="B159" t="e">
        <f ca="1"/>
        <v>#N/A</v>
      </c>
      <c r="C159" t="e">
        <f ca="1"/>
        <v>#N/A</v>
      </c>
    </row>
    <row r="160" spans="2:3" x14ac:dyDescent="0.25">
      <c r="B160" t="e">
        <f ca="1"/>
        <v>#N/A</v>
      </c>
      <c r="C160" t="e">
        <f ca="1"/>
        <v>#N/A</v>
      </c>
    </row>
    <row r="161" spans="2:3" x14ac:dyDescent="0.25">
      <c r="B161" t="e">
        <f ca="1"/>
        <v>#N/A</v>
      </c>
      <c r="C161" t="e">
        <f ca="1"/>
        <v>#N/A</v>
      </c>
    </row>
    <row r="162" spans="2:3" x14ac:dyDescent="0.25">
      <c r="B162" t="e">
        <f ca="1"/>
        <v>#N/A</v>
      </c>
      <c r="C162" t="e">
        <f ca="1"/>
        <v>#N/A</v>
      </c>
    </row>
    <row r="163" spans="2:3" x14ac:dyDescent="0.25">
      <c r="B163" t="e">
        <f ca="1"/>
        <v>#N/A</v>
      </c>
      <c r="C163" t="e">
        <f ca="1"/>
        <v>#N/A</v>
      </c>
    </row>
    <row r="164" spans="2:3" x14ac:dyDescent="0.25">
      <c r="B164" t="e">
        <f ca="1"/>
        <v>#N/A</v>
      </c>
      <c r="C164" t="e">
        <f ca="1"/>
        <v>#N/A</v>
      </c>
    </row>
    <row r="165" spans="2:3" x14ac:dyDescent="0.25">
      <c r="B165" t="e">
        <f ca="1"/>
        <v>#N/A</v>
      </c>
      <c r="C165" t="e">
        <f ca="1"/>
        <v>#N/A</v>
      </c>
    </row>
    <row r="166" spans="2:3" x14ac:dyDescent="0.25">
      <c r="B166" t="e">
        <f ca="1"/>
        <v>#N/A</v>
      </c>
      <c r="C166" t="e">
        <f ca="1"/>
        <v>#N/A</v>
      </c>
    </row>
    <row r="167" spans="2:3" x14ac:dyDescent="0.25">
      <c r="B167" t="e">
        <f ca="1"/>
        <v>#N/A</v>
      </c>
      <c r="C167" t="e">
        <f ca="1"/>
        <v>#N/A</v>
      </c>
    </row>
    <row r="168" spans="2:3" x14ac:dyDescent="0.25">
      <c r="B168" t="e">
        <f ca="1"/>
        <v>#N/A</v>
      </c>
      <c r="C168" t="e">
        <f ca="1"/>
        <v>#N/A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8"/>
  <sheetViews>
    <sheetView workbookViewId="0">
      <selection activeCell="C20" sqref="C20"/>
    </sheetView>
  </sheetViews>
  <sheetFormatPr defaultRowHeight="14.3" x14ac:dyDescent="0.25"/>
  <cols>
    <col min="1" max="1" width="15.5" bestFit="1" customWidth="1"/>
    <col min="3" max="3" width="10.375" bestFit="1" customWidth="1"/>
    <col min="6" max="6" width="23.875" bestFit="1" customWidth="1"/>
    <col min="7" max="7" width="19.625" bestFit="1" customWidth="1"/>
    <col min="8" max="8" width="26.25" customWidth="1"/>
    <col min="9" max="9" width="28.375" customWidth="1"/>
    <col min="10" max="10" width="24.75" customWidth="1"/>
    <col min="11" max="11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1</v>
      </c>
    </row>
    <row r="16" spans="2:3" x14ac:dyDescent="0.25">
      <c r="B16" t="s">
        <v>39</v>
      </c>
    </row>
    <row r="17" spans="1:16" x14ac:dyDescent="0.25">
      <c r="B17" t="s">
        <v>1</v>
      </c>
      <c r="C17">
        <v>0</v>
      </c>
      <c r="G17" s="3" t="s">
        <v>75</v>
      </c>
      <c r="H17" s="3" t="s">
        <v>76</v>
      </c>
      <c r="I17" s="3" t="s">
        <v>77</v>
      </c>
    </row>
    <row r="18" spans="1:16" x14ac:dyDescent="0.25">
      <c r="B18" t="s">
        <v>4</v>
      </c>
      <c r="C18">
        <v>0</v>
      </c>
      <c r="F18" t="s">
        <v>78</v>
      </c>
      <c r="G18" s="17">
        <f ca="1">3.64/(10000*400)</f>
        <v>9.1000000000000008E-7</v>
      </c>
      <c r="H18" s="17">
        <f ca="1">8.37/(400*10000)</f>
        <v>2.0924999999999999E-6</v>
      </c>
      <c r="I18" s="17">
        <f ca="1">11.98/(400*10000)</f>
        <v>2.9950000000000001E-6</v>
      </c>
    </row>
    <row r="19" spans="1:16" x14ac:dyDescent="0.25">
      <c r="B19" t="s">
        <v>9</v>
      </c>
      <c r="C19">
        <v>5</v>
      </c>
      <c r="F19" t="s">
        <v>79</v>
      </c>
      <c r="G19" s="17">
        <f ca="1">12.45/(400*10000)</f>
        <v>3.1124999999999998E-6</v>
      </c>
      <c r="H19" s="17">
        <f ca="1">15.98/(400*10000)</f>
        <v>3.9949999999999999E-6</v>
      </c>
      <c r="I19" s="17">
        <f ca="1">(27.2/(400*10000))</f>
        <v>6.8000000000000001E-6</v>
      </c>
    </row>
    <row r="20" spans="1:16" x14ac:dyDescent="0.25">
      <c r="B20" t="s">
        <v>0</v>
      </c>
      <c r="C20" s="13">
        <v>400</v>
      </c>
      <c r="F20" t="s">
        <v>80</v>
      </c>
      <c r="G20" s="17">
        <f ca="1">400*G18</f>
        <v>1.245E-3</v>
      </c>
      <c r="H20" s="17">
        <f ca="1">H18*100</f>
        <v>3.9950000000000001E-4</v>
      </c>
      <c r="I20" s="17">
        <f ca="1">I18*100</f>
        <v>6.8000000000000005E-4</v>
      </c>
    </row>
    <row r="21" spans="1:16" x14ac:dyDescent="0.25">
      <c r="B21" t="s">
        <v>10</v>
      </c>
      <c r="C21">
        <v>200</v>
      </c>
      <c r="G21" s="26"/>
      <c r="H21" s="12"/>
      <c r="I21" s="12"/>
    </row>
    <row r="22" spans="1:16" x14ac:dyDescent="0.25">
      <c r="B22" t="s">
        <v>46</v>
      </c>
      <c r="C22">
        <v>1</v>
      </c>
      <c r="G22" s="25">
        <v>1</v>
      </c>
      <c r="H22" s="12">
        <f ca="1">H20/G20</f>
        <v>0.32088353413654619</v>
      </c>
      <c r="I22" s="12">
        <f ca="1">I20/G20</f>
        <v>0.54618473895582331</v>
      </c>
    </row>
    <row r="23" spans="1:16" x14ac:dyDescent="0.25">
      <c r="B23" t="s">
        <v>40</v>
      </c>
      <c r="C23">
        <v>1</v>
      </c>
    </row>
    <row r="25" spans="1:16" x14ac:dyDescent="0.25">
      <c r="A25" s="10">
        <f ca="1">NOW()</f>
        <v>44911.440082407411</v>
      </c>
      <c r="B25" t="s">
        <v>41</v>
      </c>
      <c r="C25" s="11">
        <f ca="1">IF(B28&lt;&gt;"",NOW()-A25)</f>
        <v>0</v>
      </c>
    </row>
    <row r="27" spans="1:16" x14ac:dyDescent="0.25">
      <c r="B27" t="s">
        <v>42</v>
      </c>
      <c r="E27" t="s">
        <v>33</v>
      </c>
      <c r="F27">
        <f ca="1">EXP(-C4*C9)</f>
        <v>0.97044553354850815</v>
      </c>
    </row>
    <row r="28" spans="1:16" x14ac:dyDescent="0.25">
      <c r="B28" s="7" t="str">
        <f t="array" aca="1" ref="B28:C168" ca="1">_xll.xBachelierFd(C3:C6,C9:C14,C17:C23)</f>
        <v>res 0</v>
      </c>
      <c r="C28" s="7">
        <f ca="1"/>
        <v>1.2747222389887503E-2</v>
      </c>
      <c r="E28" t="s">
        <v>44</v>
      </c>
      <c r="F28">
        <f ca="1">C3+C5*C9</f>
        <v>-0.03</v>
      </c>
    </row>
    <row r="29" spans="1:16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s="12"/>
      <c r="J29" s="12"/>
      <c r="K29" s="12"/>
      <c r="N29" s="12"/>
      <c r="O29" s="12"/>
      <c r="P29" s="12"/>
    </row>
    <row r="30" spans="1:16" x14ac:dyDescent="0.25">
      <c r="B30" s="7" t="str">
        <f ca="1"/>
        <v>s</v>
      </c>
      <c r="C30" s="7" t="str">
        <f ca="1"/>
        <v>res</v>
      </c>
      <c r="H30" s="18"/>
      <c r="I30" s="3"/>
      <c r="J30" s="14"/>
      <c r="K30" s="15"/>
    </row>
    <row r="31" spans="1:16" x14ac:dyDescent="0.25">
      <c r="B31" s="7">
        <f ca="1"/>
        <v>-0.5</v>
      </c>
      <c r="C31" s="7">
        <f ca="1"/>
        <v>-1.2913163151120129E-11</v>
      </c>
      <c r="E31" t="s">
        <v>29</v>
      </c>
      <c r="F31">
        <f ca="1">_xll.xBachelierImplied(C9,C10,C28/F27,F28)</f>
        <v>0.10006222422107525</v>
      </c>
      <c r="H31" s="18"/>
      <c r="I31" s="3"/>
      <c r="J31" s="14"/>
      <c r="K31" s="15"/>
    </row>
    <row r="32" spans="1:16" x14ac:dyDescent="0.25">
      <c r="B32" s="7">
        <f ca="1"/>
        <v>-0.495</v>
      </c>
      <c r="C32" s="7">
        <f ca="1"/>
        <v>2.5731430394212288E-11</v>
      </c>
      <c r="H32" s="18" t="s">
        <v>1</v>
      </c>
      <c r="I32" s="3"/>
      <c r="J32" s="14"/>
      <c r="K32" s="15"/>
      <c r="M32" t="s">
        <v>70</v>
      </c>
    </row>
    <row r="33" spans="2:14" x14ac:dyDescent="0.25">
      <c r="B33" s="7">
        <f ca="1"/>
        <v>-0.49</v>
      </c>
      <c r="C33" s="7">
        <f ca="1"/>
        <v>6.9199126618228422E-11</v>
      </c>
      <c r="G33" s="3" t="s">
        <v>72</v>
      </c>
      <c r="H33" s="24" t="s">
        <v>73</v>
      </c>
      <c r="I33" s="25" t="s">
        <v>74</v>
      </c>
      <c r="J33" s="14"/>
      <c r="K33" s="15"/>
      <c r="L33" t="s">
        <v>69</v>
      </c>
      <c r="M33" s="7" t="s">
        <v>51</v>
      </c>
      <c r="N33" s="7" t="s">
        <v>71</v>
      </c>
    </row>
    <row r="34" spans="2:14" x14ac:dyDescent="0.25">
      <c r="B34" s="7">
        <f ca="1"/>
        <v>-0.48499999999999999</v>
      </c>
      <c r="C34" s="7">
        <f ca="1"/>
        <v>1.1591530525541719E-10</v>
      </c>
      <c r="G34" s="3" t="s">
        <v>56</v>
      </c>
      <c r="H34" s="21">
        <v>0.10096008628539521</v>
      </c>
      <c r="I34" s="21">
        <v>9.969945501157336E-2</v>
      </c>
      <c r="J34" s="14"/>
      <c r="K34" s="25">
        <v>10</v>
      </c>
      <c r="L34">
        <f ca="1">LN(K34)</f>
        <v>2.3025850929940459</v>
      </c>
      <c r="M34">
        <f ca="1">LN(ABS(H34-H$46))</f>
        <v>-6.9442545556201161</v>
      </c>
      <c r="N34">
        <f t="shared" ref="N34:N45" ca="1" si="0">LN(ABS(I34-I$46))</f>
        <v>-8.1099235847632087</v>
      </c>
    </row>
    <row r="35" spans="2:14" x14ac:dyDescent="0.25">
      <c r="B35" s="7">
        <f ca="1"/>
        <v>-0.48</v>
      </c>
      <c r="C35" s="7">
        <f ca="1"/>
        <v>1.7895119107796956E-10</v>
      </c>
      <c r="G35" s="3" t="s">
        <v>57</v>
      </c>
      <c r="H35" s="22">
        <v>0.10057241380376088</v>
      </c>
      <c r="I35" s="21">
        <v>9.992665856322494E-2</v>
      </c>
      <c r="J35" s="14"/>
      <c r="K35" s="25">
        <v>20</v>
      </c>
      <c r="L35">
        <f t="shared" ref="L35:L46" ca="1" si="1">LN(K35)</f>
        <v>2.9957322735539909</v>
      </c>
      <c r="M35">
        <f t="shared" ref="M35:M45" ca="1" si="2">LN(ABS(H35-H$46))</f>
        <v>-7.4585589658093117</v>
      </c>
      <c r="N35">
        <f t="shared" ca="1" si="0"/>
        <v>-9.5204277574967318</v>
      </c>
    </row>
    <row r="36" spans="2:14" x14ac:dyDescent="0.25">
      <c r="B36" s="7">
        <f ca="1"/>
        <v>-0.47499999999999998</v>
      </c>
      <c r="C36" s="7">
        <f ca="1"/>
        <v>2.4961949561835492E-10</v>
      </c>
      <c r="G36" s="3" t="s">
        <v>58</v>
      </c>
      <c r="H36" s="22">
        <v>9.9533860812057381E-2</v>
      </c>
      <c r="I36" s="22">
        <v>9.9966813835791243E-2</v>
      </c>
      <c r="J36" s="14"/>
      <c r="K36" s="25">
        <v>30</v>
      </c>
      <c r="L36">
        <f t="shared" ca="1" si="1"/>
        <v>3.4011973816621555</v>
      </c>
      <c r="M36">
        <f t="shared" ca="1" si="2"/>
        <v>-7.6798013439514712</v>
      </c>
      <c r="N36">
        <f t="shared" ca="1" si="0"/>
        <v>-10.313472437311109</v>
      </c>
    </row>
    <row r="37" spans="2:14" x14ac:dyDescent="0.25">
      <c r="B37" s="7">
        <f ca="1"/>
        <v>-0.47</v>
      </c>
      <c r="C37" s="7">
        <f ca="1"/>
        <v>3.5350035263431845E-10</v>
      </c>
      <c r="G37" s="3" t="s">
        <v>59</v>
      </c>
      <c r="H37" s="22">
        <v>9.9655524930708561E-2</v>
      </c>
      <c r="I37" s="22">
        <v>9.9980693927816749E-2</v>
      </c>
      <c r="J37" s="14"/>
      <c r="K37" s="25">
        <v>40</v>
      </c>
      <c r="L37">
        <f t="shared" ca="1" si="1"/>
        <v>3.6888794541139363</v>
      </c>
      <c r="M37">
        <f t="shared" ca="1" si="2"/>
        <v>-7.985381630874115</v>
      </c>
      <c r="N37">
        <f t="shared" ca="1" si="0"/>
        <v>-10.855254072153684</v>
      </c>
    </row>
    <row r="38" spans="2:14" x14ac:dyDescent="0.25">
      <c r="B38" s="7">
        <f ca="1"/>
        <v>-0.46499999999999997</v>
      </c>
      <c r="C38" s="7">
        <f ca="1"/>
        <v>4.7181850593554395E-10</v>
      </c>
      <c r="G38" s="3" t="s">
        <v>60</v>
      </c>
      <c r="H38" s="22">
        <v>9.9726798032734834E-2</v>
      </c>
      <c r="I38" s="22">
        <v>9.9987087662795363E-2</v>
      </c>
      <c r="J38" s="14"/>
      <c r="K38" s="25">
        <v>50</v>
      </c>
      <c r="L38">
        <f t="shared" ca="1" si="1"/>
        <v>3.912023005428146</v>
      </c>
      <c r="M38">
        <f t="shared" ca="1" si="2"/>
        <v>-8.2203180252561445</v>
      </c>
      <c r="N38">
        <f t="shared" ca="1" si="0"/>
        <v>-11.257571324288159</v>
      </c>
    </row>
    <row r="39" spans="2:14" x14ac:dyDescent="0.25">
      <c r="B39" s="7">
        <f ca="1"/>
        <v>-0.45999999999999996</v>
      </c>
      <c r="C39" s="7">
        <f ca="1"/>
        <v>6.5056986326324484E-10</v>
      </c>
      <c r="G39" s="3" t="s">
        <v>61</v>
      </c>
      <c r="H39" s="22">
        <v>9.982083360127661E-2</v>
      </c>
      <c r="I39" s="22">
        <v>9.9994433458371598E-2</v>
      </c>
      <c r="J39" s="14"/>
      <c r="K39" s="25">
        <v>75</v>
      </c>
      <c r="L39">
        <f t="shared" ca="1" si="1"/>
        <v>4.3174881135363101</v>
      </c>
      <c r="M39">
        <f t="shared" ca="1" si="2"/>
        <v>-8.650188197712037</v>
      </c>
      <c r="N39">
        <f t="shared" ca="1" si="0"/>
        <v>-12.099302655197532</v>
      </c>
    </row>
    <row r="40" spans="2:14" x14ac:dyDescent="0.25">
      <c r="B40" s="7">
        <f ca="1"/>
        <v>-0.45499999999999996</v>
      </c>
      <c r="C40" s="7">
        <f ca="1"/>
        <v>8.5492537856631873E-10</v>
      </c>
      <c r="G40" s="3" t="s">
        <v>62</v>
      </c>
      <c r="H40" s="22">
        <v>9.9866553161481561E-2</v>
      </c>
      <c r="I40" s="22">
        <v>9.9996771256273598E-2</v>
      </c>
      <c r="J40" s="14"/>
      <c r="K40" s="25">
        <v>100</v>
      </c>
      <c r="L40">
        <f t="shared" ca="1" si="1"/>
        <v>4.6051701859880918</v>
      </c>
      <c r="M40">
        <f t="shared" ca="1" si="2"/>
        <v>-8.9528005527465258</v>
      </c>
      <c r="N40">
        <f t="shared" ca="1" si="0"/>
        <v>-12.644393565925997</v>
      </c>
    </row>
    <row r="41" spans="2:14" x14ac:dyDescent="0.25">
      <c r="B41" s="7">
        <f ca="1"/>
        <v>-0.44999999999999996</v>
      </c>
      <c r="C41" s="7">
        <f ca="1"/>
        <v>1.1649274594694136E-9</v>
      </c>
      <c r="G41" s="3" t="s">
        <v>63</v>
      </c>
      <c r="H41" s="22">
        <v>9.9911748730157846E-2</v>
      </c>
      <c r="I41" s="22">
        <v>9.9998566074501263E-2</v>
      </c>
      <c r="J41" s="14"/>
      <c r="K41" s="25">
        <v>150</v>
      </c>
      <c r="L41">
        <f t="shared" ca="1" si="1"/>
        <v>5.0106352940962555</v>
      </c>
      <c r="M41">
        <f t="shared" ca="1" si="2"/>
        <v>-9.3825678786754541</v>
      </c>
      <c r="N41">
        <f t="shared" ca="1" si="0"/>
        <v>-13.457294049635824</v>
      </c>
    </row>
    <row r="42" spans="2:14" x14ac:dyDescent="0.25">
      <c r="B42" s="7">
        <f ca="1"/>
        <v>-0.44499999999999995</v>
      </c>
      <c r="C42" s="7">
        <f ca="1"/>
        <v>1.5191207589381432E-9</v>
      </c>
      <c r="G42" s="3" t="s">
        <v>64</v>
      </c>
      <c r="H42" s="22">
        <v>9.9934079801077907E-2</v>
      </c>
      <c r="I42" s="22">
        <v>9.9999193307314216E-2</v>
      </c>
      <c r="J42" s="14"/>
      <c r="K42" s="25">
        <v>200</v>
      </c>
      <c r="L42">
        <f t="shared" ca="1" si="1"/>
        <v>5.2983173665480363</v>
      </c>
      <c r="M42">
        <f t="shared" ca="1" si="2"/>
        <v>-9.690835759976963</v>
      </c>
      <c r="N42">
        <f t="shared" ca="1" si="0"/>
        <v>-14.034235698874237</v>
      </c>
    </row>
    <row r="43" spans="2:14" x14ac:dyDescent="0.25">
      <c r="B43" s="7">
        <f ca="1"/>
        <v>-0.43999999999999995</v>
      </c>
      <c r="C43" s="7">
        <f ca="1"/>
        <v>2.0543590837965116E-9</v>
      </c>
      <c r="G43" s="3" t="s">
        <v>65</v>
      </c>
      <c r="H43" s="22">
        <v>9.9967242146275309E-2</v>
      </c>
      <c r="I43" s="22">
        <v>9.9999798357616951E-2</v>
      </c>
      <c r="J43" s="14"/>
      <c r="K43" s="25">
        <v>400</v>
      </c>
      <c r="L43">
        <f t="shared" ca="1" si="1"/>
        <v>5.9914645471079817</v>
      </c>
      <c r="M43">
        <f t="shared" ca="1" si="2"/>
        <v>-10.459124095599087</v>
      </c>
      <c r="N43">
        <f t="shared" ca="1" si="0"/>
        <v>-15.432515800340809</v>
      </c>
    </row>
    <row r="44" spans="2:14" x14ac:dyDescent="0.25">
      <c r="B44" s="7">
        <f ca="1"/>
        <v>-0.43499999999999994</v>
      </c>
      <c r="C44" s="7">
        <f ca="1"/>
        <v>2.6646643335024232E-9</v>
      </c>
      <c r="G44" s="3" t="s">
        <v>66</v>
      </c>
      <c r="H44" s="22">
        <v>9.998367182447282E-2</v>
      </c>
      <c r="I44" s="22">
        <v>9.9999949591373233E-2</v>
      </c>
      <c r="J44" s="14"/>
      <c r="K44" s="25">
        <v>800</v>
      </c>
      <c r="L44">
        <f t="shared" ca="1" si="1"/>
        <v>6.6846117276679271</v>
      </c>
      <c r="M44">
        <f t="shared" ca="1" si="2"/>
        <v>-11.309521904331636</v>
      </c>
      <c r="N44">
        <f t="shared" ca="1" si="0"/>
        <v>-16.86763352167808</v>
      </c>
    </row>
    <row r="45" spans="2:14" x14ac:dyDescent="0.25">
      <c r="B45" s="7">
        <f ca="1"/>
        <v>-0.42999999999999994</v>
      </c>
      <c r="C45" s="7">
        <f ca="1"/>
        <v>3.5810290703614363E-9</v>
      </c>
      <c r="G45" s="3" t="s">
        <v>67</v>
      </c>
      <c r="H45" s="22">
        <v>9.9991848624581811E-2</v>
      </c>
      <c r="I45" s="21">
        <v>9.9999987397974693E-2</v>
      </c>
      <c r="J45" s="14"/>
      <c r="K45" s="25">
        <v>1600</v>
      </c>
      <c r="L45">
        <f t="shared" ca="1" si="1"/>
        <v>7.3777589082278725</v>
      </c>
      <c r="M45">
        <f t="shared" ca="1" si="2"/>
        <v>-12.4096906958173</v>
      </c>
      <c r="N45">
        <f t="shared" ca="1" si="0"/>
        <v>-18.477051295315757</v>
      </c>
    </row>
    <row r="46" spans="2:14" x14ac:dyDescent="0.25">
      <c r="B46" s="7">
        <f ca="1"/>
        <v>-0.42499999999999993</v>
      </c>
      <c r="C46" s="7">
        <f ca="1"/>
        <v>4.6233498207202408E-9</v>
      </c>
      <c r="G46" s="3" t="s">
        <v>68</v>
      </c>
      <c r="H46" s="22">
        <v>9.9995927494063289E-2</v>
      </c>
      <c r="I46" s="21">
        <v>9.9999996849862993E-2</v>
      </c>
      <c r="K46" s="25">
        <v>3200</v>
      </c>
      <c r="L46">
        <f t="shared" ca="1" si="1"/>
        <v>8.0709060887878188</v>
      </c>
    </row>
    <row r="47" spans="2:14" x14ac:dyDescent="0.25">
      <c r="B47" s="7">
        <f ca="1"/>
        <v>-0.41999999999999993</v>
      </c>
      <c r="C47" s="7">
        <f ca="1"/>
        <v>6.1771212653885466E-9</v>
      </c>
      <c r="I47" s="17"/>
      <c r="J47" s="17"/>
      <c r="K47" s="17"/>
      <c r="M47">
        <f ca="1">(M45-M34)/(L45-L34)</f>
        <v>-1.0768963466417509</v>
      </c>
      <c r="N47">
        <f ca="1">(N45-N34)/(M45-M34)</f>
        <v>1.8968527752624182</v>
      </c>
    </row>
    <row r="48" spans="2:14" x14ac:dyDescent="0.25">
      <c r="B48">
        <f ca="1"/>
        <v>-0.41499999999999992</v>
      </c>
      <c r="C48">
        <f ca="1"/>
        <v>7.93990234994664E-9</v>
      </c>
      <c r="I48" s="17"/>
      <c r="J48" s="17"/>
      <c r="K48" s="17"/>
    </row>
    <row r="49" spans="2:3" x14ac:dyDescent="0.25">
      <c r="B49">
        <f ca="1"/>
        <v>-0.40999999999999992</v>
      </c>
      <c r="C49">
        <f ca="1"/>
        <v>1.0548114830221738E-8</v>
      </c>
    </row>
    <row r="50" spans="2:3" x14ac:dyDescent="0.25">
      <c r="B50">
        <f ca="1"/>
        <v>-0.40499999999999992</v>
      </c>
      <c r="C50">
        <f ca="1"/>
        <v>1.3499465173481536E-8</v>
      </c>
    </row>
    <row r="51" spans="2:3" x14ac:dyDescent="0.25">
      <c r="B51">
        <f ca="1"/>
        <v>-0.39999999999999991</v>
      </c>
      <c r="C51">
        <f ca="1"/>
        <v>1.7833536466112705E-8</v>
      </c>
    </row>
    <row r="52" spans="2:3" x14ac:dyDescent="0.25">
      <c r="B52">
        <f ca="1"/>
        <v>-0.39499999999999991</v>
      </c>
      <c r="C52">
        <f ca="1"/>
        <v>2.2725039298725891E-8</v>
      </c>
    </row>
    <row r="53" spans="2:3" x14ac:dyDescent="0.25">
      <c r="B53">
        <f ca="1"/>
        <v>-0.3899999999999999</v>
      </c>
      <c r="C53">
        <f ca="1"/>
        <v>2.985430394976073E-8</v>
      </c>
    </row>
    <row r="54" spans="2:3" x14ac:dyDescent="0.25">
      <c r="B54">
        <f ca="1"/>
        <v>-0.3849999999999999</v>
      </c>
      <c r="C54">
        <f ca="1"/>
        <v>3.7879683389768769E-8</v>
      </c>
    </row>
    <row r="55" spans="2:3" x14ac:dyDescent="0.25">
      <c r="B55">
        <f ca="1"/>
        <v>-0.37999999999999989</v>
      </c>
      <c r="C55">
        <f ca="1"/>
        <v>4.9488806778504221E-8</v>
      </c>
    </row>
    <row r="56" spans="2:3" x14ac:dyDescent="0.25">
      <c r="B56">
        <f ca="1"/>
        <v>-0.37499999999999989</v>
      </c>
      <c r="C56">
        <f ca="1"/>
        <v>6.2523541868912775E-8</v>
      </c>
    </row>
    <row r="57" spans="2:3" x14ac:dyDescent="0.25">
      <c r="B57">
        <f ca="1"/>
        <v>-0.36999999999999988</v>
      </c>
      <c r="C57">
        <f ca="1"/>
        <v>8.1237873585169382E-8</v>
      </c>
    </row>
    <row r="58" spans="2:3" x14ac:dyDescent="0.25">
      <c r="B58">
        <f ca="1"/>
        <v>-0.36499999999999988</v>
      </c>
      <c r="C58">
        <f ca="1"/>
        <v>1.0219668871524929E-7</v>
      </c>
    </row>
    <row r="59" spans="2:3" x14ac:dyDescent="0.25">
      <c r="B59">
        <f ca="1"/>
        <v>-0.35999999999999988</v>
      </c>
      <c r="C59">
        <f ca="1"/>
        <v>1.3206322340928412E-7</v>
      </c>
    </row>
    <row r="60" spans="2:3" x14ac:dyDescent="0.25">
      <c r="B60">
        <f ca="1"/>
        <v>-0.35499999999999987</v>
      </c>
      <c r="C60">
        <f ca="1"/>
        <v>1.6542695072585474E-7</v>
      </c>
    </row>
    <row r="61" spans="2:3" x14ac:dyDescent="0.25">
      <c r="B61">
        <f ca="1"/>
        <v>-0.34999999999999987</v>
      </c>
      <c r="C61">
        <f ca="1"/>
        <v>2.1261660370511503E-7</v>
      </c>
    </row>
    <row r="62" spans="2:3" x14ac:dyDescent="0.25">
      <c r="B62">
        <f ca="1"/>
        <v>-0.34499999999999986</v>
      </c>
      <c r="C62">
        <f ca="1"/>
        <v>2.6519913313000987E-7</v>
      </c>
    </row>
    <row r="63" spans="2:3" x14ac:dyDescent="0.25">
      <c r="B63">
        <f ca="1"/>
        <v>-0.33999999999999986</v>
      </c>
      <c r="C63">
        <f ca="1"/>
        <v>3.390194925178006E-7</v>
      </c>
    </row>
    <row r="64" spans="2:3" x14ac:dyDescent="0.25">
      <c r="B64">
        <f ca="1"/>
        <v>-0.33499999999999985</v>
      </c>
      <c r="C64">
        <f ca="1"/>
        <v>4.2107039510187885E-7</v>
      </c>
    </row>
    <row r="65" spans="2:16" x14ac:dyDescent="0.25">
      <c r="B65">
        <f ca="1"/>
        <v>-0.32999999999999985</v>
      </c>
      <c r="C65">
        <f ca="1"/>
        <v>5.3540798992808189E-7</v>
      </c>
    </row>
    <row r="66" spans="2:16" x14ac:dyDescent="0.25">
      <c r="B66">
        <f ca="1"/>
        <v>-0.32499999999999984</v>
      </c>
      <c r="C66">
        <f ca="1"/>
        <v>6.6217791880272511E-7</v>
      </c>
      <c r="G66" s="18"/>
      <c r="I66" s="12"/>
      <c r="J66" s="12"/>
      <c r="K66" s="12"/>
      <c r="N66" s="12"/>
      <c r="O66" s="12"/>
      <c r="P66" s="12"/>
    </row>
    <row r="67" spans="2:16" x14ac:dyDescent="0.25">
      <c r="B67">
        <f ca="1"/>
        <v>-0.31999999999999984</v>
      </c>
      <c r="C67">
        <f ca="1"/>
        <v>8.375262714542764E-7</v>
      </c>
      <c r="G67" s="20"/>
      <c r="H67" s="23"/>
      <c r="I67" s="3"/>
      <c r="J67" s="21"/>
      <c r="K67" s="21"/>
    </row>
    <row r="68" spans="2:16" x14ac:dyDescent="0.25">
      <c r="B68">
        <f ca="1"/>
        <v>-0.31499999999999984</v>
      </c>
      <c r="C68">
        <f ca="1"/>
        <v>1.0314613005695848E-6</v>
      </c>
      <c r="H68" s="23"/>
      <c r="I68" s="3"/>
      <c r="J68" s="21"/>
      <c r="K68" s="21"/>
    </row>
    <row r="69" spans="2:16" x14ac:dyDescent="0.25">
      <c r="B69">
        <f ca="1"/>
        <v>-0.30999999999999983</v>
      </c>
      <c r="C69">
        <f ca="1"/>
        <v>1.2977363152634709E-6</v>
      </c>
      <c r="H69" s="23"/>
      <c r="I69" s="3"/>
      <c r="J69" s="21"/>
      <c r="K69" s="21"/>
    </row>
    <row r="70" spans="2:16" x14ac:dyDescent="0.25">
      <c r="B70">
        <f ca="1"/>
        <v>-0.30499999999999983</v>
      </c>
      <c r="C70">
        <f ca="1"/>
        <v>1.5915145908404453E-6</v>
      </c>
      <c r="H70" s="23"/>
      <c r="I70" s="3"/>
      <c r="J70" s="21"/>
      <c r="K70" s="21"/>
    </row>
    <row r="71" spans="2:16" x14ac:dyDescent="0.25">
      <c r="B71">
        <f ca="1"/>
        <v>-0.29999999999999982</v>
      </c>
      <c r="C71">
        <f ca="1"/>
        <v>1.9919124462866211E-6</v>
      </c>
      <c r="H71" s="23"/>
      <c r="I71" s="3"/>
      <c r="J71" s="21"/>
      <c r="K71" s="21"/>
    </row>
    <row r="72" spans="2:16" x14ac:dyDescent="0.25">
      <c r="B72">
        <f ca="1"/>
        <v>-0.29499999999999982</v>
      </c>
      <c r="C72">
        <f ca="1"/>
        <v>2.4325920434786543E-6</v>
      </c>
      <c r="H72" s="23"/>
      <c r="I72" s="3"/>
      <c r="J72" s="21"/>
      <c r="K72" s="21"/>
    </row>
    <row r="73" spans="2:16" x14ac:dyDescent="0.25">
      <c r="B73">
        <f ca="1"/>
        <v>-0.28999999999999981</v>
      </c>
      <c r="C73">
        <f ca="1"/>
        <v>3.028806313980627E-6</v>
      </c>
      <c r="H73" s="23"/>
      <c r="I73" s="22"/>
      <c r="J73" s="21"/>
      <c r="K73" s="21"/>
    </row>
    <row r="74" spans="2:16" x14ac:dyDescent="0.25">
      <c r="B74">
        <f ca="1"/>
        <v>-0.28499999999999981</v>
      </c>
      <c r="C74">
        <f ca="1"/>
        <v>3.6834164179629065E-6</v>
      </c>
      <c r="H74" s="23"/>
      <c r="I74" s="22"/>
      <c r="J74" s="21"/>
      <c r="K74" s="21"/>
    </row>
    <row r="75" spans="2:16" x14ac:dyDescent="0.25">
      <c r="B75">
        <f ca="1"/>
        <v>-0.2799999999999998</v>
      </c>
      <c r="C75">
        <f ca="1"/>
        <v>4.562599282672688E-6</v>
      </c>
      <c r="H75" s="23"/>
      <c r="I75" s="22"/>
      <c r="J75" s="21"/>
      <c r="K75" s="21"/>
    </row>
    <row r="76" spans="2:16" x14ac:dyDescent="0.25">
      <c r="B76">
        <f ca="1"/>
        <v>-0.2749999999999998</v>
      </c>
      <c r="C76">
        <f ca="1"/>
        <v>5.5255761161269807E-6</v>
      </c>
      <c r="H76" s="23"/>
      <c r="I76" s="22"/>
      <c r="J76" s="21"/>
      <c r="K76" s="21"/>
    </row>
    <row r="77" spans="2:16" x14ac:dyDescent="0.25">
      <c r="B77">
        <f ca="1"/>
        <v>-0.2699999999999998</v>
      </c>
      <c r="C77">
        <f ca="1"/>
        <v>6.8095005830111985E-6</v>
      </c>
      <c r="H77" s="23"/>
      <c r="I77" s="22"/>
      <c r="J77" s="21"/>
      <c r="K77" s="21"/>
    </row>
    <row r="78" spans="2:16" x14ac:dyDescent="0.25">
      <c r="B78">
        <f ca="1"/>
        <v>-0.26499999999999979</v>
      </c>
      <c r="C78">
        <f ca="1"/>
        <v>8.2124418844849715E-6</v>
      </c>
      <c r="H78" s="23"/>
      <c r="I78" s="22"/>
      <c r="J78" s="21"/>
      <c r="K78" s="21"/>
    </row>
    <row r="79" spans="2:16" x14ac:dyDescent="0.25">
      <c r="B79">
        <f ca="1"/>
        <v>-0.25999999999999979</v>
      </c>
      <c r="C79">
        <f ca="1"/>
        <v>1.0069393698060685E-5</v>
      </c>
      <c r="H79" s="23"/>
      <c r="I79" s="22"/>
      <c r="J79" s="21"/>
      <c r="K79" s="21"/>
    </row>
    <row r="80" spans="2:16" x14ac:dyDescent="0.25">
      <c r="B80">
        <f ca="1"/>
        <v>-0.25499999999999978</v>
      </c>
      <c r="C80">
        <f ca="1"/>
        <v>1.2093676345135172E-5</v>
      </c>
      <c r="H80" s="23"/>
      <c r="I80" s="22"/>
      <c r="J80" s="21"/>
      <c r="K80" s="21"/>
    </row>
    <row r="81" spans="2:11" x14ac:dyDescent="0.25">
      <c r="B81">
        <f ca="1"/>
        <v>-0.24999999999999978</v>
      </c>
      <c r="C81">
        <f ca="1"/>
        <v>1.475366952610312E-5</v>
      </c>
      <c r="H81" s="23"/>
      <c r="I81" s="22"/>
      <c r="J81" s="21"/>
      <c r="K81" s="21"/>
    </row>
    <row r="82" spans="2:11" x14ac:dyDescent="0.25">
      <c r="B82">
        <f ca="1"/>
        <v>-0.24499999999999977</v>
      </c>
      <c r="C82">
        <f ca="1"/>
        <v>1.7646537487014582E-5</v>
      </c>
      <c r="H82" s="23"/>
      <c r="I82" s="21"/>
      <c r="J82" s="21"/>
      <c r="K82" s="21"/>
    </row>
    <row r="83" spans="2:11" x14ac:dyDescent="0.25">
      <c r="B83">
        <f ca="1"/>
        <v>-0.23999999999999977</v>
      </c>
      <c r="C83">
        <f ca="1"/>
        <v>2.1420498069566908E-5</v>
      </c>
      <c r="H83" s="18"/>
      <c r="I83" s="21"/>
    </row>
    <row r="84" spans="2:11" x14ac:dyDescent="0.25">
      <c r="B84">
        <f ca="1"/>
        <v>-0.23499999999999976</v>
      </c>
      <c r="C84">
        <f ca="1"/>
        <v>2.5515273573897936E-5</v>
      </c>
    </row>
    <row r="85" spans="2:11" x14ac:dyDescent="0.25">
      <c r="B85">
        <f ca="1"/>
        <v>-0.22999999999999976</v>
      </c>
      <c r="C85">
        <f ca="1"/>
        <v>3.0818861797258524E-5</v>
      </c>
    </row>
    <row r="86" spans="2:11" x14ac:dyDescent="0.25">
      <c r="B86">
        <f ca="1"/>
        <v>-0.22499999999999976</v>
      </c>
      <c r="C86">
        <f ca="1"/>
        <v>3.655995072221226E-5</v>
      </c>
    </row>
    <row r="87" spans="2:11" x14ac:dyDescent="0.25">
      <c r="B87">
        <f ca="1"/>
        <v>-0.21999999999999975</v>
      </c>
      <c r="C87">
        <f ca="1"/>
        <v>4.3942680594346553E-5</v>
      </c>
    </row>
    <row r="88" spans="2:11" x14ac:dyDescent="0.25">
      <c r="B88">
        <f ca="1"/>
        <v>-0.21499999999999975</v>
      </c>
      <c r="C88">
        <f ca="1"/>
        <v>5.1916021110579412E-5</v>
      </c>
    </row>
    <row r="89" spans="2:11" x14ac:dyDescent="0.25">
      <c r="B89">
        <f ca="1"/>
        <v>-0.20999999999999974</v>
      </c>
      <c r="C89">
        <f ca="1"/>
        <v>6.2096274492233112E-5</v>
      </c>
    </row>
    <row r="90" spans="2:11" x14ac:dyDescent="0.25">
      <c r="B90">
        <f ca="1"/>
        <v>-0.20499999999999974</v>
      </c>
      <c r="C90">
        <f ca="1"/>
        <v>7.3065802423644003E-5</v>
      </c>
    </row>
    <row r="91" spans="2:11" x14ac:dyDescent="0.25">
      <c r="B91">
        <f ca="1"/>
        <v>-0.19999999999999973</v>
      </c>
      <c r="C91">
        <f ca="1"/>
        <v>8.6972208777671021E-5</v>
      </c>
    </row>
    <row r="92" spans="2:11" x14ac:dyDescent="0.25">
      <c r="B92">
        <f ca="1"/>
        <v>-0.19499999999999973</v>
      </c>
      <c r="C92">
        <f ca="1"/>
        <v>1.0192277019005253E-4</v>
      </c>
    </row>
    <row r="93" spans="2:11" x14ac:dyDescent="0.25">
      <c r="B93">
        <f ca="1"/>
        <v>-0.18999999999999972</v>
      </c>
      <c r="C93">
        <f ca="1"/>
        <v>1.2074221998530454E-4</v>
      </c>
    </row>
    <row r="94" spans="2:11" x14ac:dyDescent="0.25">
      <c r="B94">
        <f ca="1"/>
        <v>-0.18499999999999972</v>
      </c>
      <c r="C94">
        <f ca="1"/>
        <v>1.4092913875359898E-4</v>
      </c>
    </row>
    <row r="95" spans="2:11" x14ac:dyDescent="0.25">
      <c r="B95">
        <f ca="1"/>
        <v>-0.17999999999999972</v>
      </c>
      <c r="C95">
        <f ca="1"/>
        <v>1.6616140781755423E-4</v>
      </c>
    </row>
    <row r="96" spans="2:11" x14ac:dyDescent="0.25">
      <c r="B96">
        <f ca="1"/>
        <v>-0.17499999999999971</v>
      </c>
      <c r="C96">
        <f ca="1"/>
        <v>1.9316660381581775E-4</v>
      </c>
    </row>
    <row r="97" spans="2:3" x14ac:dyDescent="0.25">
      <c r="B97">
        <f ca="1"/>
        <v>-0.16999999999999971</v>
      </c>
      <c r="C97">
        <f ca="1"/>
        <v>2.2668518177819397E-4</v>
      </c>
    </row>
    <row r="98" spans="2:3" x14ac:dyDescent="0.25">
      <c r="B98">
        <f ca="1"/>
        <v>-0.1649999999999997</v>
      </c>
      <c r="C98">
        <f ca="1"/>
        <v>2.6247932932109674E-4</v>
      </c>
    </row>
    <row r="99" spans="2:3" x14ac:dyDescent="0.25">
      <c r="B99">
        <f ca="1"/>
        <v>-0.1599999999999997</v>
      </c>
      <c r="C99">
        <f ca="1"/>
        <v>3.0659756831682679E-4</v>
      </c>
    </row>
    <row r="100" spans="2:3" x14ac:dyDescent="0.25">
      <c r="B100">
        <f ca="1"/>
        <v>-0.15499999999999969</v>
      </c>
      <c r="C100">
        <f ca="1"/>
        <v>3.5360728702006389E-4</v>
      </c>
    </row>
    <row r="101" spans="2:3" x14ac:dyDescent="0.25">
      <c r="B101">
        <f ca="1"/>
        <v>-0.14999999999999969</v>
      </c>
      <c r="C101">
        <f ca="1"/>
        <v>4.1114842622942032E-4</v>
      </c>
    </row>
    <row r="102" spans="2:3" x14ac:dyDescent="0.25">
      <c r="B102">
        <f ca="1"/>
        <v>-0.14499999999999968</v>
      </c>
      <c r="C102">
        <f ca="1"/>
        <v>4.7232691900903133E-4</v>
      </c>
    </row>
    <row r="103" spans="2:3" x14ac:dyDescent="0.25">
      <c r="B103">
        <f ca="1"/>
        <v>-0.13999999999999968</v>
      </c>
      <c r="C103">
        <f ca="1"/>
        <v>5.4669591586454451E-4</v>
      </c>
    </row>
    <row r="104" spans="2:3" x14ac:dyDescent="0.25">
      <c r="B104">
        <f ca="1"/>
        <v>-0.13499999999999968</v>
      </c>
      <c r="C104">
        <f ca="1"/>
        <v>6.2559483337990473E-4</v>
      </c>
    </row>
    <row r="105" spans="2:3" x14ac:dyDescent="0.25">
      <c r="B105">
        <f ca="1"/>
        <v>-0.12999999999999967</v>
      </c>
      <c r="C105">
        <f ca="1"/>
        <v>7.2084927411866545E-4</v>
      </c>
    </row>
    <row r="106" spans="2:3" x14ac:dyDescent="0.25">
      <c r="B106">
        <f ca="1"/>
        <v>-0.12499999999999967</v>
      </c>
      <c r="C106">
        <f ca="1"/>
        <v>8.2168892500231411E-4</v>
      </c>
    </row>
    <row r="107" spans="2:3" x14ac:dyDescent="0.25">
      <c r="B107">
        <f ca="1"/>
        <v>-0.11999999999999966</v>
      </c>
      <c r="C107">
        <f ca="1"/>
        <v>9.4260563782397929E-4</v>
      </c>
    </row>
    <row r="108" spans="2:3" x14ac:dyDescent="0.25">
      <c r="B108">
        <f ca="1"/>
        <v>-0.11499999999999966</v>
      </c>
      <c r="C108">
        <f ca="1"/>
        <v>1.0703400241797736E-3</v>
      </c>
    </row>
    <row r="109" spans="2:3" x14ac:dyDescent="0.25">
      <c r="B109">
        <f ca="1"/>
        <v>-0.10999999999999965</v>
      </c>
      <c r="C109">
        <f ca="1"/>
        <v>1.2224734299555553E-3</v>
      </c>
    </row>
    <row r="110" spans="2:3" x14ac:dyDescent="0.25">
      <c r="B110">
        <f ca="1"/>
        <v>-0.10499999999999965</v>
      </c>
      <c r="C110">
        <f ca="1"/>
        <v>1.3828460222529606E-3</v>
      </c>
    </row>
    <row r="111" spans="2:3" x14ac:dyDescent="0.25">
      <c r="B111">
        <f ca="1"/>
        <v>-9.9999999999999645E-2</v>
      </c>
      <c r="C111">
        <f ca="1"/>
        <v>1.5725737905572809E-3</v>
      </c>
    </row>
    <row r="112" spans="2:3" x14ac:dyDescent="0.25">
      <c r="B112">
        <f ca="1"/>
        <v>-9.499999999999964E-2</v>
      </c>
      <c r="C112">
        <f ca="1"/>
        <v>1.7721595264654289E-3</v>
      </c>
    </row>
    <row r="113" spans="2:3" x14ac:dyDescent="0.25">
      <c r="B113">
        <f ca="1"/>
        <v>-8.9999999999999636E-2</v>
      </c>
      <c r="C113">
        <f ca="1"/>
        <v>2.0067108223364404E-3</v>
      </c>
    </row>
    <row r="114" spans="2:3" x14ac:dyDescent="0.25">
      <c r="B114">
        <f ca="1"/>
        <v>-8.4999999999999631E-2</v>
      </c>
      <c r="C114">
        <f ca="1"/>
        <v>2.2529395839745925E-3</v>
      </c>
    </row>
    <row r="115" spans="2:3" x14ac:dyDescent="0.25">
      <c r="B115">
        <f ca="1"/>
        <v>-7.9999999999999627E-2</v>
      </c>
      <c r="C115">
        <f ca="1"/>
        <v>2.5404011551635654E-3</v>
      </c>
    </row>
    <row r="116" spans="2:3" x14ac:dyDescent="0.25">
      <c r="B116">
        <f ca="1"/>
        <v>-7.4999999999999623E-2</v>
      </c>
      <c r="C116">
        <f ca="1"/>
        <v>2.8415580092760514E-3</v>
      </c>
    </row>
    <row r="117" spans="2:3" x14ac:dyDescent="0.25">
      <c r="B117">
        <f ca="1"/>
        <v>-6.9999999999999618E-2</v>
      </c>
      <c r="C117">
        <f ca="1"/>
        <v>3.1908536285769366E-3</v>
      </c>
    </row>
    <row r="118" spans="2:3" x14ac:dyDescent="0.25">
      <c r="B118">
        <f ca="1"/>
        <v>-6.4999999999999614E-2</v>
      </c>
      <c r="C118">
        <f ca="1"/>
        <v>3.5560514551264202E-3</v>
      </c>
    </row>
    <row r="119" spans="2:3" x14ac:dyDescent="0.25">
      <c r="B119">
        <f ca="1"/>
        <v>-5.9999999999999616E-2</v>
      </c>
      <c r="C119">
        <f ca="1"/>
        <v>3.9768908364162768E-3</v>
      </c>
    </row>
    <row r="120" spans="2:3" x14ac:dyDescent="0.25">
      <c r="B120">
        <f ca="1"/>
        <v>-5.4999999999999619E-2</v>
      </c>
      <c r="C120">
        <f ca="1"/>
        <v>4.41601165727472E-3</v>
      </c>
    </row>
    <row r="121" spans="2:3" x14ac:dyDescent="0.25">
      <c r="B121">
        <f ca="1"/>
        <v>-4.9999999999999621E-2</v>
      </c>
      <c r="C121">
        <f ca="1"/>
        <v>4.9188059242035679E-3</v>
      </c>
    </row>
    <row r="122" spans="2:3" x14ac:dyDescent="0.25">
      <c r="B122">
        <f ca="1"/>
        <v>-4.4999999999999624E-2</v>
      </c>
      <c r="C122">
        <f ca="1"/>
        <v>5.4424082861702274E-3</v>
      </c>
    </row>
    <row r="123" spans="2:3" x14ac:dyDescent="0.25">
      <c r="B123">
        <f ca="1"/>
        <v>-3.9999999999999626E-2</v>
      </c>
      <c r="C123">
        <f ca="1"/>
        <v>6.0381503788165553E-3</v>
      </c>
    </row>
    <row r="124" spans="2:3" x14ac:dyDescent="0.25">
      <c r="B124">
        <f ca="1"/>
        <v>-3.4999999999999629E-2</v>
      </c>
      <c r="C124">
        <f ca="1"/>
        <v>6.6573415269705217E-3</v>
      </c>
    </row>
    <row r="125" spans="2:3" x14ac:dyDescent="0.25">
      <c r="B125">
        <f ca="1"/>
        <v>-2.9999999999999628E-2</v>
      </c>
      <c r="C125">
        <f ca="1"/>
        <v>7.3574515430745273E-3</v>
      </c>
    </row>
    <row r="126" spans="2:3" x14ac:dyDescent="0.25">
      <c r="B126">
        <f ca="1"/>
        <v>-2.4999999999999627E-2</v>
      </c>
      <c r="C126">
        <f ca="1"/>
        <v>8.0837247928975831E-3</v>
      </c>
    </row>
    <row r="127" spans="2:3" x14ac:dyDescent="0.25">
      <c r="B127">
        <f ca="1"/>
        <v>-1.9999999999999626E-2</v>
      </c>
      <c r="C127">
        <f ca="1"/>
        <v>8.8998621033447127E-3</v>
      </c>
    </row>
    <row r="128" spans="2:3" x14ac:dyDescent="0.25">
      <c r="B128">
        <f ca="1"/>
        <v>-1.4999999999999625E-2</v>
      </c>
      <c r="C128">
        <f ca="1"/>
        <v>9.744901702759861E-3</v>
      </c>
    </row>
    <row r="129" spans="2:3" x14ac:dyDescent="0.25">
      <c r="B129">
        <f ca="1"/>
        <v>-9.9999999999996238E-3</v>
      </c>
      <c r="C129">
        <f ca="1"/>
        <v>1.0688747652794567E-2</v>
      </c>
    </row>
    <row r="130" spans="2:3" x14ac:dyDescent="0.25">
      <c r="B130">
        <f ca="1"/>
        <v>-4.9999999999996237E-3</v>
      </c>
      <c r="C130">
        <f ca="1"/>
        <v>1.1664205409015947E-2</v>
      </c>
    </row>
    <row r="131" spans="2:3" x14ac:dyDescent="0.25">
      <c r="B131">
        <f ca="1"/>
        <v>3.7643499428696714E-16</v>
      </c>
      <c r="C131">
        <f ca="1"/>
        <v>1.2747222389887503E-2</v>
      </c>
    </row>
    <row r="132" spans="2:3" x14ac:dyDescent="0.25">
      <c r="B132">
        <f ca="1"/>
        <v>5.0000000000003765E-3</v>
      </c>
      <c r="C132">
        <f ca="1"/>
        <v>1.3864472288985326E-2</v>
      </c>
    </row>
    <row r="133" spans="2:3" x14ac:dyDescent="0.25">
      <c r="B133">
        <f ca="1"/>
        <v>1.0000000000000377E-2</v>
      </c>
      <c r="C133">
        <f ca="1"/>
        <v>1.509764679651498E-2</v>
      </c>
    </row>
    <row r="134" spans="2:3" x14ac:dyDescent="0.25">
      <c r="B134">
        <f ca="1"/>
        <v>1.5000000000000378E-2</v>
      </c>
      <c r="C134">
        <f ca="1"/>
        <v>1.6367525621014987E-2</v>
      </c>
    </row>
    <row r="135" spans="2:3" x14ac:dyDescent="0.25">
      <c r="B135">
        <f ca="1"/>
        <v>2.0000000000000379E-2</v>
      </c>
      <c r="C135">
        <f ca="1"/>
        <v>1.7761104461015594E-2</v>
      </c>
    </row>
    <row r="136" spans="2:3" x14ac:dyDescent="0.25">
      <c r="B136">
        <f ca="1"/>
        <v>2.500000000000038E-2</v>
      </c>
      <c r="C136">
        <f ca="1"/>
        <v>1.9193647866698731E-2</v>
      </c>
    </row>
    <row r="137" spans="2:3" x14ac:dyDescent="0.25">
      <c r="B137">
        <f ca="1"/>
        <v>3.0000000000000381E-2</v>
      </c>
      <c r="C137">
        <f ca="1"/>
        <v>2.0756877784429126E-2</v>
      </c>
    </row>
    <row r="138" spans="2:3" x14ac:dyDescent="0.25">
      <c r="B138">
        <f ca="1"/>
        <v>3.5000000000000378E-2</v>
      </c>
      <c r="C138">
        <f ca="1"/>
        <v>2.2361062298002297E-2</v>
      </c>
    </row>
    <row r="139" spans="2:3" x14ac:dyDescent="0.25">
      <c r="B139">
        <f ca="1"/>
        <v>4.0000000000000376E-2</v>
      </c>
      <c r="C139">
        <f ca="1"/>
        <v>2.4101943884620291E-2</v>
      </c>
    </row>
    <row r="140" spans="2:3" x14ac:dyDescent="0.25">
      <c r="B140">
        <f ca="1"/>
        <v>4.5000000000000373E-2</v>
      </c>
      <c r="C140">
        <f ca="1"/>
        <v>2.5885445720904746E-2</v>
      </c>
    </row>
    <row r="141" spans="2:3" x14ac:dyDescent="0.25">
      <c r="B141">
        <f ca="1"/>
        <v>5.0000000000000371E-2</v>
      </c>
      <c r="C141">
        <f ca="1"/>
        <v>2.7810512403884415E-2</v>
      </c>
    </row>
    <row r="142" spans="2:3" x14ac:dyDescent="0.25">
      <c r="B142">
        <f ca="1"/>
        <v>5.5000000000000368E-2</v>
      </c>
      <c r="C142">
        <f ca="1"/>
        <v>2.977949380394198E-2</v>
      </c>
    </row>
    <row r="143" spans="2:3" x14ac:dyDescent="0.25">
      <c r="B143">
        <f ca="1"/>
        <v>6.0000000000000366E-2</v>
      </c>
      <c r="C143">
        <f ca="1"/>
        <v>3.1893626025137407E-2</v>
      </c>
    </row>
    <row r="144" spans="2:3" x14ac:dyDescent="0.25">
      <c r="B144">
        <f ca="1"/>
        <v>6.5000000000000363E-2</v>
      </c>
      <c r="C144">
        <f ca="1"/>
        <v>3.4052558961216582E-2</v>
      </c>
    </row>
    <row r="145" spans="2:3" x14ac:dyDescent="0.25">
      <c r="B145">
        <f ca="1"/>
        <v>7.0000000000000367E-2</v>
      </c>
      <c r="C145">
        <f ca="1"/>
        <v>3.6358842300977516E-2</v>
      </c>
    </row>
    <row r="146" spans="2:3" x14ac:dyDescent="0.25">
      <c r="B146">
        <f ca="1"/>
        <v>7.5000000000000372E-2</v>
      </c>
      <c r="C146">
        <f ca="1"/>
        <v>3.8710377907729715E-2</v>
      </c>
    </row>
    <row r="147" spans="2:3" x14ac:dyDescent="0.25">
      <c r="B147">
        <f ca="1"/>
        <v>8.0000000000000376E-2</v>
      </c>
      <c r="C147">
        <f ca="1"/>
        <v>4.1210011993556922E-2</v>
      </c>
    </row>
    <row r="148" spans="2:3" x14ac:dyDescent="0.25">
      <c r="B148">
        <f ca="1"/>
        <v>8.5000000000000381E-2</v>
      </c>
      <c r="C148">
        <f ca="1"/>
        <v>4.3754902046681851E-2</v>
      </c>
    </row>
    <row r="149" spans="2:3" x14ac:dyDescent="0.25">
      <c r="B149">
        <f ca="1"/>
        <v>9.0000000000000385E-2</v>
      </c>
      <c r="C149">
        <f ca="1"/>
        <v>4.6447164705899255E-2</v>
      </c>
    </row>
    <row r="150" spans="2:3" x14ac:dyDescent="0.25">
      <c r="B150">
        <f ca="1"/>
        <v>9.500000000000039E-2</v>
      </c>
      <c r="C150">
        <f ca="1"/>
        <v>4.9184239004841715E-2</v>
      </c>
    </row>
    <row r="151" spans="2:3" x14ac:dyDescent="0.25">
      <c r="B151">
        <f ca="1"/>
        <v>0.10000000000000039</v>
      </c>
      <c r="C151">
        <f ca="1"/>
        <v>5.2066507437630145E-2</v>
      </c>
    </row>
    <row r="152" spans="2:3" x14ac:dyDescent="0.25">
      <c r="B152">
        <f ca="1"/>
        <v>0.1050000000000004</v>
      </c>
      <c r="C152">
        <f ca="1"/>
        <v>5.4992708220550711E-2</v>
      </c>
    </row>
    <row r="153" spans="2:3" x14ac:dyDescent="0.25">
      <c r="B153">
        <f ca="1"/>
        <v>0.1100000000000004</v>
      </c>
      <c r="C153">
        <f ca="1"/>
        <v>5.8060536163939538E-2</v>
      </c>
    </row>
    <row r="154" spans="2:3" x14ac:dyDescent="0.25">
      <c r="B154">
        <f ca="1"/>
        <v>0.11500000000000041</v>
      </c>
      <c r="C154">
        <f ca="1"/>
        <v>6.1171007876394574E-2</v>
      </c>
    </row>
    <row r="155" spans="2:3" x14ac:dyDescent="0.25">
      <c r="B155">
        <f ca="1"/>
        <v>0.12000000000000041</v>
      </c>
      <c r="C155">
        <f ca="1"/>
        <v>6.4418254993775889E-2</v>
      </c>
    </row>
    <row r="156" spans="2:3" x14ac:dyDescent="0.25">
      <c r="B156">
        <f ca="1"/>
        <v>0.12500000000000042</v>
      </c>
      <c r="C156">
        <f ca="1"/>
        <v>6.7706485039812386E-2</v>
      </c>
    </row>
    <row r="157" spans="2:3" x14ac:dyDescent="0.25">
      <c r="B157">
        <f ca="1"/>
        <v>0.13000000000000042</v>
      </c>
      <c r="C157">
        <f ca="1"/>
        <v>7.1125492290519954E-2</v>
      </c>
    </row>
    <row r="158" spans="2:3" x14ac:dyDescent="0.25">
      <c r="B158">
        <f ca="1"/>
        <v>0.13500000000000043</v>
      </c>
      <c r="C158">
        <f ca="1"/>
        <v>7.458349599874517E-2</v>
      </c>
    </row>
    <row r="159" spans="2:3" x14ac:dyDescent="0.25">
      <c r="B159">
        <f ca="1"/>
        <v>0.14000000000000043</v>
      </c>
      <c r="C159">
        <f ca="1"/>
        <v>7.8165298682247961E-2</v>
      </c>
    </row>
    <row r="160" spans="2:3" x14ac:dyDescent="0.25">
      <c r="B160">
        <f ca="1"/>
        <v>0.14500000000000043</v>
      </c>
      <c r="C160">
        <f ca="1"/>
        <v>8.1783839776651518E-2</v>
      </c>
    </row>
    <row r="161" spans="2:3" x14ac:dyDescent="0.25">
      <c r="B161">
        <f ca="1"/>
        <v>0.15000000000000044</v>
      </c>
      <c r="C161">
        <f ca="1"/>
        <v>8.5518408433822607E-2</v>
      </c>
    </row>
    <row r="162" spans="2:3" x14ac:dyDescent="0.25">
      <c r="B162">
        <f ca="1"/>
        <v>0.15500000000000044</v>
      </c>
      <c r="C162">
        <f ca="1"/>
        <v>8.9287244927624007E-2</v>
      </c>
    </row>
    <row r="163" spans="2:3" x14ac:dyDescent="0.25">
      <c r="B163">
        <f ca="1"/>
        <v>0.16000000000000045</v>
      </c>
      <c r="C163">
        <f ca="1"/>
        <v>9.316374339899508E-2</v>
      </c>
    </row>
    <row r="164" spans="2:3" x14ac:dyDescent="0.25">
      <c r="B164">
        <f ca="1"/>
        <v>0.16500000000000045</v>
      </c>
      <c r="C164">
        <f ca="1"/>
        <v>9.7071888099552112E-2</v>
      </c>
    </row>
    <row r="165" spans="2:3" x14ac:dyDescent="0.25">
      <c r="B165">
        <f ca="1"/>
        <v>0.17000000000000046</v>
      </c>
      <c r="C165">
        <f ca="1"/>
        <v>0.10107893781750474</v>
      </c>
    </row>
    <row r="166" spans="2:3" x14ac:dyDescent="0.25">
      <c r="B166">
        <f ca="1"/>
        <v>0.17500000000000046</v>
      </c>
      <c r="C166">
        <f ca="1"/>
        <v>0.10511492255923993</v>
      </c>
    </row>
    <row r="167" spans="2:3" x14ac:dyDescent="0.25">
      <c r="B167">
        <f ca="1"/>
        <v>0.18000000000000047</v>
      </c>
      <c r="C167">
        <f ca="1"/>
        <v>0.10924086256597151</v>
      </c>
    </row>
    <row r="168" spans="2:3" x14ac:dyDescent="0.25">
      <c r="B168">
        <f ca="1"/>
        <v>0.18500000000000047</v>
      </c>
      <c r="C168">
        <f ca="1"/>
        <v>0.11339299584311185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8"/>
  <sheetViews>
    <sheetView workbookViewId="0">
      <selection activeCell="F31" sqref="F31"/>
    </sheetView>
  </sheetViews>
  <sheetFormatPr defaultRowHeight="14.3" x14ac:dyDescent="0.25"/>
  <cols>
    <col min="1" max="1" width="15.5" bestFit="1" customWidth="1"/>
    <col min="3" max="3" width="43.5" customWidth="1"/>
    <col min="6" max="6" width="22.75" bestFit="1" customWidth="1"/>
    <col min="7" max="7" width="19.625" bestFit="1" customWidth="1"/>
    <col min="9" max="9" width="17.5" customWidth="1"/>
    <col min="10" max="10" width="23.5" customWidth="1"/>
    <col min="11" max="11" width="24.75" customWidth="1"/>
    <col min="12" max="12" width="22.875" customWidth="1"/>
  </cols>
  <sheetData>
    <row r="2" spans="2:8" x14ac:dyDescent="0.25">
      <c r="B2" t="s">
        <v>35</v>
      </c>
    </row>
    <row r="3" spans="2:8" x14ac:dyDescent="0.25">
      <c r="B3" t="s">
        <v>24</v>
      </c>
      <c r="C3">
        <v>1</v>
      </c>
    </row>
    <row r="4" spans="2:8" x14ac:dyDescent="0.25">
      <c r="B4" t="s">
        <v>16</v>
      </c>
      <c r="C4">
        <v>0.04</v>
      </c>
    </row>
    <row r="5" spans="2:8" x14ac:dyDescent="0.25">
      <c r="B5" t="s">
        <v>8</v>
      </c>
      <c r="C5">
        <v>-0.03</v>
      </c>
    </row>
    <row r="6" spans="2:8" x14ac:dyDescent="0.25">
      <c r="B6" t="s">
        <v>7</v>
      </c>
      <c r="C6">
        <v>0.2</v>
      </c>
      <c r="F6" t="s">
        <v>18</v>
      </c>
    </row>
    <row r="7" spans="2:8" x14ac:dyDescent="0.25">
      <c r="F7">
        <v>1</v>
      </c>
      <c r="G7">
        <v>0.25003588580704994</v>
      </c>
      <c r="H7">
        <v>0.23636183052316287</v>
      </c>
    </row>
    <row r="8" spans="2:8" x14ac:dyDescent="0.25">
      <c r="B8" t="s">
        <v>36</v>
      </c>
      <c r="F8">
        <v>1.01</v>
      </c>
      <c r="G8">
        <v>0.22206237270081369</v>
      </c>
      <c r="H8">
        <v>0.23010884737181994</v>
      </c>
    </row>
    <row r="9" spans="2:8" x14ac:dyDescent="0.25">
      <c r="B9" t="s">
        <v>43</v>
      </c>
      <c r="C9">
        <v>5</v>
      </c>
      <c r="F9">
        <v>1.02</v>
      </c>
      <c r="G9">
        <v>0.22206237270081369</v>
      </c>
      <c r="H9">
        <v>0.22385586422047726</v>
      </c>
    </row>
    <row r="10" spans="2:8" x14ac:dyDescent="0.25">
      <c r="B10" t="s">
        <v>18</v>
      </c>
      <c r="C10">
        <v>1.0249999999999999</v>
      </c>
      <c r="F10">
        <v>1.03</v>
      </c>
      <c r="G10">
        <v>0.22206237270081369</v>
      </c>
      <c r="H10">
        <v>0.21804997404730253</v>
      </c>
    </row>
    <row r="11" spans="2:8" x14ac:dyDescent="0.25">
      <c r="B11" t="s">
        <v>47</v>
      </c>
      <c r="C11">
        <v>0</v>
      </c>
      <c r="F11">
        <v>1.04</v>
      </c>
      <c r="G11">
        <v>0.22206237270081369</v>
      </c>
      <c r="H11">
        <v>0.21242389303873055</v>
      </c>
    </row>
    <row r="12" spans="2:8" x14ac:dyDescent="0.25">
      <c r="B12" t="s">
        <v>37</v>
      </c>
      <c r="C12">
        <v>1</v>
      </c>
      <c r="F12">
        <v>1.05</v>
      </c>
      <c r="G12">
        <v>0.19574224610362884</v>
      </c>
      <c r="H12">
        <v>0.20679781203015879</v>
      </c>
    </row>
    <row r="13" spans="2:8" x14ac:dyDescent="0.25">
      <c r="B13" t="s">
        <v>38</v>
      </c>
      <c r="C13">
        <v>0</v>
      </c>
      <c r="F13">
        <v>1.06</v>
      </c>
      <c r="G13">
        <v>0.19574224610362884</v>
      </c>
      <c r="H13">
        <v>0.20117173102158689</v>
      </c>
    </row>
    <row r="14" spans="2:8" x14ac:dyDescent="0.25">
      <c r="B14" t="s">
        <v>31</v>
      </c>
      <c r="C14">
        <v>0</v>
      </c>
      <c r="F14">
        <v>1.07</v>
      </c>
      <c r="G14">
        <v>0.19574224610362884</v>
      </c>
      <c r="H14">
        <v>0.19556712838300511</v>
      </c>
    </row>
    <row r="15" spans="2:8" x14ac:dyDescent="0.25">
      <c r="F15">
        <v>1.08</v>
      </c>
      <c r="G15">
        <v>0.19574224610362884</v>
      </c>
      <c r="H15">
        <v>0.19055570379572084</v>
      </c>
    </row>
    <row r="16" spans="2:8" x14ac:dyDescent="0.25">
      <c r="B16" t="s">
        <v>39</v>
      </c>
      <c r="F16">
        <v>1.0900000000000001</v>
      </c>
      <c r="G16">
        <v>0.19574224610362884</v>
      </c>
      <c r="H16">
        <v>0.18554427920843652</v>
      </c>
    </row>
    <row r="17" spans="1:17" x14ac:dyDescent="0.25">
      <c r="B17" t="s">
        <v>1</v>
      </c>
      <c r="C17">
        <v>0.5</v>
      </c>
      <c r="F17">
        <v>1.1000000000000001</v>
      </c>
      <c r="G17">
        <v>0.17122535309686818</v>
      </c>
      <c r="H17">
        <v>0.18053285462115221</v>
      </c>
    </row>
    <row r="18" spans="1:17" x14ac:dyDescent="0.25">
      <c r="B18" t="s">
        <v>4</v>
      </c>
      <c r="C18">
        <v>0</v>
      </c>
      <c r="F18">
        <v>1.1100000000000001</v>
      </c>
      <c r="G18">
        <v>0.17122535309686818</v>
      </c>
      <c r="H18">
        <v>0.17552143003386794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v>50</v>
      </c>
    </row>
    <row r="21" spans="1:17" x14ac:dyDescent="0.25">
      <c r="B21" t="s">
        <v>10</v>
      </c>
      <c r="C21">
        <v>100</v>
      </c>
      <c r="F21">
        <f ca="1">+NORMDIST(1,0,1,TRUE)</f>
        <v>0.84134474606854304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44917.426609953705</v>
      </c>
      <c r="B25" t="s">
        <v>41</v>
      </c>
      <c r="C25" s="11">
        <f ca="1">IF(B28&lt;&gt;"",NOW()-A25)</f>
        <v>0</v>
      </c>
    </row>
    <row r="26" spans="1:17" x14ac:dyDescent="0.25">
      <c r="J26" t="s">
        <v>49</v>
      </c>
    </row>
    <row r="27" spans="1:17" x14ac:dyDescent="0.25">
      <c r="B27" t="s">
        <v>81</v>
      </c>
      <c r="E27" t="s">
        <v>33</v>
      </c>
      <c r="F27">
        <f ca="1">EXP(-C4*C9)</f>
        <v>0.81873075307798182</v>
      </c>
      <c r="J27" t="s">
        <v>48</v>
      </c>
    </row>
    <row r="28" spans="1:17" x14ac:dyDescent="0.25">
      <c r="B28" s="7" t="str">
        <f t="array" aca="1" ref="B28:C168" ca="1">_xll.xBlackFd(C3:C6,C9:C14,C17:C23)</f>
        <v>res 0</v>
      </c>
      <c r="C28" s="27">
        <f ca="1"/>
        <v>7.9422553112123942E-2</v>
      </c>
      <c r="E28" t="s">
        <v>44</v>
      </c>
      <c r="F28">
        <f ca="1">C3*EXP(C5*C9)</f>
        <v>0.86070797642505781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82</v>
      </c>
      <c r="F29" s="9">
        <f ca="1">_xll.xBlackCall(C9,C10,F28,C6)*F27</f>
        <v>7.9417404755276449E-2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44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0.10687792566038574</v>
      </c>
      <c r="C31" s="7">
        <f ca="1"/>
        <v>-2.745001210093005E-10</v>
      </c>
      <c r="E31" t="s">
        <v>29</v>
      </c>
      <c r="F31">
        <f ca="1">_xll.xBlackImplied(C9,C10,C28/F27,F28)</f>
        <v>0.20000830487355828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ca="1" si="1">LN(I31)</f>
        <v>0.69314718055994529</v>
      </c>
      <c r="O31">
        <f t="shared" ref="O31:O44" ca="1" si="2">LN(ABS(J31-J$45))</f>
        <v>-2.3025843111087587</v>
      </c>
      <c r="P31">
        <f t="shared" ca="1" si="0"/>
        <v>-5.1189953093602343</v>
      </c>
      <c r="Q31">
        <f t="shared" ca="1" si="0"/>
        <v>-5.0322494072837163</v>
      </c>
    </row>
    <row r="32" spans="1:17" x14ac:dyDescent="0.25">
      <c r="B32" s="7">
        <f ca="1"/>
        <v>0.11176614094301607</v>
      </c>
      <c r="C32" s="7">
        <f ca="1"/>
        <v>8.7615700468280281E-10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0"/>
        <v>-6.0079894021385929</v>
      </c>
      <c r="Q32">
        <f t="shared" ca="1" si="0"/>
        <v>-6.6224910309270095</v>
      </c>
    </row>
    <row r="33" spans="2:17" x14ac:dyDescent="0.25">
      <c r="B33" s="7">
        <f ca="1"/>
        <v>0.11687792576539652</v>
      </c>
      <c r="C33" s="7">
        <f ca="1"/>
        <v>2.3774419567476702E-9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0"/>
        <v>-6.6934928581932569</v>
      </c>
      <c r="Q33">
        <f t="shared" ca="1" si="0"/>
        <v>-9.9633594505334422</v>
      </c>
    </row>
    <row r="34" spans="2:17" x14ac:dyDescent="0.25">
      <c r="B34" s="7">
        <f ca="1"/>
        <v>0.12222350540121373</v>
      </c>
      <c r="C34" s="7">
        <f ca="1"/>
        <v>4.643715259267612E-9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0"/>
        <v>-7.3831290091010837</v>
      </c>
      <c r="Q34">
        <f t="shared" ca="1" si="0"/>
        <v>-11.771352798087069</v>
      </c>
    </row>
    <row r="35" spans="2:17" x14ac:dyDescent="0.25">
      <c r="B35" s="7">
        <f ca="1"/>
        <v>0.12781357279171801</v>
      </c>
      <c r="C35" s="7">
        <f ca="1"/>
        <v>8.3047291110721519E-9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0"/>
        <v>-8.2974367683903392</v>
      </c>
      <c r="Q35">
        <f t="shared" ca="1" si="0"/>
        <v>-13.596568229910467</v>
      </c>
    </row>
    <row r="36" spans="2:17" x14ac:dyDescent="0.25">
      <c r="B36" s="7">
        <f ca="1"/>
        <v>0.13365930993517039</v>
      </c>
      <c r="C36" s="7">
        <f ca="1"/>
        <v>1.4358713481887335E-8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0"/>
        <v>-8.9899797292691925</v>
      </c>
      <c r="Q36">
        <f t="shared" ca="1" si="0"/>
        <v>-14.982741234650543</v>
      </c>
    </row>
    <row r="37" spans="2:17" x14ac:dyDescent="0.25">
      <c r="B37" s="7">
        <f ca="1"/>
        <v>0.13977241025456674</v>
      </c>
      <c r="C37" s="7">
        <f ca="1"/>
        <v>2.4408573920315472E-8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0"/>
        <v>-9.6829029961425821</v>
      </c>
      <c r="Q37">
        <f t="shared" ca="1" si="0"/>
        <v>-16.368913828429253</v>
      </c>
    </row>
    <row r="38" spans="2:17" x14ac:dyDescent="0.25">
      <c r="B38" s="7">
        <f ca="1"/>
        <v>0.14616510198838181</v>
      </c>
      <c r="C38" s="7">
        <f ca="1"/>
        <v>4.1027787786737843E-8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0"/>
        <v>-10.376089125307512</v>
      </c>
      <c r="Q38">
        <f t="shared" ca="1" si="0"/>
        <v>-17.754812290315662</v>
      </c>
    </row>
    <row r="39" spans="2:17" x14ac:dyDescent="0.25">
      <c r="B39" s="7">
        <f ca="1"/>
        <v>0.15285017265112252</v>
      </c>
      <c r="C39" s="7">
        <f ca="1"/>
        <v>6.8324930593516233E-8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0"/>
        <v>-11.069556316223764</v>
      </c>
      <c r="Q39">
        <f t="shared" ca="1" si="0"/>
        <v>-19.139547696742639</v>
      </c>
    </row>
    <row r="40" spans="2:17" x14ac:dyDescent="0.25">
      <c r="B40" s="7">
        <f ca="1"/>
        <v>0.15984099461261983</v>
      </c>
      <c r="C40" s="7">
        <f ca="1"/>
        <v>1.1280798100164118E-7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0"/>
        <v>-11.763464649778419</v>
      </c>
      <c r="Q40">
        <f t="shared" ca="1" si="0"/>
        <v>-20.519617529288269</v>
      </c>
    </row>
    <row r="41" spans="2:17" x14ac:dyDescent="0.25">
      <c r="B41" s="7">
        <f ca="1"/>
        <v>0.16715155184722605</v>
      </c>
      <c r="C41" s="7">
        <f ca="1"/>
        <v>1.8469526256237394E-7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0"/>
        <v>-12.458196315955643</v>
      </c>
      <c r="Q41">
        <f t="shared" ca="1" si="0"/>
        <v>-21.881493185502304</v>
      </c>
    </row>
    <row r="42" spans="2:17" x14ac:dyDescent="0.25">
      <c r="B42" s="7">
        <f ca="1"/>
        <v>0.17479646790642528</v>
      </c>
      <c r="C42" s="7">
        <f ca="1"/>
        <v>2.9988373260711838E-7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0"/>
        <v>-13.154550274318161</v>
      </c>
      <c r="Q42">
        <f t="shared" ca="1" si="0"/>
        <v>-23.175271708278974</v>
      </c>
    </row>
    <row r="43" spans="2:17" x14ac:dyDescent="0.25">
      <c r="B43" s="7">
        <f ca="1"/>
        <v>0.18279103517081116</v>
      </c>
      <c r="C43" s="7">
        <f ca="1"/>
        <v>4.8287314510764863E-7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0"/>
        <v>-13.604465182795025</v>
      </c>
      <c r="Q43">
        <f t="shared" ca="1" si="0"/>
        <v>-23.908448921469457</v>
      </c>
    </row>
    <row r="44" spans="2:17" x14ac:dyDescent="0.25">
      <c r="B44" s="7">
        <f ca="1"/>
        <v>0.19115124543994591</v>
      </c>
      <c r="C44" s="7">
        <f ca="1"/>
        <v>7.7106347590110147E-7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0"/>
        <v>-16.002395665387962</v>
      </c>
      <c r="Q44">
        <f t="shared" ca="1" si="0"/>
        <v>-25.240797483902821</v>
      </c>
    </row>
    <row r="45" spans="2:17" x14ac:dyDescent="0.25">
      <c r="B45" s="7">
        <f ca="1"/>
        <v>0.19989382192129032</v>
      </c>
      <c r="C45" s="7">
        <f ca="1"/>
        <v>1.2210012361384603E-6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0.20903625268219353</v>
      </c>
      <c r="C46" s="7">
        <f ca="1"/>
        <v>1.9173573266027237E-6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0.21859682563185742</v>
      </c>
      <c r="C47" s="7">
        <f ca="1"/>
        <v>2.9856850033112931E-6</v>
      </c>
      <c r="J47" s="17"/>
      <c r="K47" s="17"/>
      <c r="L47" s="17"/>
    </row>
    <row r="48" spans="2:17" x14ac:dyDescent="0.25">
      <c r="B48">
        <f ca="1"/>
        <v>0.22859466510325144</v>
      </c>
      <c r="C48">
        <f ca="1"/>
        <v>4.6103414230564054E-6</v>
      </c>
      <c r="J48" s="17">
        <f ca="1">J46-$C$6</f>
        <v>-9.9999932998033947E-2</v>
      </c>
      <c r="K48" s="17">
        <f t="shared" ref="K48:L48" ca="1" si="3">K46-$C$6</f>
        <v>-0.2</v>
      </c>
      <c r="L48" s="17">
        <f t="shared" ca="1" si="3"/>
        <v>-0.2</v>
      </c>
    </row>
    <row r="49" spans="2:3" x14ac:dyDescent="0.25">
      <c r="B49">
        <f ca="1"/>
        <v>0.23904977010815373</v>
      </c>
      <c r="C49">
        <f ca="1"/>
        <v>7.0593691087218244E-6</v>
      </c>
    </row>
    <row r="50" spans="2:3" x14ac:dyDescent="0.25">
      <c r="B50">
        <f ca="1"/>
        <v>0.24998305434184143</v>
      </c>
      <c r="C50">
        <f ca="1"/>
        <v>1.0718630878338588E-5</v>
      </c>
    </row>
    <row r="51" spans="2:3" x14ac:dyDescent="0.25">
      <c r="B51">
        <f ca="1"/>
        <v>0.26141638801745298</v>
      </c>
      <c r="C51">
        <f ca="1"/>
        <v>1.6138075023810217E-5</v>
      </c>
    </row>
    <row r="52" spans="2:3" x14ac:dyDescent="0.25">
      <c r="B52">
        <f ca="1"/>
        <v>0.27337264161370489</v>
      </c>
      <c r="C52">
        <f ca="1"/>
        <v>2.4093671359784641E-5</v>
      </c>
    </row>
    <row r="53" spans="2:3" x14ac:dyDescent="0.25">
      <c r="B53">
        <f ca="1"/>
        <v>0.28587573162347324</v>
      </c>
      <c r="C53">
        <f ca="1"/>
        <v>3.5669287717555225E-5</v>
      </c>
    </row>
    <row r="54" spans="2:3" x14ac:dyDescent="0.25">
      <c r="B54">
        <f ca="1"/>
        <v>0.29895066839475209</v>
      </c>
      <c r="C54">
        <f ca="1"/>
        <v>5.2363541963303703E-5</v>
      </c>
    </row>
    <row r="55" spans="2:3" x14ac:dyDescent="0.25">
      <c r="B55">
        <f ca="1"/>
        <v>0.31262360615968682</v>
      </c>
      <c r="C55">
        <f ca="1"/>
        <v>7.6227422054285442E-5</v>
      </c>
    </row>
    <row r="56" spans="2:3" x14ac:dyDescent="0.25">
      <c r="B56">
        <f ca="1"/>
        <v>0.32692189535175709</v>
      </c>
      <c r="C56">
        <f ca="1"/>
        <v>1.1003915293984613E-4</v>
      </c>
    </row>
    <row r="57" spans="2:3" x14ac:dyDescent="0.25">
      <c r="B57">
        <f ca="1"/>
        <v>0.34187413731576116</v>
      </c>
      <c r="C57">
        <f ca="1"/>
        <v>1.5752332145311951E-4</v>
      </c>
    </row>
    <row r="58" spans="2:3" x14ac:dyDescent="0.25">
      <c r="B58">
        <f ca="1"/>
        <v>0.35751024152004002</v>
      </c>
      <c r="C58">
        <f ca="1"/>
        <v>2.2362154662770368E-4</v>
      </c>
    </row>
    <row r="59" spans="2:3" x14ac:dyDescent="0.25">
      <c r="B59">
        <f ca="1"/>
        <v>0.37386148538538444</v>
      </c>
      <c r="C59">
        <f ca="1"/>
        <v>3.1482188461292833E-4</v>
      </c>
    </row>
    <row r="60" spans="2:3" x14ac:dyDescent="0.25">
      <c r="B60">
        <f ca="1"/>
        <v>0.39096057685030305</v>
      </c>
      <c r="C60">
        <f ca="1"/>
        <v>4.3955355555690113E-4</v>
      </c>
    </row>
    <row r="61" spans="2:3" x14ac:dyDescent="0.25">
      <c r="B61">
        <f ca="1"/>
        <v>0.40884171979780287</v>
      </c>
      <c r="C61">
        <f ca="1"/>
        <v>6.0865234434353437E-4</v>
      </c>
    </row>
    <row r="62" spans="2:3" x14ac:dyDescent="0.25">
      <c r="B62">
        <f ca="1"/>
        <v>0.42754068247455729</v>
      </c>
      <c r="C62">
        <f ca="1"/>
        <v>8.3590003954497341E-4</v>
      </c>
    </row>
    <row r="63" spans="2:3" x14ac:dyDescent="0.25">
      <c r="B63">
        <f ca="1"/>
        <v>0.44709486903932288</v>
      </c>
      <c r="C63">
        <f ca="1"/>
        <v>1.138638444915443E-3</v>
      </c>
    </row>
    <row r="64" spans="2:3" x14ac:dyDescent="0.25">
      <c r="B64">
        <f ca="1"/>
        <v>0.46754339438372594</v>
      </c>
      <c r="C64">
        <f ca="1"/>
        <v>1.538454781056666E-3</v>
      </c>
    </row>
    <row r="65" spans="2:17" x14ac:dyDescent="0.25">
      <c r="B65">
        <f ca="1"/>
        <v>0.48892716237508477</v>
      </c>
      <c r="C65">
        <f ca="1"/>
        <v>2.0619307128901662E-3</v>
      </c>
      <c r="J65" t="s">
        <v>1</v>
      </c>
      <c r="O65" t="s">
        <v>1</v>
      </c>
    </row>
    <row r="66" spans="2:17" x14ac:dyDescent="0.25">
      <c r="B66">
        <f ca="1"/>
        <v>0.51128894767777999</v>
      </c>
      <c r="C66">
        <f ca="1"/>
        <v>2.7414418959683167E-3</v>
      </c>
      <c r="F66" t="s">
        <v>0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f ca="1"/>
        <v>0.53467348131684234</v>
      </c>
      <c r="C67">
        <f ca="1"/>
        <v>3.6159890332766505E-3</v>
      </c>
      <c r="F67" t="s">
        <v>29</v>
      </c>
      <c r="G67" s="20">
        <f ca="1">F31</f>
        <v>0.20000830487355828</v>
      </c>
      <c r="I67" s="23">
        <v>1</v>
      </c>
      <c r="J67" s="3"/>
      <c r="K67" s="21">
        <v>8.9925510168519032E-2</v>
      </c>
      <c r="L67" s="21">
        <v>9.9462964797547501E-2</v>
      </c>
      <c r="N67">
        <f ca="1">LN(I67)</f>
        <v>0</v>
      </c>
      <c r="P67">
        <f t="shared" ref="P67:Q81" ca="1" si="4">LN(ABS(K67-K$82))</f>
        <v>-4.5991474197416897</v>
      </c>
      <c r="Q67">
        <f t="shared" ca="1" si="4"/>
        <v>-7.5559907100902706</v>
      </c>
    </row>
    <row r="68" spans="2:17" x14ac:dyDescent="0.25">
      <c r="B68">
        <f ca="1"/>
        <v>0.55912754015491428</v>
      </c>
      <c r="C68">
        <f ca="1"/>
        <v>4.7320352799273564E-3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ca="1" si="5">LN(I68)</f>
        <v>0.69314718055994529</v>
      </c>
      <c r="P68">
        <f t="shared" ca="1" si="4"/>
        <v>-5.159123161290796</v>
      </c>
      <c r="Q68">
        <f t="shared" ca="1" si="4"/>
        <v>-5.6973894071532243</v>
      </c>
    </row>
    <row r="69" spans="2:17" x14ac:dyDescent="0.25">
      <c r="B69">
        <f ca="1"/>
        <v>0.5847000404615682</v>
      </c>
      <c r="C69">
        <f ca="1"/>
        <v>6.1443188332448162E-3</v>
      </c>
      <c r="I69" s="23">
        <v>5</v>
      </c>
      <c r="J69" s="3"/>
      <c r="K69" s="21">
        <v>9.7497449535082256E-2</v>
      </c>
      <c r="L69" s="21">
        <v>0.10027255570190584</v>
      </c>
      <c r="N69">
        <f t="shared" ca="1" si="5"/>
        <v>1.6094379124341003</v>
      </c>
      <c r="P69">
        <f t="shared" ca="1" si="4"/>
        <v>-5.9960872034876456</v>
      </c>
      <c r="Q69">
        <f t="shared" ca="1" si="4"/>
        <v>-8.1573423457794885</v>
      </c>
    </row>
    <row r="70" spans="2:17" x14ac:dyDescent="0.25">
      <c r="B70">
        <f ca="1"/>
        <v>0.61144213576215256</v>
      </c>
      <c r="C70">
        <f ca="1"/>
        <v>7.9166041940710065E-3</v>
      </c>
      <c r="I70" s="23">
        <v>10</v>
      </c>
      <c r="J70" s="3"/>
      <c r="K70" s="21">
        <v>9.8712155290804987E-2</v>
      </c>
      <c r="L70" s="21">
        <v>0.10002260162862889</v>
      </c>
      <c r="N70">
        <f t="shared" ca="1" si="5"/>
        <v>2.3025850929940459</v>
      </c>
      <c r="P70">
        <f t="shared" ca="1" si="4"/>
        <v>-6.6657787676752056</v>
      </c>
      <c r="Q70">
        <f t="shared" ca="1" si="4"/>
        <v>-10.213577336876646</v>
      </c>
    </row>
    <row r="71" spans="2:17" x14ac:dyDescent="0.25">
      <c r="B71">
        <f ca="1"/>
        <v>0.63940731916189453</v>
      </c>
      <c r="C71">
        <f ca="1"/>
        <v>1.0122331434310364E-2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ca="1" si="5"/>
        <v>2.9957322735539909</v>
      </c>
      <c r="P71">
        <f t="shared" ca="1" si="4"/>
        <v>-7.3480924127792342</v>
      </c>
      <c r="Q71">
        <f t="shared" ca="1" si="4"/>
        <v>-11.841930721664745</v>
      </c>
    </row>
    <row r="72" spans="2:17" x14ac:dyDescent="0.25">
      <c r="B72">
        <f ca="1"/>
        <v>0.66865153034994296</v>
      </c>
      <c r="C72">
        <f ca="1"/>
        <v>1.2845120426290765E-2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ca="1" si="5"/>
        <v>3.912023005428146</v>
      </c>
      <c r="P72">
        <f t="shared" ca="1" si="4"/>
        <v>-8.2582133728187852</v>
      </c>
      <c r="Q72">
        <f t="shared" ca="1" si="4"/>
        <v>-13.671332707960925</v>
      </c>
    </row>
    <row r="73" spans="2:17" x14ac:dyDescent="0.25">
      <c r="B73">
        <f ca="1"/>
        <v>0.69923326749739412</v>
      </c>
      <c r="C73">
        <f ca="1"/>
        <v>1.6179086917790145E-2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ca="1" si="5"/>
        <v>4.6051701859880918</v>
      </c>
      <c r="O73">
        <f t="shared" ref="O73:O81" ca="1" si="6">LN(ABS(J73-J$82))</f>
        <v>-9.0247085198885593</v>
      </c>
      <c r="P73">
        <f t="shared" ca="1" si="4"/>
        <v>-8.949396008818443</v>
      </c>
      <c r="Q73">
        <f t="shared" ca="1" si="4"/>
        <v>-15.057665431789397</v>
      </c>
    </row>
    <row r="74" spans="2:17" x14ac:dyDescent="0.25">
      <c r="B74">
        <f ca="1"/>
        <v>0.73121370427313503</v>
      </c>
      <c r="C74">
        <f ca="1"/>
        <v>2.0228930015484498E-2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ca="1" si="5"/>
        <v>5.2983173665480363</v>
      </c>
      <c r="O74">
        <f t="shared" ca="1" si="6"/>
        <v>-9.639670072226048</v>
      </c>
      <c r="P74">
        <f t="shared" ca="1" si="4"/>
        <v>-9.6416457440900363</v>
      </c>
      <c r="Q74">
        <f t="shared" ca="1" si="4"/>
        <v>-16.443971593130399</v>
      </c>
    </row>
    <row r="75" spans="2:17" x14ac:dyDescent="0.25">
      <c r="B75">
        <f ca="1"/>
        <v>0.76465681221157333</v>
      </c>
      <c r="C75">
        <f ca="1"/>
        <v>2.5109756357611524E-2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ca="1" si="5"/>
        <v>5.9914645471079817</v>
      </c>
      <c r="O75">
        <f t="shared" ca="1" si="6"/>
        <v>-10.333508646859304</v>
      </c>
      <c r="P75">
        <f t="shared" ca="1" si="4"/>
        <v>-10.334496713163805</v>
      </c>
      <c r="Q75">
        <f t="shared" ca="1" si="4"/>
        <v>-17.830277475905785</v>
      </c>
    </row>
    <row r="76" spans="2:17" x14ac:dyDescent="0.25">
      <c r="B76">
        <f ca="1"/>
        <v>0.79962948867703187</v>
      </c>
      <c r="C76">
        <f ca="1"/>
        <v>3.0946615092154989E-2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ca="1" si="5"/>
        <v>6.6846117276679271</v>
      </c>
      <c r="O76">
        <f t="shared" ca="1" si="6"/>
        <v>-11.027302320959256</v>
      </c>
      <c r="P76">
        <f t="shared" ca="1" si="4"/>
        <v>-11.027796616378934</v>
      </c>
      <c r="Q76">
        <f t="shared" ca="1" si="4"/>
        <v>-19.216608436988153</v>
      </c>
    </row>
    <row r="77" spans="2:17" x14ac:dyDescent="0.25">
      <c r="B77">
        <f ca="1"/>
        <v>0.83620169068077754</v>
      </c>
      <c r="C77">
        <f ca="1"/>
        <v>3.7873729555052943E-2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ca="1" si="5"/>
        <v>7.3777589082278725</v>
      </c>
      <c r="O77">
        <f t="shared" ca="1" si="6"/>
        <v>-11.721373685007848</v>
      </c>
      <c r="P77">
        <f t="shared" ca="1" si="4"/>
        <v>-11.72162116038481</v>
      </c>
      <c r="Q77">
        <f t="shared" ca="1" si="4"/>
        <v>-20.603057111727498</v>
      </c>
    </row>
    <row r="78" spans="2:17" x14ac:dyDescent="0.25">
      <c r="B78">
        <f ca="1"/>
        <v>0.87444657481836452</v>
      </c>
      <c r="C78">
        <f ca="1"/>
        <v>4.6033425812984093E-2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ca="1" si="5"/>
        <v>8.0709060887878188</v>
      </c>
      <c r="O78">
        <f t="shared" ca="1" si="6"/>
        <v>-12.416186248329156</v>
      </c>
      <c r="P78">
        <f t="shared" ca="1" si="4"/>
        <v>-12.416310438617346</v>
      </c>
      <c r="Q78">
        <f t="shared" ca="1" si="4"/>
        <v>-21.989960629340104</v>
      </c>
    </row>
    <row r="79" spans="2:17" x14ac:dyDescent="0.25">
      <c r="B79">
        <f ca="1"/>
        <v>0.91444064360721267</v>
      </c>
      <c r="C79">
        <f ca="1"/>
        <v>5.5574774273254579E-2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ca="1" si="5"/>
        <v>8.7640532693477624</v>
      </c>
      <c r="O79">
        <f t="shared" ca="1" si="6"/>
        <v>-13.112579415689835</v>
      </c>
      <c r="P79">
        <f t="shared" ca="1" si="4"/>
        <v>-13.112642222461727</v>
      </c>
      <c r="Q79">
        <f t="shared" ca="1" si="4"/>
        <v>-23.378721798775786</v>
      </c>
    </row>
    <row r="80" spans="2:17" x14ac:dyDescent="0.25">
      <c r="B80">
        <f ca="1"/>
        <v>0.95626389851714477</v>
      </c>
      <c r="C80">
        <f ca="1"/>
        <v>6.6651977404450294E-2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ca="1" si="5"/>
        <v>9.2103403719761836</v>
      </c>
      <c r="O80">
        <f t="shared" ca="1" si="6"/>
        <v>-13.562507031781145</v>
      </c>
      <c r="P80">
        <f t="shared" ca="1" si="4"/>
        <v>-13.562548063829137</v>
      </c>
      <c r="Q80">
        <f t="shared" ca="1" si="4"/>
        <v>-24.275296288762792</v>
      </c>
    </row>
    <row r="81" spans="2:17" x14ac:dyDescent="0.25">
      <c r="B81">
        <f ca="1"/>
        <v>0.999999999999995</v>
      </c>
      <c r="C81">
        <f ca="1"/>
        <v>7.9422553112123942E-2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ca="1" si="5"/>
        <v>11.512925464970229</v>
      </c>
      <c r="O81">
        <f t="shared" ca="1" si="6"/>
        <v>-15.960408656632838</v>
      </c>
      <c r="P81">
        <f t="shared" ca="1" si="4"/>
        <v>-15.960426514788724</v>
      </c>
      <c r="Q81">
        <f t="shared" ca="1" si="4"/>
        <v>-28.247312649353088</v>
      </c>
    </row>
    <row r="82" spans="2:17" x14ac:dyDescent="0.25">
      <c r="B82">
        <f ca="1"/>
        <v>1.0457364348384015</v>
      </c>
      <c r="C82">
        <f ca="1"/>
        <v>9.4045378239035193E-2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f ca="1"/>
        <v>1.0935646911485359</v>
      </c>
      <c r="C83">
        <f ca="1"/>
        <v>0.110678668790165</v>
      </c>
      <c r="I83" s="18">
        <v>10000000</v>
      </c>
      <c r="J83" s="21">
        <v>9.9985933882341824E-2</v>
      </c>
      <c r="O83">
        <f ca="1">(O81-O73)/(N81-N73)</f>
        <v>-1.0040454325078898</v>
      </c>
      <c r="P83">
        <f ca="1">(P81-P67)/(N81-N67)</f>
        <v>-0.98682816366833959</v>
      </c>
      <c r="Q83">
        <f ca="1">(Q81-Q69)/(N81-N69)</f>
        <v>-2.0285753071329777</v>
      </c>
    </row>
    <row r="84" spans="2:17" x14ac:dyDescent="0.25">
      <c r="B84">
        <f ca="1"/>
        <v>1.1435804413868333</v>
      </c>
      <c r="C84">
        <f ca="1"/>
        <v>0.1294779817305364</v>
      </c>
    </row>
    <row r="85" spans="2:17" x14ac:dyDescent="0.25">
      <c r="B85">
        <f ca="1"/>
        <v>1.1958837337267987</v>
      </c>
      <c r="C85">
        <f ca="1"/>
        <v>0.15059432672265777</v>
      </c>
    </row>
    <row r="86" spans="2:17" x14ac:dyDescent="0.25">
      <c r="B86">
        <f ca="1"/>
        <v>1.2505791921887051</v>
      </c>
      <c r="C86">
        <f ca="1"/>
        <v>0.17417247445077561</v>
      </c>
    </row>
    <row r="87" spans="2:17" x14ac:dyDescent="0.25">
      <c r="B87">
        <f ca="1"/>
        <v>1.3077762259225112</v>
      </c>
      <c r="C87">
        <f ca="1"/>
        <v>0.20034954111432773</v>
      </c>
    </row>
    <row r="88" spans="2:17" x14ac:dyDescent="0.25">
      <c r="B88">
        <f ca="1"/>
        <v>1.3675892480626337</v>
      </c>
      <c r="C88">
        <f ca="1"/>
        <v>0.22925391658708055</v>
      </c>
    </row>
    <row r="89" spans="2:17" x14ac:dyDescent="0.25">
      <c r="B89">
        <f ca="1"/>
        <v>1.4301379045923561</v>
      </c>
      <c r="C89">
        <f ca="1"/>
        <v>0.26100458737183369</v>
      </c>
    </row>
    <row r="90" spans="2:17" x14ac:dyDescent="0.25">
      <c r="B90">
        <f ca="1"/>
        <v>1.4955473136756801</v>
      </c>
      <c r="C90">
        <f ca="1"/>
        <v>0.29571088593307659</v>
      </c>
    </row>
    <row r="91" spans="2:17" x14ac:dyDescent="0.25">
      <c r="B91">
        <f ca="1"/>
        <v>1.5639483159353622</v>
      </c>
      <c r="C91">
        <f ca="1"/>
        <v>0.33347267662642599</v>
      </c>
    </row>
    <row r="92" spans="2:17" x14ac:dyDescent="0.25">
      <c r="B92">
        <f ca="1"/>
        <v>1.6354777361777759</v>
      </c>
      <c r="C92">
        <f ca="1"/>
        <v>0.37438096677217664</v>
      </c>
    </row>
    <row r="93" spans="2:17" x14ac:dyDescent="0.25">
      <c r="B93">
        <f ca="1"/>
        <v>1.7102786570881359</v>
      </c>
      <c r="C93">
        <f ca="1"/>
        <v>0.41851891095620591</v>
      </c>
    </row>
    <row r="94" spans="2:17" x14ac:dyDescent="0.25">
      <c r="B94">
        <f ca="1"/>
        <v>1.7885007054435653</v>
      </c>
      <c r="C94">
        <f ca="1"/>
        <v>0.46596315877206462</v>
      </c>
    </row>
    <row r="95" spans="2:17" x14ac:dyDescent="0.25">
      <c r="B95">
        <f ca="1"/>
        <v>1.8703003514165295</v>
      </c>
      <c r="C95">
        <f ca="1"/>
        <v>0.51678548208264008</v>
      </c>
    </row>
    <row r="96" spans="2:17" x14ac:dyDescent="0.25">
      <c r="B96">
        <f ca="1"/>
        <v>1.9558412215673411</v>
      </c>
      <c r="C96">
        <f ca="1"/>
        <v>0.57105460827776433</v>
      </c>
    </row>
    <row r="97" spans="2:3" x14ac:dyDescent="0.25">
      <c r="B97">
        <f ca="1"/>
        <v>2.045294426151826</v>
      </c>
      <c r="C97">
        <f ca="1"/>
        <v>0.62883818134018521</v>
      </c>
    </row>
    <row r="98" spans="2:3" x14ac:dyDescent="0.25">
      <c r="B98">
        <f ca="1"/>
        <v>2.1388389013988758</v>
      </c>
      <c r="C98">
        <f ca="1"/>
        <v>0.69020477280257431</v>
      </c>
    </row>
    <row r="99" spans="2:3" x14ac:dyDescent="0.25">
      <c r="B99">
        <f ca="1"/>
        <v>2.2366617674425551</v>
      </c>
      <c r="C99">
        <f ca="1"/>
        <v>0.75522586949695558</v>
      </c>
    </row>
    <row r="100" spans="2:3" x14ac:dyDescent="0.25">
      <c r="B100">
        <f ca="1"/>
        <v>2.3389587026247471</v>
      </c>
      <c r="C100">
        <f ca="1"/>
        <v>0.8239777736591215</v>
      </c>
    </row>
    <row r="101" spans="2:3" x14ac:dyDescent="0.25">
      <c r="B101">
        <f ca="1"/>
        <v>2.4459343349170686</v>
      </c>
      <c r="C101">
        <f ca="1"/>
        <v>0.89654336251572753</v>
      </c>
    </row>
    <row r="102" spans="2:3" x14ac:dyDescent="0.25">
      <c r="B102">
        <f ca="1"/>
        <v>2.5578026512450251</v>
      </c>
      <c r="C102">
        <f ca="1"/>
        <v>0.97301366788169541</v>
      </c>
    </row>
    <row r="103" spans="2:3" x14ac:dyDescent="0.25">
      <c r="B103">
        <f ca="1"/>
        <v>2.6747874255331974</v>
      </c>
      <c r="C103">
        <f ca="1"/>
        <v>1.0534892504354816</v>
      </c>
    </row>
    <row r="104" spans="2:3" x14ac:dyDescent="0.25">
      <c r="B104">
        <f ca="1"/>
        <v>2.7971226663276862</v>
      </c>
      <c r="C104">
        <f ca="1"/>
        <v>1.1380813571950286</v>
      </c>
    </row>
    <row r="105" spans="2:3" x14ac:dyDescent="0.25">
      <c r="B105">
        <f ca="1"/>
        <v>2.9250530848912133</v>
      </c>
      <c r="C105">
        <f ca="1"/>
        <v>1.2269128634118458</v>
      </c>
    </row>
    <row r="106" spans="2:3" x14ac:dyDescent="0.25">
      <c r="B106">
        <f ca="1"/>
        <v>3.0588345847072214</v>
      </c>
      <c r="C106">
        <f ca="1"/>
        <v>1.3201190109621426</v>
      </c>
    </row>
    <row r="107" spans="2:3" x14ac:dyDescent="0.25">
      <c r="B107">
        <f ca="1"/>
        <v>3.1987347733721485</v>
      </c>
      <c r="C107">
        <f ca="1"/>
        <v>1.4178479639017132</v>
      </c>
    </row>
    <row r="108" spans="2:3" x14ac:dyDescent="0.25">
      <c r="B108">
        <f ca="1"/>
        <v>3.3450334978998297</v>
      </c>
      <c r="C108">
        <f ca="1"/>
        <v>1.5202612079599342</v>
      </c>
    </row>
    <row r="109" spans="2:3" x14ac:dyDescent="0.25">
      <c r="B109">
        <f ca="1"/>
        <v>3.4980234045088134</v>
      </c>
      <c r="C109">
        <f ca="1"/>
        <v>1.6275338243880728</v>
      </c>
    </row>
    <row r="110" spans="2:3" x14ac:dyDescent="0.25">
      <c r="B110">
        <f ca="1"/>
        <v>3.6580105240123526</v>
      </c>
      <c r="C110">
        <f ca="1"/>
        <v>1.7398546699385351</v>
      </c>
    </row>
    <row r="111" spans="2:3" x14ac:dyDescent="0.25">
      <c r="B111">
        <f ca="1"/>
        <v>3.8253148839820499</v>
      </c>
      <c r="C111">
        <f ca="1"/>
        <v>1.8574264941585121</v>
      </c>
    </row>
    <row r="112" spans="2:3" x14ac:dyDescent="0.25">
      <c r="B112">
        <f ca="1"/>
        <v>4.0002711489096825</v>
      </c>
      <c r="C112">
        <f ca="1"/>
        <v>1.9804660230407176</v>
      </c>
    </row>
    <row r="113" spans="2:3" x14ac:dyDescent="0.25">
      <c r="B113">
        <f ca="1"/>
        <v>4.1832292896477492</v>
      </c>
      <c r="C113">
        <f ca="1"/>
        <v>2.1092040348268992</v>
      </c>
    </row>
    <row r="114" spans="2:3" x14ac:dyDescent="0.25">
      <c r="B114">
        <f ca="1"/>
        <v>4.3745552834678385</v>
      </c>
      <c r="C114">
        <f ca="1"/>
        <v>2.2438854498398575</v>
      </c>
    </row>
    <row r="115" spans="2:3" x14ac:dyDescent="0.25">
      <c r="B115">
        <f ca="1"/>
        <v>4.5746318461371738</v>
      </c>
      <c r="C115">
        <f ca="1"/>
        <v>2.3847694520187019</v>
      </c>
    </row>
    <row r="116" spans="2:3" x14ac:dyDescent="0.25">
      <c r="B116">
        <f ca="1"/>
        <v>4.7838591974777271</v>
      </c>
      <c r="C116">
        <f ca="1"/>
        <v>2.532129655677875</v>
      </c>
    </row>
    <row r="117" spans="2:3" x14ac:dyDescent="0.25">
      <c r="B117">
        <f ca="1"/>
        <v>5.0026558619392807</v>
      </c>
      <c r="C117">
        <f ca="1"/>
        <v>2.686254327154658</v>
      </c>
    </row>
    <row r="118" spans="2:3" x14ac:dyDescent="0.25">
      <c r="B118">
        <f ca="1"/>
        <v>5.231459505787841</v>
      </c>
      <c r="C118">
        <f ca="1"/>
        <v>2.8474466676251278</v>
      </c>
    </row>
    <row r="119" spans="2:3" x14ac:dyDescent="0.25">
      <c r="B119">
        <f ca="1"/>
        <v>5.4707278125840704</v>
      </c>
      <c r="C119">
        <f ca="1"/>
        <v>3.0160251605534625</v>
      </c>
    </row>
    <row r="120" spans="2:3" x14ac:dyDescent="0.25">
      <c r="B120">
        <f ca="1"/>
        <v>5.7209393987029813</v>
      </c>
      <c r="C120">
        <f ca="1"/>
        <v>3.1923239850286285</v>
      </c>
    </row>
    <row r="121" spans="2:3" x14ac:dyDescent="0.25">
      <c r="B121">
        <f ca="1"/>
        <v>5.9825947707262346</v>
      </c>
      <c r="C121">
        <f ca="1"/>
        <v>3.3766934946195484</v>
      </c>
    </row>
    <row r="122" spans="2:3" x14ac:dyDescent="0.25">
      <c r="B122">
        <f ca="1"/>
        <v>6.2562173266221484</v>
      </c>
      <c r="C122">
        <f ca="1"/>
        <v>3.5695007602920441</v>
      </c>
    </row>
    <row r="123" spans="2:3" x14ac:dyDescent="0.25">
      <c r="B123">
        <f ca="1"/>
        <v>6.5423544027161142</v>
      </c>
      <c r="C123">
        <f ca="1"/>
        <v>3.7711301753017645</v>
      </c>
    </row>
    <row r="124" spans="2:3" x14ac:dyDescent="0.25">
      <c r="B124">
        <f ca="1"/>
        <v>6.8415783685457034</v>
      </c>
      <c r="C124">
        <f ca="1"/>
        <v>3.9819841197196038</v>
      </c>
    </row>
    <row r="125" spans="2:3" x14ac:dyDescent="0.25">
      <c r="B125">
        <f ca="1"/>
        <v>7.1544877717905475</v>
      </c>
      <c r="C125">
        <f ca="1"/>
        <v>4.2024836822695537</v>
      </c>
    </row>
    <row r="126" spans="2:3" x14ac:dyDescent="0.25">
      <c r="B126">
        <f ca="1"/>
        <v>7.4817085355672246</v>
      </c>
      <c r="C126">
        <f ca="1"/>
        <v>4.4330694373777106</v>
      </c>
    </row>
    <row r="127" spans="2:3" x14ac:dyDescent="0.25">
      <c r="B127">
        <f ca="1"/>
        <v>7.8238952104841468</v>
      </c>
      <c r="C127">
        <f ca="1"/>
        <v>4.6742022756666941</v>
      </c>
    </row>
    <row r="128" spans="2:3" x14ac:dyDescent="0.25">
      <c r="B128">
        <f ca="1"/>
        <v>8.1817322839609776</v>
      </c>
      <c r="C128">
        <f ca="1"/>
        <v>4.9263642865117419</v>
      </c>
    </row>
    <row r="129" spans="2:3" x14ac:dyDescent="0.25">
      <c r="B129">
        <f ca="1"/>
        <v>8.5559355494316485</v>
      </c>
      <c r="C129">
        <f ca="1"/>
        <v>5.1900596916395498</v>
      </c>
    </row>
    <row r="130" spans="2:3" x14ac:dyDescent="0.25">
      <c r="B130">
        <f ca="1"/>
        <v>8.9472535381698375</v>
      </c>
      <c r="C130">
        <f ca="1"/>
        <v>5.4658158290372638</v>
      </c>
    </row>
    <row r="131" spans="2:3" x14ac:dyDescent="0.25">
      <c r="B131">
        <f ca="1"/>
        <v>9.3564690166010465</v>
      </c>
      <c r="C131">
        <f ca="1"/>
        <v>5.754184186581714</v>
      </c>
    </row>
    <row r="132" spans="2:3" x14ac:dyDescent="0.25">
      <c r="B132" t="e">
        <f ca="1"/>
        <v>#N/A</v>
      </c>
      <c r="C132" t="e">
        <f ca="1"/>
        <v>#N/A</v>
      </c>
    </row>
    <row r="133" spans="2:3" x14ac:dyDescent="0.25">
      <c r="B133" t="e">
        <f ca="1"/>
        <v>#N/A</v>
      </c>
      <c r="C133" t="e">
        <f ca="1"/>
        <v>#N/A</v>
      </c>
    </row>
    <row r="134" spans="2:3" x14ac:dyDescent="0.25">
      <c r="B134" t="e">
        <f ca="1"/>
        <v>#N/A</v>
      </c>
      <c r="C134" t="e">
        <f ca="1"/>
        <v>#N/A</v>
      </c>
    </row>
    <row r="135" spans="2:3" x14ac:dyDescent="0.25">
      <c r="B135" t="e">
        <f ca="1"/>
        <v>#N/A</v>
      </c>
      <c r="C135" t="e">
        <f ca="1"/>
        <v>#N/A</v>
      </c>
    </row>
    <row r="136" spans="2:3" x14ac:dyDescent="0.25">
      <c r="B136" t="e">
        <f ca="1"/>
        <v>#N/A</v>
      </c>
      <c r="C136" t="e">
        <f ca="1"/>
        <v>#N/A</v>
      </c>
    </row>
    <row r="137" spans="2:3" x14ac:dyDescent="0.25">
      <c r="B137" t="e">
        <f ca="1"/>
        <v>#N/A</v>
      </c>
      <c r="C137" t="e">
        <f ca="1"/>
        <v>#N/A</v>
      </c>
    </row>
    <row r="138" spans="2:3" x14ac:dyDescent="0.25">
      <c r="B138" t="e">
        <f ca="1"/>
        <v>#N/A</v>
      </c>
      <c r="C138" t="e">
        <f ca="1"/>
        <v>#N/A</v>
      </c>
    </row>
    <row r="139" spans="2:3" x14ac:dyDescent="0.25">
      <c r="B139" t="e">
        <f ca="1"/>
        <v>#N/A</v>
      </c>
      <c r="C139" t="e">
        <f ca="1"/>
        <v>#N/A</v>
      </c>
    </row>
    <row r="140" spans="2:3" x14ac:dyDescent="0.25">
      <c r="B140" t="e">
        <f ca="1"/>
        <v>#N/A</v>
      </c>
      <c r="C140" t="e">
        <f ca="1"/>
        <v>#N/A</v>
      </c>
    </row>
    <row r="141" spans="2:3" x14ac:dyDescent="0.25">
      <c r="B141" t="e">
        <f ca="1"/>
        <v>#N/A</v>
      </c>
      <c r="C141" t="e">
        <f ca="1"/>
        <v>#N/A</v>
      </c>
    </row>
    <row r="142" spans="2:3" x14ac:dyDescent="0.25">
      <c r="B142" t="e">
        <f ca="1"/>
        <v>#N/A</v>
      </c>
      <c r="C142" t="e">
        <f ca="1"/>
        <v>#N/A</v>
      </c>
    </row>
    <row r="143" spans="2:3" x14ac:dyDescent="0.25">
      <c r="B143" t="e">
        <f ca="1"/>
        <v>#N/A</v>
      </c>
      <c r="C143" t="e">
        <f ca="1"/>
        <v>#N/A</v>
      </c>
    </row>
    <row r="144" spans="2:3" x14ac:dyDescent="0.25">
      <c r="B144" t="e">
        <f ca="1"/>
        <v>#N/A</v>
      </c>
      <c r="C144" t="e">
        <f ca="1"/>
        <v>#N/A</v>
      </c>
    </row>
    <row r="145" spans="2:3" x14ac:dyDescent="0.25">
      <c r="B145" t="e">
        <f ca="1"/>
        <v>#N/A</v>
      </c>
      <c r="C145" t="e">
        <f ca="1"/>
        <v>#N/A</v>
      </c>
    </row>
    <row r="146" spans="2:3" x14ac:dyDescent="0.25">
      <c r="B146" t="e">
        <f ca="1"/>
        <v>#N/A</v>
      </c>
      <c r="C146" t="e">
        <f ca="1"/>
        <v>#N/A</v>
      </c>
    </row>
    <row r="147" spans="2:3" x14ac:dyDescent="0.25">
      <c r="B147" t="e">
        <f ca="1"/>
        <v>#N/A</v>
      </c>
      <c r="C147" t="e">
        <f ca="1"/>
        <v>#N/A</v>
      </c>
    </row>
    <row r="148" spans="2:3" x14ac:dyDescent="0.25">
      <c r="B148" t="e">
        <f ca="1"/>
        <v>#N/A</v>
      </c>
      <c r="C148" t="e">
        <f ca="1"/>
        <v>#N/A</v>
      </c>
    </row>
    <row r="149" spans="2:3" x14ac:dyDescent="0.25">
      <c r="B149" t="e">
        <f ca="1"/>
        <v>#N/A</v>
      </c>
      <c r="C149" t="e">
        <f ca="1"/>
        <v>#N/A</v>
      </c>
    </row>
    <row r="150" spans="2:3" x14ac:dyDescent="0.25">
      <c r="B150" t="e">
        <f ca="1"/>
        <v>#N/A</v>
      </c>
      <c r="C150" t="e">
        <f ca="1"/>
        <v>#N/A</v>
      </c>
    </row>
    <row r="151" spans="2:3" x14ac:dyDescent="0.25">
      <c r="B151" t="e">
        <f ca="1"/>
        <v>#N/A</v>
      </c>
      <c r="C151" t="e">
        <f ca="1"/>
        <v>#N/A</v>
      </c>
    </row>
    <row r="152" spans="2:3" x14ac:dyDescent="0.25">
      <c r="B152" t="e">
        <f ca="1"/>
        <v>#N/A</v>
      </c>
      <c r="C152" t="e">
        <f ca="1"/>
        <v>#N/A</v>
      </c>
    </row>
    <row r="153" spans="2:3" x14ac:dyDescent="0.25">
      <c r="B153" t="e">
        <f ca="1"/>
        <v>#N/A</v>
      </c>
      <c r="C153" t="e">
        <f ca="1"/>
        <v>#N/A</v>
      </c>
    </row>
    <row r="154" spans="2:3" x14ac:dyDescent="0.25">
      <c r="B154" t="e">
        <f ca="1"/>
        <v>#N/A</v>
      </c>
      <c r="C154" t="e">
        <f ca="1"/>
        <v>#N/A</v>
      </c>
    </row>
    <row r="155" spans="2:3" x14ac:dyDescent="0.25">
      <c r="B155" t="e">
        <f ca="1"/>
        <v>#N/A</v>
      </c>
      <c r="C155" t="e">
        <f ca="1"/>
        <v>#N/A</v>
      </c>
    </row>
    <row r="156" spans="2:3" x14ac:dyDescent="0.25">
      <c r="B156" t="e">
        <f ca="1"/>
        <v>#N/A</v>
      </c>
      <c r="C156" t="e">
        <f ca="1"/>
        <v>#N/A</v>
      </c>
    </row>
    <row r="157" spans="2:3" x14ac:dyDescent="0.25">
      <c r="B157" t="e">
        <f ca="1"/>
        <v>#N/A</v>
      </c>
      <c r="C157" t="e">
        <f ca="1"/>
        <v>#N/A</v>
      </c>
    </row>
    <row r="158" spans="2:3" x14ac:dyDescent="0.25">
      <c r="B158" t="e">
        <f ca="1"/>
        <v>#N/A</v>
      </c>
      <c r="C158" t="e">
        <f ca="1"/>
        <v>#N/A</v>
      </c>
    </row>
    <row r="159" spans="2:3" x14ac:dyDescent="0.25">
      <c r="B159" t="e">
        <f ca="1"/>
        <v>#N/A</v>
      </c>
      <c r="C159" t="e">
        <f ca="1"/>
        <v>#N/A</v>
      </c>
    </row>
    <row r="160" spans="2:3" x14ac:dyDescent="0.25">
      <c r="B160" t="e">
        <f ca="1"/>
        <v>#N/A</v>
      </c>
      <c r="C160" t="e">
        <f ca="1"/>
        <v>#N/A</v>
      </c>
    </row>
    <row r="161" spans="2:3" x14ac:dyDescent="0.25">
      <c r="B161" t="e">
        <f ca="1"/>
        <v>#N/A</v>
      </c>
      <c r="C161" t="e">
        <f ca="1"/>
        <v>#N/A</v>
      </c>
    </row>
    <row r="162" spans="2:3" x14ac:dyDescent="0.25">
      <c r="B162" t="e">
        <f ca="1"/>
        <v>#N/A</v>
      </c>
      <c r="C162" t="e">
        <f ca="1"/>
        <v>#N/A</v>
      </c>
    </row>
    <row r="163" spans="2:3" x14ac:dyDescent="0.25">
      <c r="B163" t="e">
        <f ca="1"/>
        <v>#N/A</v>
      </c>
      <c r="C163" t="e">
        <f ca="1"/>
        <v>#N/A</v>
      </c>
    </row>
    <row r="164" spans="2:3" x14ac:dyDescent="0.25">
      <c r="B164" t="e">
        <f ca="1"/>
        <v>#N/A</v>
      </c>
      <c r="C164" t="e">
        <f ca="1"/>
        <v>#N/A</v>
      </c>
    </row>
    <row r="165" spans="2:3" x14ac:dyDescent="0.25">
      <c r="B165" t="e">
        <f ca="1"/>
        <v>#N/A</v>
      </c>
      <c r="C165" t="e">
        <f ca="1"/>
        <v>#N/A</v>
      </c>
    </row>
    <row r="166" spans="2:3" x14ac:dyDescent="0.25">
      <c r="B166" t="e">
        <f ca="1"/>
        <v>#N/A</v>
      </c>
      <c r="C166" t="e">
        <f ca="1"/>
        <v>#N/A</v>
      </c>
    </row>
    <row r="167" spans="2:3" x14ac:dyDescent="0.25">
      <c r="B167" t="e">
        <f ca="1"/>
        <v>#N/A</v>
      </c>
      <c r="C167" t="e">
        <f ca="1"/>
        <v>#N/A</v>
      </c>
    </row>
    <row r="168" spans="2:3" x14ac:dyDescent="0.25">
      <c r="B168" t="e">
        <f ca="1"/>
        <v>#N/A</v>
      </c>
      <c r="C168" t="e">
        <f ca="1"/>
        <v>#N/A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  <vt:lpstr>accuracy (2)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2022-12-06T09:00:54Z</dcterms:created>
  <dcterms:modified xsi:type="dcterms:W3CDTF">2022-12-22T10:04:35Z</dcterms:modified>
</cp:coreProperties>
</file>