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Gemensam\03 QA Program\QA periodiska kontroller\03 Daglig kontroll\Daglig kontroll med MatriXX\GTR2\"/>
    </mc:Choice>
  </mc:AlternateContent>
  <xr:revisionPtr revIDLastSave="0" documentId="13_ncr:1_{DE6A990C-3A8E-421A-9281-3CA18C2FEDB8}" xr6:coauthVersionLast="47" xr6:coauthVersionMax="47" xr10:uidLastSave="{00000000-0000-0000-0000-000000000000}"/>
  <bookViews>
    <workbookView xWindow="25800" yWindow="0" windowWidth="25800" windowHeight="21000" tabRatio="665" xr2:uid="{00000000-000D-0000-FFFF-FFFF00000000}"/>
  </bookViews>
  <sheets>
    <sheet name="GTR2_Setup check" sheetId="11" r:id="rId1"/>
    <sheet name="GTR2_150MeV" sheetId="8" r:id="rId2"/>
    <sheet name="Plot GTR2_150 MeV" sheetId="15" r:id="rId3"/>
    <sheet name="GTR2_Cubes" sheetId="13" r:id="rId4"/>
    <sheet name="Plot_GTR2_Cubes" sheetId="16" r:id="rId5"/>
    <sheet name="Safety and lasers" sheetId="10" r:id="rId6"/>
    <sheet name="Signatures" sheetId="17" r:id="rId7"/>
    <sheet name="Upda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4" i="8" l="1"/>
  <c r="Z54" i="8"/>
  <c r="AU64" i="13"/>
  <c r="AU65" i="13"/>
  <c r="AU66" i="13"/>
  <c r="AU67" i="13"/>
  <c r="AU68" i="13"/>
  <c r="AU69" i="13"/>
  <c r="AU70" i="13"/>
  <c r="AU71" i="13"/>
  <c r="AU72" i="13"/>
  <c r="AU73" i="13"/>
  <c r="AU74" i="13"/>
  <c r="AU75" i="13"/>
  <c r="AU76" i="13"/>
  <c r="AU77" i="13"/>
  <c r="AU78" i="13"/>
  <c r="AU79" i="13"/>
  <c r="AU80" i="13"/>
  <c r="AU81" i="13"/>
  <c r="AU82" i="13"/>
  <c r="AU83" i="13"/>
  <c r="AU84" i="13"/>
  <c r="AU85" i="13"/>
  <c r="AU86" i="13"/>
  <c r="AU87" i="13"/>
  <c r="AU88" i="13"/>
  <c r="AU89" i="13"/>
  <c r="AU90" i="13"/>
  <c r="AU91" i="13"/>
  <c r="AU92" i="13"/>
  <c r="AU93" i="13"/>
  <c r="AU94" i="13"/>
  <c r="AU95" i="13"/>
  <c r="AU96" i="13"/>
  <c r="AU97" i="13"/>
  <c r="AU98" i="13"/>
  <c r="AU99" i="13"/>
  <c r="AU100" i="13"/>
  <c r="AU101" i="13"/>
  <c r="AU102" i="13"/>
  <c r="AU103" i="13"/>
  <c r="AU104" i="13"/>
  <c r="AU105" i="13"/>
  <c r="AU106" i="13"/>
  <c r="AU107" i="13"/>
  <c r="AU108" i="13"/>
  <c r="AU109" i="13"/>
  <c r="AU110" i="13"/>
  <c r="AU111" i="13"/>
  <c r="AU112" i="13"/>
  <c r="AU113" i="13"/>
  <c r="AV64" i="13"/>
  <c r="AY64" i="13"/>
  <c r="AV65" i="13"/>
  <c r="AY65" i="13"/>
  <c r="AV66" i="13"/>
  <c r="AY66" i="13"/>
  <c r="AV67" i="13"/>
  <c r="AY67" i="13"/>
  <c r="AV68" i="13"/>
  <c r="AY68" i="13"/>
  <c r="AV69" i="13"/>
  <c r="AY69" i="13"/>
  <c r="AV70" i="13"/>
  <c r="AY70" i="13"/>
  <c r="AV71" i="13"/>
  <c r="AY71" i="13"/>
  <c r="AV72" i="13"/>
  <c r="AW72" i="13" s="1"/>
  <c r="AY72" i="13"/>
  <c r="AZ72" i="13" s="1"/>
  <c r="AV73" i="13"/>
  <c r="AW73" i="13" s="1"/>
  <c r="AY73" i="13"/>
  <c r="AZ73" i="13"/>
  <c r="BA73" i="13"/>
  <c r="AV74" i="13"/>
  <c r="AW74" i="13" s="1"/>
  <c r="AY74" i="13"/>
  <c r="AZ74" i="13" s="1"/>
  <c r="AV75" i="13"/>
  <c r="AW75" i="13" s="1"/>
  <c r="AY75" i="13"/>
  <c r="AZ75" i="13" s="1"/>
  <c r="AV76" i="13"/>
  <c r="AW76" i="13" s="1"/>
  <c r="AX76" i="13"/>
  <c r="AY76" i="13"/>
  <c r="AZ76" i="13" s="1"/>
  <c r="AV77" i="13"/>
  <c r="AW77" i="13" s="1"/>
  <c r="AY77" i="13"/>
  <c r="AZ77" i="13"/>
  <c r="BA77" i="13"/>
  <c r="AV78" i="13"/>
  <c r="AW78" i="13" s="1"/>
  <c r="AY78" i="13"/>
  <c r="AZ78" i="13" s="1"/>
  <c r="AV79" i="13"/>
  <c r="AW79" i="13" s="1"/>
  <c r="AY79" i="13"/>
  <c r="AZ79" i="13" s="1"/>
  <c r="AV80" i="13"/>
  <c r="AW80" i="13" s="1"/>
  <c r="AY80" i="13"/>
  <c r="AZ80" i="13" s="1"/>
  <c r="AV81" i="13"/>
  <c r="AW81" i="13" s="1"/>
  <c r="AY81" i="13"/>
  <c r="AZ81" i="13" s="1"/>
  <c r="BA81" i="13"/>
  <c r="AV82" i="13"/>
  <c r="AW82" i="13" s="1"/>
  <c r="AY82" i="13"/>
  <c r="AZ82" i="13" s="1"/>
  <c r="AV83" i="13"/>
  <c r="AW83" i="13" s="1"/>
  <c r="AY83" i="13"/>
  <c r="AZ83" i="13" s="1"/>
  <c r="AV84" i="13"/>
  <c r="AW84" i="13" s="1"/>
  <c r="AY84" i="13"/>
  <c r="AZ84" i="13" s="1"/>
  <c r="AV85" i="13"/>
  <c r="AW85" i="13" s="1"/>
  <c r="AY85" i="13"/>
  <c r="BA85" i="13" s="1"/>
  <c r="AZ85" i="13"/>
  <c r="AV86" i="13"/>
  <c r="AW86" i="13" s="1"/>
  <c r="AX86" i="13"/>
  <c r="AY86" i="13"/>
  <c r="AZ86" i="13" s="1"/>
  <c r="AV87" i="13"/>
  <c r="AW87" i="13" s="1"/>
  <c r="AY87" i="13"/>
  <c r="BA87" i="13" s="1"/>
  <c r="AZ87" i="13"/>
  <c r="AV88" i="13"/>
  <c r="AW88" i="13" s="1"/>
  <c r="AY88" i="13"/>
  <c r="AZ88" i="13" s="1"/>
  <c r="AV89" i="13"/>
  <c r="AW89" i="13" s="1"/>
  <c r="AY89" i="13"/>
  <c r="AZ89" i="13" s="1"/>
  <c r="AV90" i="13"/>
  <c r="AW90" i="13" s="1"/>
  <c r="AY90" i="13"/>
  <c r="AZ90" i="13" s="1"/>
  <c r="AV91" i="13"/>
  <c r="AW91" i="13" s="1"/>
  <c r="AY91" i="13"/>
  <c r="BA91" i="13" s="1"/>
  <c r="AZ91" i="13"/>
  <c r="AV92" i="13"/>
  <c r="AW92" i="13" s="1"/>
  <c r="AX92" i="13"/>
  <c r="AY92" i="13"/>
  <c r="AZ92" i="13" s="1"/>
  <c r="AV93" i="13"/>
  <c r="AW93" i="13" s="1"/>
  <c r="AY93" i="13"/>
  <c r="AZ93" i="13"/>
  <c r="BA93" i="13"/>
  <c r="AV94" i="13"/>
  <c r="AW94" i="13" s="1"/>
  <c r="AY94" i="13"/>
  <c r="AZ94" i="13" s="1"/>
  <c r="AV95" i="13"/>
  <c r="AW95" i="13" s="1"/>
  <c r="AY95" i="13"/>
  <c r="AZ95" i="13" s="1"/>
  <c r="BA95" i="13"/>
  <c r="AV96" i="13"/>
  <c r="AW96" i="13" s="1"/>
  <c r="AY96" i="13"/>
  <c r="AZ96" i="13" s="1"/>
  <c r="AV97" i="13"/>
  <c r="AW97" i="13" s="1"/>
  <c r="AY97" i="13"/>
  <c r="AZ97" i="13" s="1"/>
  <c r="AV98" i="13"/>
  <c r="AW98" i="13" s="1"/>
  <c r="AY98" i="13"/>
  <c r="AZ98" i="13" s="1"/>
  <c r="AV99" i="13"/>
  <c r="AW99" i="13" s="1"/>
  <c r="AY99" i="13"/>
  <c r="AZ99" i="13" s="1"/>
  <c r="AV100" i="13"/>
  <c r="AW100" i="13" s="1"/>
  <c r="AX100" i="13"/>
  <c r="AY100" i="13"/>
  <c r="AZ100" i="13" s="1"/>
  <c r="AV101" i="13"/>
  <c r="AW101" i="13" s="1"/>
  <c r="AY101" i="13"/>
  <c r="BA101" i="13" s="1"/>
  <c r="AZ101" i="13"/>
  <c r="AV102" i="13"/>
  <c r="AW102" i="13" s="1"/>
  <c r="AX102" i="13"/>
  <c r="AY102" i="13"/>
  <c r="AZ102" i="13" s="1"/>
  <c r="AV103" i="13"/>
  <c r="AW103" i="13" s="1"/>
  <c r="AY103" i="13"/>
  <c r="BA103" i="13" s="1"/>
  <c r="AZ103" i="13"/>
  <c r="AV104" i="13"/>
  <c r="AW104" i="13" s="1"/>
  <c r="AY104" i="13"/>
  <c r="AZ104" i="13" s="1"/>
  <c r="AV105" i="13"/>
  <c r="AW105" i="13" s="1"/>
  <c r="AY105" i="13"/>
  <c r="AZ105" i="13" s="1"/>
  <c r="AV106" i="13"/>
  <c r="AW106" i="13" s="1"/>
  <c r="AY106" i="13"/>
  <c r="AZ106" i="13" s="1"/>
  <c r="AV107" i="13"/>
  <c r="AW107" i="13" s="1"/>
  <c r="AY107" i="13"/>
  <c r="BA107" i="13" s="1"/>
  <c r="AZ107" i="13"/>
  <c r="AV108" i="13"/>
  <c r="AW108" i="13" s="1"/>
  <c r="AX108" i="13"/>
  <c r="AY108" i="13"/>
  <c r="AZ108" i="13" s="1"/>
  <c r="AV109" i="13"/>
  <c r="AW109" i="13" s="1"/>
  <c r="AY109" i="13"/>
  <c r="AZ109" i="13"/>
  <c r="BA109" i="13"/>
  <c r="AV110" i="13"/>
  <c r="AW110" i="13" s="1"/>
  <c r="AY110" i="13"/>
  <c r="AZ110" i="13" s="1"/>
  <c r="AV111" i="13"/>
  <c r="AW111" i="13" s="1"/>
  <c r="AY111" i="13"/>
  <c r="AZ111" i="13" s="1"/>
  <c r="BA111" i="13"/>
  <c r="AV112" i="13"/>
  <c r="AW112" i="13" s="1"/>
  <c r="AY112" i="13"/>
  <c r="AZ112" i="13" s="1"/>
  <c r="AV113" i="13"/>
  <c r="AW113" i="13" s="1"/>
  <c r="AY113" i="13"/>
  <c r="AZ113" i="13" s="1"/>
  <c r="G64" i="13"/>
  <c r="H64" i="13"/>
  <c r="G65" i="13"/>
  <c r="H65" i="13"/>
  <c r="G66" i="13"/>
  <c r="H66" i="13"/>
  <c r="G67" i="13"/>
  <c r="H67" i="13"/>
  <c r="G68" i="13"/>
  <c r="H68" i="13"/>
  <c r="G69" i="13"/>
  <c r="H69" i="13"/>
  <c r="G70" i="13"/>
  <c r="H70" i="13"/>
  <c r="G71" i="13"/>
  <c r="H71" i="13"/>
  <c r="G72" i="13"/>
  <c r="H72" i="13"/>
  <c r="G73" i="13"/>
  <c r="H73" i="13"/>
  <c r="G74" i="13"/>
  <c r="H74" i="13"/>
  <c r="G75" i="13"/>
  <c r="H75" i="13"/>
  <c r="G76" i="13"/>
  <c r="H76" i="13"/>
  <c r="G77" i="13"/>
  <c r="H77" i="13"/>
  <c r="G78" i="13"/>
  <c r="H78" i="13"/>
  <c r="G79" i="13"/>
  <c r="H79" i="13"/>
  <c r="G80" i="13"/>
  <c r="H80" i="13"/>
  <c r="G81" i="13"/>
  <c r="H81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94" i="13"/>
  <c r="H94" i="13"/>
  <c r="G95" i="13"/>
  <c r="H95" i="13"/>
  <c r="G96" i="13"/>
  <c r="H96" i="13"/>
  <c r="G97" i="13"/>
  <c r="H97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06" i="13"/>
  <c r="H106" i="13"/>
  <c r="G107" i="13"/>
  <c r="H107" i="13"/>
  <c r="G108" i="13"/>
  <c r="H108" i="13"/>
  <c r="G109" i="13"/>
  <c r="H109" i="13"/>
  <c r="G110" i="13"/>
  <c r="H110" i="13"/>
  <c r="G111" i="13"/>
  <c r="H111" i="13"/>
  <c r="G112" i="13"/>
  <c r="H112" i="13"/>
  <c r="G113" i="13"/>
  <c r="H11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AX110" i="13" l="1"/>
  <c r="AX94" i="13"/>
  <c r="AX78" i="13"/>
  <c r="AX104" i="13"/>
  <c r="AX88" i="13"/>
  <c r="AX72" i="13"/>
  <c r="BA79" i="13"/>
  <c r="AX98" i="13"/>
  <c r="AX82" i="13"/>
  <c r="BA113" i="13"/>
  <c r="BA105" i="13"/>
  <c r="BA97" i="13"/>
  <c r="BA89" i="13"/>
  <c r="AX84" i="13"/>
  <c r="AX112" i="13"/>
  <c r="AX96" i="13"/>
  <c r="AX80" i="13"/>
  <c r="BA75" i="13"/>
  <c r="BA99" i="13"/>
  <c r="BA83" i="13"/>
  <c r="AX106" i="13"/>
  <c r="AX90" i="13"/>
  <c r="AX74" i="13"/>
  <c r="AX113" i="13"/>
  <c r="AX111" i="13"/>
  <c r="AX109" i="13"/>
  <c r="AX107" i="13"/>
  <c r="AX105" i="13"/>
  <c r="AX103" i="13"/>
  <c r="AX101" i="13"/>
  <c r="AX99" i="13"/>
  <c r="AX97" i="13"/>
  <c r="AX95" i="13"/>
  <c r="AX93" i="13"/>
  <c r="AX91" i="13"/>
  <c r="AX89" i="13"/>
  <c r="AX87" i="13"/>
  <c r="AX85" i="13"/>
  <c r="AX83" i="13"/>
  <c r="AX81" i="13"/>
  <c r="AX79" i="13"/>
  <c r="AX77" i="13"/>
  <c r="AX75" i="13"/>
  <c r="AX73" i="13"/>
  <c r="BA112" i="13"/>
  <c r="BA110" i="13"/>
  <c r="BA108" i="13"/>
  <c r="BA106" i="13"/>
  <c r="BA104" i="13"/>
  <c r="BA102" i="13"/>
  <c r="BA100" i="13"/>
  <c r="BA98" i="13"/>
  <c r="BA96" i="13"/>
  <c r="BA94" i="13"/>
  <c r="BA92" i="13"/>
  <c r="BA90" i="13"/>
  <c r="BA88" i="13"/>
  <c r="BA86" i="13"/>
  <c r="BA84" i="13"/>
  <c r="BA82" i="13"/>
  <c r="BA80" i="13"/>
  <c r="BA78" i="13"/>
  <c r="BA76" i="13"/>
  <c r="BA74" i="13"/>
  <c r="BA72" i="13"/>
  <c r="BF68" i="13"/>
  <c r="BE68" i="13"/>
  <c r="BD68" i="13"/>
  <c r="BC68" i="13"/>
  <c r="Y51" i="8"/>
  <c r="X51" i="8"/>
  <c r="E51" i="8"/>
  <c r="D51" i="8"/>
  <c r="BC65" i="13" l="1"/>
  <c r="BD65" i="13"/>
  <c r="BE65" i="13"/>
  <c r="BF65" i="13"/>
  <c r="BC67" i="13"/>
  <c r="BD67" i="13"/>
  <c r="BE67" i="13"/>
  <c r="BF67" i="13"/>
  <c r="AY51" i="13"/>
  <c r="AY52" i="13"/>
  <c r="AY53" i="13"/>
  <c r="AY54" i="13"/>
  <c r="AY55" i="13"/>
  <c r="AY56" i="13"/>
  <c r="AY57" i="13"/>
  <c r="AY58" i="13"/>
  <c r="AY59" i="13"/>
  <c r="AY60" i="13"/>
  <c r="AY61" i="13"/>
  <c r="AY62" i="13"/>
  <c r="AY63" i="13"/>
  <c r="AY50" i="13"/>
  <c r="AV50" i="13"/>
  <c r="P29" i="13"/>
  <c r="M28" i="13"/>
  <c r="M29" i="13"/>
  <c r="AZ71" i="13" l="1"/>
  <c r="AZ70" i="13"/>
  <c r="AZ69" i="13"/>
  <c r="BA71" i="13"/>
  <c r="BA70" i="13"/>
  <c r="AZ66" i="13"/>
  <c r="AZ65" i="13"/>
  <c r="AZ64" i="13"/>
  <c r="AZ68" i="13"/>
  <c r="AZ67" i="13"/>
  <c r="BA65" i="13"/>
  <c r="BA68" i="13"/>
  <c r="BA66" i="13"/>
  <c r="BA69" i="13"/>
  <c r="BA67" i="13"/>
  <c r="BA64" i="13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G75" i="8"/>
  <c r="D76" i="8"/>
  <c r="E76" i="8"/>
  <c r="G76" i="8"/>
  <c r="D77" i="8"/>
  <c r="E77" i="8"/>
  <c r="G77" i="8"/>
  <c r="D78" i="8"/>
  <c r="E78" i="8"/>
  <c r="G78" i="8"/>
  <c r="D79" i="8"/>
  <c r="E79" i="8"/>
  <c r="G79" i="8"/>
  <c r="D80" i="8"/>
  <c r="E80" i="8"/>
  <c r="G80" i="8"/>
  <c r="D81" i="8"/>
  <c r="E81" i="8"/>
  <c r="G81" i="8"/>
  <c r="D82" i="8"/>
  <c r="E82" i="8"/>
  <c r="G82" i="8"/>
  <c r="D83" i="8"/>
  <c r="E83" i="8"/>
  <c r="G83" i="8"/>
  <c r="D84" i="8"/>
  <c r="E84" i="8"/>
  <c r="G84" i="8"/>
  <c r="D85" i="8"/>
  <c r="E85" i="8"/>
  <c r="G85" i="8"/>
  <c r="D86" i="8"/>
  <c r="E86" i="8"/>
  <c r="G86" i="8"/>
  <c r="D87" i="8"/>
  <c r="E87" i="8"/>
  <c r="G87" i="8"/>
  <c r="D88" i="8"/>
  <c r="E88" i="8"/>
  <c r="G88" i="8"/>
  <c r="D89" i="8"/>
  <c r="E89" i="8"/>
  <c r="G89" i="8"/>
  <c r="D90" i="8"/>
  <c r="E90" i="8"/>
  <c r="G90" i="8"/>
  <c r="D91" i="8"/>
  <c r="E91" i="8"/>
  <c r="G91" i="8"/>
  <c r="D92" i="8"/>
  <c r="E92" i="8"/>
  <c r="G92" i="8"/>
  <c r="D93" i="8"/>
  <c r="E93" i="8"/>
  <c r="G93" i="8"/>
  <c r="D94" i="8"/>
  <c r="E94" i="8"/>
  <c r="G94" i="8"/>
  <c r="D95" i="8"/>
  <c r="E95" i="8"/>
  <c r="G95" i="8"/>
  <c r="D96" i="8"/>
  <c r="E96" i="8"/>
  <c r="G96" i="8"/>
  <c r="D97" i="8"/>
  <c r="E97" i="8"/>
  <c r="G97" i="8"/>
  <c r="D98" i="8"/>
  <c r="E98" i="8"/>
  <c r="G98" i="8"/>
  <c r="D99" i="8"/>
  <c r="E99" i="8"/>
  <c r="G99" i="8"/>
  <c r="D100" i="8"/>
  <c r="E100" i="8"/>
  <c r="G100" i="8"/>
  <c r="D101" i="8"/>
  <c r="E101" i="8"/>
  <c r="G101" i="8"/>
  <c r="T44" i="11"/>
  <c r="AD42" i="11"/>
  <c r="AE42" i="11" l="1"/>
  <c r="AE39" i="11"/>
  <c r="AD39" i="11"/>
  <c r="T40" i="11"/>
  <c r="P28" i="13"/>
  <c r="G53" i="13"/>
  <c r="L41" i="11"/>
  <c r="M41" i="11"/>
  <c r="L42" i="11"/>
  <c r="M42" i="11"/>
  <c r="L43" i="11"/>
  <c r="M43" i="11"/>
  <c r="L44" i="11"/>
  <c r="M44" i="11"/>
  <c r="L45" i="11"/>
  <c r="M45" i="11"/>
  <c r="L46" i="11"/>
  <c r="M46" i="11"/>
  <c r="L47" i="11"/>
  <c r="M47" i="11"/>
  <c r="L48" i="11"/>
  <c r="M48" i="11"/>
  <c r="L49" i="11"/>
  <c r="M49" i="11"/>
  <c r="L50" i="11"/>
  <c r="M50" i="11"/>
  <c r="L51" i="11"/>
  <c r="M51" i="11"/>
  <c r="L52" i="11"/>
  <c r="M52" i="11"/>
  <c r="L53" i="11"/>
  <c r="M53" i="11"/>
  <c r="L54" i="11"/>
  <c r="M54" i="11"/>
  <c r="L55" i="11"/>
  <c r="M55" i="11"/>
  <c r="L56" i="11"/>
  <c r="M56" i="11"/>
  <c r="L57" i="11"/>
  <c r="M57" i="11"/>
  <c r="L58" i="11"/>
  <c r="M58" i="11"/>
  <c r="L59" i="11"/>
  <c r="M59" i="11"/>
  <c r="L60" i="11"/>
  <c r="M60" i="11"/>
  <c r="L61" i="11"/>
  <c r="M61" i="11"/>
  <c r="L62" i="11"/>
  <c r="M62" i="11"/>
  <c r="L63" i="11"/>
  <c r="M63" i="11"/>
  <c r="L64" i="11"/>
  <c r="M64" i="11"/>
  <c r="L65" i="11"/>
  <c r="M65" i="11"/>
  <c r="L66" i="11"/>
  <c r="M66" i="11"/>
  <c r="L67" i="11"/>
  <c r="M67" i="11"/>
  <c r="L68" i="11"/>
  <c r="M68" i="11"/>
  <c r="L69" i="11"/>
  <c r="M69" i="11"/>
  <c r="L70" i="11"/>
  <c r="M70" i="11"/>
  <c r="L71" i="11"/>
  <c r="M71" i="11"/>
  <c r="L72" i="11"/>
  <c r="M72" i="11"/>
  <c r="L73" i="11"/>
  <c r="M73" i="11"/>
  <c r="L74" i="11"/>
  <c r="M74" i="11"/>
  <c r="L75" i="11"/>
  <c r="M75" i="11"/>
  <c r="L76" i="11"/>
  <c r="M76" i="11"/>
  <c r="L77" i="11"/>
  <c r="M77" i="11"/>
  <c r="L78" i="11"/>
  <c r="M78" i="11"/>
  <c r="L79" i="11"/>
  <c r="M79" i="11"/>
  <c r="L80" i="11"/>
  <c r="M80" i="11"/>
  <c r="L81" i="11"/>
  <c r="M81" i="11"/>
  <c r="L82" i="11"/>
  <c r="M82" i="11"/>
  <c r="L83" i="11"/>
  <c r="M83" i="11"/>
  <c r="L84" i="11"/>
  <c r="M84" i="11"/>
  <c r="L85" i="11"/>
  <c r="M85" i="11"/>
  <c r="L86" i="11"/>
  <c r="M86" i="11"/>
  <c r="L87" i="11"/>
  <c r="M87" i="11"/>
  <c r="L88" i="11"/>
  <c r="M88" i="11"/>
  <c r="L89" i="11"/>
  <c r="M89" i="11"/>
  <c r="L90" i="11"/>
  <c r="M90" i="11"/>
  <c r="L91" i="11"/>
  <c r="M91" i="11"/>
  <c r="L92" i="11"/>
  <c r="M92" i="11"/>
  <c r="L93" i="11"/>
  <c r="M93" i="11"/>
  <c r="L94" i="11"/>
  <c r="M94" i="11"/>
  <c r="L95" i="11"/>
  <c r="M95" i="11"/>
  <c r="L96" i="11"/>
  <c r="M96" i="11"/>
  <c r="L97" i="11"/>
  <c r="M97" i="11"/>
  <c r="L98" i="11"/>
  <c r="M98" i="11"/>
  <c r="L99" i="11"/>
  <c r="M99" i="11"/>
  <c r="L100" i="11"/>
  <c r="M100" i="11"/>
  <c r="L101" i="11"/>
  <c r="M101" i="11"/>
  <c r="L102" i="11"/>
  <c r="M102" i="11"/>
  <c r="L103" i="11"/>
  <c r="M103" i="11"/>
  <c r="L104" i="11"/>
  <c r="M104" i="11"/>
  <c r="L105" i="11"/>
  <c r="M105" i="11"/>
  <c r="L106" i="11"/>
  <c r="M106" i="11"/>
  <c r="L107" i="11"/>
  <c r="M107" i="11"/>
  <c r="L108" i="11"/>
  <c r="M108" i="11"/>
  <c r="L109" i="11"/>
  <c r="M109" i="11"/>
  <c r="L110" i="11"/>
  <c r="M110" i="11"/>
  <c r="L111" i="11"/>
  <c r="M111" i="11"/>
  <c r="L112" i="11"/>
  <c r="M112" i="11"/>
  <c r="L113" i="11"/>
  <c r="M113" i="11"/>
  <c r="M40" i="11"/>
  <c r="L40" i="11"/>
  <c r="M39" i="11"/>
  <c r="L39" i="11"/>
  <c r="Y36" i="8"/>
  <c r="G51" i="13"/>
  <c r="H51" i="13"/>
  <c r="G52" i="13"/>
  <c r="H52" i="13"/>
  <c r="H53" i="13"/>
  <c r="G54" i="13"/>
  <c r="H54" i="13"/>
  <c r="G55" i="13"/>
  <c r="H55" i="13"/>
  <c r="G56" i="13"/>
  <c r="H56" i="13"/>
  <c r="G57" i="13"/>
  <c r="H57" i="13"/>
  <c r="G58" i="13"/>
  <c r="H58" i="13"/>
  <c r="G59" i="13"/>
  <c r="H59" i="13"/>
  <c r="G60" i="13"/>
  <c r="H60" i="13"/>
  <c r="G61" i="13"/>
  <c r="H61" i="13"/>
  <c r="G62" i="13"/>
  <c r="H62" i="13"/>
  <c r="G63" i="13"/>
  <c r="H63" i="13"/>
  <c r="D50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2" i="8"/>
  <c r="Y53" i="8"/>
  <c r="Y54" i="8"/>
  <c r="Y55" i="8"/>
  <c r="Z55" i="8" s="1"/>
  <c r="Y56" i="8"/>
  <c r="Z56" i="8" s="1"/>
  <c r="Y57" i="8"/>
  <c r="Z57" i="8" s="1"/>
  <c r="Y58" i="8"/>
  <c r="Z58" i="8" s="1"/>
  <c r="AA58" i="8" s="1"/>
  <c r="Y59" i="8"/>
  <c r="Y60" i="8"/>
  <c r="Y61" i="8"/>
  <c r="Y62" i="8"/>
  <c r="Y63" i="8"/>
  <c r="Y64" i="8"/>
  <c r="Y65" i="8"/>
  <c r="Y66" i="8"/>
  <c r="Y67" i="8"/>
  <c r="Y68" i="8"/>
  <c r="Z68" i="8" s="1"/>
  <c r="AA68" i="8" s="1"/>
  <c r="Y69" i="8"/>
  <c r="Z69" i="8" s="1"/>
  <c r="AA69" i="8" s="1"/>
  <c r="Y70" i="8"/>
  <c r="Z70" i="8" s="1"/>
  <c r="AA70" i="8" s="1"/>
  <c r="Y71" i="8"/>
  <c r="Z71" i="8" s="1"/>
  <c r="AA71" i="8" s="1"/>
  <c r="Y72" i="8"/>
  <c r="Z72" i="8" s="1"/>
  <c r="AA72" i="8" s="1"/>
  <c r="Y73" i="8"/>
  <c r="Z73" i="8" s="1"/>
  <c r="AA73" i="8" s="1"/>
  <c r="Y74" i="8"/>
  <c r="Z74" i="8" s="1"/>
  <c r="AA74" i="8" s="1"/>
  <c r="Y75" i="8"/>
  <c r="Z75" i="8" s="1"/>
  <c r="AA75" i="8" s="1"/>
  <c r="Y76" i="8"/>
  <c r="Z76" i="8" s="1"/>
  <c r="AA76" i="8" s="1"/>
  <c r="Y77" i="8"/>
  <c r="Z77" i="8" s="1"/>
  <c r="AA77" i="8" s="1"/>
  <c r="Y78" i="8"/>
  <c r="Z78" i="8" s="1"/>
  <c r="AA78" i="8" s="1"/>
  <c r="Y79" i="8"/>
  <c r="Y80" i="8"/>
  <c r="Y81" i="8"/>
  <c r="Y82" i="8"/>
  <c r="Y83" i="8"/>
  <c r="Y84" i="8"/>
  <c r="Y85" i="8"/>
  <c r="Y86" i="8"/>
  <c r="Y87" i="8"/>
  <c r="Y88" i="8"/>
  <c r="Z88" i="8" s="1"/>
  <c r="AA88" i="8" s="1"/>
  <c r="Y89" i="8"/>
  <c r="Z89" i="8" s="1"/>
  <c r="AA89" i="8" s="1"/>
  <c r="Y90" i="8"/>
  <c r="Z90" i="8" s="1"/>
  <c r="AA90" i="8" s="1"/>
  <c r="Y91" i="8"/>
  <c r="Z91" i="8" s="1"/>
  <c r="AA91" i="8" s="1"/>
  <c r="Y92" i="8"/>
  <c r="Z92" i="8" s="1"/>
  <c r="AA92" i="8" s="1"/>
  <c r="Y93" i="8"/>
  <c r="Z93" i="8" s="1"/>
  <c r="AA93" i="8" s="1"/>
  <c r="Y94" i="8"/>
  <c r="Z94" i="8" s="1"/>
  <c r="AA94" i="8" s="1"/>
  <c r="Y95" i="8"/>
  <c r="Z95" i="8" s="1"/>
  <c r="AA95" i="8" s="1"/>
  <c r="Y96" i="8"/>
  <c r="Z96" i="8" s="1"/>
  <c r="AA96" i="8" s="1"/>
  <c r="Y97" i="8"/>
  <c r="Z97" i="8" s="1"/>
  <c r="AA97" i="8" s="1"/>
  <c r="Y98" i="8"/>
  <c r="Z98" i="8" s="1"/>
  <c r="AA98" i="8" s="1"/>
  <c r="Y99" i="8"/>
  <c r="Y100" i="8"/>
  <c r="Y101" i="8"/>
  <c r="X40" i="8"/>
  <c r="X41" i="8"/>
  <c r="X42" i="8"/>
  <c r="X43" i="8"/>
  <c r="X44" i="8"/>
  <c r="X45" i="8"/>
  <c r="X46" i="8"/>
  <c r="X47" i="8"/>
  <c r="X48" i="8"/>
  <c r="X49" i="8"/>
  <c r="X50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B31" i="11"/>
  <c r="C35" i="11"/>
  <c r="C34" i="11"/>
  <c r="B35" i="11"/>
  <c r="B34" i="11"/>
  <c r="C32" i="11"/>
  <c r="B32" i="11"/>
  <c r="C31" i="11"/>
  <c r="C29" i="11"/>
  <c r="C28" i="11"/>
  <c r="B29" i="11"/>
  <c r="B28" i="11"/>
  <c r="BC51" i="13"/>
  <c r="BD51" i="13"/>
  <c r="BE51" i="13"/>
  <c r="BF51" i="13"/>
  <c r="BC52" i="13"/>
  <c r="BD52" i="13"/>
  <c r="BE52" i="13"/>
  <c r="BF52" i="13"/>
  <c r="BC53" i="13"/>
  <c r="BD53" i="13"/>
  <c r="BE53" i="13"/>
  <c r="BF53" i="13"/>
  <c r="BC54" i="13"/>
  <c r="BD54" i="13"/>
  <c r="BE54" i="13"/>
  <c r="BF54" i="13"/>
  <c r="BC55" i="13"/>
  <c r="BD55" i="13"/>
  <c r="BE55" i="13"/>
  <c r="BF55" i="13"/>
  <c r="BC56" i="13"/>
  <c r="BD56" i="13"/>
  <c r="BE56" i="13"/>
  <c r="BF56" i="13"/>
  <c r="BC57" i="13"/>
  <c r="BD57" i="13"/>
  <c r="BE57" i="13"/>
  <c r="BF57" i="13"/>
  <c r="BC58" i="13"/>
  <c r="BD58" i="13"/>
  <c r="BE58" i="13"/>
  <c r="BF58" i="13"/>
  <c r="BC59" i="13"/>
  <c r="BD59" i="13"/>
  <c r="BE59" i="13"/>
  <c r="BF59" i="13"/>
  <c r="BC60" i="13"/>
  <c r="BD60" i="13"/>
  <c r="BE60" i="13"/>
  <c r="BF60" i="13"/>
  <c r="BC61" i="13"/>
  <c r="BD61" i="13"/>
  <c r="BE61" i="13"/>
  <c r="BF61" i="13"/>
  <c r="BC62" i="13"/>
  <c r="BD62" i="13"/>
  <c r="BE62" i="13"/>
  <c r="BF62" i="13"/>
  <c r="BC63" i="13"/>
  <c r="BD63" i="13"/>
  <c r="BE63" i="13"/>
  <c r="BF63" i="13"/>
  <c r="BC64" i="13"/>
  <c r="BD64" i="13"/>
  <c r="BE64" i="13"/>
  <c r="BF64" i="13"/>
  <c r="BC66" i="13"/>
  <c r="BD66" i="13"/>
  <c r="BE66" i="13"/>
  <c r="BF66" i="13"/>
  <c r="BC69" i="13"/>
  <c r="BD69" i="13"/>
  <c r="BE69" i="13"/>
  <c r="BF69" i="13"/>
  <c r="BC70" i="13"/>
  <c r="BD70" i="13"/>
  <c r="BE70" i="13"/>
  <c r="BF70" i="13"/>
  <c r="BC71" i="13"/>
  <c r="BD71" i="13"/>
  <c r="BE71" i="13"/>
  <c r="BF71" i="13"/>
  <c r="BC72" i="13"/>
  <c r="BD72" i="13"/>
  <c r="BE72" i="13"/>
  <c r="BF72" i="13"/>
  <c r="BC73" i="13"/>
  <c r="BD73" i="13"/>
  <c r="BE73" i="13"/>
  <c r="BF73" i="13"/>
  <c r="BC74" i="13"/>
  <c r="BD74" i="13"/>
  <c r="BE74" i="13"/>
  <c r="BF74" i="13"/>
  <c r="BC75" i="13"/>
  <c r="BD75" i="13"/>
  <c r="BE75" i="13"/>
  <c r="BF75" i="13"/>
  <c r="BC76" i="13"/>
  <c r="BD76" i="13"/>
  <c r="BE76" i="13"/>
  <c r="BF76" i="13"/>
  <c r="BC77" i="13"/>
  <c r="BD77" i="13"/>
  <c r="BE77" i="13"/>
  <c r="BF77" i="13"/>
  <c r="BC78" i="13"/>
  <c r="BD78" i="13"/>
  <c r="BE78" i="13"/>
  <c r="BF78" i="13"/>
  <c r="BC79" i="13"/>
  <c r="BD79" i="13"/>
  <c r="BE79" i="13"/>
  <c r="BF79" i="13"/>
  <c r="BC80" i="13"/>
  <c r="BD80" i="13"/>
  <c r="BE80" i="13"/>
  <c r="BF80" i="13"/>
  <c r="BC81" i="13"/>
  <c r="BD81" i="13"/>
  <c r="BE81" i="13"/>
  <c r="BF81" i="13"/>
  <c r="BC82" i="13"/>
  <c r="BD82" i="13"/>
  <c r="BE82" i="13"/>
  <c r="BF82" i="13"/>
  <c r="BC83" i="13"/>
  <c r="BD83" i="13"/>
  <c r="BE83" i="13"/>
  <c r="BF83" i="13"/>
  <c r="BC84" i="13"/>
  <c r="BD84" i="13"/>
  <c r="BE84" i="13"/>
  <c r="BF84" i="13"/>
  <c r="BC85" i="13"/>
  <c r="BD85" i="13"/>
  <c r="BE85" i="13"/>
  <c r="BF85" i="13"/>
  <c r="BC86" i="13"/>
  <c r="BD86" i="13"/>
  <c r="BE86" i="13"/>
  <c r="BF86" i="13"/>
  <c r="BC87" i="13"/>
  <c r="BD87" i="13"/>
  <c r="BE87" i="13"/>
  <c r="BF87" i="13"/>
  <c r="BC88" i="13"/>
  <c r="BD88" i="13"/>
  <c r="BE88" i="13"/>
  <c r="BF88" i="13"/>
  <c r="BC89" i="13"/>
  <c r="BD89" i="13"/>
  <c r="BE89" i="13"/>
  <c r="BF89" i="13"/>
  <c r="BC90" i="13"/>
  <c r="BD90" i="13"/>
  <c r="BE90" i="13"/>
  <c r="BF90" i="13"/>
  <c r="BC91" i="13"/>
  <c r="BD91" i="13"/>
  <c r="BE91" i="13"/>
  <c r="BF91" i="13"/>
  <c r="BC92" i="13"/>
  <c r="BD92" i="13"/>
  <c r="BE92" i="13"/>
  <c r="BF92" i="13"/>
  <c r="BC93" i="13"/>
  <c r="BD93" i="13"/>
  <c r="BE93" i="13"/>
  <c r="BF93" i="13"/>
  <c r="BC94" i="13"/>
  <c r="BD94" i="13"/>
  <c r="BE94" i="13"/>
  <c r="BF94" i="13"/>
  <c r="BC95" i="13"/>
  <c r="BD95" i="13"/>
  <c r="BE95" i="13"/>
  <c r="BF95" i="13"/>
  <c r="BC96" i="13"/>
  <c r="BD96" i="13"/>
  <c r="BE96" i="13"/>
  <c r="BF96" i="13"/>
  <c r="BC97" i="13"/>
  <c r="BD97" i="13"/>
  <c r="BE97" i="13"/>
  <c r="BF97" i="13"/>
  <c r="BC98" i="13"/>
  <c r="BD98" i="13"/>
  <c r="BE98" i="13"/>
  <c r="BF98" i="13"/>
  <c r="BC99" i="13"/>
  <c r="BD99" i="13"/>
  <c r="BE99" i="13"/>
  <c r="BF99" i="13"/>
  <c r="BC100" i="13"/>
  <c r="BD100" i="13"/>
  <c r="BE100" i="13"/>
  <c r="BF100" i="13"/>
  <c r="BC101" i="13"/>
  <c r="BD101" i="13"/>
  <c r="BE101" i="13"/>
  <c r="BF101" i="13"/>
  <c r="BC102" i="13"/>
  <c r="BD102" i="13"/>
  <c r="BE102" i="13"/>
  <c r="BF102" i="13"/>
  <c r="BC103" i="13"/>
  <c r="BD103" i="13"/>
  <c r="BE103" i="13"/>
  <c r="BF103" i="13"/>
  <c r="BC104" i="13"/>
  <c r="BD104" i="13"/>
  <c r="BE104" i="13"/>
  <c r="BF104" i="13"/>
  <c r="BC105" i="13"/>
  <c r="BD105" i="13"/>
  <c r="BE105" i="13"/>
  <c r="BF105" i="13"/>
  <c r="BC106" i="13"/>
  <c r="BD106" i="13"/>
  <c r="BE106" i="13"/>
  <c r="BF106" i="13"/>
  <c r="BC107" i="13"/>
  <c r="BD107" i="13"/>
  <c r="BE107" i="13"/>
  <c r="BF107" i="13"/>
  <c r="BC108" i="13"/>
  <c r="BD108" i="13"/>
  <c r="BE108" i="13"/>
  <c r="BF108" i="13"/>
  <c r="BC109" i="13"/>
  <c r="BD109" i="13"/>
  <c r="BE109" i="13"/>
  <c r="BF109" i="13"/>
  <c r="BC110" i="13"/>
  <c r="BD110" i="13"/>
  <c r="BE110" i="13"/>
  <c r="BF110" i="13"/>
  <c r="BC111" i="13"/>
  <c r="BD111" i="13"/>
  <c r="BE111" i="13"/>
  <c r="BF111" i="13"/>
  <c r="BC112" i="13"/>
  <c r="BD112" i="13"/>
  <c r="BE112" i="13"/>
  <c r="BF112" i="13"/>
  <c r="BC113" i="13"/>
  <c r="BD113" i="13"/>
  <c r="BE113" i="13"/>
  <c r="BF113" i="13"/>
  <c r="BF50" i="13"/>
  <c r="BE50" i="13"/>
  <c r="BD50" i="13"/>
  <c r="BC50" i="13"/>
  <c r="Z53" i="8" l="1"/>
  <c r="Z52" i="8"/>
  <c r="AA51" i="8"/>
  <c r="Z51" i="8"/>
  <c r="Z50" i="8"/>
  <c r="Z49" i="8"/>
  <c r="Z48" i="8"/>
  <c r="AA56" i="8"/>
  <c r="AA55" i="8"/>
  <c r="AA53" i="8"/>
  <c r="AA52" i="8"/>
  <c r="AA50" i="8"/>
  <c r="AA48" i="8"/>
  <c r="Z87" i="8"/>
  <c r="AA87" i="8" s="1"/>
  <c r="Z67" i="8"/>
  <c r="AA67" i="8" s="1"/>
  <c r="Z47" i="8"/>
  <c r="AA47" i="8" s="1"/>
  <c r="Z86" i="8"/>
  <c r="AA86" i="8" s="1"/>
  <c r="Z66" i="8"/>
  <c r="AA66" i="8" s="1"/>
  <c r="Z46" i="8"/>
  <c r="AA46" i="8" s="1"/>
  <c r="Z85" i="8"/>
  <c r="AA85" i="8" s="1"/>
  <c r="Z65" i="8"/>
  <c r="AA65" i="8" s="1"/>
  <c r="Z45" i="8"/>
  <c r="AA45" i="8" s="1"/>
  <c r="AA49" i="8"/>
  <c r="Z64" i="8"/>
  <c r="AA64" i="8" s="1"/>
  <c r="Z63" i="8"/>
  <c r="AA63" i="8" s="1"/>
  <c r="Z82" i="8"/>
  <c r="AA82" i="8" s="1"/>
  <c r="Z62" i="8"/>
  <c r="AA62" i="8" s="1"/>
  <c r="AA57" i="8"/>
  <c r="Z44" i="8"/>
  <c r="AA44" i="8" s="1"/>
  <c r="Z101" i="8"/>
  <c r="AA101" i="8" s="1"/>
  <c r="Z81" i="8"/>
  <c r="AA81" i="8" s="1"/>
  <c r="Z61" i="8"/>
  <c r="AA61" i="8" s="1"/>
  <c r="Z84" i="8"/>
  <c r="AA84" i="8" s="1"/>
  <c r="Z83" i="8"/>
  <c r="AA83" i="8" s="1"/>
  <c r="Z100" i="8"/>
  <c r="AA100" i="8" s="1"/>
  <c r="Z80" i="8"/>
  <c r="AA80" i="8" s="1"/>
  <c r="Z60" i="8"/>
  <c r="AA60" i="8" s="1"/>
  <c r="Z99" i="8"/>
  <c r="AA99" i="8" s="1"/>
  <c r="Z79" i="8"/>
  <c r="AA79" i="8" s="1"/>
  <c r="Z59" i="8"/>
  <c r="AA59" i="8" s="1"/>
  <c r="Z43" i="8"/>
  <c r="AA43" i="8" s="1"/>
  <c r="Z42" i="8"/>
  <c r="AA42" i="8" s="1"/>
  <c r="Z41" i="8"/>
  <c r="AA41" i="8" s="1"/>
  <c r="Z40" i="8"/>
  <c r="AA40" i="8" s="1"/>
  <c r="Z39" i="8"/>
  <c r="AA39" i="8" s="1"/>
  <c r="Z38" i="8"/>
  <c r="AA38" i="8" s="1"/>
  <c r="Z37" i="8"/>
  <c r="AA37" i="8" s="1"/>
  <c r="Z36" i="8"/>
  <c r="AA36" i="8" s="1"/>
  <c r="J31" i="13"/>
  <c r="J30" i="13"/>
  <c r="J29" i="13"/>
  <c r="J28" i="13"/>
  <c r="I31" i="13"/>
  <c r="I30" i="13"/>
  <c r="I29" i="13"/>
  <c r="I28" i="13"/>
  <c r="H31" i="13"/>
  <c r="H30" i="13"/>
  <c r="H29" i="13"/>
  <c r="H28" i="13"/>
  <c r="G31" i="13"/>
  <c r="G30" i="13"/>
  <c r="G28" i="13"/>
  <c r="G29" i="13"/>
  <c r="F31" i="13"/>
  <c r="F30" i="13"/>
  <c r="E31" i="13"/>
  <c r="E30" i="13"/>
  <c r="F29" i="13"/>
  <c r="E29" i="13"/>
  <c r="F28" i="13"/>
  <c r="E28" i="13"/>
  <c r="I22" i="8"/>
  <c r="I21" i="8"/>
  <c r="H21" i="8"/>
  <c r="H22" i="8"/>
  <c r="G22" i="8"/>
  <c r="F22" i="8"/>
  <c r="G21" i="8"/>
  <c r="F21" i="8"/>
  <c r="E22" i="8"/>
  <c r="D22" i="8"/>
  <c r="E21" i="8"/>
  <c r="D21" i="8"/>
  <c r="D34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D38" i="13"/>
  <c r="H50" i="13"/>
  <c r="G50" i="13"/>
  <c r="AU51" i="13" l="1"/>
  <c r="AV51" i="13"/>
  <c r="AU52" i="13"/>
  <c r="AV52" i="13"/>
  <c r="AU53" i="13"/>
  <c r="AV53" i="13"/>
  <c r="AU54" i="13"/>
  <c r="AV54" i="13"/>
  <c r="AU55" i="13"/>
  <c r="AV55" i="13"/>
  <c r="AU56" i="13"/>
  <c r="AV56" i="13"/>
  <c r="AU57" i="13"/>
  <c r="AV57" i="13"/>
  <c r="AU58" i="13"/>
  <c r="AV58" i="13"/>
  <c r="AU59" i="13"/>
  <c r="AV59" i="13"/>
  <c r="AU60" i="13"/>
  <c r="AV60" i="13"/>
  <c r="AU61" i="13"/>
  <c r="AV61" i="13"/>
  <c r="AU62" i="13"/>
  <c r="AV62" i="13"/>
  <c r="AU63" i="13"/>
  <c r="AV63" i="13"/>
  <c r="AU50" i="13"/>
  <c r="X38" i="8"/>
  <c r="X39" i="8"/>
  <c r="X37" i="8"/>
  <c r="X36" i="8"/>
  <c r="AW71" i="13" l="1"/>
  <c r="AW70" i="13"/>
  <c r="AX71" i="13"/>
  <c r="AX70" i="13"/>
  <c r="AW67" i="13"/>
  <c r="AW66" i="13"/>
  <c r="AW69" i="13"/>
  <c r="AW65" i="13"/>
  <c r="AW68" i="13"/>
  <c r="AW64" i="13"/>
  <c r="AW50" i="13"/>
  <c r="AX68" i="13"/>
  <c r="AX69" i="13"/>
  <c r="AX64" i="13"/>
  <c r="AX67" i="13"/>
  <c r="AX65" i="13"/>
  <c r="AX66" i="13"/>
  <c r="AZ63" i="13"/>
  <c r="AX63" i="13"/>
  <c r="BA62" i="13"/>
  <c r="AW62" i="13"/>
  <c r="AX61" i="13"/>
  <c r="BA61" i="13"/>
  <c r="AW60" i="13"/>
  <c r="AZ60" i="13"/>
  <c r="AZ59" i="13"/>
  <c r="AW59" i="13"/>
  <c r="AZ58" i="13"/>
  <c r="AW57" i="13"/>
  <c r="AZ57" i="13"/>
  <c r="AZ56" i="13"/>
  <c r="AW58" i="13"/>
  <c r="AW56" i="13"/>
  <c r="AZ55" i="13"/>
  <c r="BA54" i="13"/>
  <c r="AX54" i="13"/>
  <c r="AZ53" i="13"/>
  <c r="AW53" i="13"/>
  <c r="AZ52" i="13"/>
  <c r="AW52" i="13"/>
  <c r="BA51" i="13"/>
  <c r="AW51" i="13"/>
  <c r="AZ61" i="13"/>
  <c r="AZ62" i="13"/>
  <c r="BA60" i="13"/>
  <c r="BA53" i="13"/>
  <c r="AZ54" i="13"/>
  <c r="BA52" i="13"/>
  <c r="AX56" i="13"/>
  <c r="BA59" i="13"/>
  <c r="AX58" i="13"/>
  <c r="BA63" i="13"/>
  <c r="AZ51" i="13"/>
  <c r="BA58" i="13"/>
  <c r="AX57" i="13"/>
  <c r="AW63" i="13"/>
  <c r="AZ50" i="13"/>
  <c r="AX62" i="13"/>
  <c r="AW61" i="13"/>
  <c r="BA57" i="13"/>
  <c r="AX55" i="13"/>
  <c r="AW54" i="13"/>
  <c r="BA50" i="13"/>
  <c r="AW55" i="13"/>
  <c r="AX51" i="13"/>
  <c r="AX50" i="13"/>
  <c r="AX59" i="13"/>
  <c r="BA55" i="13"/>
  <c r="AX52" i="13"/>
  <c r="AX60" i="13"/>
  <c r="BA56" i="13"/>
  <c r="AX53" i="13"/>
  <c r="I50" i="13" l="1"/>
  <c r="D39" i="13" l="1"/>
  <c r="J39" i="13" s="1"/>
  <c r="D35" i="13"/>
  <c r="G35" i="13" s="1"/>
  <c r="F3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G38" i="13"/>
  <c r="C26" i="8"/>
  <c r="G26" i="8" s="1"/>
  <c r="C25" i="8"/>
  <c r="E25" i="8" s="1"/>
  <c r="H35" i="13" l="1"/>
  <c r="I35" i="13"/>
  <c r="J35" i="13"/>
  <c r="E39" i="13"/>
  <c r="F39" i="13"/>
  <c r="E35" i="13"/>
  <c r="G39" i="13"/>
  <c r="F35" i="13"/>
  <c r="H39" i="13"/>
  <c r="I39" i="13"/>
  <c r="H38" i="13"/>
  <c r="G34" i="13"/>
  <c r="H34" i="13"/>
  <c r="I38" i="13"/>
  <c r="I34" i="13"/>
  <c r="J38" i="13"/>
  <c r="J34" i="13"/>
  <c r="E38" i="13"/>
  <c r="E34" i="13"/>
  <c r="F38" i="13"/>
  <c r="E26" i="8"/>
  <c r="D26" i="8"/>
  <c r="H26" i="8"/>
  <c r="F26" i="8"/>
  <c r="I26" i="8"/>
  <c r="G25" i="8"/>
  <c r="H25" i="8"/>
  <c r="I25" i="8"/>
  <c r="D25" i="8"/>
  <c r="F25" i="8"/>
  <c r="T39" i="11" l="1"/>
  <c r="T41" i="11"/>
  <c r="T42" i="11"/>
  <c r="T43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AD40" i="11" l="1"/>
  <c r="AE40" i="11" l="1"/>
  <c r="AE41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D41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A39" i="11"/>
  <c r="AA41" i="11"/>
  <c r="AA40" i="11" l="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39" i="11" l="1"/>
</calcChain>
</file>

<file path=xl/sharedStrings.xml><?xml version="1.0" encoding="utf-8"?>
<sst xmlns="http://schemas.openxmlformats.org/spreadsheetml/2006/main" count="759" uniqueCount="364">
  <si>
    <t xml:space="preserve">Fx (%) </t>
  </si>
  <si>
    <t xml:space="preserve">Fy (%) </t>
  </si>
  <si>
    <t xml:space="preserve">Sx (%) </t>
  </si>
  <si>
    <t xml:space="preserve">Sy (%) </t>
  </si>
  <si>
    <t xml:space="preserve">2D F (%) </t>
  </si>
  <si>
    <t>Date</t>
  </si>
  <si>
    <t>Notes</t>
  </si>
  <si>
    <t xml:space="preserve">DCen (Gy) </t>
  </si>
  <si>
    <t>R15_SOBP10_2Gy, 10 cm WET, 9.2 SW</t>
  </si>
  <si>
    <t>R31_SOBP10_2Gy , 26 cm WET, 24.8 SW</t>
  </si>
  <si>
    <t>PLx  (mm)</t>
  </si>
  <si>
    <t>PRx  (mm)</t>
  </si>
  <si>
    <t>PRy  (mm)</t>
  </si>
  <si>
    <t>PLy  (mm)</t>
  </si>
  <si>
    <t>FWHM x (mm)</t>
  </si>
  <si>
    <t>FWHM y (mm)</t>
  </si>
  <si>
    <t>Daily cubes parameters</t>
  </si>
  <si>
    <t>Responsible</t>
  </si>
  <si>
    <t>Change Description</t>
  </si>
  <si>
    <t>No</t>
  </si>
  <si>
    <t xml:space="preserve">2D S L/R  (%) </t>
  </si>
  <si>
    <t xml:space="preserve">2D S U/D (%) </t>
  </si>
  <si>
    <t>Detector</t>
  </si>
  <si>
    <t>Phantom</t>
  </si>
  <si>
    <t>SW</t>
  </si>
  <si>
    <t>Output Calibration (150 MeV 10x10 cm2, 1MU per spot)</t>
  </si>
  <si>
    <t>p [hPa]</t>
  </si>
  <si>
    <t>Sign</t>
  </si>
  <si>
    <t>Checked</t>
  </si>
  <si>
    <t>Ljusgardin:</t>
  </si>
  <si>
    <t>Mån, ons och fredag</t>
  </si>
  <si>
    <t>Lasers:</t>
  </si>
  <si>
    <t>distance in mm between the middle of the laser line and the marker on the wall (0.5 mm precision)</t>
  </si>
  <si>
    <t>Dörrinterlock:</t>
  </si>
  <si>
    <t>Tis och torsdag</t>
  </si>
  <si>
    <t>Avsyningsprocedur:</t>
  </si>
  <si>
    <t>Dagligen</t>
  </si>
  <si>
    <t>Nödstopp:</t>
  </si>
  <si>
    <t>Första fredagen i månaden</t>
  </si>
  <si>
    <t>Datum</t>
  </si>
  <si>
    <t>Safety</t>
  </si>
  <si>
    <t>Lasers [mm]</t>
  </si>
  <si>
    <t>Dosimetry Manager</t>
  </si>
  <si>
    <t>All</t>
  </si>
  <si>
    <t>Avsyning</t>
  </si>
  <si>
    <t>varningslampor</t>
  </si>
  <si>
    <t>ljusgardin</t>
  </si>
  <si>
    <t>dörrfunktion</t>
  </si>
  <si>
    <t>RS</t>
  </si>
  <si>
    <t>Red1</t>
  </si>
  <si>
    <t>Green1</t>
  </si>
  <si>
    <t>Red2</t>
  </si>
  <si>
    <t>Green2</t>
  </si>
  <si>
    <t>T [K]</t>
  </si>
  <si>
    <t>Kommentar</t>
  </si>
  <si>
    <t>R31M10</t>
  </si>
  <si>
    <t>R15M10</t>
  </si>
  <si>
    <t>R31M10 
vs. R15M10</t>
  </si>
  <si>
    <t>GI (2%, 2 mm)</t>
  </si>
  <si>
    <t>GI (1%, 1 mm)</t>
  </si>
  <si>
    <t>IBA laser off CV (mm)</t>
  </si>
  <si>
    <t>CV (mm)</t>
  </si>
  <si>
    <r>
      <t>T</t>
    </r>
    <r>
      <rPr>
        <b/>
        <vertAlign val="subscript"/>
        <sz val="10"/>
        <rFont val="Calibri"/>
        <family val="2"/>
        <scheme val="minor"/>
      </rPr>
      <t>room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</si>
  <si>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T</t>
    </r>
    <r>
      <rPr>
        <b/>
        <vertAlign val="subscript"/>
        <sz val="10"/>
        <rFont val="Calibri"/>
        <family val="2"/>
        <scheme val="minor"/>
      </rPr>
      <t>room</t>
    </r>
    <r>
      <rPr>
        <b/>
        <sz val="10"/>
        <rFont val="Calibri"/>
        <family val="2"/>
        <scheme val="minor"/>
      </rPr>
      <t xml:space="preserve"> [K]</t>
    </r>
  </si>
  <si>
    <r>
      <t>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</si>
  <si>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r>
      <t>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</si>
  <si>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t>Difference from reference (%)</t>
  </si>
  <si>
    <t xml:space="preserve">Set-up: </t>
  </si>
  <si>
    <t>Detector condition</t>
  </si>
  <si>
    <t>Symmetry</t>
  </si>
  <si>
    <t>Flatness</t>
  </si>
  <si>
    <t>Good: within 0.5%</t>
  </si>
  <si>
    <r>
      <t>Rot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</si>
  <si>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r>
      <t>Pitcht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</si>
  <si>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r>
      <t>Roll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</si>
  <si>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t>Difference from TPS (%)</t>
  </si>
  <si>
    <t>Calibration Factor</t>
  </si>
  <si>
    <r>
      <t>D</t>
    </r>
    <r>
      <rPr>
        <b/>
        <vertAlign val="subscript"/>
        <sz val="10"/>
        <rFont val="Calibri"/>
        <family val="2"/>
        <scheme val="minor"/>
      </rPr>
      <t>central</t>
    </r>
    <r>
      <rPr>
        <b/>
        <sz val="10"/>
        <rFont val="Calibri"/>
        <family val="2"/>
        <scheme val="minor"/>
      </rPr>
      <t xml:space="preserve"> 
</t>
    </r>
    <r>
      <rPr>
        <sz val="10"/>
        <rFont val="Calibri"/>
        <family val="2"/>
        <scheme val="minor"/>
      </rPr>
      <t>ROI [1 cm x 1 cm]</t>
    </r>
  </si>
  <si>
    <t>Dose from TPS</t>
  </si>
  <si>
    <t>Action level: over 1%</t>
  </si>
  <si>
    <t>Good</t>
  </si>
  <si>
    <t>+/- 1.001 mm</t>
  </si>
  <si>
    <t>+/- 2.001 mm</t>
  </si>
  <si>
    <t>x</t>
  </si>
  <si>
    <t>Action level: over 3%</t>
  </si>
  <si>
    <t>Good: within +/-0.5%</t>
  </si>
  <si>
    <t>Warning: within +/-1%</t>
  </si>
  <si>
    <t>Good: within +/-1%</t>
  </si>
  <si>
    <t>Warning: within +/-2%</t>
  </si>
  <si>
    <r>
      <t>D</t>
    </r>
    <r>
      <rPr>
        <b/>
        <vertAlign val="subscript"/>
        <sz val="10"/>
        <rFont val="Calibri"/>
        <family val="2"/>
        <scheme val="minor"/>
      </rPr>
      <t>central</t>
    </r>
    <r>
      <rPr>
        <b/>
        <sz val="10"/>
        <rFont val="Calibri"/>
        <family val="2"/>
        <scheme val="minor"/>
      </rPr>
      <t xml:space="preserve"> 
ROI [1 cm x 1 cm]</t>
    </r>
  </si>
  <si>
    <t>Penumbra (average)</t>
  </si>
  <si>
    <t>FWHM (average)</t>
  </si>
  <si>
    <t>Parameters and its criterias</t>
  </si>
  <si>
    <t>Value (mm)</t>
  </si>
  <si>
    <t>Value (Gy)</t>
  </si>
  <si>
    <t>Plan ID</t>
  </si>
  <si>
    <t>Parameter</t>
  </si>
  <si>
    <t xml:space="preserve">MyQA Project: </t>
  </si>
  <si>
    <t>Difference from reference (a.u.)</t>
  </si>
  <si>
    <t xml:space="preserve">Medelvärde +/- 20 dygn </t>
  </si>
  <si>
    <t>Medelvärde +/- 10 dygn</t>
  </si>
  <si>
    <t>Plot</t>
  </si>
  <si>
    <t>Ref</t>
  </si>
  <si>
    <t>Difference from reference (a.u.) R15M10</t>
  </si>
  <si>
    <t>Medelvärde +/- 10 dygn R15M10</t>
  </si>
  <si>
    <t>Medelvärde +/- 20 dygn R15M10</t>
  </si>
  <si>
    <t>Difference from reference (a.u.) R31M10</t>
  </si>
  <si>
    <t>Medelvärde +/- 10 dygn R31M10</t>
  </si>
  <si>
    <t>Medelvärde +/- 20 dygn R31M10</t>
  </si>
  <si>
    <t>MyQA Project:</t>
  </si>
  <si>
    <t>Patient in AdaptDelivery</t>
  </si>
  <si>
    <t>Plan ID:</t>
  </si>
  <si>
    <t>Detector Calib. Factor:</t>
  </si>
  <si>
    <t>Titel:</t>
  </si>
  <si>
    <t>Godkänt av:</t>
  </si>
  <si>
    <t xml:space="preserve">Kategori: </t>
  </si>
  <si>
    <t>Skapat av:</t>
  </si>
  <si>
    <t>Reviderat av:</t>
  </si>
  <si>
    <t>ID.nr:</t>
  </si>
  <si>
    <t>Dokumenttyp:</t>
  </si>
  <si>
    <t>Strålskyddsinstruktion</t>
  </si>
  <si>
    <t>Godkänt den:</t>
  </si>
  <si>
    <t>Skapat den:</t>
  </si>
  <si>
    <t>Reviderat den:</t>
  </si>
  <si>
    <t>Protocol for Daily QA: Setup preparation fast check</t>
  </si>
  <si>
    <t>Strålskydd</t>
  </si>
  <si>
    <t>Detector:</t>
  </si>
  <si>
    <t>Phantom:</t>
  </si>
  <si>
    <t>Patient in AdaptDelivery:</t>
  </si>
  <si>
    <t>Protocol for Daily QA: Consistency check of single layer and cubic plans dosimetric parameters</t>
  </si>
  <si>
    <t>Daily single layer parameters</t>
  </si>
  <si>
    <t>Good: within 2%</t>
  </si>
  <si>
    <t>Warning: over 2%</t>
  </si>
  <si>
    <t xml:space="preserve">Action level: over 3% </t>
  </si>
  <si>
    <t>Action level: over 2%</t>
  </si>
  <si>
    <t>Good: within 1%</t>
  </si>
  <si>
    <t>Warning: within 2%</t>
  </si>
  <si>
    <t>R15_SOBP10_2Gy</t>
  </si>
  <si>
    <t>R31_SOBP10_2Gy</t>
  </si>
  <si>
    <t>File name</t>
  </si>
  <si>
    <t>GTR2</t>
  </si>
  <si>
    <t>G2</t>
  </si>
  <si>
    <t>Setup check: GTR2 MatriXX PT_1</t>
  </si>
  <si>
    <t>MatriXX PT_1</t>
  </si>
  <si>
    <t>2.3 cm SW + MatrixPT  position adjusted using X-rays (chambers at iso)</t>
  </si>
  <si>
    <t>IBA MatrixPT_1</t>
  </si>
  <si>
    <t>* reference measurements, Roos IC #2519, 18.11.2022</t>
  </si>
  <si>
    <t xml:space="preserve">GTR2_Reference Calib. 2022-11-04 </t>
  </si>
  <si>
    <t>MatriXX (MatrixPT_1 - position adjusted using X-rays (chambers at iso))</t>
  </si>
  <si>
    <r>
      <t>MyQA 
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</si>
  <si>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MyQA
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</si>
  <si>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r>
      <t>MyQA Offset
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</si>
  <si>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MyQA Offset
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</si>
  <si>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t>Ref. dose (Roos IC SW)*</t>
  </si>
  <si>
    <t>ML</t>
  </si>
  <si>
    <t>GTR2_20221118_OF_04</t>
  </si>
  <si>
    <t>GTR2_20221118_OF_06</t>
  </si>
  <si>
    <t>AC</t>
  </si>
  <si>
    <t>run 04</t>
  </si>
  <si>
    <t>run 06</t>
  </si>
  <si>
    <r>
      <t xml:space="preserve">run 05, </t>
    </r>
    <r>
      <rPr>
        <sz val="10"/>
        <color rgb="FFFF0000"/>
        <rFont val="Calibri"/>
        <family val="2"/>
        <scheme val="minor"/>
      </rPr>
      <t>reference image</t>
    </r>
  </si>
  <si>
    <r>
      <t xml:space="preserve">GTR2_20221118_OF_05, </t>
    </r>
    <r>
      <rPr>
        <b/>
        <sz val="11"/>
        <color rgb="FFFF0000"/>
        <rFont val="Calibri"/>
        <family val="2"/>
        <scheme val="minor"/>
      </rPr>
      <t>REFERENCE IMAGE</t>
    </r>
  </si>
  <si>
    <t>GTR2_20221118_R15M10_01, GTR2_20221118_R31M10_01</t>
  </si>
  <si>
    <t>GTR2_20221118_R15M10_02, GTR2_20221118_R31M10_02</t>
  </si>
  <si>
    <t>GTR2_20221118_R15M10_03, GTR2_20221118_R31M10_03</t>
  </si>
  <si>
    <t>REFERENCE IMAGES</t>
  </si>
  <si>
    <t>GTR2_20221213_R15M10_01, GTR2_20221213_R31M10_01</t>
  </si>
  <si>
    <t>GTR2_DailyQA_Matrixx</t>
  </si>
  <si>
    <t>G2_Daily_MatriXX Skandion</t>
  </si>
  <si>
    <t>Single layer_E150MeV_F10x10</t>
  </si>
  <si>
    <t>Cube_R15_SOBP10; Cube_R31_SOBP10</t>
  </si>
  <si>
    <t>Roos IC</t>
  </si>
  <si>
    <t>MatriXX_1 (Mean)</t>
  </si>
  <si>
    <t>Roos IC vs. TPS</t>
  </si>
  <si>
    <t>JR</t>
  </si>
  <si>
    <t>GTR2_20230216_OF_01</t>
  </si>
  <si>
    <t>GTR2_20230216_R15M10_02, GTR2_20230216_R31M10_02</t>
  </si>
  <si>
    <t>Calibration dose [Gy]</t>
  </si>
  <si>
    <t>Difference from Calibration dose (%)</t>
  </si>
  <si>
    <t>Calibration dose</t>
  </si>
  <si>
    <t>Reference dose (TPS) [Gy]</t>
  </si>
  <si>
    <t>Ref. dose (SPS)</t>
  </si>
  <si>
    <t>Used wrong project, reference is from old matrix procedure project</t>
  </si>
  <si>
    <t>Δx (cm)</t>
  </si>
  <si>
    <t>Δy (cm)</t>
  </si>
  <si>
    <t>Δz (cm)</t>
  </si>
  <si>
    <t>CV (cm)</t>
  </si>
  <si>
    <t>AJ</t>
  </si>
  <si>
    <t>GTR2_20230220_OF_01</t>
  </si>
  <si>
    <t>GTR2_20230220_R15M10_01, GTR2_20230220_R31M10_01</t>
  </si>
  <si>
    <t>ok/ML</t>
  </si>
  <si>
    <t>AE</t>
  </si>
  <si>
    <t>GTR2_20230221_OF_01</t>
  </si>
  <si>
    <t>GTR2_20230221_R15M10_01, GTR2_20230221_R31M10_01</t>
  </si>
  <si>
    <t>AR</t>
  </si>
  <si>
    <t>1009.2</t>
  </si>
  <si>
    <t>GTR2_20230221_OF_02</t>
  </si>
  <si>
    <t>GTR2_20230221_R15M10_02 GTR2_20230221_R31M10_02</t>
  </si>
  <si>
    <t>run_01/Training session</t>
  </si>
  <si>
    <t>run_02/Training session</t>
  </si>
  <si>
    <t>Table position saved in Physic QA</t>
  </si>
  <si>
    <t>X (cm)</t>
  </si>
  <si>
    <t>Y (cm)</t>
  </si>
  <si>
    <t>Z (cm)</t>
  </si>
  <si>
    <t>Ml</t>
  </si>
  <si>
    <t>Signature</t>
  </si>
  <si>
    <t>First name</t>
  </si>
  <si>
    <t>Last name</t>
  </si>
  <si>
    <t>Profession</t>
  </si>
  <si>
    <t>Note</t>
  </si>
  <si>
    <t>AA</t>
  </si>
  <si>
    <t>Ali</t>
  </si>
  <si>
    <t>Alkhiat</t>
  </si>
  <si>
    <t>Medical Physicist</t>
  </si>
  <si>
    <t>Athanasia</t>
  </si>
  <si>
    <t>Christou</t>
  </si>
  <si>
    <t>Summer physicist</t>
  </si>
  <si>
    <t>AD</t>
  </si>
  <si>
    <t>Alexandru</t>
  </si>
  <si>
    <t>Dasu</t>
  </si>
  <si>
    <t>Medical physicist</t>
  </si>
  <si>
    <t>AHL</t>
  </si>
  <si>
    <t>Annika</t>
  </si>
  <si>
    <t>Hall</t>
  </si>
  <si>
    <t>Anton</t>
  </si>
  <si>
    <t>Jansson</t>
  </si>
  <si>
    <t>Uppstuk physicist</t>
  </si>
  <si>
    <t>CVD</t>
  </si>
  <si>
    <t xml:space="preserve">Christina </t>
  </si>
  <si>
    <t>Vallhagen Dahlgren</t>
  </si>
  <si>
    <t>DJ</t>
  </si>
  <si>
    <t>Dan</t>
  </si>
  <si>
    <t>Josefsson</t>
  </si>
  <si>
    <t>EL</t>
  </si>
  <si>
    <t xml:space="preserve">Elias </t>
  </si>
  <si>
    <t>Lindbäck</t>
  </si>
  <si>
    <t>EPe</t>
  </si>
  <si>
    <t>Erik</t>
  </si>
  <si>
    <t>Pettersson</t>
  </si>
  <si>
    <t>GB</t>
  </si>
  <si>
    <t xml:space="preserve">Gloria </t>
  </si>
  <si>
    <t>Bäckström</t>
  </si>
  <si>
    <t>JM</t>
  </si>
  <si>
    <t>Joakim</t>
  </si>
  <si>
    <t>Medin</t>
  </si>
  <si>
    <t>KW</t>
  </si>
  <si>
    <t>Kenneth</t>
  </si>
  <si>
    <t>Wikström</t>
  </si>
  <si>
    <t>LL</t>
  </si>
  <si>
    <t>Linnea</t>
  </si>
  <si>
    <t>Lund</t>
  </si>
  <si>
    <t>MB</t>
  </si>
  <si>
    <t>Mikael</t>
  </si>
  <si>
    <t>Blomqvist</t>
  </si>
  <si>
    <t>ME</t>
  </si>
  <si>
    <t>Marika</t>
  </si>
  <si>
    <t>Enmark</t>
  </si>
  <si>
    <t>MF</t>
  </si>
  <si>
    <t xml:space="preserve">Marcus </t>
  </si>
  <si>
    <t>Fager</t>
  </si>
  <si>
    <t>MJ</t>
  </si>
  <si>
    <t>Johansson</t>
  </si>
  <si>
    <t>MK</t>
  </si>
  <si>
    <t>Marcus</t>
  </si>
  <si>
    <t>Krantz</t>
  </si>
  <si>
    <t>Malgorzata</t>
  </si>
  <si>
    <t>Liszka</t>
  </si>
  <si>
    <t>PL</t>
  </si>
  <si>
    <t>Peter</t>
  </si>
  <si>
    <t>Larsson</t>
  </si>
  <si>
    <t>TH</t>
  </si>
  <si>
    <t>Thomas</t>
  </si>
  <si>
    <t>Henry</t>
  </si>
  <si>
    <t>UG</t>
  </si>
  <si>
    <t>Ulf</t>
  </si>
  <si>
    <t>Granlund</t>
  </si>
  <si>
    <t>The document released for users</t>
  </si>
  <si>
    <t>Conditions in room</t>
  </si>
  <si>
    <t>Z (cm) 
after applying
Offset -3 cm</t>
  </si>
  <si>
    <t>Training session, beam not tunned</t>
  </si>
  <si>
    <t>OJ</t>
  </si>
  <si>
    <t>GTR2_20230224_OF_01</t>
  </si>
  <si>
    <t>GTR2_20230224_R15M10_01, GTR2_20230224_R31M10_01</t>
  </si>
  <si>
    <t>ok</t>
  </si>
  <si>
    <t>GK,EH,AR,AJ,OJ</t>
  </si>
  <si>
    <t>GK,AJ,AR,OJ,EH</t>
  </si>
  <si>
    <t>GTR2_20230227_OF_01</t>
  </si>
  <si>
    <t>GTR2_20230227_R15M10_01, GTR2_20230227_R31M10_01</t>
  </si>
  <si>
    <t>AH,AC</t>
  </si>
  <si>
    <t>GF</t>
  </si>
  <si>
    <t>GTR2_20230228_OF_01</t>
  </si>
  <si>
    <t>GTR2_20230228_R15M10_01, GTR2_20230228_R31M10_01</t>
  </si>
  <si>
    <t>YM</t>
  </si>
  <si>
    <t>SM, AE</t>
  </si>
  <si>
    <t>GTR2_20230301_OF_01</t>
  </si>
  <si>
    <t>GTR2_20230301_R15M10_01, GTR2_20230301_R31M10_01</t>
  </si>
  <si>
    <t>Albin</t>
  </si>
  <si>
    <t>SM</t>
  </si>
  <si>
    <t>Sebastian</t>
  </si>
  <si>
    <t>Mikkelsen</t>
  </si>
  <si>
    <t xml:space="preserve">Adam </t>
  </si>
  <si>
    <t>Röjvall</t>
  </si>
  <si>
    <t>EH</t>
  </si>
  <si>
    <t>Furubjelke</t>
  </si>
  <si>
    <t>Gustav</t>
  </si>
  <si>
    <t>Johan</t>
  </si>
  <si>
    <t>Rensfeldt</t>
  </si>
  <si>
    <t>Kaur</t>
  </si>
  <si>
    <t>Gurpreet</t>
  </si>
  <si>
    <t>Jardfelt</t>
  </si>
  <si>
    <t>Fredriksson</t>
  </si>
  <si>
    <t>Stina</t>
  </si>
  <si>
    <t>SF</t>
  </si>
  <si>
    <t>JR,AR</t>
  </si>
  <si>
    <t>GTR2_20230302_OF_01</t>
  </si>
  <si>
    <t>GTR2_20230302_R15M10_01, GTR2_20230302_R31M10_01</t>
  </si>
  <si>
    <t>Remeber to record the GI vaules/ML</t>
  </si>
  <si>
    <t>SM, AR</t>
  </si>
  <si>
    <t>GTR2_20230303_OF_01</t>
  </si>
  <si>
    <t>GTR2_20230303_R15M10_01, GTR2_20230303_R31M10_01</t>
  </si>
  <si>
    <t>AR, GK</t>
  </si>
  <si>
    <t>GTR2_20230306_OF_01</t>
  </si>
  <si>
    <t>1,685 vid upprepning efter jk-byte</t>
  </si>
  <si>
    <t>AE, GK</t>
  </si>
  <si>
    <t>GTR2_20230307_OF_01</t>
  </si>
  <si>
    <t>Odd to have only 0 on physics QA</t>
  </si>
  <si>
    <t>GTR2_20230308_OF_01</t>
  </si>
  <si>
    <t>GTR2_20230308_OF_02</t>
  </si>
  <si>
    <t>GTR2_20230306_R15M10_01, GTR2_20230306_R31M10_01</t>
  </si>
  <si>
    <t>GTR2_20230306_R31M10_02</t>
  </si>
  <si>
    <t>GTR2_20230307_R15M10_01, GTR2_20230307_R31M10_01</t>
  </si>
  <si>
    <t>GTR2_20230307_R31M10_02</t>
  </si>
  <si>
    <t>GTR2_20230308_R15M10_01, GTR2_20230308_R31M10_01</t>
  </si>
  <si>
    <t>GTR2_20230308_R15M10_02, GTR2_20230308_R31M10_02</t>
  </si>
  <si>
    <r>
      <rPr>
        <sz val="10"/>
        <color rgb="FFFF0000"/>
        <rFont val="Calibri"/>
        <family val="2"/>
        <scheme val="minor"/>
      </rPr>
      <t>Large cube:</t>
    </r>
    <r>
      <rPr>
        <sz val="10"/>
        <color theme="1"/>
        <rFont val="Calibri"/>
        <family val="2"/>
        <scheme val="minor"/>
      </rPr>
      <t xml:space="preserve"> region approx. 3x3cm (right, down corner of the field) where dose deviates from reference in av. -2.5%</t>
    </r>
  </si>
  <si>
    <t>Måndag</t>
  </si>
  <si>
    <t>Tisdag</t>
  </si>
  <si>
    <t>Onsdag</t>
  </si>
  <si>
    <t>Torsdag</t>
  </si>
  <si>
    <t>Fredag</t>
  </si>
  <si>
    <t>only large cube was repeated</t>
  </si>
  <si>
    <t>GTR2_20230309_OF_01</t>
  </si>
  <si>
    <t>GTR2_20230309_R15M10_01, GTR2_20230309_R31M10_01</t>
  </si>
  <si>
    <t>GK,AR</t>
  </si>
  <si>
    <t>GTR2_20230310_OF_01</t>
  </si>
  <si>
    <t>GTR2_20230310_R15M10_01, GTR2_20230310_R31M10_01</t>
  </si>
  <si>
    <t>Eriksson</t>
  </si>
  <si>
    <t>EF</t>
  </si>
  <si>
    <t>Emil</t>
  </si>
  <si>
    <t>Forsberg</t>
  </si>
  <si>
    <t>EN</t>
  </si>
  <si>
    <t>Näslund</t>
  </si>
  <si>
    <t>GK</t>
  </si>
  <si>
    <t>Olof</t>
  </si>
  <si>
    <t>ON</t>
  </si>
  <si>
    <t>Olivier</t>
  </si>
  <si>
    <t>Younes</t>
  </si>
  <si>
    <t>Majeddam</t>
  </si>
  <si>
    <t>EA</t>
  </si>
  <si>
    <t xml:space="preserve">Erik </t>
  </si>
  <si>
    <t>Almhagen</t>
  </si>
  <si>
    <t>NIC</t>
  </si>
  <si>
    <t>Carl Magnus</t>
  </si>
  <si>
    <t>Nilsson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</si>
</sst>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name val="MS Sans Serif"/>
    </font>
    <font>
      <sz val="9"/>
      <name val="Verdana"/>
      <family val="2"/>
    </font>
    <font>
      <sz val="8"/>
      <name val="Verdana"/>
      <family val="2"/>
    </font>
    <font>
      <sz val="12"/>
      <name val="Verdana"/>
      <family val="2"/>
    </font>
    <font>
      <b/>
      <sz val="9"/>
      <name val="Verdana"/>
      <family val="2"/>
    </font>
    <font>
      <b/>
      <sz val="11"/>
      <color theme="9" tint="-0.499984740745262"/>
      <name val="Calibri"/>
      <family val="2"/>
      <scheme val="minor"/>
    </font>
    <font>
      <b/>
      <sz val="14"/>
      <name val="Verdana"/>
      <family val="2"/>
    </font>
    <font>
      <b/>
      <sz val="14"/>
      <color theme="1"/>
      <name val="Calibri"/>
      <family val="2"/>
      <scheme val="minor"/>
    </font>
    <font>
      <b/>
      <sz val="14"/>
      <color rgb="FF9C5700"/>
      <name val="Calibri"/>
      <family val="2"/>
      <scheme val="minor"/>
    </font>
    <font>
      <sz val="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</patternFill>
    </fill>
    <fill>
      <patternFill patternType="solid">
        <fgColor theme="9" tint="-0.249977111117893"/>
        <bgColor theme="9"/>
      </patternFill>
    </fill>
    <fill>
      <patternFill patternType="solid">
        <fgColor rgb="FFFFC000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9"/>
      </top>
      <bottom/>
      <diagonal/>
    </border>
    <border>
      <left/>
      <right style="medium">
        <color indexed="64"/>
      </right>
      <top style="thin">
        <color theme="9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theme="9" tint="-0.24994659260841701"/>
      </right>
      <top style="thin">
        <color theme="9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/>
      </top>
      <bottom/>
      <diagonal/>
    </border>
    <border>
      <left style="thin">
        <color theme="9" tint="-0.24994659260841701"/>
      </left>
      <right style="medium">
        <color indexed="64"/>
      </right>
      <top style="thin">
        <color theme="9"/>
      </top>
      <bottom/>
      <diagonal/>
    </border>
    <border>
      <left style="medium">
        <color indexed="64"/>
      </left>
      <right style="medium">
        <color indexed="64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indexed="64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10" fontId="1" fillId="0" borderId="0" applyFont="0" applyFill="0" applyBorder="0" applyAlignment="0" applyProtection="0"/>
    <xf numFmtId="0" fontId="9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4" fillId="0" borderId="0" applyNumberFormat="0" applyFill="0" applyBorder="0" applyAlignment="0" applyProtection="0"/>
    <xf numFmtId="0" fontId="23" fillId="16" borderId="0" applyNumberFormat="0" applyBorder="0" applyAlignment="0" applyProtection="0"/>
    <xf numFmtId="0" fontId="24" fillId="17" borderId="0" applyNumberFormat="0" applyBorder="0" applyAlignment="0" applyProtection="0"/>
    <xf numFmtId="0" fontId="28" fillId="0" borderId="0"/>
  </cellStyleXfs>
  <cellXfs count="503">
    <xf numFmtId="0" fontId="0" fillId="0" borderId="0" xfId="0"/>
    <xf numFmtId="0" fontId="2" fillId="0" borderId="0" xfId="0" applyFont="1"/>
    <xf numFmtId="0" fontId="3" fillId="4" borderId="0" xfId="3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1" fontId="0" fillId="0" borderId="0" xfId="0" applyNumberFormat="1"/>
    <xf numFmtId="1" fontId="6" fillId="0" borderId="0" xfId="0" applyNumberFormat="1" applyFont="1" applyAlignment="1">
      <alignment horizontal="left"/>
    </xf>
    <xf numFmtId="1" fontId="7" fillId="0" borderId="0" xfId="0" applyNumberFormat="1" applyFont="1"/>
    <xf numFmtId="0" fontId="0" fillId="0" borderId="0" xfId="0" applyProtection="1">
      <protection locked="0"/>
    </xf>
    <xf numFmtId="9" fontId="0" fillId="0" borderId="0" xfId="0" applyNumberFormat="1" applyProtection="1">
      <protection locked="0"/>
    </xf>
    <xf numFmtId="0" fontId="0" fillId="0" borderId="3" xfId="0" applyBorder="1" applyProtection="1">
      <protection locked="0"/>
    </xf>
    <xf numFmtId="0" fontId="9" fillId="5" borderId="0" xfId="5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9" fillId="5" borderId="0" xfId="5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10" borderId="5" xfId="7" applyFont="1" applyFill="1" applyBorder="1" applyAlignment="1" applyProtection="1">
      <alignment horizontal="center" vertical="center"/>
      <protection locked="0"/>
    </xf>
    <xf numFmtId="0" fontId="2" fillId="12" borderId="1" xfId="7" applyNumberFormat="1" applyFont="1" applyFill="1" applyBorder="1" applyAlignment="1" applyProtection="1">
      <alignment horizontal="center" vertical="center" wrapText="1"/>
      <protection locked="0"/>
    </xf>
    <xf numFmtId="0" fontId="10" fillId="12" borderId="8" xfId="2" applyNumberFormat="1" applyFont="1" applyFill="1" applyBorder="1" applyAlignment="1" applyProtection="1">
      <alignment horizontal="center" vertical="center" wrapText="1"/>
      <protection locked="0"/>
    </xf>
    <xf numFmtId="0" fontId="10" fillId="13" borderId="10" xfId="0" applyFont="1" applyFill="1" applyBorder="1" applyAlignment="1" applyProtection="1">
      <alignment horizontal="center" vertical="center"/>
      <protection locked="0"/>
    </xf>
    <xf numFmtId="0" fontId="10" fillId="13" borderId="11" xfId="0" applyFont="1" applyFill="1" applyBorder="1" applyAlignment="1" applyProtection="1">
      <alignment horizontal="center" vertical="center"/>
      <protection locked="0"/>
    </xf>
    <xf numFmtId="0" fontId="10" fillId="13" borderId="9" xfId="0" applyFont="1" applyFill="1" applyBorder="1" applyAlignment="1" applyProtection="1">
      <alignment horizontal="center" vertical="center"/>
      <protection locked="0"/>
    </xf>
    <xf numFmtId="0" fontId="10" fillId="13" borderId="4" xfId="0" applyFont="1" applyFill="1" applyBorder="1" applyAlignment="1" applyProtection="1">
      <alignment horizontal="center" vertical="center"/>
      <protection locked="0"/>
    </xf>
    <xf numFmtId="0" fontId="10" fillId="13" borderId="5" xfId="0" applyFont="1" applyFill="1" applyBorder="1" applyAlignment="1" applyProtection="1">
      <alignment horizontal="center" vertical="center"/>
      <protection locked="0"/>
    </xf>
    <xf numFmtId="0" fontId="10" fillId="13" borderId="6" xfId="0" applyFont="1" applyFill="1" applyBorder="1" applyAlignment="1" applyProtection="1">
      <alignment horizontal="center" vertical="center"/>
      <protection locked="0"/>
    </xf>
    <xf numFmtId="0" fontId="10" fillId="14" borderId="12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2" fillId="0" borderId="3" xfId="0" applyFont="1" applyBorder="1"/>
    <xf numFmtId="0" fontId="0" fillId="0" borderId="11" xfId="0" applyBorder="1"/>
    <xf numFmtId="0" fontId="2" fillId="0" borderId="11" xfId="0" applyFont="1" applyBorder="1"/>
    <xf numFmtId="0" fontId="13" fillId="0" borderId="0" xfId="0" applyFont="1"/>
    <xf numFmtId="0" fontId="4" fillId="0" borderId="0" xfId="0" applyFont="1"/>
    <xf numFmtId="2" fontId="2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1" fontId="6" fillId="0" borderId="0" xfId="0" applyNumberFormat="1" applyFont="1" applyAlignment="1" applyProtection="1">
      <alignment horizontal="left"/>
      <protection locked="0"/>
    </xf>
    <xf numFmtId="1" fontId="0" fillId="0" borderId="0" xfId="0" applyNumberFormat="1" applyProtection="1">
      <protection locked="0"/>
    </xf>
    <xf numFmtId="0" fontId="5" fillId="0" borderId="0" xfId="0" applyFont="1" applyProtection="1">
      <protection locked="0"/>
    </xf>
    <xf numFmtId="0" fontId="2" fillId="9" borderId="0" xfId="4" applyNumberFormat="1" applyFont="1" applyFill="1" applyBorder="1"/>
    <xf numFmtId="0" fontId="2" fillId="0" borderId="0" xfId="4" applyNumberFormat="1" applyFont="1" applyFill="1" applyBorder="1"/>
    <xf numFmtId="0" fontId="17" fillId="0" borderId="0" xfId="0" applyFont="1"/>
    <xf numFmtId="1" fontId="5" fillId="0" borderId="0" xfId="0" applyNumberFormat="1" applyFont="1" applyProtection="1">
      <protection locked="0"/>
    </xf>
    <xf numFmtId="1" fontId="17" fillId="0" borderId="0" xfId="0" applyNumberFormat="1" applyFont="1" applyProtection="1">
      <protection locked="0"/>
    </xf>
    <xf numFmtId="0" fontId="16" fillId="0" borderId="0" xfId="0" applyFont="1"/>
    <xf numFmtId="49" fontId="17" fillId="0" borderId="0" xfId="0" applyNumberFormat="1" applyFont="1" applyAlignment="1" applyProtection="1">
      <alignment horizontal="right"/>
      <protection locked="0"/>
    </xf>
    <xf numFmtId="9" fontId="17" fillId="0" borderId="0" xfId="0" applyNumberFormat="1" applyFont="1" applyProtection="1">
      <protection locked="0"/>
    </xf>
    <xf numFmtId="9" fontId="17" fillId="0" borderId="0" xfId="0" applyNumberFormat="1" applyFont="1"/>
    <xf numFmtId="0" fontId="17" fillId="0" borderId="0" xfId="0" applyFont="1" applyAlignment="1">
      <alignment horizontal="center"/>
    </xf>
    <xf numFmtId="164" fontId="20" fillId="0" borderId="0" xfId="0" applyNumberFormat="1" applyFont="1"/>
    <xf numFmtId="9" fontId="17" fillId="0" borderId="0" xfId="0" quotePrefix="1" applyNumberFormat="1" applyFont="1" applyAlignment="1" applyProtection="1">
      <alignment horizontal="center" vertical="center"/>
      <protection locked="0"/>
    </xf>
    <xf numFmtId="1" fontId="17" fillId="0" borderId="0" xfId="0" applyNumberFormat="1" applyFont="1" applyAlignment="1" applyProtection="1">
      <alignment horizontal="center" vertical="center"/>
      <protection locked="0"/>
    </xf>
    <xf numFmtId="9" fontId="17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2" fontId="16" fillId="0" borderId="0" xfId="0" applyNumberFormat="1" applyFont="1"/>
    <xf numFmtId="164" fontId="25" fillId="16" borderId="0" xfId="9" applyNumberFormat="1" applyFont="1" applyBorder="1" applyAlignment="1">
      <alignment horizontal="center"/>
    </xf>
    <xf numFmtId="164" fontId="26" fillId="17" borderId="0" xfId="10" applyNumberFormat="1" applyFont="1" applyBorder="1" applyAlignment="1">
      <alignment horizontal="center"/>
    </xf>
    <xf numFmtId="164" fontId="27" fillId="5" borderId="0" xfId="5" applyNumberFormat="1" applyFont="1" applyBorder="1" applyAlignment="1">
      <alignment horizontal="center"/>
    </xf>
    <xf numFmtId="164" fontId="25" fillId="16" borderId="0" xfId="9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5" fillId="16" borderId="0" xfId="9" applyNumberFormat="1" applyFont="1" applyBorder="1" applyAlignment="1">
      <alignment horizontal="center"/>
    </xf>
    <xf numFmtId="2" fontId="26" fillId="17" borderId="0" xfId="10" applyNumberFormat="1" applyFont="1" applyBorder="1" applyAlignment="1">
      <alignment horizontal="center"/>
    </xf>
    <xf numFmtId="2" fontId="27" fillId="5" borderId="0" xfId="5" applyNumberFormat="1" applyFont="1" applyBorder="1" applyAlignment="1">
      <alignment horizontal="center"/>
    </xf>
    <xf numFmtId="2" fontId="25" fillId="16" borderId="0" xfId="9" applyNumberFormat="1" applyFont="1" applyBorder="1" applyAlignment="1">
      <alignment horizontal="center"/>
    </xf>
    <xf numFmtId="0" fontId="20" fillId="0" borderId="0" xfId="0" applyFont="1" applyAlignment="1" applyProtection="1">
      <alignment horizontal="left"/>
      <protection locked="0"/>
    </xf>
    <xf numFmtId="9" fontId="27" fillId="0" borderId="0" xfId="5" applyNumberFormat="1" applyFont="1" applyFill="1" applyBorder="1" applyAlignment="1">
      <alignment horizontal="center"/>
    </xf>
    <xf numFmtId="164" fontId="26" fillId="17" borderId="0" xfId="10" applyNumberFormat="1" applyFont="1" applyBorder="1" applyAlignment="1">
      <alignment horizontal="left"/>
    </xf>
    <xf numFmtId="164" fontId="25" fillId="16" borderId="0" xfId="9" applyNumberFormat="1" applyFont="1" applyBorder="1" applyAlignment="1">
      <alignment horizontal="left"/>
    </xf>
    <xf numFmtId="164" fontId="25" fillId="16" borderId="3" xfId="9" applyNumberFormat="1" applyFont="1" applyBorder="1" applyAlignment="1">
      <alignment horizontal="center" vertical="center"/>
    </xf>
    <xf numFmtId="164" fontId="27" fillId="5" borderId="3" xfId="5" applyNumberFormat="1" applyFont="1" applyBorder="1" applyAlignment="1">
      <alignment horizontal="center"/>
    </xf>
    <xf numFmtId="164" fontId="27" fillId="5" borderId="29" xfId="5" applyNumberFormat="1" applyFont="1" applyBorder="1" applyAlignment="1">
      <alignment horizontal="center"/>
    </xf>
    <xf numFmtId="2" fontId="26" fillId="17" borderId="0" xfId="10" quotePrefix="1" applyNumberFormat="1" applyFont="1" applyBorder="1" applyAlignment="1">
      <alignment horizontal="center"/>
    </xf>
    <xf numFmtId="164" fontId="26" fillId="17" borderId="0" xfId="10" applyNumberFormat="1" applyFont="1" applyAlignment="1">
      <alignment horizontal="center"/>
    </xf>
    <xf numFmtId="164" fontId="27" fillId="5" borderId="0" xfId="5" applyNumberFormat="1" applyFont="1" applyAlignment="1">
      <alignment horizontal="center"/>
    </xf>
    <xf numFmtId="164" fontId="25" fillId="16" borderId="0" xfId="9" applyNumberFormat="1" applyFont="1" applyAlignment="1">
      <alignment horizontal="center"/>
    </xf>
    <xf numFmtId="0" fontId="17" fillId="18" borderId="0" xfId="0" applyFont="1" applyFill="1" applyAlignment="1" applyProtection="1">
      <alignment horizontal="center"/>
      <protection locked="0"/>
    </xf>
    <xf numFmtId="0" fontId="16" fillId="18" borderId="0" xfId="0" applyFont="1" applyFill="1" applyAlignment="1" applyProtection="1">
      <alignment horizontal="center"/>
      <protection locked="0"/>
    </xf>
    <xf numFmtId="0" fontId="15" fillId="0" borderId="0" xfId="1" applyFont="1" applyFill="1" applyBorder="1" applyAlignment="1" applyProtection="1">
      <alignment horizontal="center" vertical="center"/>
      <protection locked="0"/>
    </xf>
    <xf numFmtId="2" fontId="2" fillId="0" borderId="29" xfId="0" applyNumberFormat="1" applyFont="1" applyBorder="1"/>
    <xf numFmtId="2" fontId="16" fillId="18" borderId="0" xfId="0" applyNumberFormat="1" applyFont="1" applyFill="1" applyAlignment="1" applyProtection="1">
      <alignment horizontal="center"/>
      <protection locked="0"/>
    </xf>
    <xf numFmtId="164" fontId="17" fillId="0" borderId="41" xfId="0" applyNumberFormat="1" applyFont="1" applyBorder="1" applyAlignment="1">
      <alignment horizontal="center"/>
    </xf>
    <xf numFmtId="2" fontId="17" fillId="0" borderId="43" xfId="4" applyNumberFormat="1" applyFont="1" applyFill="1" applyBorder="1" applyAlignment="1">
      <alignment horizontal="center"/>
    </xf>
    <xf numFmtId="2" fontId="17" fillId="0" borderId="42" xfId="4" applyNumberFormat="1" applyFont="1" applyFill="1" applyBorder="1" applyAlignment="1">
      <alignment horizontal="center"/>
    </xf>
    <xf numFmtId="164" fontId="17" fillId="0" borderId="42" xfId="0" applyNumberFormat="1" applyFont="1" applyBorder="1" applyAlignment="1">
      <alignment horizontal="center"/>
    </xf>
    <xf numFmtId="2" fontId="17" fillId="0" borderId="42" xfId="0" applyNumberFormat="1" applyFont="1" applyBorder="1" applyAlignment="1">
      <alignment horizontal="center"/>
    </xf>
    <xf numFmtId="2" fontId="17" fillId="0" borderId="44" xfId="0" applyNumberFormat="1" applyFont="1" applyBorder="1" applyAlignment="1">
      <alignment horizontal="center"/>
    </xf>
    <xf numFmtId="1" fontId="15" fillId="0" borderId="38" xfId="1" applyNumberFormat="1" applyFont="1" applyFill="1" applyBorder="1" applyAlignment="1" applyProtection="1">
      <alignment horizontal="center" vertical="center"/>
      <protection locked="0"/>
    </xf>
    <xf numFmtId="0" fontId="15" fillId="0" borderId="45" xfId="1" applyFont="1" applyFill="1" applyBorder="1" applyAlignment="1">
      <alignment horizontal="center" vertical="center" wrapText="1"/>
    </xf>
    <xf numFmtId="0" fontId="15" fillId="0" borderId="46" xfId="1" applyFont="1" applyFill="1" applyBorder="1" applyAlignment="1">
      <alignment horizontal="center" vertical="center" wrapText="1"/>
    </xf>
    <xf numFmtId="0" fontId="15" fillId="0" borderId="47" xfId="1" applyFont="1" applyFill="1" applyBorder="1" applyAlignment="1">
      <alignment horizontal="center" vertical="center" wrapText="1"/>
    </xf>
    <xf numFmtId="0" fontId="15" fillId="0" borderId="48" xfId="1" applyNumberFormat="1" applyFont="1" applyFill="1" applyBorder="1" applyAlignment="1">
      <alignment horizontal="center" vertical="center" wrapText="1"/>
    </xf>
    <xf numFmtId="0" fontId="15" fillId="0" borderId="46" xfId="1" applyNumberFormat="1" applyFont="1" applyFill="1" applyBorder="1" applyAlignment="1">
      <alignment horizontal="center" vertical="center" wrapText="1"/>
    </xf>
    <xf numFmtId="0" fontId="15" fillId="0" borderId="49" xfId="1" applyNumberFormat="1" applyFont="1" applyFill="1" applyBorder="1" applyAlignment="1">
      <alignment horizontal="center" vertical="center" wrapText="1"/>
    </xf>
    <xf numFmtId="0" fontId="15" fillId="0" borderId="46" xfId="1" applyFont="1" applyFill="1" applyBorder="1" applyAlignment="1" applyProtection="1">
      <alignment horizontal="center" vertical="center" wrapText="1"/>
      <protection locked="0"/>
    </xf>
    <xf numFmtId="1" fontId="0" fillId="0" borderId="50" xfId="0" applyNumberFormat="1" applyBorder="1" applyProtection="1">
      <protection locked="0"/>
    </xf>
    <xf numFmtId="1" fontId="0" fillId="0" borderId="52" xfId="0" applyNumberFormat="1" applyBorder="1" applyAlignment="1" applyProtection="1">
      <alignment horizontal="center"/>
      <protection locked="0"/>
    </xf>
    <xf numFmtId="164" fontId="17" fillId="0" borderId="39" xfId="0" applyNumberFormat="1" applyFont="1" applyBorder="1" applyAlignment="1">
      <alignment horizontal="center"/>
    </xf>
    <xf numFmtId="10" fontId="17" fillId="0" borderId="34" xfId="4" applyFont="1" applyFill="1" applyBorder="1" applyAlignment="1">
      <alignment horizontal="center"/>
    </xf>
    <xf numFmtId="10" fontId="17" fillId="0" borderId="35" xfId="4" applyFont="1" applyFill="1" applyBorder="1" applyAlignment="1">
      <alignment horizontal="center"/>
    </xf>
    <xf numFmtId="2" fontId="17" fillId="0" borderId="33" xfId="4" applyNumberFormat="1" applyFont="1" applyFill="1" applyBorder="1" applyAlignment="1">
      <alignment horizontal="center"/>
    </xf>
    <xf numFmtId="2" fontId="17" fillId="0" borderId="34" xfId="4" applyNumberFormat="1" applyFont="1" applyFill="1" applyBorder="1" applyAlignment="1">
      <alignment horizontal="center"/>
    </xf>
    <xf numFmtId="164" fontId="17" fillId="0" borderId="34" xfId="0" applyNumberFormat="1" applyFont="1" applyBorder="1" applyAlignment="1">
      <alignment horizontal="center"/>
    </xf>
    <xf numFmtId="2" fontId="17" fillId="0" borderId="34" xfId="0" applyNumberFormat="1" applyFont="1" applyBorder="1" applyAlignment="1">
      <alignment horizontal="center"/>
    </xf>
    <xf numFmtId="2" fontId="17" fillId="0" borderId="40" xfId="0" applyNumberFormat="1" applyFont="1" applyBorder="1" applyAlignment="1">
      <alignment horizontal="center"/>
    </xf>
    <xf numFmtId="0" fontId="2" fillId="0" borderId="34" xfId="4" applyNumberFormat="1" applyFont="1" applyFill="1" applyBorder="1"/>
    <xf numFmtId="1" fontId="15" fillId="0" borderId="53" xfId="1" applyNumberFormat="1" applyFont="1" applyFill="1" applyBorder="1" applyAlignment="1" applyProtection="1">
      <alignment horizontal="center" vertical="center"/>
      <protection locked="0"/>
    </xf>
    <xf numFmtId="1" fontId="15" fillId="0" borderId="54" xfId="1" applyNumberFormat="1" applyFont="1" applyFill="1" applyBorder="1" applyAlignment="1" applyProtection="1">
      <alignment horizontal="center" vertical="center"/>
      <protection locked="0"/>
    </xf>
    <xf numFmtId="0" fontId="15" fillId="0" borderId="56" xfId="1" applyFont="1" applyFill="1" applyBorder="1" applyAlignment="1" applyProtection="1">
      <alignment horizontal="center" vertical="center"/>
      <protection locked="0"/>
    </xf>
    <xf numFmtId="0" fontId="15" fillId="0" borderId="56" xfId="1" applyFont="1" applyFill="1" applyBorder="1" applyAlignment="1" applyProtection="1">
      <alignment horizontal="center" vertical="center" wrapText="1"/>
      <protection locked="0"/>
    </xf>
    <xf numFmtId="1" fontId="15" fillId="0" borderId="56" xfId="1" applyNumberFormat="1" applyFont="1" applyFill="1" applyBorder="1" applyAlignment="1" applyProtection="1">
      <alignment horizontal="center" vertical="center"/>
      <protection locked="0"/>
    </xf>
    <xf numFmtId="0" fontId="15" fillId="0" borderId="55" xfId="1" applyFont="1" applyFill="1" applyBorder="1" applyAlignment="1">
      <alignment horizontal="center" vertical="center" wrapText="1"/>
    </xf>
    <xf numFmtId="0" fontId="15" fillId="0" borderId="56" xfId="1" applyFont="1" applyFill="1" applyBorder="1" applyAlignment="1">
      <alignment horizontal="center" vertical="center" wrapText="1"/>
    </xf>
    <xf numFmtId="0" fontId="15" fillId="0" borderId="57" xfId="1" applyFont="1" applyFill="1" applyBorder="1" applyAlignment="1">
      <alignment horizontal="center" vertical="center" wrapText="1"/>
    </xf>
    <xf numFmtId="10" fontId="17" fillId="0" borderId="58" xfId="4" applyFont="1" applyFill="1" applyBorder="1" applyAlignment="1">
      <alignment horizontal="center"/>
    </xf>
    <xf numFmtId="0" fontId="15" fillId="0" borderId="60" xfId="1" applyFont="1" applyFill="1" applyBorder="1" applyAlignment="1" applyProtection="1">
      <alignment horizontal="center" vertical="center"/>
      <protection locked="0"/>
    </xf>
    <xf numFmtId="0" fontId="15" fillId="0" borderId="61" xfId="1" applyFont="1" applyFill="1" applyBorder="1" applyAlignment="1">
      <alignment horizontal="center" vertical="center"/>
    </xf>
    <xf numFmtId="1" fontId="15" fillId="0" borderId="59" xfId="1" applyNumberFormat="1" applyFont="1" applyFill="1" applyBorder="1" applyAlignment="1" applyProtection="1">
      <alignment horizontal="center" vertical="center"/>
      <protection locked="0"/>
    </xf>
    <xf numFmtId="1" fontId="15" fillId="0" borderId="60" xfId="1" applyNumberFormat="1" applyFont="1" applyFill="1" applyBorder="1" applyAlignment="1" applyProtection="1">
      <alignment horizontal="center" vertical="center"/>
      <protection locked="0"/>
    </xf>
    <xf numFmtId="1" fontId="15" fillId="0" borderId="61" xfId="1" applyNumberFormat="1" applyFont="1" applyFill="1" applyBorder="1" applyAlignment="1" applyProtection="1">
      <alignment horizontal="center" vertical="center"/>
      <protection locked="0"/>
    </xf>
    <xf numFmtId="0" fontId="15" fillId="0" borderId="60" xfId="1" applyFont="1" applyFill="1" applyBorder="1" applyAlignment="1">
      <alignment horizontal="center" vertical="center" wrapText="1"/>
    </xf>
    <xf numFmtId="0" fontId="15" fillId="0" borderId="61" xfId="1" applyFont="1" applyFill="1" applyBorder="1" applyAlignment="1">
      <alignment horizontal="center" vertical="center" wrapText="1"/>
    </xf>
    <xf numFmtId="0" fontId="17" fillId="0" borderId="40" xfId="4" applyNumberFormat="1" applyFont="1" applyFill="1" applyBorder="1" applyAlignment="1">
      <alignment horizontal="center"/>
    </xf>
    <xf numFmtId="164" fontId="17" fillId="0" borderId="62" xfId="0" applyNumberFormat="1" applyFont="1" applyBorder="1" applyAlignment="1">
      <alignment horizontal="center"/>
    </xf>
    <xf numFmtId="10" fontId="17" fillId="0" borderId="63" xfId="4" applyFont="1" applyFill="1" applyBorder="1" applyAlignment="1">
      <alignment horizontal="center"/>
    </xf>
    <xf numFmtId="10" fontId="17" fillId="0" borderId="67" xfId="4" applyFont="1" applyFill="1" applyBorder="1" applyAlignment="1">
      <alignment horizontal="center"/>
    </xf>
    <xf numFmtId="0" fontId="17" fillId="0" borderId="64" xfId="4" applyNumberFormat="1" applyFont="1" applyFill="1" applyBorder="1" applyAlignment="1">
      <alignment horizontal="center"/>
    </xf>
    <xf numFmtId="0" fontId="15" fillId="0" borderId="8" xfId="1" applyFont="1" applyFill="1" applyBorder="1" applyAlignment="1">
      <alignment horizontal="center" vertical="center" wrapText="1"/>
    </xf>
    <xf numFmtId="0" fontId="4" fillId="0" borderId="0" xfId="0" applyFont="1" applyAlignment="1" applyProtection="1">
      <alignment horizontal="center"/>
      <protection locked="0"/>
    </xf>
    <xf numFmtId="164" fontId="16" fillId="18" borderId="3" xfId="0" applyNumberFormat="1" applyFont="1" applyFill="1" applyBorder="1" applyAlignment="1" applyProtection="1">
      <alignment horizontal="center"/>
      <protection locked="0"/>
    </xf>
    <xf numFmtId="164" fontId="26" fillId="17" borderId="3" xfId="10" applyNumberFormat="1" applyFont="1" applyBorder="1" applyAlignment="1">
      <alignment horizontal="center"/>
    </xf>
    <xf numFmtId="2" fontId="16" fillId="0" borderId="73" xfId="0" applyNumberFormat="1" applyFont="1" applyBorder="1"/>
    <xf numFmtId="1" fontId="17" fillId="0" borderId="3" xfId="0" applyNumberFormat="1" applyFont="1" applyBorder="1" applyProtection="1">
      <protection locked="0"/>
    </xf>
    <xf numFmtId="2" fontId="16" fillId="0" borderId="75" xfId="0" applyNumberFormat="1" applyFont="1" applyBorder="1"/>
    <xf numFmtId="1" fontId="17" fillId="0" borderId="74" xfId="0" applyNumberFormat="1" applyFont="1" applyBorder="1" applyProtection="1">
      <protection locked="0"/>
    </xf>
    <xf numFmtId="0" fontId="0" fillId="0" borderId="29" xfId="0" applyBorder="1" applyProtection="1">
      <protection locked="0"/>
    </xf>
    <xf numFmtId="164" fontId="25" fillId="16" borderId="29" xfId="9" applyNumberFormat="1" applyFont="1" applyBorder="1" applyAlignment="1">
      <alignment horizontal="center"/>
    </xf>
    <xf numFmtId="164" fontId="26" fillId="17" borderId="29" xfId="10" applyNumberFormat="1" applyFont="1" applyBorder="1" applyAlignment="1">
      <alignment horizontal="center"/>
    </xf>
    <xf numFmtId="1" fontId="17" fillId="0" borderId="27" xfId="0" applyNumberFormat="1" applyFont="1" applyBorder="1" applyProtection="1">
      <protection locked="0"/>
    </xf>
    <xf numFmtId="2" fontId="16" fillId="0" borderId="77" xfId="0" applyNumberFormat="1" applyFont="1" applyBorder="1"/>
    <xf numFmtId="2" fontId="17" fillId="0" borderId="76" xfId="0" applyNumberFormat="1" applyFont="1" applyBorder="1" applyAlignment="1">
      <alignment horizontal="left"/>
    </xf>
    <xf numFmtId="1" fontId="17" fillId="0" borderId="76" xfId="0" applyNumberFormat="1" applyFont="1" applyBorder="1" applyProtection="1">
      <protection locked="0"/>
    </xf>
    <xf numFmtId="2" fontId="17" fillId="0" borderId="31" xfId="0" applyNumberFormat="1" applyFont="1" applyBorder="1" applyAlignment="1">
      <alignment horizontal="left"/>
    </xf>
    <xf numFmtId="0" fontId="20" fillId="0" borderId="28" xfId="0" applyFont="1" applyBorder="1" applyAlignment="1" applyProtection="1">
      <alignment horizontal="left"/>
      <protection locked="0"/>
    </xf>
    <xf numFmtId="0" fontId="20" fillId="0" borderId="76" xfId="0" applyFont="1" applyBorder="1" applyAlignment="1" applyProtection="1">
      <alignment horizontal="left"/>
      <protection locked="0"/>
    </xf>
    <xf numFmtId="14" fontId="20" fillId="0" borderId="76" xfId="0" applyNumberFormat="1" applyFont="1" applyBorder="1" applyAlignment="1" applyProtection="1">
      <alignment horizontal="left"/>
      <protection locked="0"/>
    </xf>
    <xf numFmtId="14" fontId="20" fillId="0" borderId="77" xfId="0" applyNumberFormat="1" applyFont="1" applyBorder="1" applyAlignment="1" applyProtection="1">
      <alignment horizontal="left"/>
      <protection locked="0"/>
    </xf>
    <xf numFmtId="1" fontId="0" fillId="0" borderId="78" xfId="0" applyNumberFormat="1" applyBorder="1" applyAlignment="1" applyProtection="1">
      <alignment horizontal="center"/>
      <protection locked="0"/>
    </xf>
    <xf numFmtId="2" fontId="17" fillId="0" borderId="58" xfId="4" applyNumberFormat="1" applyFont="1" applyFill="1" applyBorder="1" applyAlignment="1">
      <alignment horizontal="center"/>
    </xf>
    <xf numFmtId="164" fontId="17" fillId="0" borderId="58" xfId="0" applyNumberFormat="1" applyFont="1" applyBorder="1" applyAlignment="1">
      <alignment horizontal="center"/>
    </xf>
    <xf numFmtId="2" fontId="17" fillId="0" borderId="58" xfId="0" applyNumberFormat="1" applyFont="1" applyBorder="1" applyAlignment="1">
      <alignment horizontal="center"/>
    </xf>
    <xf numFmtId="2" fontId="17" fillId="0" borderId="72" xfId="0" applyNumberFormat="1" applyFont="1" applyBorder="1" applyAlignment="1">
      <alignment horizontal="center"/>
    </xf>
    <xf numFmtId="1" fontId="15" fillId="0" borderId="4" xfId="1" applyNumberFormat="1" applyFont="1" applyFill="1" applyBorder="1" applyAlignment="1" applyProtection="1">
      <alignment horizontal="center" vertical="center"/>
      <protection locked="0"/>
    </xf>
    <xf numFmtId="0" fontId="15" fillId="0" borderId="56" xfId="1" applyNumberFormat="1" applyFont="1" applyFill="1" applyBorder="1" applyAlignment="1">
      <alignment horizontal="center" vertical="center" wrapText="1"/>
    </xf>
    <xf numFmtId="0" fontId="15" fillId="0" borderId="61" xfId="1" applyNumberFormat="1" applyFont="1" applyFill="1" applyBorder="1" applyAlignment="1">
      <alignment horizontal="center" vertical="center" wrapText="1"/>
    </xf>
    <xf numFmtId="1" fontId="16" fillId="0" borderId="32" xfId="0" applyNumberFormat="1" applyFont="1" applyBorder="1" applyProtection="1">
      <protection locked="0"/>
    </xf>
    <xf numFmtId="14" fontId="5" fillId="0" borderId="0" xfId="0" applyNumberFormat="1" applyFont="1" applyProtection="1">
      <protection locked="0"/>
    </xf>
    <xf numFmtId="2" fontId="2" fillId="0" borderId="3" xfId="0" applyNumberFormat="1" applyFont="1" applyBorder="1"/>
    <xf numFmtId="2" fontId="2" fillId="0" borderId="11" xfId="0" applyNumberFormat="1" applyFont="1" applyBorder="1"/>
    <xf numFmtId="1" fontId="5" fillId="0" borderId="3" xfId="8" applyNumberFormat="1" applyFont="1" applyBorder="1"/>
    <xf numFmtId="1" fontId="5" fillId="0" borderId="0" xfId="8" applyNumberFormat="1" applyFont="1" applyBorder="1"/>
    <xf numFmtId="1" fontId="5" fillId="0" borderId="11" xfId="8" applyNumberFormat="1" applyFont="1" applyBorder="1"/>
    <xf numFmtId="14" fontId="20" fillId="0" borderId="74" xfId="0" applyNumberFormat="1" applyFont="1" applyBorder="1" applyAlignment="1" applyProtection="1">
      <alignment horizontal="left"/>
      <protection locked="0"/>
    </xf>
    <xf numFmtId="2" fontId="17" fillId="0" borderId="80" xfId="0" applyNumberFormat="1" applyFont="1" applyBorder="1" applyAlignment="1">
      <alignment horizontal="left"/>
    </xf>
    <xf numFmtId="164" fontId="25" fillId="16" borderId="79" xfId="9" applyNumberFormat="1" applyFont="1" applyBorder="1" applyAlignment="1">
      <alignment horizontal="center" vertical="center"/>
    </xf>
    <xf numFmtId="164" fontId="26" fillId="17" borderId="79" xfId="10" applyNumberFormat="1" applyFont="1" applyBorder="1" applyAlignment="1">
      <alignment horizontal="center"/>
    </xf>
    <xf numFmtId="164" fontId="27" fillId="5" borderId="79" xfId="5" applyNumberFormat="1" applyFont="1" applyBorder="1" applyAlignment="1">
      <alignment horizontal="center"/>
    </xf>
    <xf numFmtId="164" fontId="25" fillId="16" borderId="79" xfId="9" applyNumberFormat="1" applyFont="1" applyBorder="1" applyAlignment="1">
      <alignment horizontal="center"/>
    </xf>
    <xf numFmtId="0" fontId="15" fillId="0" borderId="59" xfId="1" applyFont="1" applyFill="1" applyBorder="1" applyAlignment="1">
      <alignment horizontal="center" vertical="center" wrapText="1"/>
    </xf>
    <xf numFmtId="164" fontId="17" fillId="0" borderId="0" xfId="0" applyNumberFormat="1" applyFont="1"/>
    <xf numFmtId="0" fontId="15" fillId="0" borderId="45" xfId="1" applyFont="1" applyFill="1" applyBorder="1" applyAlignment="1" applyProtection="1">
      <alignment horizontal="center" vertical="center" wrapText="1"/>
      <protection locked="0"/>
    </xf>
    <xf numFmtId="0" fontId="15" fillId="0" borderId="49" xfId="1" applyFont="1" applyFill="1" applyBorder="1" applyAlignment="1" applyProtection="1">
      <alignment horizontal="center" vertical="center"/>
      <protection locked="0"/>
    </xf>
    <xf numFmtId="0" fontId="2" fillId="0" borderId="40" xfId="4" applyNumberFormat="1" applyFont="1" applyFill="1" applyBorder="1"/>
    <xf numFmtId="0" fontId="2" fillId="9" borderId="44" xfId="4" applyNumberFormat="1" applyFont="1" applyFill="1" applyBorder="1"/>
    <xf numFmtId="164" fontId="17" fillId="19" borderId="39" xfId="0" applyNumberFormat="1" applyFont="1" applyFill="1" applyBorder="1" applyAlignment="1">
      <alignment horizontal="center"/>
    </xf>
    <xf numFmtId="0" fontId="0" fillId="0" borderId="29" xfId="0" applyBorder="1"/>
    <xf numFmtId="164" fontId="0" fillId="0" borderId="65" xfId="0" applyNumberFormat="1" applyBorder="1" applyAlignment="1" applyProtection="1">
      <alignment horizontal="center"/>
      <protection locked="0"/>
    </xf>
    <xf numFmtId="164" fontId="5" fillId="0" borderId="58" xfId="0" applyNumberFormat="1" applyFont="1" applyBorder="1" applyAlignment="1">
      <alignment horizontal="center"/>
    </xf>
    <xf numFmtId="164" fontId="5" fillId="0" borderId="72" xfId="0" applyNumberFormat="1" applyFont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9" fontId="19" fillId="0" borderId="0" xfId="0" applyNumberFormat="1" applyFont="1" applyAlignment="1">
      <alignment horizontal="center" vertical="center"/>
    </xf>
    <xf numFmtId="0" fontId="15" fillId="0" borderId="1" xfId="1" applyFont="1" applyFill="1" applyBorder="1" applyAlignment="1" applyProtection="1">
      <alignment horizontal="center" vertical="center"/>
      <protection locked="0"/>
    </xf>
    <xf numFmtId="14" fontId="0" fillId="0" borderId="82" xfId="0" applyNumberFormat="1" applyBorder="1" applyProtection="1">
      <protection locked="0"/>
    </xf>
    <xf numFmtId="14" fontId="0" fillId="0" borderId="81" xfId="0" applyNumberFormat="1" applyBorder="1" applyProtection="1">
      <protection locked="0"/>
    </xf>
    <xf numFmtId="14" fontId="0" fillId="0" borderId="12" xfId="0" applyNumberFormat="1" applyBorder="1" applyProtection="1">
      <protection locked="0"/>
    </xf>
    <xf numFmtId="0" fontId="2" fillId="0" borderId="63" xfId="4" applyNumberFormat="1" applyFont="1" applyFill="1" applyBorder="1"/>
    <xf numFmtId="0" fontId="15" fillId="0" borderId="60" xfId="1" applyNumberFormat="1" applyFont="1" applyFill="1" applyBorder="1" applyAlignment="1">
      <alignment horizontal="center" vertical="center" wrapText="1"/>
    </xf>
    <xf numFmtId="2" fontId="17" fillId="0" borderId="71" xfId="4" applyNumberFormat="1" applyFont="1" applyFill="1" applyBorder="1" applyAlignment="1">
      <alignment horizontal="center"/>
    </xf>
    <xf numFmtId="2" fontId="17" fillId="0" borderId="39" xfId="4" applyNumberFormat="1" applyFont="1" applyFill="1" applyBorder="1" applyAlignment="1">
      <alignment horizontal="center"/>
    </xf>
    <xf numFmtId="164" fontId="15" fillId="0" borderId="82" xfId="1" applyNumberFormat="1" applyFont="1" applyFill="1" applyBorder="1" applyAlignment="1">
      <alignment horizontal="center" vertical="center" wrapText="1"/>
    </xf>
    <xf numFmtId="10" fontId="17" fillId="0" borderId="72" xfId="4" applyFont="1" applyFill="1" applyBorder="1" applyAlignment="1">
      <alignment horizontal="center"/>
    </xf>
    <xf numFmtId="0" fontId="17" fillId="0" borderId="3" xfId="0" applyFont="1" applyBorder="1"/>
    <xf numFmtId="0" fontId="17" fillId="0" borderId="11" xfId="0" applyFont="1" applyBorder="1"/>
    <xf numFmtId="0" fontId="29" fillId="0" borderId="20" xfId="11" applyFont="1" applyBorder="1"/>
    <xf numFmtId="0" fontId="29" fillId="0" borderId="83" xfId="11" applyFont="1" applyBorder="1"/>
    <xf numFmtId="0" fontId="29" fillId="0" borderId="13" xfId="11" applyFont="1" applyBorder="1"/>
    <xf numFmtId="0" fontId="30" fillId="0" borderId="27" xfId="11" applyFont="1" applyBorder="1" applyAlignment="1">
      <alignment horizontal="right"/>
    </xf>
    <xf numFmtId="0" fontId="31" fillId="0" borderId="32" xfId="11" applyFont="1" applyBorder="1"/>
    <xf numFmtId="0" fontId="0" fillId="0" borderId="30" xfId="0" applyBorder="1"/>
    <xf numFmtId="0" fontId="32" fillId="18" borderId="13" xfId="11" applyFont="1" applyFill="1" applyBorder="1"/>
    <xf numFmtId="0" fontId="29" fillId="0" borderId="32" xfId="11" applyFont="1" applyBorder="1" applyAlignment="1">
      <alignment horizontal="right"/>
    </xf>
    <xf numFmtId="164" fontId="31" fillId="0" borderId="74" xfId="11" applyNumberFormat="1" applyFont="1" applyBorder="1" applyAlignment="1">
      <alignment horizontal="right"/>
    </xf>
    <xf numFmtId="0" fontId="29" fillId="0" borderId="74" xfId="11" applyFont="1" applyBorder="1" applyAlignment="1">
      <alignment horizontal="right"/>
    </xf>
    <xf numFmtId="0" fontId="29" fillId="0" borderId="30" xfId="11" applyFont="1" applyBorder="1" applyAlignment="1">
      <alignment horizontal="right"/>
    </xf>
    <xf numFmtId="0" fontId="31" fillId="0" borderId="20" xfId="11" applyFont="1" applyBorder="1" applyAlignment="1">
      <alignment horizontal="center"/>
    </xf>
    <xf numFmtId="0" fontId="31" fillId="0" borderId="74" xfId="11" applyFont="1" applyBorder="1"/>
    <xf numFmtId="0" fontId="29" fillId="18" borderId="16" xfId="11" applyFont="1" applyFill="1" applyBorder="1" applyAlignment="1">
      <alignment horizontal="center"/>
    </xf>
    <xf numFmtId="0" fontId="29" fillId="18" borderId="27" xfId="11" applyFont="1" applyFill="1" applyBorder="1" applyAlignment="1">
      <alignment horizontal="center"/>
    </xf>
    <xf numFmtId="0" fontId="17" fillId="0" borderId="29" xfId="0" applyFont="1" applyBorder="1"/>
    <xf numFmtId="0" fontId="17" fillId="0" borderId="30" xfId="0" applyFont="1" applyBorder="1"/>
    <xf numFmtId="0" fontId="29" fillId="18" borderId="0" xfId="11" applyFont="1" applyFill="1"/>
    <xf numFmtId="0" fontId="31" fillId="0" borderId="32" xfId="11" applyFont="1" applyBorder="1" applyAlignment="1">
      <alignment horizontal="center"/>
    </xf>
    <xf numFmtId="0" fontId="30" fillId="0" borderId="26" xfId="11" applyFont="1" applyBorder="1"/>
    <xf numFmtId="0" fontId="30" fillId="0" borderId="27" xfId="11" applyFont="1" applyBorder="1"/>
    <xf numFmtId="1" fontId="0" fillId="0" borderId="16" xfId="0" applyNumberFormat="1" applyBorder="1" applyProtection="1">
      <protection locked="0"/>
    </xf>
    <xf numFmtId="0" fontId="0" fillId="0" borderId="26" xfId="0" applyBorder="1" applyProtection="1">
      <protection locked="0"/>
    </xf>
    <xf numFmtId="0" fontId="0" fillId="0" borderId="26" xfId="0" applyBorder="1"/>
    <xf numFmtId="0" fontId="2" fillId="0" borderId="26" xfId="0" applyFont="1" applyBorder="1"/>
    <xf numFmtId="2" fontId="2" fillId="0" borderId="26" xfId="0" applyNumberFormat="1" applyFont="1" applyBorder="1"/>
    <xf numFmtId="0" fontId="8" fillId="0" borderId="26" xfId="0" applyFont="1" applyBorder="1"/>
    <xf numFmtId="0" fontId="8" fillId="0" borderId="3" xfId="0" applyFont="1" applyBorder="1"/>
    <xf numFmtId="0" fontId="13" fillId="0" borderId="3" xfId="0" applyFont="1" applyBorder="1"/>
    <xf numFmtId="0" fontId="13" fillId="0" borderId="32" xfId="0" applyFont="1" applyBorder="1"/>
    <xf numFmtId="0" fontId="13" fillId="0" borderId="74" xfId="0" applyFont="1" applyBorder="1"/>
    <xf numFmtId="0" fontId="2" fillId="0" borderId="29" xfId="0" applyFont="1" applyBorder="1"/>
    <xf numFmtId="0" fontId="8" fillId="0" borderId="29" xfId="0" applyFont="1" applyBorder="1"/>
    <xf numFmtId="1" fontId="33" fillId="0" borderId="0" xfId="0" applyNumberFormat="1" applyFont="1" applyAlignment="1" applyProtection="1">
      <alignment horizontal="center"/>
      <protection locked="0"/>
    </xf>
    <xf numFmtId="0" fontId="13" fillId="18" borderId="0" xfId="0" applyFont="1" applyFill="1"/>
    <xf numFmtId="0" fontId="13" fillId="18" borderId="74" xfId="0" applyFont="1" applyFill="1" applyBorder="1"/>
    <xf numFmtId="0" fontId="17" fillId="0" borderId="20" xfId="0" applyFont="1" applyBorder="1"/>
    <xf numFmtId="0" fontId="17" fillId="0" borderId="32" xfId="0" applyFont="1" applyBorder="1"/>
    <xf numFmtId="0" fontId="17" fillId="0" borderId="83" xfId="0" applyFont="1" applyBorder="1"/>
    <xf numFmtId="0" fontId="17" fillId="0" borderId="74" xfId="0" applyFont="1" applyBorder="1"/>
    <xf numFmtId="0" fontId="17" fillId="0" borderId="13" xfId="0" applyFont="1" applyBorder="1"/>
    <xf numFmtId="0" fontId="0" fillId="0" borderId="32" xfId="0" applyBorder="1"/>
    <xf numFmtId="0" fontId="0" fillId="0" borderId="74" xfId="0" applyBorder="1"/>
    <xf numFmtId="0" fontId="31" fillId="0" borderId="3" xfId="11" applyFont="1" applyBorder="1" applyAlignment="1">
      <alignment horizontal="center"/>
    </xf>
    <xf numFmtId="0" fontId="5" fillId="0" borderId="0" xfId="8" applyFont="1" applyFill="1" applyBorder="1"/>
    <xf numFmtId="2" fontId="16" fillId="18" borderId="75" xfId="0" applyNumberFormat="1" applyFont="1" applyFill="1" applyBorder="1" applyAlignment="1">
      <alignment horizontal="center"/>
    </xf>
    <xf numFmtId="0" fontId="16" fillId="18" borderId="80" xfId="0" applyFont="1" applyFill="1" applyBorder="1" applyAlignment="1" applyProtection="1">
      <alignment horizontal="center"/>
      <protection locked="0"/>
    </xf>
    <xf numFmtId="0" fontId="16" fillId="18" borderId="74" xfId="0" applyFont="1" applyFill="1" applyBorder="1" applyAlignment="1" applyProtection="1">
      <alignment horizontal="center"/>
      <protection locked="0"/>
    </xf>
    <xf numFmtId="2" fontId="2" fillId="0" borderId="75" xfId="0" applyNumberFormat="1" applyFont="1" applyBorder="1" applyAlignment="1">
      <alignment horizontal="center"/>
    </xf>
    <xf numFmtId="2" fontId="2" fillId="18" borderId="80" xfId="0" applyNumberFormat="1" applyFont="1" applyFill="1" applyBorder="1" applyAlignment="1" applyProtection="1">
      <alignment horizontal="center"/>
      <protection locked="0"/>
    </xf>
    <xf numFmtId="2" fontId="16" fillId="18" borderId="74" xfId="0" applyNumberFormat="1" applyFont="1" applyFill="1" applyBorder="1" applyAlignment="1" applyProtection="1">
      <alignment horizontal="center"/>
      <protection locked="0"/>
    </xf>
    <xf numFmtId="0" fontId="0" fillId="18" borderId="74" xfId="0" applyFill="1" applyBorder="1" applyAlignment="1" applyProtection="1">
      <alignment horizontal="center"/>
      <protection locked="0"/>
    </xf>
    <xf numFmtId="0" fontId="34" fillId="0" borderId="13" xfId="11" applyFont="1" applyBorder="1"/>
    <xf numFmtId="0" fontId="7" fillId="0" borderId="0" xfId="0" applyFont="1" applyProtection="1">
      <protection locked="0"/>
    </xf>
    <xf numFmtId="0" fontId="7" fillId="0" borderId="0" xfId="0" applyFont="1"/>
    <xf numFmtId="0" fontId="35" fillId="0" borderId="0" xfId="0" applyFont="1"/>
    <xf numFmtId="2" fontId="35" fillId="0" borderId="0" xfId="0" applyNumberFormat="1" applyFont="1"/>
    <xf numFmtId="0" fontId="17" fillId="0" borderId="11" xfId="0" applyFont="1" applyBorder="1" applyAlignment="1" applyProtection="1">
      <alignment horizontal="left"/>
      <protection locked="0"/>
    </xf>
    <xf numFmtId="1" fontId="17" fillId="0" borderId="11" xfId="0" applyNumberFormat="1" applyFont="1" applyBorder="1" applyProtection="1">
      <protection locked="0"/>
    </xf>
    <xf numFmtId="0" fontId="32" fillId="18" borderId="13" xfId="11" applyFont="1" applyFill="1" applyBorder="1" applyAlignment="1">
      <alignment horizontal="left"/>
    </xf>
    <xf numFmtId="0" fontId="32" fillId="18" borderId="30" xfId="11" applyFont="1" applyFill="1" applyBorder="1" applyAlignment="1">
      <alignment horizontal="left"/>
    </xf>
    <xf numFmtId="0" fontId="16" fillId="0" borderId="74" xfId="0" applyFont="1" applyBorder="1" applyProtection="1">
      <protection locked="0"/>
    </xf>
    <xf numFmtId="1" fontId="16" fillId="0" borderId="74" xfId="0" applyNumberFormat="1" applyFont="1" applyBorder="1" applyProtection="1">
      <protection locked="0"/>
    </xf>
    <xf numFmtId="0" fontId="17" fillId="0" borderId="0" xfId="0" applyFont="1" applyProtection="1">
      <protection locked="0"/>
    </xf>
    <xf numFmtId="2" fontId="16" fillId="0" borderId="73" xfId="0" applyNumberFormat="1" applyFont="1" applyBorder="1" applyAlignment="1">
      <alignment horizontal="center"/>
    </xf>
    <xf numFmtId="0" fontId="17" fillId="0" borderId="30" xfId="0" applyFont="1" applyBorder="1" applyProtection="1">
      <protection locked="0"/>
    </xf>
    <xf numFmtId="2" fontId="16" fillId="18" borderId="29" xfId="0" applyNumberFormat="1" applyFont="1" applyFill="1" applyBorder="1" applyAlignment="1" applyProtection="1">
      <alignment horizontal="center"/>
      <protection locked="0"/>
    </xf>
    <xf numFmtId="2" fontId="16" fillId="18" borderId="26" xfId="0" applyNumberFormat="1" applyFont="1" applyFill="1" applyBorder="1" applyAlignment="1" applyProtection="1">
      <alignment horizontal="center"/>
      <protection locked="0"/>
    </xf>
    <xf numFmtId="0" fontId="17" fillId="0" borderId="74" xfId="0" applyFont="1" applyBorder="1" applyProtection="1">
      <protection locked="0"/>
    </xf>
    <xf numFmtId="0" fontId="15" fillId="0" borderId="60" xfId="1" applyFont="1" applyFill="1" applyBorder="1" applyAlignment="1" applyProtection="1">
      <alignment horizontal="center" vertical="center" wrapText="1"/>
      <protection locked="0"/>
    </xf>
    <xf numFmtId="2" fontId="16" fillId="18" borderId="73" xfId="0" applyNumberFormat="1" applyFont="1" applyFill="1" applyBorder="1" applyAlignment="1">
      <alignment horizontal="center" vertical="center"/>
    </xf>
    <xf numFmtId="2" fontId="16" fillId="0" borderId="75" xfId="0" applyNumberFormat="1" applyFont="1" applyBorder="1" applyAlignment="1">
      <alignment horizontal="left" vertical="center"/>
    </xf>
    <xf numFmtId="2" fontId="16" fillId="0" borderId="77" xfId="0" applyNumberFormat="1" applyFont="1" applyBorder="1" applyAlignment="1">
      <alignment horizontal="left" vertical="center"/>
    </xf>
    <xf numFmtId="164" fontId="17" fillId="0" borderId="71" xfId="0" applyNumberFormat="1" applyFont="1" applyBorder="1" applyAlignment="1">
      <alignment horizontal="center"/>
    </xf>
    <xf numFmtId="2" fontId="26" fillId="0" borderId="0" xfId="10" applyNumberFormat="1" applyFont="1" applyFill="1" applyBorder="1" applyAlignment="1">
      <alignment horizontal="center"/>
    </xf>
    <xf numFmtId="2" fontId="25" fillId="0" borderId="0" xfId="9" applyNumberFormat="1" applyFont="1" applyFill="1" applyBorder="1" applyAlignment="1">
      <alignment horizontal="center"/>
    </xf>
    <xf numFmtId="164" fontId="0" fillId="0" borderId="84" xfId="0" applyNumberFormat="1" applyBorder="1" applyAlignment="1" applyProtection="1">
      <alignment horizontal="center"/>
      <protection locked="0"/>
    </xf>
    <xf numFmtId="164" fontId="5" fillId="0" borderId="69" xfId="0" applyNumberFormat="1" applyFont="1" applyBorder="1" applyAlignment="1">
      <alignment horizontal="center"/>
    </xf>
    <xf numFmtId="164" fontId="5" fillId="0" borderId="70" xfId="0" applyNumberFormat="1" applyFont="1" applyBorder="1" applyAlignment="1">
      <alignment horizontal="center"/>
    </xf>
    <xf numFmtId="0" fontId="15" fillId="0" borderId="53" xfId="1" applyFont="1" applyFill="1" applyBorder="1" applyAlignment="1" applyProtection="1">
      <alignment horizontal="center" vertical="center"/>
      <protection locked="0"/>
    </xf>
    <xf numFmtId="0" fontId="15" fillId="0" borderId="6" xfId="1" applyFont="1" applyFill="1" applyBorder="1" applyAlignment="1" applyProtection="1">
      <alignment horizontal="center" vertical="center"/>
      <protection locked="0"/>
    </xf>
    <xf numFmtId="0" fontId="2" fillId="0" borderId="85" xfId="4" applyNumberFormat="1" applyFont="1" applyFill="1" applyBorder="1"/>
    <xf numFmtId="0" fontId="2" fillId="0" borderId="86" xfId="4" applyNumberFormat="1" applyFont="1" applyFill="1" applyBorder="1"/>
    <xf numFmtId="0" fontId="22" fillId="0" borderId="0" xfId="0" applyFont="1" applyAlignment="1">
      <alignment horizontal="left"/>
    </xf>
    <xf numFmtId="0" fontId="22" fillId="0" borderId="0" xfId="0" applyFont="1"/>
    <xf numFmtId="0" fontId="20" fillId="0" borderId="0" xfId="0" applyFont="1"/>
    <xf numFmtId="0" fontId="17" fillId="0" borderId="3" xfId="0" applyFont="1" applyBorder="1" applyProtection="1">
      <protection locked="0"/>
    </xf>
    <xf numFmtId="0" fontId="15" fillId="0" borderId="0" xfId="0" applyFont="1" applyProtection="1">
      <protection locked="0"/>
    </xf>
    <xf numFmtId="0" fontId="17" fillId="0" borderId="11" xfId="0" applyFont="1" applyBorder="1" applyProtection="1">
      <protection locked="0"/>
    </xf>
    <xf numFmtId="0" fontId="37" fillId="0" borderId="0" xfId="11" applyFont="1"/>
    <xf numFmtId="0" fontId="17" fillId="0" borderId="39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" fillId="0" borderId="39" xfId="4" applyNumberFormat="1" applyFont="1" applyFill="1" applyBorder="1" applyAlignment="1">
      <alignment horizontal="center" vertical="center"/>
    </xf>
    <xf numFmtId="0" fontId="1" fillId="0" borderId="71" xfId="4" applyNumberFormat="1" applyFont="1" applyFill="1" applyBorder="1" applyAlignment="1">
      <alignment horizontal="center" vertical="center"/>
    </xf>
    <xf numFmtId="0" fontId="0" fillId="0" borderId="40" xfId="0" applyBorder="1" applyProtection="1">
      <protection locked="0"/>
    </xf>
    <xf numFmtId="0" fontId="1" fillId="0" borderId="72" xfId="4" applyNumberFormat="1" applyFont="1" applyFill="1" applyBorder="1"/>
    <xf numFmtId="1" fontId="0" fillId="0" borderId="52" xfId="0" applyNumberFormat="1" applyBorder="1" applyAlignment="1" applyProtection="1">
      <alignment horizontal="center" vertical="center"/>
      <protection locked="0"/>
    </xf>
    <xf numFmtId="164" fontId="17" fillId="0" borderId="39" xfId="0" applyNumberFormat="1" applyFont="1" applyBorder="1" applyAlignment="1">
      <alignment horizontal="center" vertical="center"/>
    </xf>
    <xf numFmtId="10" fontId="17" fillId="0" borderId="34" xfId="4" applyFont="1" applyFill="1" applyBorder="1" applyAlignment="1">
      <alignment horizontal="center" vertical="center"/>
    </xf>
    <xf numFmtId="10" fontId="17" fillId="0" borderId="35" xfId="4" applyFont="1" applyFill="1" applyBorder="1" applyAlignment="1">
      <alignment horizontal="center" vertical="center"/>
    </xf>
    <xf numFmtId="2" fontId="17" fillId="0" borderId="33" xfId="4" applyNumberFormat="1" applyFont="1" applyFill="1" applyBorder="1" applyAlignment="1">
      <alignment horizontal="center" vertical="center"/>
    </xf>
    <xf numFmtId="2" fontId="17" fillId="0" borderId="34" xfId="4" applyNumberFormat="1" applyFont="1" applyFill="1" applyBorder="1" applyAlignment="1">
      <alignment horizontal="center" vertical="center"/>
    </xf>
    <xf numFmtId="164" fontId="17" fillId="0" borderId="34" xfId="0" applyNumberFormat="1" applyFont="1" applyBorder="1" applyAlignment="1">
      <alignment horizontal="center" vertical="center"/>
    </xf>
    <xf numFmtId="2" fontId="17" fillId="0" borderId="34" xfId="0" applyNumberFormat="1" applyFont="1" applyBorder="1" applyAlignment="1">
      <alignment horizontal="center" vertical="center"/>
    </xf>
    <xf numFmtId="2" fontId="17" fillId="0" borderId="40" xfId="0" applyNumberFormat="1" applyFont="1" applyBorder="1" applyAlignment="1">
      <alignment horizontal="center" vertical="center"/>
    </xf>
    <xf numFmtId="0" fontId="0" fillId="0" borderId="40" xfId="4" applyNumberFormat="1" applyFont="1" applyFill="1" applyBorder="1" applyAlignment="1">
      <alignment vertical="center" wrapText="1"/>
    </xf>
    <xf numFmtId="0" fontId="2" fillId="0" borderId="0" xfId="4" applyNumberFormat="1" applyFont="1" applyFill="1" applyBorder="1" applyAlignment="1">
      <alignment vertical="center"/>
    </xf>
    <xf numFmtId="14" fontId="0" fillId="0" borderId="82" xfId="0" applyNumberFormat="1" applyBorder="1" applyAlignment="1" applyProtection="1">
      <alignment vertical="center"/>
      <protection locked="0"/>
    </xf>
    <xf numFmtId="164" fontId="0" fillId="0" borderId="65" xfId="0" applyNumberFormat="1" applyBorder="1" applyAlignment="1" applyProtection="1">
      <alignment horizontal="center" vertical="center"/>
      <protection locked="0"/>
    </xf>
    <xf numFmtId="164" fontId="5" fillId="0" borderId="58" xfId="0" applyNumberFormat="1" applyFont="1" applyBorder="1" applyAlignment="1">
      <alignment horizontal="center" vertical="center"/>
    </xf>
    <xf numFmtId="164" fontId="5" fillId="0" borderId="72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58" xfId="4" applyNumberFormat="1" applyFont="1" applyFill="1" applyBorder="1" applyAlignment="1">
      <alignment horizontal="center" vertical="center"/>
    </xf>
    <xf numFmtId="0" fontId="1" fillId="0" borderId="58" xfId="4" applyNumberFormat="1" applyFont="1" applyFill="1" applyBorder="1" applyAlignment="1">
      <alignment horizontal="center" vertical="center" wrapText="1"/>
    </xf>
    <xf numFmtId="0" fontId="1" fillId="0" borderId="34" xfId="4" applyNumberFormat="1" applyFont="1" applyFill="1" applyBorder="1" applyAlignment="1">
      <alignment horizontal="center" vertical="center"/>
    </xf>
    <xf numFmtId="0" fontId="1" fillId="0" borderId="34" xfId="4" applyNumberFormat="1" applyFont="1" applyFill="1" applyBorder="1" applyAlignment="1">
      <alignment horizontal="center" vertical="center" wrapText="1"/>
    </xf>
    <xf numFmtId="0" fontId="1" fillId="0" borderId="34" xfId="4" applyNumberFormat="1" applyFont="1" applyFill="1" applyBorder="1" applyAlignment="1">
      <alignment horizontal="center"/>
    </xf>
    <xf numFmtId="0" fontId="1" fillId="0" borderId="34" xfId="4" applyNumberFormat="1" applyFont="1" applyFill="1" applyBorder="1" applyAlignment="1">
      <alignment horizontal="center" wrapText="1"/>
    </xf>
    <xf numFmtId="0" fontId="39" fillId="0" borderId="19" xfId="4" applyNumberFormat="1" applyFont="1" applyFill="1" applyBorder="1" applyAlignment="1">
      <alignment horizontal="center" vertical="center"/>
    </xf>
    <xf numFmtId="0" fontId="1" fillId="0" borderId="40" xfId="4" applyNumberFormat="1" applyFont="1" applyFill="1" applyBorder="1"/>
    <xf numFmtId="0" fontId="1" fillId="0" borderId="34" xfId="4" applyNumberFormat="1" applyFont="1" applyFill="1" applyBorder="1" applyAlignment="1">
      <alignment wrapText="1"/>
    </xf>
    <xf numFmtId="0" fontId="16" fillId="0" borderId="0" xfId="0" applyFont="1" applyProtection="1">
      <protection locked="0"/>
    </xf>
    <xf numFmtId="0" fontId="40" fillId="0" borderId="0" xfId="0" applyFont="1" applyProtection="1">
      <protection locked="0"/>
    </xf>
    <xf numFmtId="0" fontId="4" fillId="0" borderId="0" xfId="8" applyFont="1" applyFill="1" applyBorder="1"/>
    <xf numFmtId="0" fontId="41" fillId="0" borderId="11" xfId="8" applyFont="1" applyFill="1" applyBorder="1"/>
    <xf numFmtId="10" fontId="13" fillId="0" borderId="0" xfId="4" applyFont="1"/>
    <xf numFmtId="1" fontId="15" fillId="0" borderId="66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36" xfId="4" applyNumberFormat="1" applyFont="1" applyFill="1" applyBorder="1" applyAlignment="1">
      <alignment horizontal="center"/>
    </xf>
    <xf numFmtId="14" fontId="17" fillId="0" borderId="25" xfId="0" applyNumberFormat="1" applyFont="1" applyBorder="1" applyAlignment="1">
      <alignment horizontal="center" vertical="center"/>
    </xf>
    <xf numFmtId="0" fontId="17" fillId="0" borderId="16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2" fontId="17" fillId="0" borderId="36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1" fontId="23" fillId="0" borderId="0" xfId="9" applyNumberFormat="1" applyFill="1" applyProtection="1">
      <protection locked="0"/>
    </xf>
    <xf numFmtId="1" fontId="24" fillId="0" borderId="0" xfId="10" applyNumberFormat="1" applyFill="1" applyProtection="1">
      <protection locked="0"/>
    </xf>
    <xf numFmtId="1" fontId="9" fillId="0" borderId="0" xfId="5" applyNumberFormat="1" applyFill="1" applyProtection="1">
      <protection locked="0"/>
    </xf>
    <xf numFmtId="0" fontId="1" fillId="0" borderId="62" xfId="4" applyNumberFormat="1" applyFont="1" applyFill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7" fillId="0" borderId="49" xfId="4" applyNumberFormat="1" applyFont="1" applyFill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" fillId="0" borderId="63" xfId="4" applyNumberFormat="1" applyFont="1" applyFill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68" xfId="0" applyFont="1" applyBorder="1" applyAlignment="1">
      <alignment horizontal="center"/>
    </xf>
    <xf numFmtId="0" fontId="17" fillId="0" borderId="51" xfId="0" applyFont="1" applyBorder="1" applyAlignment="1" applyProtection="1">
      <alignment horizontal="center"/>
      <protection locked="0"/>
    </xf>
    <xf numFmtId="0" fontId="17" fillId="15" borderId="87" xfId="0" applyFont="1" applyFill="1" applyBorder="1" applyAlignment="1" applyProtection="1">
      <alignment horizontal="center"/>
      <protection locked="0"/>
    </xf>
    <xf numFmtId="0" fontId="17" fillId="15" borderId="88" xfId="0" applyFont="1" applyFill="1" applyBorder="1" applyAlignment="1" applyProtection="1">
      <alignment horizontal="center"/>
      <protection locked="0"/>
    </xf>
    <xf numFmtId="0" fontId="17" fillId="15" borderId="17" xfId="0" applyFont="1" applyFill="1" applyBorder="1" applyAlignment="1" applyProtection="1">
      <alignment horizontal="center"/>
      <protection locked="0"/>
    </xf>
    <xf numFmtId="0" fontId="17" fillId="15" borderId="89" xfId="0" applyFont="1" applyFill="1" applyBorder="1" applyAlignment="1" applyProtection="1">
      <alignment horizontal="center"/>
      <protection locked="0"/>
    </xf>
    <xf numFmtId="0" fontId="0" fillId="0" borderId="87" xfId="0" applyBorder="1" applyProtection="1">
      <protection locked="0"/>
    </xf>
    <xf numFmtId="0" fontId="0" fillId="0" borderId="89" xfId="0" applyBorder="1" applyProtection="1">
      <protection locked="0"/>
    </xf>
    <xf numFmtId="0" fontId="17" fillId="15" borderId="22" xfId="0" applyFont="1" applyFill="1" applyBorder="1" applyAlignment="1" applyProtection="1">
      <alignment horizontal="center"/>
      <protection locked="0"/>
    </xf>
    <xf numFmtId="0" fontId="17" fillId="0" borderId="18" xfId="0" applyFont="1" applyBorder="1" applyAlignment="1" applyProtection="1">
      <alignment horizontal="center"/>
      <protection locked="0"/>
    </xf>
    <xf numFmtId="0" fontId="17" fillId="0" borderId="22" xfId="0" applyFont="1" applyBorder="1" applyAlignment="1" applyProtection="1">
      <alignment horizontal="center"/>
      <protection locked="0"/>
    </xf>
    <xf numFmtId="0" fontId="17" fillId="15" borderId="18" xfId="0" applyFont="1" applyFill="1" applyBorder="1" applyAlignment="1" applyProtection="1">
      <alignment horizontal="center"/>
      <protection locked="0"/>
    </xf>
    <xf numFmtId="0" fontId="17" fillId="15" borderId="21" xfId="0" applyFont="1" applyFill="1" applyBorder="1" applyAlignment="1" applyProtection="1">
      <alignment horizontal="center"/>
      <protection locked="0"/>
    </xf>
    <xf numFmtId="0" fontId="17" fillId="15" borderId="23" xfId="0" applyFont="1" applyFill="1" applyBorder="1" applyAlignment="1" applyProtection="1">
      <alignment horizontal="center"/>
      <protection locked="0"/>
    </xf>
    <xf numFmtId="0" fontId="0" fillId="0" borderId="24" xfId="0" applyBorder="1" applyAlignment="1" applyProtection="1">
      <alignment wrapText="1"/>
      <protection locked="0"/>
    </xf>
    <xf numFmtId="14" fontId="0" fillId="0" borderId="51" xfId="0" applyNumberFormat="1" applyBorder="1" applyAlignment="1" applyProtection="1">
      <alignment horizontal="center"/>
      <protection locked="0"/>
    </xf>
    <xf numFmtId="0" fontId="1" fillId="0" borderId="85" xfId="4" applyNumberFormat="1" applyFont="1" applyFill="1" applyBorder="1" applyAlignment="1">
      <alignment wrapText="1"/>
    </xf>
    <xf numFmtId="2" fontId="2" fillId="0" borderId="26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2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63" xfId="4" applyNumberFormat="1" applyFont="1" applyFill="1" applyBorder="1" applyAlignment="1">
      <alignment horizontal="center"/>
    </xf>
    <xf numFmtId="49" fontId="17" fillId="0" borderId="0" xfId="0" applyNumberFormat="1" applyFont="1"/>
    <xf numFmtId="14" fontId="17" fillId="0" borderId="51" xfId="0" applyNumberFormat="1" applyFont="1" applyBorder="1" applyAlignment="1" applyProtection="1">
      <alignment horizontal="center"/>
      <protection locked="0"/>
    </xf>
    <xf numFmtId="0" fontId="0" fillId="0" borderId="34" xfId="4" applyNumberFormat="1" applyFont="1" applyFill="1" applyBorder="1" applyAlignment="1">
      <alignment horizontal="center"/>
    </xf>
    <xf numFmtId="0" fontId="1" fillId="0" borderId="71" xfId="4" applyNumberFormat="1" applyFont="1" applyFill="1" applyBorder="1" applyAlignment="1">
      <alignment horizontal="center" vertical="center" wrapText="1"/>
    </xf>
    <xf numFmtId="0" fontId="0" fillId="0" borderId="71" xfId="4" applyNumberFormat="1" applyFont="1" applyFill="1" applyBorder="1" applyAlignment="1">
      <alignment horizontal="center" vertical="center"/>
    </xf>
    <xf numFmtId="0" fontId="0" fillId="0" borderId="58" xfId="4" applyNumberFormat="1" applyFont="1" applyFill="1" applyBorder="1" applyAlignment="1">
      <alignment horizontal="center" vertical="center"/>
    </xf>
    <xf numFmtId="0" fontId="17" fillId="20" borderId="0" xfId="0" applyFont="1" applyFill="1"/>
    <xf numFmtId="0" fontId="42" fillId="20" borderId="0" xfId="0" applyFont="1" applyFill="1"/>
    <xf numFmtId="0" fontId="42" fillId="20" borderId="0" xfId="0" applyFont="1" applyFill="1" applyAlignment="1">
      <alignment vertical="center" wrapText="1"/>
    </xf>
    <xf numFmtId="0" fontId="20" fillId="20" borderId="0" xfId="0" applyFont="1" applyFill="1"/>
    <xf numFmtId="0" fontId="8" fillId="0" borderId="85" xfId="4" applyNumberFormat="1" applyFont="1" applyFill="1" applyBorder="1" applyAlignment="1">
      <alignment horizontal="center" vertical="center" wrapText="1"/>
    </xf>
    <xf numFmtId="2" fontId="17" fillId="21" borderId="39" xfId="4" applyNumberFormat="1" applyFont="1" applyFill="1" applyBorder="1" applyAlignment="1">
      <alignment horizontal="center"/>
    </xf>
    <xf numFmtId="2" fontId="17" fillId="21" borderId="34" xfId="4" applyNumberFormat="1" applyFont="1" applyFill="1" applyBorder="1" applyAlignment="1">
      <alignment horizontal="center"/>
    </xf>
    <xf numFmtId="164" fontId="17" fillId="21" borderId="34" xfId="0" applyNumberFormat="1" applyFont="1" applyFill="1" applyBorder="1" applyAlignment="1">
      <alignment horizontal="center"/>
    </xf>
    <xf numFmtId="2" fontId="17" fillId="21" borderId="34" xfId="0" applyNumberFormat="1" applyFont="1" applyFill="1" applyBorder="1" applyAlignment="1">
      <alignment horizontal="center"/>
    </xf>
    <xf numFmtId="2" fontId="17" fillId="21" borderId="40" xfId="0" applyNumberFormat="1" applyFont="1" applyFill="1" applyBorder="1" applyAlignment="1">
      <alignment horizontal="center"/>
    </xf>
    <xf numFmtId="0" fontId="0" fillId="0" borderId="34" xfId="4" applyNumberFormat="1" applyFont="1" applyFill="1" applyBorder="1"/>
    <xf numFmtId="10" fontId="17" fillId="0" borderId="58" xfId="4" applyFont="1" applyFill="1" applyBorder="1" applyAlignment="1">
      <alignment horizontal="center" vertical="center"/>
    </xf>
    <xf numFmtId="10" fontId="17" fillId="0" borderId="72" xfId="4" applyFont="1" applyFill="1" applyBorder="1" applyAlignment="1">
      <alignment horizontal="center" vertical="center"/>
    </xf>
    <xf numFmtId="2" fontId="17" fillId="0" borderId="39" xfId="4" applyNumberFormat="1" applyFont="1" applyFill="1" applyBorder="1" applyAlignment="1">
      <alignment horizontal="center" vertical="center"/>
    </xf>
    <xf numFmtId="0" fontId="1" fillId="0" borderId="34" xfId="4" applyNumberFormat="1" applyFont="1" applyFill="1" applyBorder="1" applyAlignment="1">
      <alignment vertical="center" wrapText="1"/>
    </xf>
    <xf numFmtId="0" fontId="17" fillId="0" borderId="85" xfId="4" applyNumberFormat="1" applyFont="1" applyFill="1" applyBorder="1" applyAlignment="1">
      <alignment vertical="center" wrapText="1"/>
    </xf>
    <xf numFmtId="0" fontId="17" fillId="0" borderId="39" xfId="0" applyFont="1" applyBorder="1" applyAlignment="1">
      <alignment horizontal="center" vertical="center"/>
    </xf>
    <xf numFmtId="0" fontId="17" fillId="0" borderId="40" xfId="4" applyNumberFormat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14" fontId="0" fillId="0" borderId="81" xfId="0" applyNumberFormat="1" applyBorder="1" applyAlignment="1" applyProtection="1">
      <alignment vertical="center"/>
      <protection locked="0"/>
    </xf>
    <xf numFmtId="0" fontId="17" fillId="22" borderId="34" xfId="0" applyFont="1" applyFill="1" applyBorder="1" applyAlignment="1">
      <alignment horizontal="center"/>
    </xf>
    <xf numFmtId="0" fontId="17" fillId="22" borderId="37" xfId="0" applyFont="1" applyFill="1" applyBorder="1" applyAlignment="1">
      <alignment horizontal="center"/>
    </xf>
    <xf numFmtId="0" fontId="2" fillId="8" borderId="15" xfId="6" applyFont="1" applyFill="1" applyBorder="1" applyAlignment="1" applyProtection="1">
      <alignment horizontal="center" vertical="center"/>
      <protection locked="0"/>
    </xf>
    <xf numFmtId="0" fontId="2" fillId="8" borderId="0" xfId="6" applyFont="1" applyFill="1" applyBorder="1" applyAlignment="1" applyProtection="1">
      <alignment horizontal="center" vertical="center"/>
      <protection locked="0"/>
    </xf>
    <xf numFmtId="0" fontId="2" fillId="8" borderId="11" xfId="6" applyFont="1" applyFill="1" applyBorder="1" applyAlignment="1" applyProtection="1">
      <alignment horizontal="center" vertical="center"/>
      <protection locked="0"/>
    </xf>
    <xf numFmtId="14" fontId="0" fillId="0" borderId="90" xfId="0" applyNumberFormat="1" applyBorder="1" applyAlignment="1" applyProtection="1">
      <alignment horizontal="center"/>
      <protection locked="0"/>
    </xf>
    <xf numFmtId="0" fontId="17" fillId="0" borderId="91" xfId="0" applyFont="1" applyBorder="1" applyAlignment="1" applyProtection="1">
      <alignment horizontal="center"/>
      <protection locked="0"/>
    </xf>
    <xf numFmtId="0" fontId="1" fillId="0" borderId="34" xfId="4" applyNumberFormat="1" applyFont="1" applyFill="1" applyBorder="1"/>
    <xf numFmtId="0" fontId="8" fillId="0" borderId="85" xfId="4" applyNumberFormat="1" applyFont="1" applyFill="1" applyBorder="1"/>
    <xf numFmtId="1" fontId="0" fillId="0" borderId="93" xfId="0" applyNumberFormat="1" applyBorder="1" applyProtection="1">
      <protection locked="0"/>
    </xf>
    <xf numFmtId="10" fontId="17" fillId="0" borderId="64" xfId="4" applyFont="1" applyFill="1" applyBorder="1" applyAlignment="1">
      <alignment horizontal="center"/>
    </xf>
    <xf numFmtId="164" fontId="15" fillId="0" borderId="92" xfId="1" applyNumberFormat="1" applyFont="1" applyFill="1" applyBorder="1" applyAlignment="1">
      <alignment horizontal="center" vertical="center" wrapText="1"/>
    </xf>
    <xf numFmtId="2" fontId="17" fillId="0" borderId="62" xfId="4" applyNumberFormat="1" applyFont="1" applyFill="1" applyBorder="1" applyAlignment="1">
      <alignment horizontal="center"/>
    </xf>
    <xf numFmtId="2" fontId="17" fillId="0" borderId="63" xfId="4" applyNumberFormat="1" applyFont="1" applyFill="1" applyBorder="1" applyAlignment="1">
      <alignment horizontal="center"/>
    </xf>
    <xf numFmtId="164" fontId="17" fillId="0" borderId="63" xfId="0" applyNumberFormat="1" applyFont="1" applyBorder="1" applyAlignment="1">
      <alignment horizontal="center"/>
    </xf>
    <xf numFmtId="2" fontId="17" fillId="0" borderId="63" xfId="0" applyNumberFormat="1" applyFont="1" applyBorder="1" applyAlignment="1">
      <alignment horizontal="center"/>
    </xf>
    <xf numFmtId="2" fontId="17" fillId="0" borderId="64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" fontId="25" fillId="16" borderId="0" xfId="9" applyNumberFormat="1" applyFont="1" applyBorder="1" applyAlignment="1" applyProtection="1">
      <alignment horizontal="left"/>
      <protection locked="0"/>
    </xf>
    <xf numFmtId="9" fontId="27" fillId="5" borderId="0" xfId="5" applyNumberFormat="1" applyFont="1" applyBorder="1" applyAlignment="1">
      <alignment horizontal="left"/>
    </xf>
    <xf numFmtId="9" fontId="26" fillId="17" borderId="0" xfId="10" applyNumberFormat="1" applyFont="1" applyBorder="1" applyAlignment="1">
      <alignment horizontal="left"/>
    </xf>
    <xf numFmtId="0" fontId="36" fillId="17" borderId="4" xfId="10" applyFont="1" applyBorder="1" applyAlignment="1">
      <alignment horizontal="center"/>
    </xf>
    <xf numFmtId="0" fontId="36" fillId="17" borderId="5" xfId="10" applyFont="1" applyBorder="1" applyAlignment="1">
      <alignment horizontal="center"/>
    </xf>
    <xf numFmtId="0" fontId="36" fillId="17" borderId="6" xfId="10" applyFont="1" applyBorder="1" applyAlignment="1">
      <alignment horizontal="center"/>
    </xf>
    <xf numFmtId="0" fontId="30" fillId="0" borderId="16" xfId="11" applyFont="1" applyBorder="1" applyAlignment="1">
      <alignment horizontal="right"/>
    </xf>
    <xf numFmtId="0" fontId="30" fillId="0" borderId="26" xfId="11" applyFont="1" applyBorder="1" applyAlignment="1">
      <alignment horizontal="right"/>
    </xf>
    <xf numFmtId="0" fontId="30" fillId="0" borderId="27" xfId="11" applyFont="1" applyBorder="1" applyAlignment="1">
      <alignment horizontal="right"/>
    </xf>
    <xf numFmtId="0" fontId="31" fillId="0" borderId="83" xfId="11" applyFont="1" applyBorder="1" applyAlignment="1">
      <alignment horizontal="center"/>
    </xf>
    <xf numFmtId="0" fontId="31" fillId="0" borderId="74" xfId="11" applyFont="1" applyBorder="1" applyAlignment="1">
      <alignment horizontal="center"/>
    </xf>
    <xf numFmtId="14" fontId="29" fillId="0" borderId="83" xfId="11" applyNumberFormat="1" applyFont="1" applyBorder="1" applyAlignment="1">
      <alignment horizontal="center"/>
    </xf>
    <xf numFmtId="14" fontId="29" fillId="0" borderId="74" xfId="11" applyNumberFormat="1" applyFont="1" applyBorder="1" applyAlignment="1">
      <alignment horizontal="center"/>
    </xf>
    <xf numFmtId="14" fontId="29" fillId="0" borderId="13" xfId="11" applyNumberFormat="1" applyFont="1" applyBorder="1" applyAlignment="1">
      <alignment horizontal="center"/>
    </xf>
    <xf numFmtId="14" fontId="29" fillId="0" borderId="30" xfId="11" applyNumberFormat="1" applyFont="1" applyBorder="1" applyAlignment="1">
      <alignment horizontal="center"/>
    </xf>
    <xf numFmtId="0" fontId="29" fillId="0" borderId="20" xfId="11" applyFont="1" applyBorder="1" applyAlignment="1">
      <alignment horizontal="left"/>
    </xf>
    <xf numFmtId="0" fontId="29" fillId="0" borderId="32" xfId="11" applyFont="1" applyBorder="1" applyAlignment="1">
      <alignment horizontal="left"/>
    </xf>
    <xf numFmtId="1" fontId="0" fillId="0" borderId="20" xfId="0" applyNumberFormat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locked="0"/>
    </xf>
    <xf numFmtId="1" fontId="0" fillId="0" borderId="32" xfId="0" applyNumberFormat="1" applyBorder="1" applyAlignment="1" applyProtection="1">
      <alignment horizontal="center"/>
      <protection locked="0"/>
    </xf>
    <xf numFmtId="1" fontId="0" fillId="0" borderId="83" xfId="0" applyNumberFormat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74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 applyProtection="1">
      <alignment horizontal="center"/>
      <protection locked="0"/>
    </xf>
    <xf numFmtId="1" fontId="0" fillId="0" borderId="29" xfId="0" applyNumberFormat="1" applyBorder="1" applyAlignment="1" applyProtection="1">
      <alignment horizont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0" fontId="13" fillId="18" borderId="16" xfId="0" applyFont="1" applyFill="1" applyBorder="1" applyAlignment="1">
      <alignment horizontal="center"/>
    </xf>
    <xf numFmtId="0" fontId="13" fillId="18" borderId="26" xfId="0" applyFont="1" applyFill="1" applyBorder="1" applyAlignment="1">
      <alignment horizontal="center"/>
    </xf>
    <xf numFmtId="0" fontId="13" fillId="18" borderId="27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" fontId="25" fillId="16" borderId="73" xfId="9" applyNumberFormat="1" applyFont="1" applyBorder="1" applyAlignment="1" applyProtection="1">
      <alignment horizontal="center"/>
      <protection locked="0"/>
    </xf>
    <xf numFmtId="9" fontId="26" fillId="17" borderId="73" xfId="10" applyNumberFormat="1" applyFont="1" applyBorder="1" applyAlignment="1">
      <alignment horizontal="center"/>
    </xf>
    <xf numFmtId="9" fontId="27" fillId="5" borderId="73" xfId="5" applyNumberFormat="1" applyFont="1" applyBorder="1" applyAlignment="1">
      <alignment horizontal="center"/>
    </xf>
    <xf numFmtId="0" fontId="26" fillId="17" borderId="73" xfId="10" quotePrefix="1" applyFont="1" applyBorder="1" applyAlignment="1">
      <alignment horizontal="center"/>
    </xf>
    <xf numFmtId="0" fontId="27" fillId="5" borderId="73" xfId="5" quotePrefix="1" applyFont="1" applyBorder="1" applyAlignment="1">
      <alignment horizontal="center"/>
    </xf>
    <xf numFmtId="2" fontId="2" fillId="0" borderId="73" xfId="0" applyNumberFormat="1" applyFont="1" applyBorder="1" applyAlignment="1">
      <alignment horizontal="center"/>
    </xf>
    <xf numFmtId="0" fontId="13" fillId="0" borderId="8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74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14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" fontId="25" fillId="16" borderId="73" xfId="9" applyNumberFormat="1" applyFont="1" applyBorder="1" applyAlignment="1" applyProtection="1">
      <alignment horizontal="center" vertical="center"/>
      <protection locked="0"/>
    </xf>
    <xf numFmtId="9" fontId="26" fillId="17" borderId="73" xfId="10" applyNumberFormat="1" applyFont="1" applyBorder="1" applyAlignment="1">
      <alignment horizontal="center" vertical="center"/>
    </xf>
    <xf numFmtId="2" fontId="25" fillId="16" borderId="73" xfId="9" applyNumberFormat="1" applyFont="1" applyBorder="1" applyAlignment="1">
      <alignment horizontal="center"/>
    </xf>
    <xf numFmtId="0" fontId="5" fillId="0" borderId="3" xfId="8" applyFont="1" applyFill="1" applyBorder="1" applyAlignment="1">
      <alignment horizontal="left"/>
    </xf>
    <xf numFmtId="0" fontId="28" fillId="0" borderId="0" xfId="11"/>
    <xf numFmtId="9" fontId="27" fillId="5" borderId="73" xfId="5" applyNumberFormat="1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8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74" xfId="0" applyFont="1" applyBorder="1" applyAlignment="1">
      <alignment horizontal="center"/>
    </xf>
    <xf numFmtId="0" fontId="29" fillId="18" borderId="26" xfId="11" applyFont="1" applyFill="1" applyBorder="1" applyAlignment="1">
      <alignment horizontal="center"/>
    </xf>
    <xf numFmtId="0" fontId="29" fillId="18" borderId="27" xfId="11" applyFont="1" applyFill="1" applyBorder="1" applyAlignment="1">
      <alignment horizontal="center"/>
    </xf>
    <xf numFmtId="0" fontId="29" fillId="0" borderId="0" xfId="11" applyFont="1" applyAlignment="1">
      <alignment horizontal="left"/>
    </xf>
    <xf numFmtId="0" fontId="29" fillId="0" borderId="74" xfId="11" applyFont="1" applyBorder="1" applyAlignment="1">
      <alignment horizontal="left"/>
    </xf>
    <xf numFmtId="0" fontId="32" fillId="18" borderId="29" xfId="11" applyFont="1" applyFill="1" applyBorder="1" applyAlignment="1">
      <alignment horizontal="left"/>
    </xf>
    <xf numFmtId="0" fontId="32" fillId="18" borderId="30" xfId="11" applyFont="1" applyFill="1" applyBorder="1" applyAlignment="1">
      <alignment horizontal="left"/>
    </xf>
    <xf numFmtId="1" fontId="36" fillId="17" borderId="16" xfId="10" applyNumberFormat="1" applyFont="1" applyBorder="1" applyAlignment="1" applyProtection="1">
      <alignment horizontal="center"/>
      <protection locked="0"/>
    </xf>
    <xf numFmtId="1" fontId="36" fillId="17" borderId="26" xfId="10" applyNumberFormat="1" applyFont="1" applyBorder="1" applyAlignment="1" applyProtection="1">
      <alignment horizontal="center"/>
      <protection locked="0"/>
    </xf>
    <xf numFmtId="1" fontId="36" fillId="17" borderId="27" xfId="10" applyNumberFormat="1" applyFont="1" applyBorder="1" applyAlignment="1" applyProtection="1">
      <alignment horizontal="center"/>
      <protection locked="0"/>
    </xf>
    <xf numFmtId="0" fontId="31" fillId="0" borderId="0" xfId="11" applyFont="1" applyAlignment="1">
      <alignment horizontal="center"/>
    </xf>
    <xf numFmtId="14" fontId="29" fillId="0" borderId="0" xfId="11" applyNumberFormat="1" applyFont="1" applyAlignment="1">
      <alignment horizontal="center"/>
    </xf>
    <xf numFmtId="14" fontId="29" fillId="0" borderId="29" xfId="11" applyNumberFormat="1" applyFont="1" applyBorder="1" applyAlignment="1">
      <alignment horizontal="center"/>
    </xf>
    <xf numFmtId="0" fontId="2" fillId="8" borderId="2" xfId="6" applyFont="1" applyFill="1" applyBorder="1" applyAlignment="1" applyProtection="1">
      <alignment horizontal="center" vertical="center"/>
      <protection locked="0"/>
    </xf>
    <xf numFmtId="0" fontId="2" fillId="8" borderId="7" xfId="6" applyFont="1" applyFill="1" applyBorder="1" applyAlignment="1" applyProtection="1">
      <alignment horizontal="center" vertical="center"/>
      <protection locked="0"/>
    </xf>
    <xf numFmtId="0" fontId="2" fillId="8" borderId="9" xfId="6" applyFont="1" applyFill="1" applyBorder="1" applyAlignment="1" applyProtection="1">
      <alignment horizontal="center" vertical="center"/>
      <protection locked="0"/>
    </xf>
    <xf numFmtId="0" fontId="11" fillId="10" borderId="4" xfId="7" applyFont="1" applyFill="1" applyBorder="1" applyAlignment="1" applyProtection="1">
      <alignment horizontal="center" vertical="center"/>
      <protection locked="0"/>
    </xf>
    <xf numFmtId="0" fontId="11" fillId="10" borderId="5" xfId="7" applyFont="1" applyFill="1" applyBorder="1" applyAlignment="1" applyProtection="1">
      <alignment horizontal="center" vertical="center"/>
      <protection locked="0"/>
    </xf>
    <xf numFmtId="0" fontId="12" fillId="11" borderId="5" xfId="0" applyFont="1" applyFill="1" applyBorder="1" applyAlignment="1" applyProtection="1">
      <alignment horizontal="center" vertical="center"/>
      <protection locked="0"/>
    </xf>
    <xf numFmtId="0" fontId="10" fillId="10" borderId="4" xfId="2" applyFont="1" applyFill="1" applyBorder="1" applyAlignment="1" applyProtection="1">
      <alignment horizontal="center" vertical="center" wrapText="1"/>
      <protection locked="0"/>
    </xf>
    <xf numFmtId="0" fontId="10" fillId="10" borderId="5" xfId="2" applyFont="1" applyFill="1" applyBorder="1" applyAlignment="1" applyProtection="1">
      <alignment horizontal="center" vertical="center" wrapText="1"/>
      <protection locked="0"/>
    </xf>
    <xf numFmtId="0" fontId="10" fillId="10" borderId="6" xfId="2" applyFont="1" applyFill="1" applyBorder="1" applyAlignment="1" applyProtection="1">
      <alignment horizontal="center" vertical="center" wrapText="1"/>
      <protection locked="0"/>
    </xf>
    <xf numFmtId="0" fontId="0" fillId="11" borderId="6" xfId="0" applyFill="1" applyBorder="1" applyAlignment="1" applyProtection="1">
      <alignment horizontal="center" vertical="center" wrapText="1"/>
      <protection locked="0"/>
    </xf>
  </cellXfs>
  <cellStyles count="12">
    <cellStyle name="60% - Accent6" xfId="7" builtinId="52"/>
    <cellStyle name="Accent1" xfId="1" builtinId="29"/>
    <cellStyle name="Accent4" xfId="6" builtinId="41"/>
    <cellStyle name="Accent5" xfId="3" builtinId="45"/>
    <cellStyle name="Accent6" xfId="2" builtinId="49"/>
    <cellStyle name="Bad" xfId="5" builtinId="27"/>
    <cellStyle name="Explanatory Text" xfId="8" builtinId="53"/>
    <cellStyle name="Good" xfId="9" builtinId="26"/>
    <cellStyle name="Neutral" xfId="10" builtinId="28"/>
    <cellStyle name="Normal" xfId="0" builtinId="0"/>
    <cellStyle name="Normal 2" xfId="11" xr:uid="{00000000-0005-0000-0000-00000B000000}"/>
    <cellStyle name="Percent" xfId="4" builtinId="5" customBuiltin="1"/>
  </cellStyles>
  <dxfs count="491"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F92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  <color rgb="FFC0DDAD"/>
      <color rgb="FF85BD5F"/>
      <color rgb="FFCDE4BE"/>
      <color rgb="FFFF9999"/>
      <color rgb="FFFFCCCC"/>
      <color rgb="FFF496D5"/>
      <color rgb="FFFF9900"/>
      <color rgb="FFFFFFCC"/>
      <color rgb="FFFFB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 QA Output Factor GTR2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GTR2_150MeV!$X$36:$X$101</c:f>
              <c:numCache>
                <c:formatCode>m/d/yyyy</c:formatCode>
                <c:ptCount val="66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44973</c:v>
                </c:pt>
                <c:pt idx="4">
                  <c:v>44977</c:v>
                </c:pt>
                <c:pt idx="5">
                  <c:v>44978</c:v>
                </c:pt>
                <c:pt idx="6">
                  <c:v>44978</c:v>
                </c:pt>
                <c:pt idx="7">
                  <c:v>44981</c:v>
                </c:pt>
                <c:pt idx="8">
                  <c:v>44984</c:v>
                </c:pt>
                <c:pt idx="9">
                  <c:v>44985</c:v>
                </c:pt>
                <c:pt idx="10">
                  <c:v>44986</c:v>
                </c:pt>
                <c:pt idx="11">
                  <c:v>44987</c:v>
                </c:pt>
                <c:pt idx="12">
                  <c:v>44988</c:v>
                </c:pt>
                <c:pt idx="13">
                  <c:v>44991</c:v>
                </c:pt>
                <c:pt idx="14">
                  <c:v>44992</c:v>
                </c:pt>
                <c:pt idx="15">
                  <c:v>44993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xVal>
          <c:yVal>
            <c:numRef>
              <c:f>GTR2_150MeV!$Y$36:$Y$101</c:f>
              <c:numCache>
                <c:formatCode>0.000</c:formatCode>
                <c:ptCount val="66"/>
                <c:pt idx="0">
                  <c:v>1.0029429075927014</c:v>
                </c:pt>
                <c:pt idx="1">
                  <c:v>1.0041200706297821</c:v>
                </c:pt>
                <c:pt idx="2">
                  <c:v>1.0041200706297821</c:v>
                </c:pt>
                <c:pt idx="3">
                  <c:v>0.9952913478516775</c:v>
                </c:pt>
                <c:pt idx="4">
                  <c:v>0.9952913478516775</c:v>
                </c:pt>
                <c:pt idx="5">
                  <c:v>0.9917598587404356</c:v>
                </c:pt>
                <c:pt idx="6">
                  <c:v>0.98881695114773394</c:v>
                </c:pt>
                <c:pt idx="7">
                  <c:v>0.9917598587404356</c:v>
                </c:pt>
                <c:pt idx="8">
                  <c:v>0.98646262507357263</c:v>
                </c:pt>
                <c:pt idx="9">
                  <c:v>0.99058269570335489</c:v>
                </c:pt>
                <c:pt idx="10">
                  <c:v>0.99117127722189513</c:v>
                </c:pt>
                <c:pt idx="11">
                  <c:v>0.99411418481459679</c:v>
                </c:pt>
                <c:pt idx="12">
                  <c:v>0.99352560329605644</c:v>
                </c:pt>
                <c:pt idx="13">
                  <c:v>1.0011771630370807</c:v>
                </c:pt>
                <c:pt idx="14">
                  <c:v>0.9964685108887581</c:v>
                </c:pt>
                <c:pt idx="15">
                  <c:v>0.99117127722189513</c:v>
                </c:pt>
                <c:pt idx="16">
                  <c:v>0.99470276633313703</c:v>
                </c:pt>
                <c:pt idx="17">
                  <c:v>0.99941141848145965</c:v>
                </c:pt>
                <c:pt idx="18">
                  <c:v>1.0023543260741612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1-4715-AB3B-C1191CC934F5}"/>
            </c:ext>
          </c:extLst>
        </c:ser>
        <c:ser>
          <c:idx val="1"/>
          <c:order val="1"/>
          <c:tx>
            <c:v>Reference level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GTR2_150MeV!$X$36:$X$100</c:f>
              <c:numCache>
                <c:formatCode>m/d/yyyy</c:formatCode>
                <c:ptCount val="65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44973</c:v>
                </c:pt>
                <c:pt idx="4">
                  <c:v>44977</c:v>
                </c:pt>
                <c:pt idx="5">
                  <c:v>44978</c:v>
                </c:pt>
                <c:pt idx="6">
                  <c:v>44978</c:v>
                </c:pt>
                <c:pt idx="7">
                  <c:v>44981</c:v>
                </c:pt>
                <c:pt idx="8">
                  <c:v>44984</c:v>
                </c:pt>
                <c:pt idx="9">
                  <c:v>44985</c:v>
                </c:pt>
                <c:pt idx="10">
                  <c:v>44986</c:v>
                </c:pt>
                <c:pt idx="11">
                  <c:v>44987</c:v>
                </c:pt>
                <c:pt idx="12">
                  <c:v>44988</c:v>
                </c:pt>
                <c:pt idx="13">
                  <c:v>44991</c:v>
                </c:pt>
                <c:pt idx="14">
                  <c:v>44992</c:v>
                </c:pt>
                <c:pt idx="15">
                  <c:v>44993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GTR2_150MeV!$AB$36:$AB$100</c:f>
              <c:numCache>
                <c:formatCode>0.000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E-4060-80C8-0E7DD9141D53}"/>
            </c:ext>
          </c:extLst>
        </c:ser>
        <c:ser>
          <c:idx val="2"/>
          <c:order val="2"/>
          <c:tx>
            <c:strRef>
              <c:f>GTR2_150MeV!$AC$35</c:f>
              <c:strCache>
                <c:ptCount val="1"/>
                <c:pt idx="0">
                  <c:v>1%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GTR2_150MeV!$X$36:$X$100</c:f>
              <c:numCache>
                <c:formatCode>m/d/yyyy</c:formatCode>
                <c:ptCount val="65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44973</c:v>
                </c:pt>
                <c:pt idx="4">
                  <c:v>44977</c:v>
                </c:pt>
                <c:pt idx="5">
                  <c:v>44978</c:v>
                </c:pt>
                <c:pt idx="6">
                  <c:v>44978</c:v>
                </c:pt>
                <c:pt idx="7">
                  <c:v>44981</c:v>
                </c:pt>
                <c:pt idx="8">
                  <c:v>44984</c:v>
                </c:pt>
                <c:pt idx="9">
                  <c:v>44985</c:v>
                </c:pt>
                <c:pt idx="10">
                  <c:v>44986</c:v>
                </c:pt>
                <c:pt idx="11">
                  <c:v>44987</c:v>
                </c:pt>
                <c:pt idx="12">
                  <c:v>44988</c:v>
                </c:pt>
                <c:pt idx="13">
                  <c:v>44991</c:v>
                </c:pt>
                <c:pt idx="14">
                  <c:v>44992</c:v>
                </c:pt>
                <c:pt idx="15">
                  <c:v>44993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GTR2_150MeV!$AC$36:$AC$100</c:f>
              <c:numCache>
                <c:formatCode>0.000</c:formatCode>
                <c:ptCount val="65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1.01</c:v>
                </c:pt>
                <c:pt idx="11">
                  <c:v>1.01</c:v>
                </c:pt>
                <c:pt idx="12">
                  <c:v>1.01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1.01</c:v>
                </c:pt>
                <c:pt idx="17">
                  <c:v>1.01</c:v>
                </c:pt>
                <c:pt idx="18">
                  <c:v>1.01</c:v>
                </c:pt>
                <c:pt idx="19">
                  <c:v>1.01</c:v>
                </c:pt>
                <c:pt idx="20">
                  <c:v>1.01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1.01</c:v>
                </c:pt>
                <c:pt idx="40">
                  <c:v>1.01</c:v>
                </c:pt>
                <c:pt idx="41">
                  <c:v>1.01</c:v>
                </c:pt>
                <c:pt idx="42">
                  <c:v>1.01</c:v>
                </c:pt>
                <c:pt idx="43">
                  <c:v>1.01</c:v>
                </c:pt>
                <c:pt idx="44">
                  <c:v>1.01</c:v>
                </c:pt>
                <c:pt idx="45">
                  <c:v>1.01</c:v>
                </c:pt>
                <c:pt idx="46">
                  <c:v>1.01</c:v>
                </c:pt>
                <c:pt idx="47">
                  <c:v>1.01</c:v>
                </c:pt>
                <c:pt idx="48">
                  <c:v>1.01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1.01</c:v>
                </c:pt>
                <c:pt idx="53">
                  <c:v>1.01</c:v>
                </c:pt>
                <c:pt idx="54">
                  <c:v>1.01</c:v>
                </c:pt>
                <c:pt idx="55">
                  <c:v>1.01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  <c:pt idx="64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E-4060-80C8-0E7DD9141D53}"/>
            </c:ext>
          </c:extLst>
        </c:ser>
        <c:ser>
          <c:idx val="3"/>
          <c:order val="3"/>
          <c:tx>
            <c:strRef>
              <c:f>GTR2_150MeV!$AD$35</c:f>
              <c:strCache>
                <c:ptCount val="1"/>
                <c:pt idx="0">
                  <c:v>-1%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GTR2_150MeV!$X$36:$X$100</c:f>
              <c:numCache>
                <c:formatCode>m/d/yyyy</c:formatCode>
                <c:ptCount val="65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44973</c:v>
                </c:pt>
                <c:pt idx="4">
                  <c:v>44977</c:v>
                </c:pt>
                <c:pt idx="5">
                  <c:v>44978</c:v>
                </c:pt>
                <c:pt idx="6">
                  <c:v>44978</c:v>
                </c:pt>
                <c:pt idx="7">
                  <c:v>44981</c:v>
                </c:pt>
                <c:pt idx="8">
                  <c:v>44984</c:v>
                </c:pt>
                <c:pt idx="9">
                  <c:v>44985</c:v>
                </c:pt>
                <c:pt idx="10">
                  <c:v>44986</c:v>
                </c:pt>
                <c:pt idx="11">
                  <c:v>44987</c:v>
                </c:pt>
                <c:pt idx="12">
                  <c:v>44988</c:v>
                </c:pt>
                <c:pt idx="13">
                  <c:v>44991</c:v>
                </c:pt>
                <c:pt idx="14">
                  <c:v>44992</c:v>
                </c:pt>
                <c:pt idx="15">
                  <c:v>44993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GTR2_150MeV!$AD$36:$AD$100</c:f>
              <c:numCache>
                <c:formatCode>0.000</c:formatCode>
                <c:ptCount val="65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E-4060-80C8-0E7DD9141D53}"/>
            </c:ext>
          </c:extLst>
        </c:ser>
        <c:ser>
          <c:idx val="4"/>
          <c:order val="4"/>
          <c:tx>
            <c:strRef>
              <c:f>GTR2_150MeV!$AE$35</c:f>
              <c:strCache>
                <c:ptCount val="1"/>
                <c:pt idx="0">
                  <c:v>2%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GTR2_150MeV!$X$36:$X$100</c:f>
              <c:numCache>
                <c:formatCode>m/d/yyyy</c:formatCode>
                <c:ptCount val="65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44973</c:v>
                </c:pt>
                <c:pt idx="4">
                  <c:v>44977</c:v>
                </c:pt>
                <c:pt idx="5">
                  <c:v>44978</c:v>
                </c:pt>
                <c:pt idx="6">
                  <c:v>44978</c:v>
                </c:pt>
                <c:pt idx="7">
                  <c:v>44981</c:v>
                </c:pt>
                <c:pt idx="8">
                  <c:v>44984</c:v>
                </c:pt>
                <c:pt idx="9">
                  <c:v>44985</c:v>
                </c:pt>
                <c:pt idx="10">
                  <c:v>44986</c:v>
                </c:pt>
                <c:pt idx="11">
                  <c:v>44987</c:v>
                </c:pt>
                <c:pt idx="12">
                  <c:v>44988</c:v>
                </c:pt>
                <c:pt idx="13">
                  <c:v>44991</c:v>
                </c:pt>
                <c:pt idx="14">
                  <c:v>44992</c:v>
                </c:pt>
                <c:pt idx="15">
                  <c:v>44993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GTR2_150MeV!$AE$36:$AE$100</c:f>
              <c:numCache>
                <c:formatCode>0.000</c:formatCode>
                <c:ptCount val="65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E-4060-80C8-0E7DD9141D53}"/>
            </c:ext>
          </c:extLst>
        </c:ser>
        <c:ser>
          <c:idx val="5"/>
          <c:order val="5"/>
          <c:tx>
            <c:strRef>
              <c:f>GTR2_150MeV!$AF$35</c:f>
              <c:strCache>
                <c:ptCount val="1"/>
                <c:pt idx="0">
                  <c:v>-2%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GTR2_150MeV!$X$36:$X$100</c:f>
              <c:numCache>
                <c:formatCode>m/d/yyyy</c:formatCode>
                <c:ptCount val="65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44973</c:v>
                </c:pt>
                <c:pt idx="4">
                  <c:v>44977</c:v>
                </c:pt>
                <c:pt idx="5">
                  <c:v>44978</c:v>
                </c:pt>
                <c:pt idx="6">
                  <c:v>44978</c:v>
                </c:pt>
                <c:pt idx="7">
                  <c:v>44981</c:v>
                </c:pt>
                <c:pt idx="8">
                  <c:v>44984</c:v>
                </c:pt>
                <c:pt idx="9">
                  <c:v>44985</c:v>
                </c:pt>
                <c:pt idx="10">
                  <c:v>44986</c:v>
                </c:pt>
                <c:pt idx="11">
                  <c:v>44987</c:v>
                </c:pt>
                <c:pt idx="12">
                  <c:v>44988</c:v>
                </c:pt>
                <c:pt idx="13">
                  <c:v>44991</c:v>
                </c:pt>
                <c:pt idx="14">
                  <c:v>44992</c:v>
                </c:pt>
                <c:pt idx="15">
                  <c:v>44993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GTR2_150MeV!$AF$36:$AF$100</c:f>
              <c:numCache>
                <c:formatCode>0.000</c:formatCode>
                <c:ptCount val="65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FE-4060-80C8-0E7DD9141D53}"/>
            </c:ext>
          </c:extLst>
        </c:ser>
        <c:ser>
          <c:idx val="6"/>
          <c:order val="6"/>
          <c:tx>
            <c:strRef>
              <c:f>GTR2_150MeV!$Z$35</c:f>
              <c:strCache>
                <c:ptCount val="1"/>
                <c:pt idx="0">
                  <c:v>Medelvärde +/- 10 dygn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GTR2_150MeV!$X$36:$X$100</c:f>
              <c:numCache>
                <c:formatCode>m/d/yyyy</c:formatCode>
                <c:ptCount val="65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44973</c:v>
                </c:pt>
                <c:pt idx="4">
                  <c:v>44977</c:v>
                </c:pt>
                <c:pt idx="5">
                  <c:v>44978</c:v>
                </c:pt>
                <c:pt idx="6">
                  <c:v>44978</c:v>
                </c:pt>
                <c:pt idx="7">
                  <c:v>44981</c:v>
                </c:pt>
                <c:pt idx="8">
                  <c:v>44984</c:v>
                </c:pt>
                <c:pt idx="9">
                  <c:v>44985</c:v>
                </c:pt>
                <c:pt idx="10">
                  <c:v>44986</c:v>
                </c:pt>
                <c:pt idx="11">
                  <c:v>44987</c:v>
                </c:pt>
                <c:pt idx="12">
                  <c:v>44988</c:v>
                </c:pt>
                <c:pt idx="13">
                  <c:v>44991</c:v>
                </c:pt>
                <c:pt idx="14">
                  <c:v>44992</c:v>
                </c:pt>
                <c:pt idx="15">
                  <c:v>44993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GTR2_150MeV!$Y$36:$Y$100</c:f>
              <c:numCache>
                <c:formatCode>0.000</c:formatCode>
                <c:ptCount val="65"/>
                <c:pt idx="0">
                  <c:v>1.0029429075927014</c:v>
                </c:pt>
                <c:pt idx="1">
                  <c:v>1.0041200706297821</c:v>
                </c:pt>
                <c:pt idx="2">
                  <c:v>1.0041200706297821</c:v>
                </c:pt>
                <c:pt idx="3">
                  <c:v>0.9952913478516775</c:v>
                </c:pt>
                <c:pt idx="4">
                  <c:v>0.9952913478516775</c:v>
                </c:pt>
                <c:pt idx="5">
                  <c:v>0.9917598587404356</c:v>
                </c:pt>
                <c:pt idx="6">
                  <c:v>0.98881695114773394</c:v>
                </c:pt>
                <c:pt idx="7">
                  <c:v>0.9917598587404356</c:v>
                </c:pt>
                <c:pt idx="8">
                  <c:v>0.98646262507357263</c:v>
                </c:pt>
                <c:pt idx="9">
                  <c:v>0.99058269570335489</c:v>
                </c:pt>
                <c:pt idx="10">
                  <c:v>0.99117127722189513</c:v>
                </c:pt>
                <c:pt idx="11">
                  <c:v>0.99411418481459679</c:v>
                </c:pt>
                <c:pt idx="12">
                  <c:v>0.99352560329605644</c:v>
                </c:pt>
                <c:pt idx="13">
                  <c:v>1.0011771630370807</c:v>
                </c:pt>
                <c:pt idx="14">
                  <c:v>0.9964685108887581</c:v>
                </c:pt>
                <c:pt idx="15">
                  <c:v>0.99117127722189513</c:v>
                </c:pt>
                <c:pt idx="16">
                  <c:v>0.99470276633313703</c:v>
                </c:pt>
                <c:pt idx="17">
                  <c:v>0.99941141848145965</c:v>
                </c:pt>
                <c:pt idx="18">
                  <c:v>1.0023543260741612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FE-4060-80C8-0E7DD9141D53}"/>
            </c:ext>
          </c:extLst>
        </c:ser>
        <c:ser>
          <c:idx val="7"/>
          <c:order val="7"/>
          <c:tx>
            <c:strRef>
              <c:f>GTR2_150MeV!$AA$35</c:f>
              <c:strCache>
                <c:ptCount val="1"/>
                <c:pt idx="0">
                  <c:v>Medelvärde +/- 20 dygn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GTR2_150MeV!$X$36:$X$100</c:f>
              <c:numCache>
                <c:formatCode>m/d/yyyy</c:formatCode>
                <c:ptCount val="65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44973</c:v>
                </c:pt>
                <c:pt idx="4">
                  <c:v>44977</c:v>
                </c:pt>
                <c:pt idx="5">
                  <c:v>44978</c:v>
                </c:pt>
                <c:pt idx="6">
                  <c:v>44978</c:v>
                </c:pt>
                <c:pt idx="7">
                  <c:v>44981</c:v>
                </c:pt>
                <c:pt idx="8">
                  <c:v>44984</c:v>
                </c:pt>
                <c:pt idx="9">
                  <c:v>44985</c:v>
                </c:pt>
                <c:pt idx="10">
                  <c:v>44986</c:v>
                </c:pt>
                <c:pt idx="11">
                  <c:v>44987</c:v>
                </c:pt>
                <c:pt idx="12">
                  <c:v>44988</c:v>
                </c:pt>
                <c:pt idx="13">
                  <c:v>44991</c:v>
                </c:pt>
                <c:pt idx="14">
                  <c:v>44992</c:v>
                </c:pt>
                <c:pt idx="15">
                  <c:v>44993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GTR2_150MeV!$AA$36:$AA$100</c:f>
              <c:numCache>
                <c:formatCode>0.000</c:formatCode>
                <c:ptCount val="65"/>
                <c:pt idx="0">
                  <c:v>0.99553917164895755</c:v>
                </c:pt>
                <c:pt idx="1">
                  <c:v>0.99553917164895755</c:v>
                </c:pt>
                <c:pt idx="2">
                  <c:v>0.99553917164895755</c:v>
                </c:pt>
                <c:pt idx="3">
                  <c:v>0.99553917164895755</c:v>
                </c:pt>
                <c:pt idx="4">
                  <c:v>0.99553917164895755</c:v>
                </c:pt>
                <c:pt idx="5">
                  <c:v>0.99553917164895755</c:v>
                </c:pt>
                <c:pt idx="6">
                  <c:v>0.99553917164895755</c:v>
                </c:pt>
                <c:pt idx="7">
                  <c:v>0.99553917164895755</c:v>
                </c:pt>
                <c:pt idx="8">
                  <c:v>0.99553917164895755</c:v>
                </c:pt>
                <c:pt idx="9">
                  <c:v>0.99553917164895755</c:v>
                </c:pt>
                <c:pt idx="10">
                  <c:v>0.99553917164895755</c:v>
                </c:pt>
                <c:pt idx="11">
                  <c:v>0.99553917164895755</c:v>
                </c:pt>
                <c:pt idx="12">
                  <c:v>0.99553917164895755</c:v>
                </c:pt>
                <c:pt idx="13">
                  <c:v>0.99553917164895755</c:v>
                </c:pt>
                <c:pt idx="14">
                  <c:v>0.99553917164895755</c:v>
                </c:pt>
                <c:pt idx="15">
                  <c:v>0.99553917164895755</c:v>
                </c:pt>
                <c:pt idx="16">
                  <c:v>0.99553917164895755</c:v>
                </c:pt>
                <c:pt idx="17">
                  <c:v>0.99553917164895755</c:v>
                </c:pt>
                <c:pt idx="18">
                  <c:v>0.99553917164895755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FE-4060-80C8-0E7DD914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86968"/>
        <c:axId val="258689320"/>
      </c:scatterChart>
      <c:valAx>
        <c:axId val="258686968"/>
        <c:scaling>
          <c:orientation val="minMax"/>
          <c:min val="448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9320"/>
        <c:crosses val="autoZero"/>
        <c:crossBetween val="midCat"/>
      </c:valAx>
      <c:valAx>
        <c:axId val="258689320"/>
        <c:scaling>
          <c:orientation val="minMax"/>
          <c:max val="1.03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Devaition from reference [a.u.]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b="1"/>
              <a:t>Daily QA Dose</a:t>
            </a:r>
            <a:r>
              <a:rPr lang="sv-SE" b="1" baseline="0"/>
              <a:t> Output Factor GTR2</a:t>
            </a:r>
            <a:endParaRPr lang="sv-S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R15M10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GTR2_Cubes!$AU$50:$AU$109</c:f>
              <c:numCache>
                <c:formatCode>m/d/yyyy</c:formatCode>
                <c:ptCount val="60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44908</c:v>
                </c:pt>
                <c:pt idx="4">
                  <c:v>44973</c:v>
                </c:pt>
                <c:pt idx="5">
                  <c:v>44977</c:v>
                </c:pt>
                <c:pt idx="6">
                  <c:v>44978</c:v>
                </c:pt>
                <c:pt idx="7">
                  <c:v>44978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44991</c:v>
                </c:pt>
                <c:pt idx="16">
                  <c:v>44992</c:v>
                </c:pt>
                <c:pt idx="17">
                  <c:v>44992</c:v>
                </c:pt>
                <c:pt idx="18">
                  <c:v>44993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GTR2_Cubes!$AV$50:$AV$109</c:f>
              <c:numCache>
                <c:formatCode>0.000</c:formatCode>
                <c:ptCount val="60"/>
                <c:pt idx="0">
                  <c:v>0.99899345747357826</c:v>
                </c:pt>
                <c:pt idx="1">
                  <c:v>0.9974836436839456</c:v>
                </c:pt>
                <c:pt idx="2">
                  <c:v>0.99899345747357826</c:v>
                </c:pt>
                <c:pt idx="3">
                  <c:v>0.99698037242073478</c:v>
                </c:pt>
                <c:pt idx="4">
                  <c:v>0.99194765978862609</c:v>
                </c:pt>
                <c:pt idx="5">
                  <c:v>0.99043784599899343</c:v>
                </c:pt>
                <c:pt idx="6">
                  <c:v>0.98439859084046299</c:v>
                </c:pt>
                <c:pt idx="7">
                  <c:v>0.98389531957725218</c:v>
                </c:pt>
                <c:pt idx="8">
                  <c:v>0.98490186210367392</c:v>
                </c:pt>
                <c:pt idx="9">
                  <c:v>0.98238550578761941</c:v>
                </c:pt>
                <c:pt idx="10">
                  <c:v>0.98892803220936087</c:v>
                </c:pt>
                <c:pt idx="11">
                  <c:v>0.98943130347257169</c:v>
                </c:pt>
                <c:pt idx="12">
                  <c:v>0.98943130347257169</c:v>
                </c:pt>
                <c:pt idx="13">
                  <c:v>0.98842476094614995</c:v>
                </c:pt>
                <c:pt idx="14">
                  <c:v>1.0010065425264218</c:v>
                </c:pt>
                <c:pt idx="15">
                  <c:v>1.0010065425264218</c:v>
                </c:pt>
                <c:pt idx="16">
                  <c:v>0.98842476094614995</c:v>
                </c:pt>
                <c:pt idx="17">
                  <c:v>0.98842476094614995</c:v>
                </c:pt>
                <c:pt idx="18">
                  <c:v>0.98792148968293914</c:v>
                </c:pt>
                <c:pt idx="19">
                  <c:v>0.98741821841972821</c:v>
                </c:pt>
                <c:pt idx="20">
                  <c:v>0.99194765978862609</c:v>
                </c:pt>
                <c:pt idx="21">
                  <c:v>0.99144438852541517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D-481A-8362-F8F7B58D749D}"/>
            </c:ext>
          </c:extLst>
        </c:ser>
        <c:ser>
          <c:idx val="1"/>
          <c:order val="1"/>
          <c:tx>
            <c:v>R31M10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GTR2_Cubes!$AU$50:$AU$109</c:f>
              <c:numCache>
                <c:formatCode>m/d/yyyy</c:formatCode>
                <c:ptCount val="60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44908</c:v>
                </c:pt>
                <c:pt idx="4">
                  <c:v>44973</c:v>
                </c:pt>
                <c:pt idx="5">
                  <c:v>44977</c:v>
                </c:pt>
                <c:pt idx="6">
                  <c:v>44978</c:v>
                </c:pt>
                <c:pt idx="7">
                  <c:v>44978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44991</c:v>
                </c:pt>
                <c:pt idx="16">
                  <c:v>44992</c:v>
                </c:pt>
                <c:pt idx="17">
                  <c:v>44992</c:v>
                </c:pt>
                <c:pt idx="18">
                  <c:v>44993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GTR2_Cubes!$AY$50:$AY$109</c:f>
              <c:numCache>
                <c:formatCode>0.000</c:formatCode>
                <c:ptCount val="60"/>
                <c:pt idx="0">
                  <c:v>1</c:v>
                </c:pt>
                <c:pt idx="1">
                  <c:v>1.0004982561036373</c:v>
                </c:pt>
                <c:pt idx="2">
                  <c:v>0.99950174389636259</c:v>
                </c:pt>
                <c:pt idx="3">
                  <c:v>0.99501743896362727</c:v>
                </c:pt>
                <c:pt idx="4">
                  <c:v>0.99053313403089183</c:v>
                </c:pt>
                <c:pt idx="5">
                  <c:v>0.98854010961634275</c:v>
                </c:pt>
                <c:pt idx="6">
                  <c:v>0.98505231689088191</c:v>
                </c:pt>
                <c:pt idx="7">
                  <c:v>0.98305929247633284</c:v>
                </c:pt>
                <c:pt idx="8">
                  <c:v>0.98405580468360732</c:v>
                </c:pt>
                <c:pt idx="9">
                  <c:v>0.9780767314399601</c:v>
                </c:pt>
                <c:pt idx="10">
                  <c:v>0.98854010961634275</c:v>
                </c:pt>
                <c:pt idx="11">
                  <c:v>0.98156452416542095</c:v>
                </c:pt>
                <c:pt idx="12">
                  <c:v>0.98754359740906816</c:v>
                </c:pt>
                <c:pt idx="13">
                  <c:v>0.98156452416542095</c:v>
                </c:pt>
                <c:pt idx="14">
                  <c:v>0.98704534130543098</c:v>
                </c:pt>
                <c:pt idx="15">
                  <c:v>0.98654708520179368</c:v>
                </c:pt>
                <c:pt idx="16">
                  <c:v>0.98455406078724461</c:v>
                </c:pt>
                <c:pt idx="17">
                  <c:v>0.98455406078724461</c:v>
                </c:pt>
                <c:pt idx="18">
                  <c:v>0.98156452416542095</c:v>
                </c:pt>
                <c:pt idx="19">
                  <c:v>0.98555057299451909</c:v>
                </c:pt>
                <c:pt idx="20">
                  <c:v>0.99103139013452912</c:v>
                </c:pt>
                <c:pt idx="21">
                  <c:v>0.98804185351270557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D-481A-8362-F8F7B58D749D}"/>
            </c:ext>
          </c:extLst>
        </c:ser>
        <c:ser>
          <c:idx val="2"/>
          <c:order val="2"/>
          <c:tx>
            <c:v>Reference level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GTR2_Cubes!$AU$50:$AU$98</c:f>
              <c:numCache>
                <c:formatCode>m/d/yyyy</c:formatCode>
                <c:ptCount val="49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44908</c:v>
                </c:pt>
                <c:pt idx="4">
                  <c:v>44973</c:v>
                </c:pt>
                <c:pt idx="5">
                  <c:v>44977</c:v>
                </c:pt>
                <c:pt idx="6">
                  <c:v>44978</c:v>
                </c:pt>
                <c:pt idx="7">
                  <c:v>44978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44991</c:v>
                </c:pt>
                <c:pt idx="16">
                  <c:v>44992</c:v>
                </c:pt>
                <c:pt idx="17">
                  <c:v>44992</c:v>
                </c:pt>
                <c:pt idx="18">
                  <c:v>44993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GTR2_Cubes!$BB$50:$BB$98</c:f>
              <c:numCache>
                <c:formatCode>0.000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1-4FE2-BC01-E841B013038A}"/>
            </c:ext>
          </c:extLst>
        </c:ser>
        <c:ser>
          <c:idx val="3"/>
          <c:order val="3"/>
          <c:tx>
            <c:strRef>
              <c:f>GTR2_Cubes!$BC$49</c:f>
              <c:strCache>
                <c:ptCount val="1"/>
                <c:pt idx="0">
                  <c:v>2%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GTR2_Cubes!$AU$50:$AU$98</c:f>
              <c:numCache>
                <c:formatCode>m/d/yyyy</c:formatCode>
                <c:ptCount val="49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44908</c:v>
                </c:pt>
                <c:pt idx="4">
                  <c:v>44973</c:v>
                </c:pt>
                <c:pt idx="5">
                  <c:v>44977</c:v>
                </c:pt>
                <c:pt idx="6">
                  <c:v>44978</c:v>
                </c:pt>
                <c:pt idx="7">
                  <c:v>44978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44991</c:v>
                </c:pt>
                <c:pt idx="16">
                  <c:v>44992</c:v>
                </c:pt>
                <c:pt idx="17">
                  <c:v>44992</c:v>
                </c:pt>
                <c:pt idx="18">
                  <c:v>44993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GTR2_Cubes!$BC$50:$BC$98</c:f>
              <c:numCache>
                <c:formatCode>0.000</c:formatCode>
                <c:ptCount val="49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1-4FE2-BC01-E841B013038A}"/>
            </c:ext>
          </c:extLst>
        </c:ser>
        <c:ser>
          <c:idx val="4"/>
          <c:order val="4"/>
          <c:tx>
            <c:strRef>
              <c:f>GTR2_Cubes!$BD$49</c:f>
              <c:strCache>
                <c:ptCount val="1"/>
                <c:pt idx="0">
                  <c:v>-2%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GTR2_Cubes!$AU$50:$AU$98</c:f>
              <c:numCache>
                <c:formatCode>m/d/yyyy</c:formatCode>
                <c:ptCount val="49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44908</c:v>
                </c:pt>
                <c:pt idx="4">
                  <c:v>44973</c:v>
                </c:pt>
                <c:pt idx="5">
                  <c:v>44977</c:v>
                </c:pt>
                <c:pt idx="6">
                  <c:v>44978</c:v>
                </c:pt>
                <c:pt idx="7">
                  <c:v>44978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44991</c:v>
                </c:pt>
                <c:pt idx="16">
                  <c:v>44992</c:v>
                </c:pt>
                <c:pt idx="17">
                  <c:v>44992</c:v>
                </c:pt>
                <c:pt idx="18">
                  <c:v>44993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GTR2_Cubes!$BD$50:$BD$98</c:f>
              <c:numCache>
                <c:formatCode>0.000</c:formatCode>
                <c:ptCount val="49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1-4FE2-BC01-E841B013038A}"/>
            </c:ext>
          </c:extLst>
        </c:ser>
        <c:ser>
          <c:idx val="5"/>
          <c:order val="5"/>
          <c:tx>
            <c:strRef>
              <c:f>GTR2_Cubes!$BE$49</c:f>
              <c:strCache>
                <c:ptCount val="1"/>
                <c:pt idx="0">
                  <c:v>3%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GTR2_Cubes!$AU$50:$AU$98</c:f>
              <c:numCache>
                <c:formatCode>m/d/yyyy</c:formatCode>
                <c:ptCount val="49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44908</c:v>
                </c:pt>
                <c:pt idx="4">
                  <c:v>44973</c:v>
                </c:pt>
                <c:pt idx="5">
                  <c:v>44977</c:v>
                </c:pt>
                <c:pt idx="6">
                  <c:v>44978</c:v>
                </c:pt>
                <c:pt idx="7">
                  <c:v>44978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44991</c:v>
                </c:pt>
                <c:pt idx="16">
                  <c:v>44992</c:v>
                </c:pt>
                <c:pt idx="17">
                  <c:v>44992</c:v>
                </c:pt>
                <c:pt idx="18">
                  <c:v>44993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GTR2_Cubes!$BE$50:$BE$98</c:f>
              <c:numCache>
                <c:formatCode>0.000</c:formatCode>
                <c:ptCount val="49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1.03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1.03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1.03</c:v>
                </c:pt>
                <c:pt idx="43">
                  <c:v>1.03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81-4FE2-BC01-E841B013038A}"/>
            </c:ext>
          </c:extLst>
        </c:ser>
        <c:ser>
          <c:idx val="6"/>
          <c:order val="6"/>
          <c:tx>
            <c:strRef>
              <c:f>GTR2_Cubes!$BF$49</c:f>
              <c:strCache>
                <c:ptCount val="1"/>
                <c:pt idx="0">
                  <c:v>-3%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GTR2_Cubes!$AU$51:$AU$98</c:f>
              <c:numCache>
                <c:formatCode>m/d/yyyy</c:formatCode>
                <c:ptCount val="48"/>
                <c:pt idx="0">
                  <c:v>44883</c:v>
                </c:pt>
                <c:pt idx="1">
                  <c:v>44883</c:v>
                </c:pt>
                <c:pt idx="2">
                  <c:v>44908</c:v>
                </c:pt>
                <c:pt idx="3">
                  <c:v>44973</c:v>
                </c:pt>
                <c:pt idx="4">
                  <c:v>44977</c:v>
                </c:pt>
                <c:pt idx="5">
                  <c:v>44978</c:v>
                </c:pt>
                <c:pt idx="6">
                  <c:v>44978</c:v>
                </c:pt>
                <c:pt idx="7">
                  <c:v>44981</c:v>
                </c:pt>
                <c:pt idx="8">
                  <c:v>44984</c:v>
                </c:pt>
                <c:pt idx="9">
                  <c:v>44985</c:v>
                </c:pt>
                <c:pt idx="10">
                  <c:v>44986</c:v>
                </c:pt>
                <c:pt idx="11">
                  <c:v>44987</c:v>
                </c:pt>
                <c:pt idx="12">
                  <c:v>44988</c:v>
                </c:pt>
                <c:pt idx="13">
                  <c:v>44991</c:v>
                </c:pt>
                <c:pt idx="14">
                  <c:v>44991</c:v>
                </c:pt>
                <c:pt idx="15">
                  <c:v>44992</c:v>
                </c:pt>
                <c:pt idx="16">
                  <c:v>44992</c:v>
                </c:pt>
                <c:pt idx="17">
                  <c:v>44993</c:v>
                </c:pt>
                <c:pt idx="18">
                  <c:v>44993</c:v>
                </c:pt>
                <c:pt idx="19">
                  <c:v>44994</c:v>
                </c:pt>
                <c:pt idx="20">
                  <c:v>44995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GTR2_Cubes!$BF$50:$BF$98</c:f>
              <c:numCache>
                <c:formatCode>0.000</c:formatCode>
                <c:ptCount val="49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81-4FE2-BC01-E841B013038A}"/>
            </c:ext>
          </c:extLst>
        </c:ser>
        <c:ser>
          <c:idx val="7"/>
          <c:order val="7"/>
          <c:tx>
            <c:strRef>
              <c:f>GTR2_Cubes!$AW$49</c:f>
              <c:strCache>
                <c:ptCount val="1"/>
                <c:pt idx="0">
                  <c:v>Medelvärde +/- 10 dygn R15M10</c:v>
                </c:pt>
              </c:strCache>
            </c:strRef>
          </c:tx>
          <c:spPr>
            <a:ln w="25400" cap="rnd">
              <a:solidFill>
                <a:srgbClr val="85BD5F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rgbClr val="85BD5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981-4FE2-BC01-E841B013038A}"/>
              </c:ext>
            </c:extLst>
          </c:dPt>
          <c:xVal>
            <c:numRef>
              <c:f>GTR2_Cubes!$AU$50:$AU$98</c:f>
              <c:numCache>
                <c:formatCode>m/d/yyyy</c:formatCode>
                <c:ptCount val="49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44908</c:v>
                </c:pt>
                <c:pt idx="4">
                  <c:v>44973</c:v>
                </c:pt>
                <c:pt idx="5">
                  <c:v>44977</c:v>
                </c:pt>
                <c:pt idx="6">
                  <c:v>44978</c:v>
                </c:pt>
                <c:pt idx="7">
                  <c:v>44978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44991</c:v>
                </c:pt>
                <c:pt idx="16">
                  <c:v>44992</c:v>
                </c:pt>
                <c:pt idx="17">
                  <c:v>44992</c:v>
                </c:pt>
                <c:pt idx="18">
                  <c:v>44993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GTR2_Cubes!$AW$50:$AW$98</c:f>
              <c:numCache>
                <c:formatCode>0.000</c:formatCode>
                <c:ptCount val="49"/>
                <c:pt idx="0">
                  <c:v>0.99104177151484651</c:v>
                </c:pt>
                <c:pt idx="1">
                  <c:v>0.99084961339616595</c:v>
                </c:pt>
                <c:pt idx="2">
                  <c:v>0.99073142090253308</c:v>
                </c:pt>
                <c:pt idx="3">
                  <c:v>0.99063141186945913</c:v>
                </c:pt>
                <c:pt idx="4">
                  <c:v>0.99047379394636559</c:v>
                </c:pt>
                <c:pt idx="5">
                  <c:v>0.99117597718503603</c:v>
                </c:pt>
                <c:pt idx="6">
                  <c:v>0.99179038751887272</c:v>
                </c:pt>
                <c:pt idx="7">
                  <c:v>0.99159240948518312</c:v>
                </c:pt>
                <c:pt idx="8">
                  <c:v>0.9914164290107923</c:v>
                </c:pt>
                <c:pt idx="9">
                  <c:v>0.99123248483564219</c:v>
                </c:pt>
                <c:pt idx="10">
                  <c:v>0.99062326172754478</c:v>
                </c:pt>
                <c:pt idx="11">
                  <c:v>0.99033189415410694</c:v>
                </c:pt>
                <c:pt idx="12">
                  <c:v>0.98993457473578272</c:v>
                </c:pt>
                <c:pt idx="13">
                  <c:v>0.98954314153106315</c:v>
                </c:pt>
                <c:pt idx="14">
                  <c:v>0.98940169928061839</c:v>
                </c:pt>
                <c:pt idx="15">
                  <c:v>0.98933694011071993</c:v>
                </c:pt>
                <c:pt idx="16">
                  <c:v>0.9896661633954037</c:v>
                </c:pt>
                <c:pt idx="17">
                  <c:v>0.99007836652527159</c:v>
                </c:pt>
                <c:pt idx="18">
                  <c:v>0.99047655917308686</c:v>
                </c:pt>
                <c:pt idx="19">
                  <c:v>0.99115081362187551</c:v>
                </c:pt>
                <c:pt idx="20">
                  <c:v>0.99135288465937677</c:v>
                </c:pt>
                <c:pt idx="21">
                  <c:v>0.99154504277805733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81-4FE2-BC01-E841B013038A}"/>
            </c:ext>
          </c:extLst>
        </c:ser>
        <c:ser>
          <c:idx val="8"/>
          <c:order val="8"/>
          <c:tx>
            <c:strRef>
              <c:f>GTR2_Cubes!$AX$49</c:f>
              <c:strCache>
                <c:ptCount val="1"/>
                <c:pt idx="0">
                  <c:v>Medelvärde +/- 20 dygn R15M10</c:v>
                </c:pt>
              </c:strCache>
            </c:strRef>
          </c:tx>
          <c:spPr>
            <a:ln w="19050" cap="rnd">
              <a:solidFill>
                <a:srgbClr val="C0DDAD"/>
              </a:solidFill>
              <a:round/>
            </a:ln>
            <a:effectLst/>
          </c:spPr>
          <c:marker>
            <c:symbol val="none"/>
          </c:marker>
          <c:xVal>
            <c:numRef>
              <c:f>GTR2_Cubes!$AU$50:$AU$98</c:f>
              <c:numCache>
                <c:formatCode>m/d/yyyy</c:formatCode>
                <c:ptCount val="49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44908</c:v>
                </c:pt>
                <c:pt idx="4">
                  <c:v>44973</c:v>
                </c:pt>
                <c:pt idx="5">
                  <c:v>44977</c:v>
                </c:pt>
                <c:pt idx="6">
                  <c:v>44978</c:v>
                </c:pt>
                <c:pt idx="7">
                  <c:v>44978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44991</c:v>
                </c:pt>
                <c:pt idx="16">
                  <c:v>44992</c:v>
                </c:pt>
                <c:pt idx="17">
                  <c:v>44992</c:v>
                </c:pt>
                <c:pt idx="18">
                  <c:v>44993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GTR2_Cubes!$AX$50:$AX$55</c:f>
              <c:numCache>
                <c:formatCode>0.000</c:formatCode>
                <c:ptCount val="6"/>
                <c:pt idx="0">
                  <c:v>0.99123248483564219</c:v>
                </c:pt>
                <c:pt idx="1">
                  <c:v>0.9910417715148464</c:v>
                </c:pt>
                <c:pt idx="2">
                  <c:v>0.991084909051693</c:v>
                </c:pt>
                <c:pt idx="3">
                  <c:v>0.9911012490277713</c:v>
                </c:pt>
                <c:pt idx="4">
                  <c:v>0.9911012490277713</c:v>
                </c:pt>
                <c:pt idx="5">
                  <c:v>0.9911012490277713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81-4FE2-BC01-E841B013038A}"/>
            </c:ext>
          </c:extLst>
        </c:ser>
        <c:ser>
          <c:idx val="9"/>
          <c:order val="9"/>
          <c:tx>
            <c:strRef>
              <c:f>GTR2_Cubes!$AZ$49</c:f>
              <c:strCache>
                <c:ptCount val="1"/>
                <c:pt idx="0">
                  <c:v>Medelvärde +/- 10 dygn R31M10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GTR2_Cubes!$AU$50:$AU$98</c:f>
              <c:numCache>
                <c:formatCode>m/d/yyyy</c:formatCode>
                <c:ptCount val="49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44908</c:v>
                </c:pt>
                <c:pt idx="4">
                  <c:v>44973</c:v>
                </c:pt>
                <c:pt idx="5">
                  <c:v>44977</c:v>
                </c:pt>
                <c:pt idx="6">
                  <c:v>44978</c:v>
                </c:pt>
                <c:pt idx="7">
                  <c:v>44978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44991</c:v>
                </c:pt>
                <c:pt idx="16">
                  <c:v>44992</c:v>
                </c:pt>
                <c:pt idx="17">
                  <c:v>44992</c:v>
                </c:pt>
                <c:pt idx="18">
                  <c:v>44993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GTR2_Cubes!$AZ$50:$AZ$55</c:f>
              <c:numCache>
                <c:formatCode>0.000</c:formatCode>
                <c:ptCount val="6"/>
                <c:pt idx="0">
                  <c:v>0.99043348281016441</c:v>
                </c:pt>
                <c:pt idx="1">
                  <c:v>0.99026135797436254</c:v>
                </c:pt>
                <c:pt idx="2">
                  <c:v>0.98953662182361735</c:v>
                </c:pt>
                <c:pt idx="3">
                  <c:v>0.98938331225326748</c:v>
                </c:pt>
                <c:pt idx="4">
                  <c:v>0.98882482738984989</c:v>
                </c:pt>
                <c:pt idx="5">
                  <c:v>0.98870619498422185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81-4FE2-BC01-E841B013038A}"/>
            </c:ext>
          </c:extLst>
        </c:ser>
        <c:ser>
          <c:idx val="10"/>
          <c:order val="10"/>
          <c:tx>
            <c:strRef>
              <c:f>GTR2_Cubes!$BA$49</c:f>
              <c:strCache>
                <c:ptCount val="1"/>
                <c:pt idx="0">
                  <c:v>Medelvärde +/- 20 dygn R31M10</c:v>
                </c:pt>
              </c:strCache>
            </c:strRef>
          </c:tx>
          <c:spPr>
            <a:ln w="19050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GTR2_Cubes!$AU$50:$AU$98</c:f>
              <c:numCache>
                <c:formatCode>m/d/yyyy</c:formatCode>
                <c:ptCount val="49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44908</c:v>
                </c:pt>
                <c:pt idx="4">
                  <c:v>44973</c:v>
                </c:pt>
                <c:pt idx="5">
                  <c:v>44977</c:v>
                </c:pt>
                <c:pt idx="6">
                  <c:v>44978</c:v>
                </c:pt>
                <c:pt idx="7">
                  <c:v>44978</c:v>
                </c:pt>
                <c:pt idx="8">
                  <c:v>44981</c:v>
                </c:pt>
                <c:pt idx="9">
                  <c:v>44984</c:v>
                </c:pt>
                <c:pt idx="10">
                  <c:v>44985</c:v>
                </c:pt>
                <c:pt idx="11">
                  <c:v>44986</c:v>
                </c:pt>
                <c:pt idx="12">
                  <c:v>44987</c:v>
                </c:pt>
                <c:pt idx="13">
                  <c:v>44988</c:v>
                </c:pt>
                <c:pt idx="14">
                  <c:v>44991</c:v>
                </c:pt>
                <c:pt idx="15">
                  <c:v>44991</c:v>
                </c:pt>
                <c:pt idx="16">
                  <c:v>44992</c:v>
                </c:pt>
                <c:pt idx="17">
                  <c:v>44992</c:v>
                </c:pt>
                <c:pt idx="18">
                  <c:v>44993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GTR2_Cubes!$BA$50:$BA$98</c:f>
              <c:numCache>
                <c:formatCode>0.000</c:formatCode>
                <c:ptCount val="49"/>
                <c:pt idx="0">
                  <c:v>0.98777961345815946</c:v>
                </c:pt>
                <c:pt idx="1">
                  <c:v>0.98766816143497738</c:v>
                </c:pt>
                <c:pt idx="2">
                  <c:v>0.98782831518257519</c:v>
                </c:pt>
                <c:pt idx="3">
                  <c:v>0.9878380214703083</c:v>
                </c:pt>
                <c:pt idx="4">
                  <c:v>0.9878380214703083</c:v>
                </c:pt>
                <c:pt idx="5">
                  <c:v>0.9878380214703083</c:v>
                </c:pt>
                <c:pt idx="6">
                  <c:v>0.9878380214703083</c:v>
                </c:pt>
                <c:pt idx="7">
                  <c:v>0.9878380214703083</c:v>
                </c:pt>
                <c:pt idx="8">
                  <c:v>0.9878380214703083</c:v>
                </c:pt>
                <c:pt idx="9">
                  <c:v>0.9878380214703083</c:v>
                </c:pt>
                <c:pt idx="10">
                  <c:v>0.9878380214703083</c:v>
                </c:pt>
                <c:pt idx="11">
                  <c:v>0.9878380214703083</c:v>
                </c:pt>
                <c:pt idx="12">
                  <c:v>0.9878380214703083</c:v>
                </c:pt>
                <c:pt idx="13">
                  <c:v>0.9878380214703083</c:v>
                </c:pt>
                <c:pt idx="14">
                  <c:v>0.9878380214703083</c:v>
                </c:pt>
                <c:pt idx="15">
                  <c:v>0.9878380214703083</c:v>
                </c:pt>
                <c:pt idx="16">
                  <c:v>0.9878380214703083</c:v>
                </c:pt>
                <c:pt idx="17">
                  <c:v>0.9878380214703083</c:v>
                </c:pt>
                <c:pt idx="18">
                  <c:v>0.9878380214703083</c:v>
                </c:pt>
                <c:pt idx="19">
                  <c:v>0.9878380214703083</c:v>
                </c:pt>
                <c:pt idx="20">
                  <c:v>0.98725887963556125</c:v>
                </c:pt>
                <c:pt idx="21">
                  <c:v>0.9865969108121575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81-4FE2-BC01-E841B013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88536"/>
        <c:axId val="258685008"/>
      </c:scatterChart>
      <c:valAx>
        <c:axId val="258688536"/>
        <c:scaling>
          <c:orientation val="minMax"/>
          <c:min val="448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5008"/>
        <c:crosses val="autoZero"/>
        <c:crossBetween val="midCat"/>
      </c:valAx>
      <c:valAx>
        <c:axId val="258685008"/>
        <c:scaling>
          <c:orientation val="minMax"/>
          <c:max val="1.04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Deviation from reference [a.u.]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ayout>
        <c:manualLayout>
          <c:xMode val="edge"/>
          <c:yMode val="edge"/>
          <c:x val="0.12702916207107762"/>
          <c:y val="0.89427928762495279"/>
          <c:w val="0.74761765200935903"/>
          <c:h val="9.5253723116321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104775</xdr:rowOff>
    </xdr:from>
    <xdr:to>
      <xdr:col>2</xdr:col>
      <xdr:colOff>639841</xdr:colOff>
      <xdr:row>3</xdr:row>
      <xdr:rowOff>134537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47EE16BF-0DE1-468B-9326-737FFA4DE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66700"/>
          <a:ext cx="1639966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116417</xdr:colOff>
      <xdr:row>1</xdr:row>
      <xdr:rowOff>148167</xdr:rowOff>
    </xdr:from>
    <xdr:to>
      <xdr:col>2</xdr:col>
      <xdr:colOff>496966</xdr:colOff>
      <xdr:row>3</xdr:row>
      <xdr:rowOff>167346</xdr:rowOff>
    </xdr:to>
    <xdr:pic>
      <xdr:nvPicPr>
        <xdr:cNvPr id="3" name="Bildobjekt 1">
          <a:extLst>
            <a:ext uri="{FF2B5EF4-FFF2-40B4-BE49-F238E27FC236}">
              <a16:creationId xmlns:a16="http://schemas.microsoft.com/office/drawing/2014/main" id="{8047E5EC-6A64-4F50-AE72-643F18CB3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250" y="338667"/>
          <a:ext cx="1639966" cy="506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130AA-6750-405F-89FB-D49E881844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92075</xdr:colOff>
      <xdr:row>1</xdr:row>
      <xdr:rowOff>9525</xdr:rowOff>
    </xdr:from>
    <xdr:to>
      <xdr:col>2</xdr:col>
      <xdr:colOff>789066</xdr:colOff>
      <xdr:row>3</xdr:row>
      <xdr:rowOff>134537</xdr:rowOff>
    </xdr:to>
    <xdr:pic>
      <xdr:nvPicPr>
        <xdr:cNvPr id="4" name="Bildobjekt 1">
          <a:extLst>
            <a:ext uri="{FF2B5EF4-FFF2-40B4-BE49-F238E27FC236}">
              <a16:creationId xmlns:a16="http://schemas.microsoft.com/office/drawing/2014/main" id="{CF192CA2-143A-43E7-80E7-E4F1BC239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25" y="200025"/>
          <a:ext cx="1638908" cy="5060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72852-7FE7-42C8-9A31-DFB39F974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114"/>
  <sheetViews>
    <sheetView showGridLines="0" tabSelected="1" workbookViewId="0">
      <selection activeCell="AD57" sqref="AD57"/>
    </sheetView>
  </sheetViews>
  <sheetFormatPr defaultRowHeight="12.75" x14ac:dyDescent="0.2"/>
  <cols>
    <col min="1" max="1" width="2.85546875" style="42" customWidth="1"/>
    <col min="2" max="2" width="16.85546875" style="42" bestFit="1" customWidth="1"/>
    <col min="3" max="6" width="10.7109375" style="42" customWidth="1"/>
    <col min="7" max="7" width="15.140625" style="42" customWidth="1"/>
    <col min="8" max="11" width="10.7109375" style="42" customWidth="1"/>
    <col min="12" max="13" width="11.42578125" style="42" customWidth="1"/>
    <col min="14" max="26" width="8.7109375" style="42" customWidth="1"/>
    <col min="27" max="27" width="8.7109375" style="42" hidden="1" customWidth="1"/>
    <col min="28" max="28" width="12.7109375" style="42" customWidth="1"/>
    <col min="29" max="29" width="14.7109375" style="42" customWidth="1"/>
    <col min="30" max="30" width="15.85546875" style="42" customWidth="1"/>
    <col min="31" max="31" width="17" style="42" hidden="1" customWidth="1"/>
    <col min="32" max="33" width="11.85546875" style="42" bestFit="1" customWidth="1"/>
    <col min="34" max="34" width="29.5703125" style="42" customWidth="1"/>
    <col min="35" max="16384" width="9.140625" style="42"/>
  </cols>
  <sheetData>
    <row r="2" spans="2:34" ht="18.75" customHeight="1" x14ac:dyDescent="0.2">
      <c r="B2" s="230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231"/>
    </row>
    <row r="3" spans="2:34" ht="18.75" customHeight="1" x14ac:dyDescent="0.2">
      <c r="B3" s="232"/>
      <c r="AH3" s="233"/>
    </row>
    <row r="4" spans="2:34" ht="18.75" customHeight="1" x14ac:dyDescent="0.2">
      <c r="B4" s="234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10"/>
    </row>
    <row r="5" spans="2:34" x14ac:dyDescent="0.2">
      <c r="B5" s="417" t="s">
        <v>118</v>
      </c>
      <c r="C5" s="418"/>
      <c r="D5" s="418"/>
      <c r="E5" s="418"/>
      <c r="F5" s="418"/>
      <c r="G5" s="418"/>
      <c r="H5" s="418"/>
      <c r="I5" s="418"/>
      <c r="J5" s="418"/>
      <c r="K5" s="418"/>
      <c r="L5" s="418"/>
      <c r="M5" s="418"/>
      <c r="N5" s="418"/>
      <c r="O5" s="418"/>
      <c r="P5" s="418"/>
      <c r="Q5" s="418"/>
      <c r="R5" s="418"/>
      <c r="S5" s="418"/>
      <c r="T5" s="418"/>
      <c r="U5" s="418"/>
      <c r="V5" s="418"/>
      <c r="W5" s="418"/>
      <c r="X5" s="418"/>
      <c r="Y5" s="418"/>
      <c r="Z5" s="418"/>
      <c r="AA5" s="418"/>
      <c r="AB5" s="418"/>
      <c r="AC5" s="418"/>
      <c r="AD5" s="418"/>
      <c r="AE5" s="418"/>
      <c r="AF5" s="419"/>
      <c r="AG5" s="207"/>
      <c r="AH5" s="208"/>
    </row>
    <row r="6" spans="2:34" ht="15" x14ac:dyDescent="0.2">
      <c r="B6" s="194" t="s">
        <v>113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8"/>
      <c r="AG6" s="426" t="s">
        <v>119</v>
      </c>
      <c r="AH6" s="427"/>
    </row>
    <row r="7" spans="2:34" ht="18" x14ac:dyDescent="0.25">
      <c r="B7" s="246" t="s">
        <v>124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10"/>
      <c r="AG7" s="253" t="s">
        <v>120</v>
      </c>
      <c r="AH7" s="254"/>
    </row>
    <row r="8" spans="2:34" ht="15" x14ac:dyDescent="0.2">
      <c r="B8" s="194" t="s">
        <v>114</v>
      </c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201" t="s">
        <v>121</v>
      </c>
      <c r="AG8" s="205"/>
      <c r="AH8" s="212"/>
    </row>
    <row r="9" spans="2:34" ht="15" x14ac:dyDescent="0.2">
      <c r="B9" s="195" t="s">
        <v>115</v>
      </c>
      <c r="C9" s="211" t="s">
        <v>125</v>
      </c>
      <c r="AF9" s="202"/>
      <c r="AG9" s="420"/>
      <c r="AH9" s="421"/>
    </row>
    <row r="10" spans="2:34" x14ac:dyDescent="0.2">
      <c r="B10" s="195" t="s">
        <v>116</v>
      </c>
      <c r="AF10" s="203" t="s">
        <v>122</v>
      </c>
      <c r="AG10" s="422"/>
      <c r="AH10" s="423"/>
    </row>
    <row r="11" spans="2:34" x14ac:dyDescent="0.2">
      <c r="B11" s="196" t="s">
        <v>117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4" t="s">
        <v>123</v>
      </c>
      <c r="AG11" s="424"/>
      <c r="AH11" s="425"/>
    </row>
    <row r="12" spans="2:34" ht="13.5" thickBot="1" x14ac:dyDescent="0.25"/>
    <row r="13" spans="2:34" ht="19.5" thickBot="1" x14ac:dyDescent="0.35">
      <c r="B13" s="414" t="s">
        <v>140</v>
      </c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5"/>
      <c r="N13" s="415"/>
      <c r="O13" s="415"/>
      <c r="P13" s="415"/>
      <c r="Q13" s="415"/>
      <c r="R13" s="415"/>
      <c r="S13" s="415"/>
      <c r="T13" s="415"/>
      <c r="U13" s="415"/>
      <c r="V13" s="415"/>
      <c r="W13" s="415"/>
      <c r="X13" s="415"/>
      <c r="Y13" s="415"/>
      <c r="Z13" s="415"/>
      <c r="AA13" s="415"/>
      <c r="AB13" s="415"/>
      <c r="AC13" s="415"/>
      <c r="AD13" s="415"/>
      <c r="AE13" s="415"/>
      <c r="AF13" s="415"/>
      <c r="AG13" s="415"/>
      <c r="AH13" s="416"/>
    </row>
    <row r="15" spans="2:34" ht="28.5" x14ac:dyDescent="0.45">
      <c r="B15" s="37" t="s">
        <v>142</v>
      </c>
      <c r="C15" s="10"/>
      <c r="D15" s="10"/>
      <c r="E15"/>
      <c r="F15"/>
      <c r="G15"/>
      <c r="H15" s="1"/>
      <c r="I15" s="1"/>
      <c r="J15" s="1"/>
      <c r="K15" s="1"/>
      <c r="L15" s="45"/>
    </row>
    <row r="16" spans="2:34" ht="15" x14ac:dyDescent="0.25">
      <c r="B16" s="38"/>
      <c r="C16" s="10"/>
      <c r="D16" s="10"/>
      <c r="E16"/>
      <c r="F16"/>
      <c r="G16"/>
      <c r="H16" s="1"/>
      <c r="I16" s="1"/>
      <c r="J16" s="1"/>
      <c r="K16" s="1"/>
      <c r="L16" s="45"/>
      <c r="M16" s="45"/>
    </row>
    <row r="17" spans="2:15" x14ac:dyDescent="0.2">
      <c r="B17" s="132" t="s">
        <v>67</v>
      </c>
      <c r="C17" s="192"/>
      <c r="D17" s="280" t="s">
        <v>144</v>
      </c>
      <c r="E17" s="280"/>
      <c r="F17" s="280"/>
      <c r="G17" s="280"/>
      <c r="H17" s="280"/>
    </row>
    <row r="18" spans="2:15" x14ac:dyDescent="0.2">
      <c r="B18" s="44" t="s">
        <v>22</v>
      </c>
      <c r="D18" s="281" t="s">
        <v>145</v>
      </c>
      <c r="E18" s="281"/>
      <c r="F18" s="281"/>
      <c r="G18" s="281"/>
      <c r="H18" s="281"/>
    </row>
    <row r="19" spans="2:15" x14ac:dyDescent="0.2">
      <c r="B19" s="44" t="s">
        <v>23</v>
      </c>
      <c r="D19" s="257" t="s">
        <v>24</v>
      </c>
      <c r="E19" s="257"/>
      <c r="F19" s="257"/>
      <c r="G19" s="257"/>
      <c r="H19" s="257"/>
      <c r="I19" s="45"/>
      <c r="J19" s="45"/>
      <c r="K19" s="45"/>
      <c r="L19" s="45"/>
      <c r="M19" s="45"/>
      <c r="O19" s="169"/>
    </row>
    <row r="20" spans="2:15" x14ac:dyDescent="0.2">
      <c r="B20" s="44" t="s">
        <v>109</v>
      </c>
      <c r="D20" s="317" t="s">
        <v>167</v>
      </c>
      <c r="E20" s="257"/>
      <c r="F20" s="257"/>
      <c r="G20" s="257"/>
      <c r="H20" s="257"/>
      <c r="I20" s="45"/>
      <c r="J20" s="45"/>
      <c r="K20" s="45"/>
      <c r="L20" s="45"/>
      <c r="M20" s="45"/>
      <c r="O20" s="169"/>
    </row>
    <row r="21" spans="2:15" x14ac:dyDescent="0.2">
      <c r="B21" s="44" t="s">
        <v>110</v>
      </c>
      <c r="D21" s="317" t="s">
        <v>168</v>
      </c>
      <c r="E21" s="317"/>
      <c r="F21" s="317"/>
      <c r="G21" s="257"/>
      <c r="H21" s="257"/>
      <c r="I21" s="45"/>
      <c r="J21" s="45"/>
      <c r="K21" s="45"/>
      <c r="L21" s="45"/>
      <c r="M21" s="45"/>
    </row>
    <row r="22" spans="2:15" x14ac:dyDescent="0.2">
      <c r="B22" s="44" t="s">
        <v>111</v>
      </c>
      <c r="D22" s="318" t="s">
        <v>169</v>
      </c>
      <c r="E22" s="318"/>
      <c r="F22" s="318"/>
      <c r="G22" s="257"/>
      <c r="H22" s="257"/>
      <c r="I22" s="45"/>
      <c r="J22" s="45"/>
      <c r="K22" s="45"/>
      <c r="L22" s="45"/>
      <c r="M22" s="45"/>
    </row>
    <row r="23" spans="2:15" x14ac:dyDescent="0.2">
      <c r="B23" s="44" t="s">
        <v>112</v>
      </c>
      <c r="D23" s="277">
        <v>87.421999999999997</v>
      </c>
      <c r="E23" s="278" t="s">
        <v>147</v>
      </c>
      <c r="F23" s="278"/>
      <c r="G23" s="278"/>
      <c r="H23" s="278"/>
      <c r="I23" s="45"/>
      <c r="J23" s="45"/>
      <c r="K23" s="45"/>
      <c r="L23" s="45"/>
      <c r="M23" s="45"/>
    </row>
    <row r="24" spans="2:15" x14ac:dyDescent="0.2">
      <c r="B24" s="44" t="s">
        <v>180</v>
      </c>
      <c r="D24" s="277">
        <v>1.6990000000000001</v>
      </c>
      <c r="E24" s="279"/>
      <c r="F24" s="278"/>
      <c r="G24" s="278"/>
      <c r="H24" s="278"/>
      <c r="I24" s="45"/>
      <c r="J24" s="45"/>
      <c r="K24" s="45"/>
      <c r="L24" s="45"/>
      <c r="M24" s="45"/>
    </row>
    <row r="25" spans="2:15" ht="15" customHeight="1" thickBot="1" x14ac:dyDescent="0.25">
      <c r="B25" s="252" t="s">
        <v>177</v>
      </c>
      <c r="C25" s="193"/>
      <c r="D25" s="251">
        <v>1.716</v>
      </c>
      <c r="E25" s="282"/>
      <c r="F25" s="282"/>
      <c r="G25" s="282"/>
      <c r="H25" s="282"/>
    </row>
    <row r="26" spans="2:15" x14ac:dyDescent="0.2">
      <c r="B26" s="44"/>
      <c r="C26" s="46"/>
      <c r="D26" s="47"/>
      <c r="E26" s="48"/>
    </row>
    <row r="27" spans="2:15" x14ac:dyDescent="0.2">
      <c r="B27" s="411" t="s">
        <v>71</v>
      </c>
      <c r="C27" s="411"/>
      <c r="D27" s="47"/>
      <c r="E27" s="48"/>
    </row>
    <row r="28" spans="2:15" x14ac:dyDescent="0.2">
      <c r="B28" s="68">
        <f>($D$24-($D$24*1%))</f>
        <v>1.68201</v>
      </c>
      <c r="C28" s="68">
        <f>($D$24+($D$24*1%))</f>
        <v>1.7159900000000001</v>
      </c>
    </row>
    <row r="29" spans="2:15" x14ac:dyDescent="0.2">
      <c r="B29" s="68">
        <f>($D$25-($D$25*1%))</f>
        <v>1.6988399999999999</v>
      </c>
      <c r="C29" s="68">
        <f>($D$25+($D$25*1%))</f>
        <v>1.73316</v>
      </c>
    </row>
    <row r="30" spans="2:15" x14ac:dyDescent="0.2">
      <c r="B30" s="413" t="s">
        <v>136</v>
      </c>
      <c r="C30" s="413"/>
      <c r="E30" s="365"/>
    </row>
    <row r="31" spans="2:15" x14ac:dyDescent="0.2">
      <c r="B31" s="67">
        <f>$D$24+($D$24*1%)+0.001</f>
        <v>1.71699</v>
      </c>
      <c r="C31" s="67">
        <f>$D$24+($D$24*(-1%))-0.001</f>
        <v>1.6810100000000001</v>
      </c>
    </row>
    <row r="32" spans="2:15" x14ac:dyDescent="0.2">
      <c r="B32" s="67">
        <f>$D$25+($D$25*1%)+0.001</f>
        <v>1.7341599999999999</v>
      </c>
      <c r="C32" s="67">
        <f>$D$25+($D$25*(-1%))-0.001</f>
        <v>1.69784</v>
      </c>
      <c r="F32" s="66"/>
      <c r="G32" s="66"/>
      <c r="H32" s="66"/>
    </row>
    <row r="33" spans="2:34" x14ac:dyDescent="0.2">
      <c r="B33" s="412" t="s">
        <v>132</v>
      </c>
      <c r="C33" s="412"/>
    </row>
    <row r="34" spans="2:34" x14ac:dyDescent="0.2">
      <c r="B34" s="58">
        <f>$D$24+($D$24*2%)+0.001</f>
        <v>1.7339799999999999</v>
      </c>
      <c r="C34" s="58">
        <f>$D$24+($D$24*(-2%))-0.001</f>
        <v>1.6640200000000003</v>
      </c>
    </row>
    <row r="35" spans="2:34" x14ac:dyDescent="0.2">
      <c r="B35" s="58">
        <f>$D$25+($D$25*2%)+0.001</f>
        <v>1.7513199999999998</v>
      </c>
      <c r="C35" s="58">
        <f>$D$25+($D$25*(-2%))-0.001</f>
        <v>1.6806800000000002</v>
      </c>
    </row>
    <row r="36" spans="2:34" ht="13.5" thickBot="1" x14ac:dyDescent="0.25">
      <c r="B36" s="51"/>
      <c r="C36" s="52"/>
      <c r="D36" s="52"/>
      <c r="E36" s="53"/>
      <c r="F36" s="54"/>
      <c r="G36" s="54"/>
    </row>
    <row r="37" spans="2:34" ht="15" customHeight="1" thickBot="1" x14ac:dyDescent="0.25">
      <c r="B37" s="48"/>
      <c r="C37" s="50"/>
      <c r="D37" s="408" t="s">
        <v>277</v>
      </c>
      <c r="E37" s="409"/>
      <c r="F37" s="410"/>
      <c r="G37" s="408" t="s">
        <v>68</v>
      </c>
      <c r="H37" s="409"/>
      <c r="I37" s="409"/>
      <c r="J37" s="409"/>
      <c r="K37" s="409"/>
      <c r="L37" s="409"/>
      <c r="M37" s="410"/>
      <c r="N37" s="408" t="s">
        <v>60</v>
      </c>
      <c r="O37" s="409"/>
      <c r="P37" s="409"/>
      <c r="Q37" s="409"/>
      <c r="R37" s="409"/>
      <c r="S37" s="409"/>
      <c r="T37" s="410"/>
      <c r="U37" s="408" t="s">
        <v>200</v>
      </c>
      <c r="V37" s="409"/>
      <c r="W37" s="409"/>
      <c r="X37" s="409"/>
      <c r="Y37" s="409"/>
      <c r="Z37" s="410"/>
    </row>
    <row r="38" spans="2:34" ht="39" thickBot="1" x14ac:dyDescent="0.25">
      <c r="B38" s="106" t="s">
        <v>5</v>
      </c>
      <c r="C38" s="107" t="s">
        <v>17</v>
      </c>
      <c r="D38" s="115" t="s">
        <v>26</v>
      </c>
      <c r="E38" s="108" t="s">
        <v>62</v>
      </c>
      <c r="F38" s="116" t="s">
        <v>63</v>
      </c>
      <c r="G38" s="115" t="s">
        <v>76</v>
      </c>
      <c r="H38" s="108" t="s">
        <v>65</v>
      </c>
      <c r="I38" s="108" t="s">
        <v>64</v>
      </c>
      <c r="J38" s="109" t="s">
        <v>149</v>
      </c>
      <c r="K38" s="109" t="s">
        <v>150</v>
      </c>
      <c r="L38" s="109" t="s">
        <v>151</v>
      </c>
      <c r="M38" s="109" t="s">
        <v>152</v>
      </c>
      <c r="N38" s="118" t="s">
        <v>183</v>
      </c>
      <c r="O38" s="110" t="s">
        <v>184</v>
      </c>
      <c r="P38" s="110" t="s">
        <v>185</v>
      </c>
      <c r="Q38" s="110" t="s">
        <v>72</v>
      </c>
      <c r="R38" s="110" t="s">
        <v>73</v>
      </c>
      <c r="S38" s="110" t="s">
        <v>74</v>
      </c>
      <c r="T38" s="119" t="s">
        <v>186</v>
      </c>
      <c r="U38" s="118" t="s">
        <v>201</v>
      </c>
      <c r="V38" s="110" t="s">
        <v>202</v>
      </c>
      <c r="W38" s="110" t="s">
        <v>203</v>
      </c>
      <c r="X38" s="110" t="s">
        <v>72</v>
      </c>
      <c r="Y38" s="110" t="s">
        <v>73</v>
      </c>
      <c r="Z38" s="119" t="s">
        <v>74</v>
      </c>
      <c r="AA38" s="117" t="s">
        <v>61</v>
      </c>
      <c r="AB38" s="322" t="s">
        <v>278</v>
      </c>
      <c r="AC38" s="120" t="s">
        <v>77</v>
      </c>
      <c r="AD38" s="112" t="s">
        <v>66</v>
      </c>
      <c r="AE38" s="113" t="s">
        <v>178</v>
      </c>
      <c r="AF38" s="111" t="s">
        <v>59</v>
      </c>
      <c r="AG38" s="121" t="s">
        <v>58</v>
      </c>
      <c r="AH38" s="127" t="s">
        <v>6</v>
      </c>
    </row>
    <row r="39" spans="2:34" s="49" customFormat="1" x14ac:dyDescent="0.2">
      <c r="B39" s="324">
        <v>44883</v>
      </c>
      <c r="C39" s="325" t="s">
        <v>157</v>
      </c>
      <c r="D39" s="284">
        <v>1017</v>
      </c>
      <c r="E39" s="285">
        <v>23.7</v>
      </c>
      <c r="F39" s="326">
        <f>IF(E39="","",E39+273.15)</f>
        <v>296.84999999999997</v>
      </c>
      <c r="G39" s="284">
        <v>87.421999999999997</v>
      </c>
      <c r="H39" s="285">
        <v>22.9</v>
      </c>
      <c r="I39" s="285">
        <v>1017</v>
      </c>
      <c r="J39" s="285">
        <v>23.5</v>
      </c>
      <c r="K39" s="327">
        <v>1018</v>
      </c>
      <c r="L39" s="327">
        <f>IF(H39="","",H39-J39)</f>
        <v>-0.60000000000000142</v>
      </c>
      <c r="M39" s="326">
        <f>IF(I39="","",I39-K39)</f>
        <v>-1</v>
      </c>
      <c r="N39" s="284"/>
      <c r="O39" s="285"/>
      <c r="P39" s="285"/>
      <c r="Q39" s="285"/>
      <c r="R39" s="285"/>
      <c r="S39" s="285"/>
      <c r="T39" s="104" t="str">
        <f>IF(N39="","",SQRT(N39^2+O39^2+P39^2))</f>
        <v/>
      </c>
      <c r="U39" s="284"/>
      <c r="V39" s="285"/>
      <c r="W39" s="285"/>
      <c r="X39" s="285"/>
      <c r="Y39" s="285"/>
      <c r="Z39" s="326"/>
      <c r="AA39" s="328" t="str">
        <f t="shared" ref="AA39:AA59" si="0">IF(U39="","",SQRT(U39^2+V39^2+W39^2))</f>
        <v/>
      </c>
      <c r="AB39" s="327"/>
      <c r="AC39" s="174">
        <v>1.704</v>
      </c>
      <c r="AD39" s="98">
        <f>IF(AC39="","",((AC39/$D$24)-1))</f>
        <v>2.9429075927014381E-3</v>
      </c>
      <c r="AE39" s="99">
        <f>IF(AC39="","",((AC39/$D$25)-1))</f>
        <v>-6.9930069930069783E-3</v>
      </c>
      <c r="AF39" s="329">
        <v>100</v>
      </c>
      <c r="AG39" s="122"/>
      <c r="AH39" s="330" t="s">
        <v>158</v>
      </c>
    </row>
    <row r="40" spans="2:34" x14ac:dyDescent="0.2">
      <c r="B40" s="324">
        <v>44883</v>
      </c>
      <c r="C40" s="325" t="s">
        <v>157</v>
      </c>
      <c r="D40" s="284">
        <v>1017</v>
      </c>
      <c r="E40" s="285">
        <v>23.7</v>
      </c>
      <c r="F40" s="326">
        <f t="shared" ref="F40:F59" si="1">IF(E40="","",E40+273.15)</f>
        <v>296.84999999999997</v>
      </c>
      <c r="G40" s="284">
        <v>87.421999999999997</v>
      </c>
      <c r="H40" s="285">
        <v>22.9</v>
      </c>
      <c r="I40" s="285">
        <v>1017</v>
      </c>
      <c r="J40" s="285">
        <v>23.5</v>
      </c>
      <c r="K40" s="327">
        <v>1018</v>
      </c>
      <c r="L40" s="327">
        <f>IF(H40="","",H40-J40)</f>
        <v>-0.60000000000000142</v>
      </c>
      <c r="M40" s="326">
        <f>IF(I40="","",I40-K40)</f>
        <v>-1</v>
      </c>
      <c r="N40" s="284"/>
      <c r="O40" s="285"/>
      <c r="P40" s="285"/>
      <c r="Q40" s="285"/>
      <c r="R40" s="285"/>
      <c r="S40" s="285"/>
      <c r="T40" s="104" t="str">
        <f>IF(N40="","",SQRT(N40^2+O40^2+P40^2))</f>
        <v/>
      </c>
      <c r="U40" s="284"/>
      <c r="V40" s="285"/>
      <c r="W40" s="285"/>
      <c r="X40" s="285"/>
      <c r="Y40" s="285"/>
      <c r="Z40" s="326"/>
      <c r="AA40" s="328" t="str">
        <f t="shared" si="0"/>
        <v/>
      </c>
      <c r="AB40" s="327"/>
      <c r="AC40" s="174">
        <v>1.706</v>
      </c>
      <c r="AD40" s="98">
        <f t="shared" ref="AD40:AD59" si="2">IF(AC40="","",((AC40/$D$24)-1))</f>
        <v>4.1200706297821466E-3</v>
      </c>
      <c r="AE40" s="99">
        <f t="shared" ref="AE40:AE59" si="3">IF(AC40="","",((AC40/$D$25)-1))</f>
        <v>-5.8275058275057967E-3</v>
      </c>
      <c r="AF40" s="329"/>
      <c r="AG40" s="122"/>
      <c r="AH40" s="330" t="s">
        <v>160</v>
      </c>
    </row>
    <row r="41" spans="2:34" x14ac:dyDescent="0.2">
      <c r="B41" s="324">
        <v>44883</v>
      </c>
      <c r="C41" s="325" t="s">
        <v>157</v>
      </c>
      <c r="D41" s="284">
        <v>1017</v>
      </c>
      <c r="E41" s="285">
        <v>23.7</v>
      </c>
      <c r="F41" s="326">
        <f t="shared" si="1"/>
        <v>296.84999999999997</v>
      </c>
      <c r="G41" s="284">
        <v>87.421999999999997</v>
      </c>
      <c r="H41" s="285">
        <v>22.9</v>
      </c>
      <c r="I41" s="285">
        <v>1017</v>
      </c>
      <c r="J41" s="285">
        <v>23.5</v>
      </c>
      <c r="K41" s="327">
        <v>1018</v>
      </c>
      <c r="L41" s="327">
        <f t="shared" ref="L41:L104" si="4">IF(H41="","",H41-J41)</f>
        <v>-0.60000000000000142</v>
      </c>
      <c r="M41" s="326">
        <f t="shared" ref="M41:M104" si="5">IF(I41="","",I41-K41)</f>
        <v>-1</v>
      </c>
      <c r="N41" s="284"/>
      <c r="O41" s="285"/>
      <c r="P41" s="285"/>
      <c r="Q41" s="285"/>
      <c r="R41" s="285"/>
      <c r="S41" s="285"/>
      <c r="T41" s="104" t="str">
        <f t="shared" ref="T41:T59" si="6">IF(N41="","",SQRT(N41^2+O41^2+P41^2))</f>
        <v/>
      </c>
      <c r="U41" s="284"/>
      <c r="V41" s="285"/>
      <c r="W41" s="285"/>
      <c r="X41" s="285"/>
      <c r="Y41" s="285"/>
      <c r="Z41" s="326"/>
      <c r="AA41" s="328" t="str">
        <f t="shared" si="0"/>
        <v/>
      </c>
      <c r="AB41" s="327"/>
      <c r="AC41" s="174">
        <v>1.706</v>
      </c>
      <c r="AD41" s="98">
        <f t="shared" si="2"/>
        <v>4.1200706297821466E-3</v>
      </c>
      <c r="AE41" s="99">
        <f t="shared" si="3"/>
        <v>-5.8275058275057967E-3</v>
      </c>
      <c r="AF41" s="329">
        <v>100</v>
      </c>
      <c r="AG41" s="122"/>
      <c r="AH41" s="330" t="s">
        <v>159</v>
      </c>
    </row>
    <row r="42" spans="2:34" x14ac:dyDescent="0.2">
      <c r="B42" s="324">
        <v>44973</v>
      </c>
      <c r="C42" s="325" t="s">
        <v>83</v>
      </c>
      <c r="D42" s="284">
        <v>1009</v>
      </c>
      <c r="E42" s="285">
        <v>23.6</v>
      </c>
      <c r="F42" s="326">
        <f t="shared" si="1"/>
        <v>296.75</v>
      </c>
      <c r="G42" s="284">
        <v>87.421999999999997</v>
      </c>
      <c r="H42" s="285">
        <v>22.6</v>
      </c>
      <c r="I42" s="285">
        <v>1009</v>
      </c>
      <c r="J42" s="285">
        <v>23.7</v>
      </c>
      <c r="K42" s="327">
        <v>1009</v>
      </c>
      <c r="L42" s="327">
        <f t="shared" si="4"/>
        <v>-1.0999999999999979</v>
      </c>
      <c r="M42" s="326">
        <f t="shared" si="5"/>
        <v>0</v>
      </c>
      <c r="N42" s="284"/>
      <c r="O42" s="285"/>
      <c r="P42" s="285"/>
      <c r="Q42" s="285"/>
      <c r="R42" s="285"/>
      <c r="S42" s="285"/>
      <c r="T42" s="104" t="str">
        <f t="shared" si="6"/>
        <v/>
      </c>
      <c r="U42" s="284"/>
      <c r="V42" s="285"/>
      <c r="W42" s="285"/>
      <c r="X42" s="285"/>
      <c r="Y42" s="285"/>
      <c r="Z42" s="326"/>
      <c r="AA42" s="328" t="str">
        <f t="shared" si="0"/>
        <v/>
      </c>
      <c r="AB42" s="327">
        <v>-2.95</v>
      </c>
      <c r="AC42" s="174">
        <v>1.6911799999999999</v>
      </c>
      <c r="AD42" s="98">
        <f t="shared" si="2"/>
        <v>-4.602707474985368E-3</v>
      </c>
      <c r="AE42" s="99">
        <f>IF(AC42="","",((AC42/$D$25)-1))</f>
        <v>-1.4463869463869461E-2</v>
      </c>
      <c r="AF42" s="329">
        <v>100</v>
      </c>
      <c r="AG42" s="122"/>
      <c r="AH42" s="330"/>
    </row>
    <row r="43" spans="2:34" x14ac:dyDescent="0.2">
      <c r="B43" s="324">
        <v>44974</v>
      </c>
      <c r="C43" s="325" t="s">
        <v>83</v>
      </c>
      <c r="D43" s="284">
        <v>1000.9</v>
      </c>
      <c r="E43" s="285">
        <v>23.7</v>
      </c>
      <c r="F43" s="326">
        <f t="shared" si="1"/>
        <v>296.84999999999997</v>
      </c>
      <c r="G43" s="284">
        <v>87.421999999999997</v>
      </c>
      <c r="H43" s="285">
        <v>22.1</v>
      </c>
      <c r="I43" s="285">
        <v>1000.9</v>
      </c>
      <c r="J43" s="285">
        <v>24.1</v>
      </c>
      <c r="K43" s="327">
        <v>1001</v>
      </c>
      <c r="L43" s="327">
        <f t="shared" si="4"/>
        <v>-2</v>
      </c>
      <c r="M43" s="326">
        <f t="shared" si="5"/>
        <v>-0.10000000000002274</v>
      </c>
      <c r="N43" s="284">
        <v>7.0000000000000007E-2</v>
      </c>
      <c r="O43" s="285">
        <v>7.0000000000000007E-2</v>
      </c>
      <c r="P43" s="285">
        <v>0</v>
      </c>
      <c r="Q43" s="285">
        <v>0</v>
      </c>
      <c r="R43" s="285">
        <v>0</v>
      </c>
      <c r="S43" s="285">
        <v>0</v>
      </c>
      <c r="T43" s="104">
        <f t="shared" si="6"/>
        <v>9.8994949366116664E-2</v>
      </c>
      <c r="U43" s="284">
        <v>-0.03</v>
      </c>
      <c r="V43" s="285">
        <v>0.05</v>
      </c>
      <c r="W43" s="285">
        <v>0.06</v>
      </c>
      <c r="X43" s="285">
        <v>0</v>
      </c>
      <c r="Y43" s="285">
        <v>-0.1</v>
      </c>
      <c r="Z43" s="326">
        <v>0</v>
      </c>
      <c r="AA43" s="328">
        <f t="shared" si="0"/>
        <v>8.3666002653407553E-2</v>
      </c>
      <c r="AB43" s="327">
        <v>-2.94</v>
      </c>
      <c r="AC43" s="174">
        <v>1.69228</v>
      </c>
      <c r="AD43" s="98">
        <f t="shared" si="2"/>
        <v>-3.9552678045909895E-3</v>
      </c>
      <c r="AE43" s="99">
        <f t="shared" si="3"/>
        <v>-1.3822843822843822E-2</v>
      </c>
      <c r="AF43" s="329">
        <v>83.2</v>
      </c>
      <c r="AG43" s="122">
        <v>99.6</v>
      </c>
      <c r="AH43" s="330" t="s">
        <v>182</v>
      </c>
    </row>
    <row r="44" spans="2:34" x14ac:dyDescent="0.2">
      <c r="B44" s="324">
        <v>44977</v>
      </c>
      <c r="C44" s="325" t="s">
        <v>187</v>
      </c>
      <c r="D44" s="284">
        <v>992.6</v>
      </c>
      <c r="E44" s="285">
        <v>23.1</v>
      </c>
      <c r="F44" s="326">
        <f t="shared" si="1"/>
        <v>296.25</v>
      </c>
      <c r="G44" s="284">
        <v>87.421999999999997</v>
      </c>
      <c r="H44" s="285">
        <v>21.8</v>
      </c>
      <c r="I44" s="285">
        <v>992.6</v>
      </c>
      <c r="J44" s="285">
        <v>23.6</v>
      </c>
      <c r="K44" s="327">
        <v>991</v>
      </c>
      <c r="L44" s="327">
        <f t="shared" si="4"/>
        <v>-1.8000000000000007</v>
      </c>
      <c r="M44" s="326">
        <f t="shared" si="5"/>
        <v>1.6000000000000227</v>
      </c>
      <c r="N44" s="284">
        <v>7.0000000000000007E-2</v>
      </c>
      <c r="O44" s="285">
        <v>0.15</v>
      </c>
      <c r="P44" s="285">
        <v>0.08</v>
      </c>
      <c r="Q44" s="285">
        <v>-0.2</v>
      </c>
      <c r="R44" s="285">
        <v>0</v>
      </c>
      <c r="S44" s="285">
        <v>0</v>
      </c>
      <c r="T44" s="104">
        <f>IF(N44="","",SQRT(N44^2+O44^2+P44^2))</f>
        <v>0.18384776310850237</v>
      </c>
      <c r="U44" s="284">
        <v>7.0000000000000007E-2</v>
      </c>
      <c r="V44" s="285">
        <v>0.15</v>
      </c>
      <c r="W44" s="285">
        <v>0.08</v>
      </c>
      <c r="X44" s="285">
        <v>359.8</v>
      </c>
      <c r="Y44" s="285">
        <v>0</v>
      </c>
      <c r="Z44" s="326">
        <v>0</v>
      </c>
      <c r="AA44" s="328">
        <f t="shared" si="0"/>
        <v>0.18384776310850237</v>
      </c>
      <c r="AB44" s="327">
        <v>-2.92</v>
      </c>
      <c r="AC44" s="174">
        <v>1.6909000000000001</v>
      </c>
      <c r="AD44" s="98">
        <f t="shared" si="2"/>
        <v>-4.7675103001765251E-3</v>
      </c>
      <c r="AE44" s="99">
        <f t="shared" si="3"/>
        <v>-1.4627039627039595E-2</v>
      </c>
      <c r="AF44" s="329">
        <v>83.5</v>
      </c>
      <c r="AG44" s="122">
        <v>100</v>
      </c>
      <c r="AH44" s="330"/>
    </row>
    <row r="45" spans="2:34" x14ac:dyDescent="0.2">
      <c r="B45" s="324">
        <v>44978</v>
      </c>
      <c r="C45" s="325" t="s">
        <v>191</v>
      </c>
      <c r="D45" s="284">
        <v>1009.2</v>
      </c>
      <c r="E45" s="285">
        <v>23.7</v>
      </c>
      <c r="F45" s="326">
        <f t="shared" si="1"/>
        <v>296.84999999999997</v>
      </c>
      <c r="G45" s="284">
        <v>87.421999999999997</v>
      </c>
      <c r="H45" s="285">
        <v>22.1</v>
      </c>
      <c r="I45" s="285">
        <v>1009.2</v>
      </c>
      <c r="J45" s="285">
        <v>23</v>
      </c>
      <c r="K45" s="327">
        <v>1010</v>
      </c>
      <c r="L45" s="327">
        <f t="shared" si="4"/>
        <v>-0.89999999999999858</v>
      </c>
      <c r="M45" s="326">
        <f t="shared" si="5"/>
        <v>-0.79999999999995453</v>
      </c>
      <c r="N45" s="284">
        <v>0.05</v>
      </c>
      <c r="O45" s="285">
        <v>0.05</v>
      </c>
      <c r="P45" s="285">
        <v>0.03</v>
      </c>
      <c r="Q45" s="285">
        <v>0</v>
      </c>
      <c r="R45" s="285">
        <v>0</v>
      </c>
      <c r="S45" s="285">
        <v>0</v>
      </c>
      <c r="T45" s="104">
        <f t="shared" si="6"/>
        <v>7.681145747868609E-2</v>
      </c>
      <c r="U45" s="284">
        <v>0.05</v>
      </c>
      <c r="V45" s="285">
        <v>0.06</v>
      </c>
      <c r="W45" s="285">
        <v>0.08</v>
      </c>
      <c r="X45" s="285">
        <v>0</v>
      </c>
      <c r="Y45" s="285">
        <v>0</v>
      </c>
      <c r="Z45" s="326">
        <v>0</v>
      </c>
      <c r="AA45" s="328">
        <f t="shared" si="0"/>
        <v>0.11180339887498948</v>
      </c>
      <c r="AB45" s="327">
        <v>-2.92</v>
      </c>
      <c r="AC45" s="174">
        <v>1.6854</v>
      </c>
      <c r="AD45" s="98">
        <f t="shared" si="2"/>
        <v>-8.0047086521483068E-3</v>
      </c>
      <c r="AE45" s="99">
        <f t="shared" si="3"/>
        <v>-1.7832167832167789E-2</v>
      </c>
      <c r="AF45" s="329">
        <v>58.5</v>
      </c>
      <c r="AG45" s="122">
        <v>100</v>
      </c>
      <c r="AH45" s="330" t="s">
        <v>198</v>
      </c>
    </row>
    <row r="46" spans="2:34" x14ac:dyDescent="0.2">
      <c r="B46" s="324">
        <v>44978</v>
      </c>
      <c r="C46" s="325" t="s">
        <v>194</v>
      </c>
      <c r="D46" s="284" t="s">
        <v>195</v>
      </c>
      <c r="E46" s="285">
        <v>23.7</v>
      </c>
      <c r="F46" s="326">
        <f t="shared" si="1"/>
        <v>296.84999999999997</v>
      </c>
      <c r="G46" s="284">
        <v>87.421999999999997</v>
      </c>
      <c r="H46" s="285">
        <v>22.4</v>
      </c>
      <c r="I46" s="285">
        <v>1009.2</v>
      </c>
      <c r="J46" s="285">
        <v>23.6</v>
      </c>
      <c r="K46" s="327">
        <v>1012</v>
      </c>
      <c r="L46" s="327">
        <f t="shared" si="4"/>
        <v>-1.2000000000000028</v>
      </c>
      <c r="M46" s="326">
        <f t="shared" si="5"/>
        <v>-2.7999999999999545</v>
      </c>
      <c r="N46" s="284">
        <v>0.05</v>
      </c>
      <c r="O46" s="285">
        <v>0.05</v>
      </c>
      <c r="P46" s="285">
        <v>-0.03</v>
      </c>
      <c r="Q46" s="285">
        <v>0</v>
      </c>
      <c r="R46" s="285">
        <v>0</v>
      </c>
      <c r="S46" s="285">
        <v>0</v>
      </c>
      <c r="T46" s="104">
        <f t="shared" si="6"/>
        <v>7.681145747868609E-2</v>
      </c>
      <c r="U46" s="284">
        <v>0.05</v>
      </c>
      <c r="V46" s="285">
        <v>0.06</v>
      </c>
      <c r="W46" s="285">
        <v>0.08</v>
      </c>
      <c r="X46" s="285">
        <v>0</v>
      </c>
      <c r="Y46" s="285">
        <v>0</v>
      </c>
      <c r="Z46" s="326">
        <v>0</v>
      </c>
      <c r="AA46" s="328">
        <f t="shared" si="0"/>
        <v>0.11180339887498948</v>
      </c>
      <c r="AB46" s="327">
        <v>-2.92</v>
      </c>
      <c r="AC46" s="174">
        <v>1.68</v>
      </c>
      <c r="AD46" s="98">
        <f t="shared" si="2"/>
        <v>-1.1183048852266064E-2</v>
      </c>
      <c r="AE46" s="99">
        <f t="shared" si="3"/>
        <v>-2.0979020979021046E-2</v>
      </c>
      <c r="AF46" s="329">
        <v>54.6</v>
      </c>
      <c r="AG46" s="122">
        <v>100</v>
      </c>
      <c r="AH46" s="330" t="s">
        <v>199</v>
      </c>
    </row>
    <row r="47" spans="2:34" x14ac:dyDescent="0.2">
      <c r="B47" s="324">
        <v>44981</v>
      </c>
      <c r="C47" s="325" t="s">
        <v>280</v>
      </c>
      <c r="D47" s="284">
        <v>993.8</v>
      </c>
      <c r="E47" s="285">
        <v>23.4</v>
      </c>
      <c r="F47" s="326">
        <f t="shared" si="1"/>
        <v>296.54999999999995</v>
      </c>
      <c r="G47" s="284">
        <v>87.421999999999997</v>
      </c>
      <c r="H47" s="285">
        <v>22.2</v>
      </c>
      <c r="I47" s="285">
        <v>993.8</v>
      </c>
      <c r="J47" s="285">
        <v>23.5</v>
      </c>
      <c r="K47" s="327">
        <v>994</v>
      </c>
      <c r="L47" s="327">
        <f t="shared" si="4"/>
        <v>-1.3000000000000007</v>
      </c>
      <c r="M47" s="326">
        <f t="shared" si="5"/>
        <v>-0.20000000000004547</v>
      </c>
      <c r="N47" s="284">
        <v>0.05</v>
      </c>
      <c r="O47" s="285">
        <v>0.08</v>
      </c>
      <c r="P47" s="285">
        <v>-0.03</v>
      </c>
      <c r="Q47" s="285">
        <v>0</v>
      </c>
      <c r="R47" s="285">
        <v>0</v>
      </c>
      <c r="S47" s="285">
        <v>0</v>
      </c>
      <c r="T47" s="104">
        <f t="shared" si="6"/>
        <v>9.8994949366116664E-2</v>
      </c>
      <c r="U47" s="284">
        <v>0.05</v>
      </c>
      <c r="V47" s="285">
        <v>0.08</v>
      </c>
      <c r="W47" s="285">
        <v>0.05</v>
      </c>
      <c r="X47" s="285">
        <v>0</v>
      </c>
      <c r="Y47" s="285">
        <v>0</v>
      </c>
      <c r="Z47" s="326">
        <v>0</v>
      </c>
      <c r="AA47" s="328">
        <f t="shared" si="0"/>
        <v>0.10677078252031312</v>
      </c>
      <c r="AB47" s="327">
        <v>-2.95</v>
      </c>
      <c r="AC47" s="174">
        <v>1.6850000000000001</v>
      </c>
      <c r="AD47" s="98">
        <f t="shared" si="2"/>
        <v>-8.2401412595644041E-3</v>
      </c>
      <c r="AE47" s="99">
        <f t="shared" si="3"/>
        <v>-1.8065268065267981E-2</v>
      </c>
      <c r="AF47" s="329">
        <v>57.2</v>
      </c>
      <c r="AG47" s="122">
        <v>100</v>
      </c>
      <c r="AH47" s="330"/>
    </row>
    <row r="48" spans="2:34" x14ac:dyDescent="0.2">
      <c r="B48" s="324">
        <v>44984</v>
      </c>
      <c r="C48" s="325" t="s">
        <v>284</v>
      </c>
      <c r="D48" s="284">
        <v>1019.9</v>
      </c>
      <c r="E48" s="285">
        <v>23.5</v>
      </c>
      <c r="F48" s="326">
        <f t="shared" si="1"/>
        <v>296.64999999999998</v>
      </c>
      <c r="G48" s="284">
        <v>87.421999999999997</v>
      </c>
      <c r="H48" s="285">
        <v>22.7</v>
      </c>
      <c r="I48" s="285">
        <v>1019.9</v>
      </c>
      <c r="J48" s="285">
        <v>23.7</v>
      </c>
      <c r="K48" s="327">
        <v>1021</v>
      </c>
      <c r="L48" s="327">
        <f t="shared" si="4"/>
        <v>-1</v>
      </c>
      <c r="M48" s="326">
        <f t="shared" si="5"/>
        <v>-1.1000000000000227</v>
      </c>
      <c r="N48" s="284">
        <v>0.03</v>
      </c>
      <c r="O48" s="285">
        <v>7.0000000000000007E-2</v>
      </c>
      <c r="P48" s="285">
        <v>-0.02</v>
      </c>
      <c r="Q48" s="285">
        <v>0</v>
      </c>
      <c r="R48" s="285">
        <v>0</v>
      </c>
      <c r="S48" s="285">
        <v>0</v>
      </c>
      <c r="T48" s="104">
        <f t="shared" si="6"/>
        <v>7.8740078740118111E-2</v>
      </c>
      <c r="U48" s="284">
        <v>0.03</v>
      </c>
      <c r="V48" s="285">
        <v>7.0000000000000007E-2</v>
      </c>
      <c r="W48" s="285">
        <v>0.08</v>
      </c>
      <c r="X48" s="285">
        <v>0</v>
      </c>
      <c r="Y48" s="285">
        <v>0</v>
      </c>
      <c r="Z48" s="326">
        <v>0</v>
      </c>
      <c r="AA48" s="328">
        <f t="shared" si="0"/>
        <v>0.11045361017187261</v>
      </c>
      <c r="AB48" s="327">
        <v>-2.92</v>
      </c>
      <c r="AC48" s="174">
        <v>1.6759999999999999</v>
      </c>
      <c r="AD48" s="98">
        <f t="shared" si="2"/>
        <v>-1.353737492642737E-2</v>
      </c>
      <c r="AE48" s="99">
        <f t="shared" si="3"/>
        <v>-2.3310023310023298E-2</v>
      </c>
      <c r="AF48" s="329">
        <v>54</v>
      </c>
      <c r="AG48" s="122">
        <v>93.4</v>
      </c>
      <c r="AH48" s="330"/>
    </row>
    <row r="49" spans="2:34" x14ac:dyDescent="0.2">
      <c r="B49" s="324">
        <v>44985</v>
      </c>
      <c r="C49" s="325" t="s">
        <v>289</v>
      </c>
      <c r="D49" s="284">
        <v>1021.8</v>
      </c>
      <c r="E49" s="285">
        <v>23.6</v>
      </c>
      <c r="F49" s="326">
        <f t="shared" si="1"/>
        <v>296.75</v>
      </c>
      <c r="G49" s="284">
        <v>87.421999999999997</v>
      </c>
      <c r="H49" s="285">
        <v>22.8</v>
      </c>
      <c r="I49" s="285">
        <v>1021.8</v>
      </c>
      <c r="J49" s="285">
        <v>23.5</v>
      </c>
      <c r="K49" s="327">
        <v>1023</v>
      </c>
      <c r="L49" s="327">
        <f t="shared" si="4"/>
        <v>-0.69999999999999929</v>
      </c>
      <c r="M49" s="326">
        <f t="shared" si="5"/>
        <v>-1.2000000000000455</v>
      </c>
      <c r="N49" s="284">
        <v>0.04</v>
      </c>
      <c r="O49" s="285">
        <v>7.0000000000000007E-2</v>
      </c>
      <c r="P49" s="285">
        <v>0</v>
      </c>
      <c r="Q49" s="285">
        <v>-0.1</v>
      </c>
      <c r="R49" s="285">
        <v>0</v>
      </c>
      <c r="S49" s="285">
        <v>0</v>
      </c>
      <c r="T49" s="104">
        <f t="shared" si="6"/>
        <v>8.06225774829855E-2</v>
      </c>
      <c r="U49" s="284">
        <v>0.04</v>
      </c>
      <c r="V49" s="285">
        <v>7.0000000000000007E-2</v>
      </c>
      <c r="W49" s="285">
        <v>0.1</v>
      </c>
      <c r="X49" s="285">
        <v>359.9</v>
      </c>
      <c r="Y49" s="285">
        <v>0</v>
      </c>
      <c r="Z49" s="326">
        <v>0</v>
      </c>
      <c r="AA49" s="328">
        <f t="shared" si="0"/>
        <v>0.12845232578665131</v>
      </c>
      <c r="AB49" s="327">
        <v>-2.9</v>
      </c>
      <c r="AC49" s="174">
        <v>1.6830000000000001</v>
      </c>
      <c r="AD49" s="98">
        <f t="shared" si="2"/>
        <v>-9.4173042966451126E-3</v>
      </c>
      <c r="AE49" s="99">
        <f t="shared" si="3"/>
        <v>-1.9230769230769162E-2</v>
      </c>
      <c r="AF49" s="329">
        <v>55.8</v>
      </c>
      <c r="AG49" s="122">
        <v>100</v>
      </c>
      <c r="AH49" s="330"/>
    </row>
    <row r="50" spans="2:34" x14ac:dyDescent="0.2">
      <c r="B50" s="324">
        <v>44986</v>
      </c>
      <c r="C50" s="325" t="s">
        <v>293</v>
      </c>
      <c r="D50" s="284">
        <v>1022</v>
      </c>
      <c r="E50" s="285">
        <v>23.3</v>
      </c>
      <c r="F50" s="326">
        <f t="shared" si="1"/>
        <v>296.45</v>
      </c>
      <c r="G50" s="284">
        <v>87.421999999999997</v>
      </c>
      <c r="H50" s="285">
        <v>22.4</v>
      </c>
      <c r="I50" s="285">
        <v>1022</v>
      </c>
      <c r="J50" s="285">
        <v>23.4</v>
      </c>
      <c r="K50" s="327">
        <v>1023</v>
      </c>
      <c r="L50" s="327">
        <f t="shared" si="4"/>
        <v>-1</v>
      </c>
      <c r="M50" s="326">
        <f t="shared" si="5"/>
        <v>-1</v>
      </c>
      <c r="N50" s="284">
        <v>0.05</v>
      </c>
      <c r="O50" s="285">
        <v>0.05</v>
      </c>
      <c r="P50" s="285">
        <v>0</v>
      </c>
      <c r="Q50" s="285">
        <v>0</v>
      </c>
      <c r="R50" s="285">
        <v>0</v>
      </c>
      <c r="S50" s="285">
        <v>0</v>
      </c>
      <c r="T50" s="104">
        <f t="shared" si="6"/>
        <v>7.0710678118654766E-2</v>
      </c>
      <c r="U50" s="284">
        <v>0.05</v>
      </c>
      <c r="V50" s="285">
        <v>0.05</v>
      </c>
      <c r="W50" s="285">
        <v>0.04</v>
      </c>
      <c r="X50" s="285">
        <v>0</v>
      </c>
      <c r="Y50" s="285">
        <v>0</v>
      </c>
      <c r="Z50" s="326">
        <v>0</v>
      </c>
      <c r="AA50" s="328">
        <f t="shared" si="0"/>
        <v>8.1240384046359609E-2</v>
      </c>
      <c r="AB50" s="327">
        <v>-2.96</v>
      </c>
      <c r="AC50" s="174">
        <v>1.6839999999999999</v>
      </c>
      <c r="AD50" s="98">
        <f t="shared" si="2"/>
        <v>-8.8287227781048694E-3</v>
      </c>
      <c r="AE50" s="99">
        <f t="shared" si="3"/>
        <v>-1.8648018648018683E-2</v>
      </c>
      <c r="AF50" s="329">
        <v>54.8</v>
      </c>
      <c r="AG50" s="122">
        <v>100</v>
      </c>
      <c r="AH50" s="330"/>
    </row>
    <row r="51" spans="2:34" x14ac:dyDescent="0.2">
      <c r="B51" s="324">
        <v>44987</v>
      </c>
      <c r="C51" s="325" t="s">
        <v>313</v>
      </c>
      <c r="D51" s="284">
        <v>1017.7</v>
      </c>
      <c r="E51" s="285">
        <v>23.4</v>
      </c>
      <c r="F51" s="326">
        <f t="shared" si="1"/>
        <v>296.54999999999995</v>
      </c>
      <c r="G51" s="284">
        <v>87.421999999999997</v>
      </c>
      <c r="H51" s="285">
        <v>22.5</v>
      </c>
      <c r="I51" s="285">
        <v>1017.7</v>
      </c>
      <c r="J51" s="285">
        <v>23.1</v>
      </c>
      <c r="K51" s="327">
        <v>1018</v>
      </c>
      <c r="L51" s="327">
        <f t="shared" si="4"/>
        <v>-0.60000000000000142</v>
      </c>
      <c r="M51" s="326">
        <f t="shared" si="5"/>
        <v>-0.29999999999995453</v>
      </c>
      <c r="N51" s="284">
        <v>0.02</v>
      </c>
      <c r="O51" s="285">
        <v>0.05</v>
      </c>
      <c r="P51" s="285">
        <v>0</v>
      </c>
      <c r="Q51" s="285">
        <v>-0.1</v>
      </c>
      <c r="R51" s="285">
        <v>0</v>
      </c>
      <c r="S51" s="285">
        <v>0</v>
      </c>
      <c r="T51" s="104">
        <f t="shared" si="6"/>
        <v>5.385164807134505E-2</v>
      </c>
      <c r="U51" s="284">
        <v>0.02</v>
      </c>
      <c r="V51" s="285">
        <v>0.05</v>
      </c>
      <c r="W51" s="285">
        <v>0.09</v>
      </c>
      <c r="X51" s="285">
        <v>-0.01</v>
      </c>
      <c r="Y51" s="285">
        <v>0</v>
      </c>
      <c r="Z51" s="326">
        <v>0</v>
      </c>
      <c r="AA51" s="328">
        <f t="shared" si="0"/>
        <v>0.10488088481701516</v>
      </c>
      <c r="AB51" s="327">
        <v>-2.91</v>
      </c>
      <c r="AC51" s="174">
        <v>1.68872</v>
      </c>
      <c r="AD51" s="98">
        <f t="shared" si="2"/>
        <v>-6.0506180105944773E-3</v>
      </c>
      <c r="AE51" s="99">
        <f t="shared" si="3"/>
        <v>-1.5897435897435863E-2</v>
      </c>
      <c r="AF51" s="329">
        <v>70</v>
      </c>
      <c r="AG51" s="122">
        <v>100</v>
      </c>
      <c r="AH51" s="330"/>
    </row>
    <row r="52" spans="2:34" x14ac:dyDescent="0.2">
      <c r="B52" s="324">
        <v>44988</v>
      </c>
      <c r="C52" s="325" t="s">
        <v>317</v>
      </c>
      <c r="D52" s="284">
        <v>1009.2</v>
      </c>
      <c r="E52" s="285">
        <v>23.6</v>
      </c>
      <c r="F52" s="326">
        <f t="shared" si="1"/>
        <v>296.75</v>
      </c>
      <c r="G52" s="284">
        <v>87.421999999999997</v>
      </c>
      <c r="H52" s="285">
        <v>22.6</v>
      </c>
      <c r="I52" s="285">
        <v>1009.2</v>
      </c>
      <c r="J52" s="285">
        <v>23.3</v>
      </c>
      <c r="K52" s="327">
        <v>1010</v>
      </c>
      <c r="L52" s="327">
        <f t="shared" si="4"/>
        <v>-0.69999999999999929</v>
      </c>
      <c r="M52" s="326">
        <f t="shared" si="5"/>
        <v>-0.79999999999995453</v>
      </c>
      <c r="N52" s="284">
        <v>0.06</v>
      </c>
      <c r="O52" s="285">
        <v>0.06</v>
      </c>
      <c r="P52" s="285">
        <v>-0.02</v>
      </c>
      <c r="Q52" s="285">
        <v>-0.1</v>
      </c>
      <c r="R52" s="285">
        <v>0</v>
      </c>
      <c r="S52" s="285">
        <v>0</v>
      </c>
      <c r="T52" s="104">
        <f t="shared" si="6"/>
        <v>8.7177978870813466E-2</v>
      </c>
      <c r="U52" s="284">
        <v>0.06</v>
      </c>
      <c r="V52" s="285">
        <v>0.06</v>
      </c>
      <c r="W52" s="285">
        <v>0.08</v>
      </c>
      <c r="X52" s="285">
        <v>359.9</v>
      </c>
      <c r="Y52" s="285">
        <v>0</v>
      </c>
      <c r="Z52" s="326">
        <v>0</v>
      </c>
      <c r="AA52" s="328">
        <f t="shared" si="0"/>
        <v>0.11661903789690602</v>
      </c>
      <c r="AB52" s="327">
        <v>-2.92</v>
      </c>
      <c r="AC52" s="174">
        <v>1.6879999999999999</v>
      </c>
      <c r="AD52" s="98">
        <f t="shared" si="2"/>
        <v>-6.4743967039435635E-3</v>
      </c>
      <c r="AE52" s="99">
        <f t="shared" si="3"/>
        <v>-1.631701631701632E-2</v>
      </c>
      <c r="AF52" s="329">
        <v>85.1</v>
      </c>
      <c r="AG52" s="122">
        <v>100</v>
      </c>
      <c r="AH52" s="330"/>
    </row>
    <row r="53" spans="2:34" x14ac:dyDescent="0.2">
      <c r="B53" s="324">
        <v>44991</v>
      </c>
      <c r="C53" s="325" t="s">
        <v>320</v>
      </c>
      <c r="D53" s="284">
        <v>993.1</v>
      </c>
      <c r="E53" s="285">
        <v>23.3</v>
      </c>
      <c r="F53" s="326">
        <f t="shared" si="1"/>
        <v>296.45</v>
      </c>
      <c r="G53" s="284">
        <v>87.421999999999997</v>
      </c>
      <c r="H53" s="285">
        <v>22.7</v>
      </c>
      <c r="I53" s="285">
        <v>993.1</v>
      </c>
      <c r="J53" s="285">
        <v>23.7</v>
      </c>
      <c r="K53" s="327">
        <v>994</v>
      </c>
      <c r="L53" s="327">
        <f t="shared" si="4"/>
        <v>-1</v>
      </c>
      <c r="M53" s="326">
        <f t="shared" si="5"/>
        <v>-0.89999999999997726</v>
      </c>
      <c r="N53" s="284">
        <v>0.05</v>
      </c>
      <c r="O53" s="285">
        <v>0.08</v>
      </c>
      <c r="P53" s="285">
        <v>-0.02</v>
      </c>
      <c r="Q53" s="285">
        <v>0</v>
      </c>
      <c r="R53" s="285">
        <v>0</v>
      </c>
      <c r="S53" s="285">
        <v>0</v>
      </c>
      <c r="T53" s="104">
        <f t="shared" si="6"/>
        <v>9.6436507609929556E-2</v>
      </c>
      <c r="U53" s="284">
        <v>0.05</v>
      </c>
      <c r="V53" s="285">
        <v>7.0000000000000007E-2</v>
      </c>
      <c r="W53" s="285">
        <v>0.06</v>
      </c>
      <c r="X53" s="285">
        <v>0</v>
      </c>
      <c r="Y53" s="285">
        <v>0</v>
      </c>
      <c r="Z53" s="326">
        <v>0</v>
      </c>
      <c r="AA53" s="328">
        <f t="shared" si="0"/>
        <v>0.10488088481701516</v>
      </c>
      <c r="AB53" s="327">
        <v>-2.94</v>
      </c>
      <c r="AC53" s="174">
        <v>1.7008799999999999</v>
      </c>
      <c r="AD53" s="98">
        <f t="shared" si="2"/>
        <v>1.1065332548556572E-3</v>
      </c>
      <c r="AE53" s="99">
        <f t="shared" si="3"/>
        <v>-8.8111888111888081E-3</v>
      </c>
      <c r="AF53" s="329">
        <v>100</v>
      </c>
      <c r="AG53" s="122">
        <v>100</v>
      </c>
      <c r="AH53" s="330" t="s">
        <v>322</v>
      </c>
    </row>
    <row r="54" spans="2:34" x14ac:dyDescent="0.2">
      <c r="B54" s="324">
        <v>44992</v>
      </c>
      <c r="C54" s="325" t="s">
        <v>323</v>
      </c>
      <c r="D54" s="284">
        <v>990.7</v>
      </c>
      <c r="E54" s="285">
        <v>23.4</v>
      </c>
      <c r="F54" s="326">
        <f t="shared" si="1"/>
        <v>296.54999999999995</v>
      </c>
      <c r="G54" s="284">
        <v>87.421999999999997</v>
      </c>
      <c r="H54" s="285">
        <v>22.7</v>
      </c>
      <c r="I54" s="285">
        <v>990.7</v>
      </c>
      <c r="J54" s="285">
        <v>23.5</v>
      </c>
      <c r="K54" s="327">
        <v>992</v>
      </c>
      <c r="L54" s="327">
        <f t="shared" si="4"/>
        <v>-0.80000000000000071</v>
      </c>
      <c r="M54" s="326">
        <f t="shared" si="5"/>
        <v>-1.2999999999999545</v>
      </c>
      <c r="N54" s="284">
        <v>7.0000000000000007E-2</v>
      </c>
      <c r="O54" s="285">
        <v>0.11</v>
      </c>
      <c r="P54" s="285">
        <v>0.08</v>
      </c>
      <c r="Q54" s="285">
        <v>0</v>
      </c>
      <c r="R54" s="285">
        <v>0</v>
      </c>
      <c r="S54" s="285">
        <v>0</v>
      </c>
      <c r="T54" s="104">
        <f t="shared" si="6"/>
        <v>0.15297058540778355</v>
      </c>
      <c r="U54" s="284">
        <v>7.0000000000000007E-2</v>
      </c>
      <c r="V54" s="285">
        <v>0.11</v>
      </c>
      <c r="W54" s="285">
        <v>0.08</v>
      </c>
      <c r="X54" s="285">
        <v>0</v>
      </c>
      <c r="Y54" s="285">
        <v>0</v>
      </c>
      <c r="Z54" s="326">
        <v>0</v>
      </c>
      <c r="AA54" s="328">
        <f t="shared" si="0"/>
        <v>0.15297058540778355</v>
      </c>
      <c r="AB54" s="327">
        <v>-2.92</v>
      </c>
      <c r="AC54" s="174">
        <v>1.6922509999999999</v>
      </c>
      <c r="AD54" s="98">
        <f t="shared" si="2"/>
        <v>-3.9723366686287287E-3</v>
      </c>
      <c r="AE54" s="99">
        <f t="shared" si="3"/>
        <v>-1.3839743589743603E-2</v>
      </c>
      <c r="AF54" s="329">
        <v>97.8</v>
      </c>
      <c r="AG54" s="122">
        <v>100</v>
      </c>
      <c r="AH54" s="330"/>
    </row>
    <row r="55" spans="2:34" x14ac:dyDescent="0.2">
      <c r="B55" s="324">
        <v>44993</v>
      </c>
      <c r="C55" s="325" t="s">
        <v>313</v>
      </c>
      <c r="D55" s="284">
        <v>979.6</v>
      </c>
      <c r="E55" s="285">
        <v>23.5</v>
      </c>
      <c r="F55" s="326">
        <f t="shared" si="1"/>
        <v>296.64999999999998</v>
      </c>
      <c r="G55" s="284">
        <v>87.421999999999997</v>
      </c>
      <c r="H55" s="285">
        <v>22.9</v>
      </c>
      <c r="I55" s="285">
        <v>990.7</v>
      </c>
      <c r="J55" s="285">
        <v>23.5</v>
      </c>
      <c r="K55" s="327">
        <v>981</v>
      </c>
      <c r="L55" s="327">
        <f t="shared" si="4"/>
        <v>-0.60000000000000142</v>
      </c>
      <c r="M55" s="326">
        <f t="shared" si="5"/>
        <v>9.7000000000000455</v>
      </c>
      <c r="N55" s="284">
        <v>0.06</v>
      </c>
      <c r="O55" s="285">
        <v>0.06</v>
      </c>
      <c r="P55" s="285">
        <v>0</v>
      </c>
      <c r="Q55" s="285">
        <v>0</v>
      </c>
      <c r="R55" s="285">
        <v>0</v>
      </c>
      <c r="S55" s="285">
        <v>0</v>
      </c>
      <c r="T55" s="104">
        <f t="shared" si="6"/>
        <v>8.4852813742385708E-2</v>
      </c>
      <c r="U55" s="284">
        <v>0</v>
      </c>
      <c r="V55" s="285">
        <v>0</v>
      </c>
      <c r="W55" s="391">
        <v>0</v>
      </c>
      <c r="X55" s="285">
        <v>0</v>
      </c>
      <c r="Y55" s="285">
        <v>0</v>
      </c>
      <c r="Z55" s="326">
        <v>0</v>
      </c>
      <c r="AA55" s="328">
        <f t="shared" si="0"/>
        <v>0</v>
      </c>
      <c r="AB55" s="392">
        <v>-2.91</v>
      </c>
      <c r="AC55" s="174">
        <v>1.68421</v>
      </c>
      <c r="AD55" s="98">
        <f t="shared" si="2"/>
        <v>-8.7051206592113628E-3</v>
      </c>
      <c r="AE55" s="99">
        <f t="shared" si="3"/>
        <v>-1.8525641025641026E-2</v>
      </c>
      <c r="AF55" s="329">
        <v>64.400000000000006</v>
      </c>
      <c r="AG55" s="122">
        <v>100</v>
      </c>
      <c r="AH55" s="330" t="s">
        <v>325</v>
      </c>
    </row>
    <row r="56" spans="2:34" x14ac:dyDescent="0.2">
      <c r="B56" s="324">
        <v>44994</v>
      </c>
      <c r="C56" s="325" t="s">
        <v>302</v>
      </c>
      <c r="D56" s="284">
        <v>992.3</v>
      </c>
      <c r="E56" s="285">
        <v>23.7</v>
      </c>
      <c r="F56" s="326">
        <f t="shared" si="1"/>
        <v>296.84999999999997</v>
      </c>
      <c r="G56" s="284">
        <v>87.421999999999997</v>
      </c>
      <c r="H56" s="285">
        <v>22.7</v>
      </c>
      <c r="I56" s="285">
        <v>992.3</v>
      </c>
      <c r="J56" s="285">
        <v>23.2</v>
      </c>
      <c r="K56" s="327">
        <v>993</v>
      </c>
      <c r="L56" s="327">
        <f t="shared" si="4"/>
        <v>-0.5</v>
      </c>
      <c r="M56" s="326">
        <f t="shared" si="5"/>
        <v>-0.70000000000004547</v>
      </c>
      <c r="N56" s="284">
        <v>0.05</v>
      </c>
      <c r="O56" s="285">
        <v>0.05</v>
      </c>
      <c r="P56" s="285">
        <v>0</v>
      </c>
      <c r="Q56" s="285">
        <v>0</v>
      </c>
      <c r="R56" s="285">
        <v>0</v>
      </c>
      <c r="S56" s="285">
        <v>0</v>
      </c>
      <c r="T56" s="104">
        <f t="shared" si="6"/>
        <v>7.0710678118654766E-2</v>
      </c>
      <c r="U56" s="284">
        <v>0.05</v>
      </c>
      <c r="V56" s="285">
        <v>0.06</v>
      </c>
      <c r="W56" s="285">
        <v>0.09</v>
      </c>
      <c r="X56" s="285">
        <v>0</v>
      </c>
      <c r="Y56" s="285">
        <v>0</v>
      </c>
      <c r="Z56" s="326">
        <v>0</v>
      </c>
      <c r="AA56" s="328">
        <f t="shared" si="0"/>
        <v>0.11916375287812986</v>
      </c>
      <c r="AB56" s="327">
        <v>-2.91</v>
      </c>
      <c r="AC56" s="174">
        <v>1.69814</v>
      </c>
      <c r="AD56" s="98">
        <f t="shared" si="2"/>
        <v>-5.0618010594472018E-4</v>
      </c>
      <c r="AE56" s="99">
        <f t="shared" si="3"/>
        <v>-1.0407925407925456E-2</v>
      </c>
      <c r="AF56" s="329">
        <v>100</v>
      </c>
      <c r="AG56" s="122">
        <v>100</v>
      </c>
      <c r="AH56" s="330" t="s">
        <v>292</v>
      </c>
    </row>
    <row r="57" spans="2:34" x14ac:dyDescent="0.2">
      <c r="B57" s="324">
        <v>44995</v>
      </c>
      <c r="C57" s="325" t="s">
        <v>343</v>
      </c>
      <c r="D57" s="284">
        <v>994.5</v>
      </c>
      <c r="E57" s="285">
        <v>22.6</v>
      </c>
      <c r="F57" s="326">
        <f t="shared" si="1"/>
        <v>295.75</v>
      </c>
      <c r="G57" s="284">
        <v>87.421999999999997</v>
      </c>
      <c r="H57" s="285">
        <v>22.8</v>
      </c>
      <c r="I57" s="285">
        <v>994.5</v>
      </c>
      <c r="J57" s="285">
        <v>24.2</v>
      </c>
      <c r="K57" s="327">
        <v>995</v>
      </c>
      <c r="L57" s="327">
        <f t="shared" si="4"/>
        <v>-1.3999999999999986</v>
      </c>
      <c r="M57" s="326">
        <f t="shared" si="5"/>
        <v>-0.5</v>
      </c>
      <c r="N57" s="284">
        <v>0.04</v>
      </c>
      <c r="O57" s="285">
        <v>0.05</v>
      </c>
      <c r="P57" s="285">
        <v>0</v>
      </c>
      <c r="Q57" s="285">
        <v>-0.1</v>
      </c>
      <c r="R57" s="285">
        <v>0</v>
      </c>
      <c r="S57" s="285">
        <v>0</v>
      </c>
      <c r="T57" s="104">
        <f t="shared" si="6"/>
        <v>6.4031242374328487E-2</v>
      </c>
      <c r="U57" s="284">
        <v>0.04</v>
      </c>
      <c r="V57" s="285">
        <v>0.05</v>
      </c>
      <c r="W57" s="285">
        <v>0.09</v>
      </c>
      <c r="X57" s="285">
        <v>359.9</v>
      </c>
      <c r="Y57" s="285">
        <v>0</v>
      </c>
      <c r="Z57" s="326">
        <v>0</v>
      </c>
      <c r="AA57" s="328">
        <f t="shared" si="0"/>
        <v>0.11045361017187261</v>
      </c>
      <c r="AB57" s="327">
        <v>-2.9</v>
      </c>
      <c r="AC57" s="174">
        <v>1.70272</v>
      </c>
      <c r="AD57" s="98">
        <f t="shared" si="2"/>
        <v>2.1895232489699268E-3</v>
      </c>
      <c r="AE57" s="99">
        <f t="shared" si="3"/>
        <v>-7.7389277389277034E-3</v>
      </c>
      <c r="AF57" s="329">
        <v>100</v>
      </c>
      <c r="AG57" s="122">
        <v>100</v>
      </c>
      <c r="AH57" s="330"/>
    </row>
    <row r="58" spans="2:34" x14ac:dyDescent="0.2">
      <c r="B58" s="324"/>
      <c r="C58" s="325"/>
      <c r="D58" s="284"/>
      <c r="E58" s="285"/>
      <c r="F58" s="326" t="str">
        <f t="shared" si="1"/>
        <v/>
      </c>
      <c r="G58" s="284"/>
      <c r="H58" s="285"/>
      <c r="I58" s="285"/>
      <c r="J58" s="285"/>
      <c r="K58" s="327"/>
      <c r="L58" s="327" t="str">
        <f t="shared" si="4"/>
        <v/>
      </c>
      <c r="M58" s="326" t="str">
        <f t="shared" si="5"/>
        <v/>
      </c>
      <c r="N58" s="284"/>
      <c r="O58" s="285"/>
      <c r="P58" s="285"/>
      <c r="Q58" s="285"/>
      <c r="R58" s="285"/>
      <c r="S58" s="285"/>
      <c r="T58" s="104" t="str">
        <f t="shared" si="6"/>
        <v/>
      </c>
      <c r="U58" s="284"/>
      <c r="V58" s="285"/>
      <c r="W58" s="285"/>
      <c r="X58" s="285"/>
      <c r="Y58" s="285"/>
      <c r="Z58" s="326"/>
      <c r="AA58" s="328" t="str">
        <f t="shared" si="0"/>
        <v/>
      </c>
      <c r="AB58" s="327"/>
      <c r="AC58" s="174"/>
      <c r="AD58" s="98" t="str">
        <f t="shared" si="2"/>
        <v/>
      </c>
      <c r="AE58" s="99" t="str">
        <f t="shared" si="3"/>
        <v/>
      </c>
      <c r="AF58" s="329"/>
      <c r="AG58" s="122"/>
      <c r="AH58" s="330"/>
    </row>
    <row r="59" spans="2:34" x14ac:dyDescent="0.2">
      <c r="B59" s="324"/>
      <c r="C59" s="325"/>
      <c r="D59" s="284"/>
      <c r="E59" s="285"/>
      <c r="F59" s="326" t="str">
        <f t="shared" si="1"/>
        <v/>
      </c>
      <c r="G59" s="284"/>
      <c r="H59" s="285"/>
      <c r="I59" s="285"/>
      <c r="J59" s="285"/>
      <c r="K59" s="327"/>
      <c r="L59" s="327" t="str">
        <f t="shared" si="4"/>
        <v/>
      </c>
      <c r="M59" s="326" t="str">
        <f t="shared" si="5"/>
        <v/>
      </c>
      <c r="N59" s="284"/>
      <c r="O59" s="285"/>
      <c r="P59" s="285"/>
      <c r="Q59" s="285"/>
      <c r="R59" s="285"/>
      <c r="S59" s="285"/>
      <c r="T59" s="104" t="str">
        <f t="shared" si="6"/>
        <v/>
      </c>
      <c r="U59" s="284"/>
      <c r="V59" s="285"/>
      <c r="W59" s="285"/>
      <c r="X59" s="285"/>
      <c r="Y59" s="285"/>
      <c r="Z59" s="326"/>
      <c r="AA59" s="328" t="str">
        <f t="shared" si="0"/>
        <v/>
      </c>
      <c r="AB59" s="327"/>
      <c r="AC59" s="174"/>
      <c r="AD59" s="98" t="str">
        <f t="shared" si="2"/>
        <v/>
      </c>
      <c r="AE59" s="99" t="str">
        <f t="shared" si="3"/>
        <v/>
      </c>
      <c r="AF59" s="329"/>
      <c r="AG59" s="122"/>
      <c r="AH59" s="330"/>
    </row>
    <row r="60" spans="2:34" x14ac:dyDescent="0.2">
      <c r="B60" s="324"/>
      <c r="C60" s="325"/>
      <c r="D60" s="284"/>
      <c r="E60" s="285"/>
      <c r="F60" s="326"/>
      <c r="G60" s="284"/>
      <c r="H60" s="285"/>
      <c r="I60" s="285"/>
      <c r="J60" s="285"/>
      <c r="K60" s="327"/>
      <c r="L60" s="327" t="str">
        <f t="shared" si="4"/>
        <v/>
      </c>
      <c r="M60" s="326" t="str">
        <f t="shared" si="5"/>
        <v/>
      </c>
      <c r="N60" s="284"/>
      <c r="O60" s="285"/>
      <c r="P60" s="285"/>
      <c r="Q60" s="285"/>
      <c r="R60" s="285"/>
      <c r="S60" s="285"/>
      <c r="T60" s="104"/>
      <c r="U60" s="284"/>
      <c r="V60" s="285"/>
      <c r="W60" s="285"/>
      <c r="X60" s="285"/>
      <c r="Y60" s="285"/>
      <c r="Z60" s="326"/>
      <c r="AA60" s="328"/>
      <c r="AB60" s="327"/>
      <c r="AC60" s="174"/>
      <c r="AD60" s="98"/>
      <c r="AE60" s="99"/>
      <c r="AF60" s="329"/>
      <c r="AG60" s="122"/>
      <c r="AH60" s="330"/>
    </row>
    <row r="61" spans="2:34" x14ac:dyDescent="0.2">
      <c r="B61" s="324"/>
      <c r="C61" s="325"/>
      <c r="D61" s="284"/>
      <c r="E61" s="285"/>
      <c r="F61" s="326"/>
      <c r="G61" s="284"/>
      <c r="H61" s="285"/>
      <c r="I61" s="285"/>
      <c r="J61" s="285"/>
      <c r="K61" s="327"/>
      <c r="L61" s="327" t="str">
        <f t="shared" si="4"/>
        <v/>
      </c>
      <c r="M61" s="326" t="str">
        <f t="shared" si="5"/>
        <v/>
      </c>
      <c r="N61" s="284"/>
      <c r="O61" s="285"/>
      <c r="P61" s="285"/>
      <c r="Q61" s="285"/>
      <c r="R61" s="285"/>
      <c r="S61" s="285"/>
      <c r="T61" s="104"/>
      <c r="U61" s="284"/>
      <c r="V61" s="285"/>
      <c r="W61" s="285"/>
      <c r="X61" s="285"/>
      <c r="Y61" s="285"/>
      <c r="Z61" s="326"/>
      <c r="AA61" s="328"/>
      <c r="AB61" s="327"/>
      <c r="AC61" s="174"/>
      <c r="AD61" s="98"/>
      <c r="AE61" s="99"/>
      <c r="AF61" s="329"/>
      <c r="AG61" s="122"/>
      <c r="AH61" s="330"/>
    </row>
    <row r="62" spans="2:34" x14ac:dyDescent="0.2">
      <c r="B62" s="324"/>
      <c r="C62" s="325"/>
      <c r="D62" s="284"/>
      <c r="E62" s="285"/>
      <c r="F62" s="326"/>
      <c r="G62" s="284"/>
      <c r="H62" s="285"/>
      <c r="I62" s="285"/>
      <c r="J62" s="285"/>
      <c r="K62" s="327"/>
      <c r="L62" s="327" t="str">
        <f t="shared" si="4"/>
        <v/>
      </c>
      <c r="M62" s="326" t="str">
        <f t="shared" si="5"/>
        <v/>
      </c>
      <c r="N62" s="284"/>
      <c r="O62" s="285"/>
      <c r="P62" s="285"/>
      <c r="Q62" s="285"/>
      <c r="R62" s="285"/>
      <c r="S62" s="285"/>
      <c r="T62" s="104"/>
      <c r="U62" s="284"/>
      <c r="V62" s="285"/>
      <c r="W62" s="285"/>
      <c r="X62" s="285"/>
      <c r="Y62" s="285"/>
      <c r="Z62" s="326"/>
      <c r="AA62" s="328"/>
      <c r="AB62" s="327"/>
      <c r="AC62" s="174"/>
      <c r="AD62" s="98"/>
      <c r="AE62" s="99"/>
      <c r="AF62" s="329"/>
      <c r="AG62" s="122"/>
      <c r="AH62" s="330"/>
    </row>
    <row r="63" spans="2:34" x14ac:dyDescent="0.2">
      <c r="B63" s="324"/>
      <c r="C63" s="325"/>
      <c r="D63" s="284"/>
      <c r="E63" s="285"/>
      <c r="F63" s="326"/>
      <c r="G63" s="284"/>
      <c r="H63" s="285"/>
      <c r="I63" s="285"/>
      <c r="J63" s="285"/>
      <c r="K63" s="327"/>
      <c r="L63" s="327" t="str">
        <f t="shared" si="4"/>
        <v/>
      </c>
      <c r="M63" s="326" t="str">
        <f t="shared" si="5"/>
        <v/>
      </c>
      <c r="N63" s="284"/>
      <c r="O63" s="285"/>
      <c r="P63" s="285"/>
      <c r="Q63" s="285"/>
      <c r="R63" s="285"/>
      <c r="S63" s="285"/>
      <c r="T63" s="104"/>
      <c r="U63" s="284"/>
      <c r="V63" s="285"/>
      <c r="W63" s="285"/>
      <c r="X63" s="285"/>
      <c r="Y63" s="285"/>
      <c r="Z63" s="326"/>
      <c r="AA63" s="328"/>
      <c r="AB63" s="327"/>
      <c r="AC63" s="174"/>
      <c r="AD63" s="98"/>
      <c r="AE63" s="99"/>
      <c r="AF63" s="329"/>
      <c r="AG63" s="122"/>
      <c r="AH63" s="330"/>
    </row>
    <row r="64" spans="2:34" x14ac:dyDescent="0.2">
      <c r="B64" s="324"/>
      <c r="C64" s="325"/>
      <c r="D64" s="284"/>
      <c r="E64" s="285"/>
      <c r="F64" s="326"/>
      <c r="G64" s="284"/>
      <c r="H64" s="285"/>
      <c r="I64" s="285"/>
      <c r="J64" s="285"/>
      <c r="K64" s="327"/>
      <c r="L64" s="327" t="str">
        <f t="shared" si="4"/>
        <v/>
      </c>
      <c r="M64" s="326" t="str">
        <f t="shared" si="5"/>
        <v/>
      </c>
      <c r="N64" s="284"/>
      <c r="O64" s="285"/>
      <c r="P64" s="285"/>
      <c r="Q64" s="285"/>
      <c r="R64" s="285"/>
      <c r="S64" s="285"/>
      <c r="T64" s="104"/>
      <c r="U64" s="284"/>
      <c r="V64" s="285"/>
      <c r="W64" s="285"/>
      <c r="X64" s="285"/>
      <c r="Y64" s="285"/>
      <c r="Z64" s="326"/>
      <c r="AA64" s="328"/>
      <c r="AB64" s="327"/>
      <c r="AC64" s="174"/>
      <c r="AD64" s="98"/>
      <c r="AE64" s="99"/>
      <c r="AF64" s="329"/>
      <c r="AG64" s="122"/>
      <c r="AH64" s="330"/>
    </row>
    <row r="65" spans="2:34" x14ac:dyDescent="0.2">
      <c r="B65" s="324"/>
      <c r="C65" s="325"/>
      <c r="D65" s="284"/>
      <c r="E65" s="285"/>
      <c r="F65" s="326"/>
      <c r="G65" s="284"/>
      <c r="H65" s="285"/>
      <c r="I65" s="285"/>
      <c r="J65" s="285"/>
      <c r="K65" s="327"/>
      <c r="L65" s="327" t="str">
        <f t="shared" si="4"/>
        <v/>
      </c>
      <c r="M65" s="326" t="str">
        <f t="shared" si="5"/>
        <v/>
      </c>
      <c r="N65" s="284"/>
      <c r="O65" s="285"/>
      <c r="P65" s="285"/>
      <c r="Q65" s="285"/>
      <c r="R65" s="285"/>
      <c r="S65" s="285"/>
      <c r="T65" s="104"/>
      <c r="U65" s="284"/>
      <c r="V65" s="285"/>
      <c r="W65" s="285"/>
      <c r="X65" s="285"/>
      <c r="Y65" s="285"/>
      <c r="Z65" s="326"/>
      <c r="AA65" s="328"/>
      <c r="AB65" s="327"/>
      <c r="AC65" s="174"/>
      <c r="AD65" s="98"/>
      <c r="AE65" s="99"/>
      <c r="AF65" s="329"/>
      <c r="AG65" s="122"/>
      <c r="AH65" s="330"/>
    </row>
    <row r="66" spans="2:34" x14ac:dyDescent="0.2">
      <c r="B66" s="324"/>
      <c r="C66" s="325"/>
      <c r="D66" s="284"/>
      <c r="E66" s="285"/>
      <c r="F66" s="326"/>
      <c r="G66" s="284"/>
      <c r="H66" s="285"/>
      <c r="I66" s="285"/>
      <c r="J66" s="285"/>
      <c r="K66" s="327"/>
      <c r="L66" s="327" t="str">
        <f t="shared" si="4"/>
        <v/>
      </c>
      <c r="M66" s="326" t="str">
        <f t="shared" si="5"/>
        <v/>
      </c>
      <c r="N66" s="284"/>
      <c r="O66" s="285"/>
      <c r="P66" s="285"/>
      <c r="Q66" s="285"/>
      <c r="R66" s="285"/>
      <c r="S66" s="285"/>
      <c r="T66" s="104"/>
      <c r="U66" s="284"/>
      <c r="V66" s="285"/>
      <c r="W66" s="285"/>
      <c r="X66" s="285"/>
      <c r="Y66" s="285"/>
      <c r="Z66" s="326"/>
      <c r="AA66" s="328"/>
      <c r="AB66" s="327"/>
      <c r="AC66" s="174"/>
      <c r="AD66" s="98"/>
      <c r="AE66" s="99"/>
      <c r="AF66" s="329"/>
      <c r="AG66" s="122"/>
      <c r="AH66" s="330"/>
    </row>
    <row r="67" spans="2:34" x14ac:dyDescent="0.2">
      <c r="B67" s="324"/>
      <c r="C67" s="325"/>
      <c r="D67" s="284"/>
      <c r="E67" s="285"/>
      <c r="F67" s="326"/>
      <c r="G67" s="284"/>
      <c r="H67" s="285"/>
      <c r="I67" s="285"/>
      <c r="J67" s="285"/>
      <c r="K67" s="327"/>
      <c r="L67" s="327" t="str">
        <f t="shared" si="4"/>
        <v/>
      </c>
      <c r="M67" s="326" t="str">
        <f t="shared" si="5"/>
        <v/>
      </c>
      <c r="N67" s="284"/>
      <c r="O67" s="285"/>
      <c r="P67" s="285"/>
      <c r="Q67" s="285"/>
      <c r="R67" s="285"/>
      <c r="S67" s="285"/>
      <c r="T67" s="104"/>
      <c r="U67" s="284"/>
      <c r="V67" s="285"/>
      <c r="W67" s="285"/>
      <c r="X67" s="285"/>
      <c r="Y67" s="285"/>
      <c r="Z67" s="326"/>
      <c r="AA67" s="328"/>
      <c r="AB67" s="327"/>
      <c r="AC67" s="174"/>
      <c r="AD67" s="98"/>
      <c r="AE67" s="99"/>
      <c r="AF67" s="329"/>
      <c r="AG67" s="122"/>
      <c r="AH67" s="330"/>
    </row>
    <row r="68" spans="2:34" x14ac:dyDescent="0.2">
      <c r="B68" s="324"/>
      <c r="C68" s="325"/>
      <c r="D68" s="284"/>
      <c r="E68" s="285"/>
      <c r="F68" s="326"/>
      <c r="G68" s="284"/>
      <c r="H68" s="285"/>
      <c r="I68" s="285"/>
      <c r="J68" s="285"/>
      <c r="K68" s="327"/>
      <c r="L68" s="327" t="str">
        <f t="shared" si="4"/>
        <v/>
      </c>
      <c r="M68" s="326" t="str">
        <f t="shared" si="5"/>
        <v/>
      </c>
      <c r="N68" s="284"/>
      <c r="O68" s="285"/>
      <c r="P68" s="285"/>
      <c r="Q68" s="285"/>
      <c r="R68" s="285"/>
      <c r="S68" s="285"/>
      <c r="T68" s="104"/>
      <c r="U68" s="284"/>
      <c r="V68" s="285"/>
      <c r="W68" s="285"/>
      <c r="X68" s="285"/>
      <c r="Y68" s="285"/>
      <c r="Z68" s="326"/>
      <c r="AA68" s="328"/>
      <c r="AB68" s="327"/>
      <c r="AC68" s="174"/>
      <c r="AD68" s="98"/>
      <c r="AE68" s="99"/>
      <c r="AF68" s="329"/>
      <c r="AG68" s="122"/>
      <c r="AH68" s="330"/>
    </row>
    <row r="69" spans="2:34" x14ac:dyDescent="0.2">
      <c r="B69" s="324"/>
      <c r="C69" s="325"/>
      <c r="D69" s="284"/>
      <c r="E69" s="285"/>
      <c r="F69" s="326"/>
      <c r="G69" s="284"/>
      <c r="H69" s="285"/>
      <c r="I69" s="285"/>
      <c r="J69" s="285"/>
      <c r="K69" s="327"/>
      <c r="L69" s="327" t="str">
        <f t="shared" si="4"/>
        <v/>
      </c>
      <c r="M69" s="326" t="str">
        <f t="shared" si="5"/>
        <v/>
      </c>
      <c r="N69" s="284"/>
      <c r="O69" s="285"/>
      <c r="P69" s="285"/>
      <c r="Q69" s="285"/>
      <c r="R69" s="285"/>
      <c r="S69" s="285"/>
      <c r="T69" s="104"/>
      <c r="U69" s="284"/>
      <c r="V69" s="285"/>
      <c r="W69" s="285"/>
      <c r="X69" s="285"/>
      <c r="Y69" s="285"/>
      <c r="Z69" s="326"/>
      <c r="AA69" s="328"/>
      <c r="AB69" s="327"/>
      <c r="AC69" s="174"/>
      <c r="AD69" s="98"/>
      <c r="AE69" s="99"/>
      <c r="AF69" s="329"/>
      <c r="AG69" s="122"/>
      <c r="AH69" s="330"/>
    </row>
    <row r="70" spans="2:34" x14ac:dyDescent="0.2">
      <c r="B70" s="324"/>
      <c r="C70" s="325"/>
      <c r="D70" s="284"/>
      <c r="E70" s="285"/>
      <c r="F70" s="326"/>
      <c r="G70" s="284"/>
      <c r="H70" s="285"/>
      <c r="I70" s="285"/>
      <c r="J70" s="285"/>
      <c r="K70" s="327"/>
      <c r="L70" s="327" t="str">
        <f t="shared" si="4"/>
        <v/>
      </c>
      <c r="M70" s="326" t="str">
        <f t="shared" si="5"/>
        <v/>
      </c>
      <c r="N70" s="284"/>
      <c r="O70" s="285"/>
      <c r="P70" s="285"/>
      <c r="Q70" s="285"/>
      <c r="R70" s="285"/>
      <c r="S70" s="285"/>
      <c r="T70" s="104"/>
      <c r="U70" s="284"/>
      <c r="V70" s="285"/>
      <c r="W70" s="285"/>
      <c r="X70" s="285"/>
      <c r="Y70" s="285"/>
      <c r="Z70" s="326"/>
      <c r="AA70" s="328"/>
      <c r="AB70" s="327"/>
      <c r="AC70" s="174"/>
      <c r="AD70" s="98"/>
      <c r="AE70" s="99"/>
      <c r="AF70" s="329"/>
      <c r="AG70" s="122"/>
      <c r="AH70" s="330"/>
    </row>
    <row r="71" spans="2:34" x14ac:dyDescent="0.2">
      <c r="B71" s="324"/>
      <c r="C71" s="325"/>
      <c r="D71" s="284"/>
      <c r="E71" s="285"/>
      <c r="F71" s="326"/>
      <c r="G71" s="284"/>
      <c r="H71" s="285"/>
      <c r="I71" s="285"/>
      <c r="J71" s="285"/>
      <c r="K71" s="327"/>
      <c r="L71" s="327" t="str">
        <f t="shared" si="4"/>
        <v/>
      </c>
      <c r="M71" s="326" t="str">
        <f t="shared" si="5"/>
        <v/>
      </c>
      <c r="N71" s="284"/>
      <c r="O71" s="285"/>
      <c r="P71" s="285"/>
      <c r="Q71" s="285"/>
      <c r="R71" s="285"/>
      <c r="S71" s="285"/>
      <c r="T71" s="104"/>
      <c r="U71" s="284"/>
      <c r="V71" s="285"/>
      <c r="W71" s="285"/>
      <c r="X71" s="285"/>
      <c r="Y71" s="285"/>
      <c r="Z71" s="326"/>
      <c r="AA71" s="328"/>
      <c r="AB71" s="327"/>
      <c r="AC71" s="174"/>
      <c r="AD71" s="98"/>
      <c r="AE71" s="99"/>
      <c r="AF71" s="329"/>
      <c r="AG71" s="122"/>
      <c r="AH71" s="330"/>
    </row>
    <row r="72" spans="2:34" x14ac:dyDescent="0.2">
      <c r="B72" s="324"/>
      <c r="C72" s="325"/>
      <c r="D72" s="284"/>
      <c r="E72" s="285"/>
      <c r="F72" s="326"/>
      <c r="G72" s="284"/>
      <c r="H72" s="285"/>
      <c r="I72" s="285"/>
      <c r="J72" s="285"/>
      <c r="K72" s="327"/>
      <c r="L72" s="327" t="str">
        <f t="shared" si="4"/>
        <v/>
      </c>
      <c r="M72" s="326" t="str">
        <f t="shared" si="5"/>
        <v/>
      </c>
      <c r="N72" s="284"/>
      <c r="O72" s="285"/>
      <c r="P72" s="285"/>
      <c r="Q72" s="285"/>
      <c r="R72" s="285"/>
      <c r="S72" s="285"/>
      <c r="T72" s="104"/>
      <c r="U72" s="284"/>
      <c r="V72" s="285"/>
      <c r="W72" s="285"/>
      <c r="X72" s="285"/>
      <c r="Y72" s="285"/>
      <c r="Z72" s="326"/>
      <c r="AA72" s="328"/>
      <c r="AB72" s="327"/>
      <c r="AC72" s="174"/>
      <c r="AD72" s="98"/>
      <c r="AE72" s="99"/>
      <c r="AF72" s="329"/>
      <c r="AG72" s="122"/>
      <c r="AH72" s="330"/>
    </row>
    <row r="73" spans="2:34" x14ac:dyDescent="0.2">
      <c r="B73" s="324"/>
      <c r="C73" s="325"/>
      <c r="D73" s="284"/>
      <c r="E73" s="285"/>
      <c r="F73" s="326"/>
      <c r="G73" s="284"/>
      <c r="H73" s="285"/>
      <c r="I73" s="285"/>
      <c r="J73" s="285"/>
      <c r="K73" s="327"/>
      <c r="L73" s="327" t="str">
        <f t="shared" si="4"/>
        <v/>
      </c>
      <c r="M73" s="326" t="str">
        <f t="shared" si="5"/>
        <v/>
      </c>
      <c r="N73" s="284"/>
      <c r="O73" s="285"/>
      <c r="P73" s="285"/>
      <c r="Q73" s="285"/>
      <c r="R73" s="285"/>
      <c r="S73" s="285"/>
      <c r="T73" s="104"/>
      <c r="U73" s="284"/>
      <c r="V73" s="285"/>
      <c r="W73" s="285"/>
      <c r="X73" s="285"/>
      <c r="Y73" s="285"/>
      <c r="Z73" s="326"/>
      <c r="AA73" s="328"/>
      <c r="AB73" s="327"/>
      <c r="AC73" s="174"/>
      <c r="AD73" s="98"/>
      <c r="AE73" s="99"/>
      <c r="AF73" s="329"/>
      <c r="AG73" s="122"/>
      <c r="AH73" s="330"/>
    </row>
    <row r="74" spans="2:34" x14ac:dyDescent="0.2">
      <c r="B74" s="324"/>
      <c r="C74" s="325"/>
      <c r="D74" s="284"/>
      <c r="E74" s="285"/>
      <c r="F74" s="326"/>
      <c r="G74" s="284"/>
      <c r="H74" s="285"/>
      <c r="I74" s="285"/>
      <c r="J74" s="285"/>
      <c r="K74" s="327"/>
      <c r="L74" s="327" t="str">
        <f t="shared" si="4"/>
        <v/>
      </c>
      <c r="M74" s="326" t="str">
        <f t="shared" si="5"/>
        <v/>
      </c>
      <c r="N74" s="284"/>
      <c r="O74" s="285"/>
      <c r="P74" s="285"/>
      <c r="Q74" s="285"/>
      <c r="R74" s="285"/>
      <c r="S74" s="285"/>
      <c r="T74" s="104"/>
      <c r="U74" s="284"/>
      <c r="V74" s="285"/>
      <c r="W74" s="285"/>
      <c r="X74" s="285"/>
      <c r="Y74" s="285"/>
      <c r="Z74" s="326"/>
      <c r="AA74" s="328"/>
      <c r="AB74" s="327"/>
      <c r="AC74" s="174"/>
      <c r="AD74" s="98"/>
      <c r="AE74" s="99"/>
      <c r="AF74" s="329"/>
      <c r="AG74" s="122"/>
      <c r="AH74" s="330"/>
    </row>
    <row r="75" spans="2:34" x14ac:dyDescent="0.2">
      <c r="B75" s="324"/>
      <c r="C75" s="325"/>
      <c r="D75" s="284"/>
      <c r="E75" s="285"/>
      <c r="F75" s="326"/>
      <c r="G75" s="284"/>
      <c r="H75" s="285"/>
      <c r="I75" s="285"/>
      <c r="J75" s="285"/>
      <c r="K75" s="327"/>
      <c r="L75" s="327" t="str">
        <f t="shared" si="4"/>
        <v/>
      </c>
      <c r="M75" s="326" t="str">
        <f t="shared" si="5"/>
        <v/>
      </c>
      <c r="N75" s="284"/>
      <c r="O75" s="285"/>
      <c r="P75" s="285"/>
      <c r="Q75" s="285"/>
      <c r="R75" s="285"/>
      <c r="S75" s="285"/>
      <c r="T75" s="104"/>
      <c r="U75" s="284"/>
      <c r="V75" s="285"/>
      <c r="W75" s="285"/>
      <c r="X75" s="285"/>
      <c r="Y75" s="285"/>
      <c r="Z75" s="326"/>
      <c r="AA75" s="328"/>
      <c r="AB75" s="327"/>
      <c r="AC75" s="174"/>
      <c r="AD75" s="98"/>
      <c r="AE75" s="99"/>
      <c r="AF75" s="329"/>
      <c r="AG75" s="122"/>
      <c r="AH75" s="330"/>
    </row>
    <row r="76" spans="2:34" x14ac:dyDescent="0.2">
      <c r="B76" s="324"/>
      <c r="C76" s="325"/>
      <c r="D76" s="284"/>
      <c r="E76" s="285"/>
      <c r="F76" s="326"/>
      <c r="G76" s="284"/>
      <c r="H76" s="285"/>
      <c r="I76" s="285"/>
      <c r="J76" s="285"/>
      <c r="K76" s="327"/>
      <c r="L76" s="327" t="str">
        <f t="shared" si="4"/>
        <v/>
      </c>
      <c r="M76" s="326" t="str">
        <f t="shared" si="5"/>
        <v/>
      </c>
      <c r="N76" s="284"/>
      <c r="O76" s="285"/>
      <c r="P76" s="285"/>
      <c r="Q76" s="285"/>
      <c r="R76" s="285"/>
      <c r="S76" s="285"/>
      <c r="T76" s="104"/>
      <c r="U76" s="284"/>
      <c r="V76" s="285"/>
      <c r="W76" s="285"/>
      <c r="X76" s="285"/>
      <c r="Y76" s="285"/>
      <c r="Z76" s="326"/>
      <c r="AA76" s="328"/>
      <c r="AB76" s="327"/>
      <c r="AC76" s="174"/>
      <c r="AD76" s="98"/>
      <c r="AE76" s="99"/>
      <c r="AF76" s="329"/>
      <c r="AG76" s="122"/>
      <c r="AH76" s="330"/>
    </row>
    <row r="77" spans="2:34" x14ac:dyDescent="0.2">
      <c r="B77" s="324"/>
      <c r="C77" s="325"/>
      <c r="D77" s="284"/>
      <c r="E77" s="285"/>
      <c r="F77" s="326"/>
      <c r="G77" s="284"/>
      <c r="H77" s="285"/>
      <c r="I77" s="285"/>
      <c r="J77" s="285"/>
      <c r="K77" s="327"/>
      <c r="L77" s="327" t="str">
        <f t="shared" si="4"/>
        <v/>
      </c>
      <c r="M77" s="326" t="str">
        <f t="shared" si="5"/>
        <v/>
      </c>
      <c r="N77" s="284"/>
      <c r="O77" s="285"/>
      <c r="P77" s="285"/>
      <c r="Q77" s="285"/>
      <c r="R77" s="285"/>
      <c r="S77" s="285"/>
      <c r="T77" s="104"/>
      <c r="U77" s="284"/>
      <c r="V77" s="285"/>
      <c r="W77" s="285"/>
      <c r="X77" s="285"/>
      <c r="Y77" s="285"/>
      <c r="Z77" s="326"/>
      <c r="AA77" s="328"/>
      <c r="AB77" s="327"/>
      <c r="AC77" s="174"/>
      <c r="AD77" s="98"/>
      <c r="AE77" s="99"/>
      <c r="AF77" s="329"/>
      <c r="AG77" s="122"/>
      <c r="AH77" s="330"/>
    </row>
    <row r="78" spans="2:34" x14ac:dyDescent="0.2">
      <c r="B78" s="324"/>
      <c r="C78" s="325"/>
      <c r="D78" s="284"/>
      <c r="E78" s="285"/>
      <c r="F78" s="326"/>
      <c r="G78" s="284"/>
      <c r="H78" s="285"/>
      <c r="I78" s="285"/>
      <c r="J78" s="285"/>
      <c r="K78" s="327"/>
      <c r="L78" s="327" t="str">
        <f t="shared" si="4"/>
        <v/>
      </c>
      <c r="M78" s="326" t="str">
        <f t="shared" si="5"/>
        <v/>
      </c>
      <c r="N78" s="284"/>
      <c r="O78" s="285"/>
      <c r="P78" s="285"/>
      <c r="Q78" s="285"/>
      <c r="R78" s="285"/>
      <c r="S78" s="285"/>
      <c r="T78" s="104"/>
      <c r="U78" s="284"/>
      <c r="V78" s="285"/>
      <c r="W78" s="285"/>
      <c r="X78" s="285"/>
      <c r="Y78" s="285"/>
      <c r="Z78" s="326"/>
      <c r="AA78" s="328"/>
      <c r="AB78" s="327"/>
      <c r="AC78" s="174"/>
      <c r="AD78" s="98"/>
      <c r="AE78" s="99"/>
      <c r="AF78" s="329"/>
      <c r="AG78" s="122"/>
      <c r="AH78" s="330"/>
    </row>
    <row r="79" spans="2:34" x14ac:dyDescent="0.2">
      <c r="B79" s="324"/>
      <c r="C79" s="325"/>
      <c r="D79" s="284"/>
      <c r="E79" s="285"/>
      <c r="F79" s="326"/>
      <c r="G79" s="284"/>
      <c r="H79" s="285"/>
      <c r="I79" s="285"/>
      <c r="J79" s="285"/>
      <c r="K79" s="327"/>
      <c r="L79" s="327" t="str">
        <f t="shared" si="4"/>
        <v/>
      </c>
      <c r="M79" s="326" t="str">
        <f t="shared" si="5"/>
        <v/>
      </c>
      <c r="N79" s="284"/>
      <c r="O79" s="285"/>
      <c r="P79" s="285"/>
      <c r="Q79" s="285"/>
      <c r="R79" s="285"/>
      <c r="S79" s="285"/>
      <c r="T79" s="104"/>
      <c r="U79" s="284"/>
      <c r="V79" s="285"/>
      <c r="W79" s="285"/>
      <c r="X79" s="285"/>
      <c r="Y79" s="285"/>
      <c r="Z79" s="326"/>
      <c r="AA79" s="328"/>
      <c r="AB79" s="327"/>
      <c r="AC79" s="174"/>
      <c r="AD79" s="98"/>
      <c r="AE79" s="99"/>
      <c r="AF79" s="329"/>
      <c r="AG79" s="122"/>
      <c r="AH79" s="330"/>
    </row>
    <row r="80" spans="2:34" x14ac:dyDescent="0.2">
      <c r="B80" s="324"/>
      <c r="C80" s="325"/>
      <c r="D80" s="284"/>
      <c r="E80" s="285"/>
      <c r="F80" s="326"/>
      <c r="G80" s="284"/>
      <c r="H80" s="285"/>
      <c r="I80" s="285"/>
      <c r="J80" s="285"/>
      <c r="K80" s="327"/>
      <c r="L80" s="327" t="str">
        <f t="shared" si="4"/>
        <v/>
      </c>
      <c r="M80" s="326" t="str">
        <f t="shared" si="5"/>
        <v/>
      </c>
      <c r="N80" s="284"/>
      <c r="O80" s="285"/>
      <c r="P80" s="285"/>
      <c r="Q80" s="285"/>
      <c r="R80" s="285"/>
      <c r="S80" s="285"/>
      <c r="T80" s="104"/>
      <c r="U80" s="284"/>
      <c r="V80" s="285"/>
      <c r="W80" s="285"/>
      <c r="X80" s="285"/>
      <c r="Y80" s="285"/>
      <c r="Z80" s="326"/>
      <c r="AA80" s="328"/>
      <c r="AB80" s="327"/>
      <c r="AC80" s="174"/>
      <c r="AD80" s="98"/>
      <c r="AE80" s="99"/>
      <c r="AF80" s="329"/>
      <c r="AG80" s="122"/>
      <c r="AH80" s="330"/>
    </row>
    <row r="81" spans="2:34" x14ac:dyDescent="0.2">
      <c r="B81" s="324"/>
      <c r="C81" s="325"/>
      <c r="D81" s="284"/>
      <c r="E81" s="285"/>
      <c r="F81" s="326"/>
      <c r="G81" s="284"/>
      <c r="H81" s="285"/>
      <c r="I81" s="285"/>
      <c r="J81" s="285"/>
      <c r="K81" s="327"/>
      <c r="L81" s="327" t="str">
        <f t="shared" si="4"/>
        <v/>
      </c>
      <c r="M81" s="326" t="str">
        <f t="shared" si="5"/>
        <v/>
      </c>
      <c r="N81" s="284"/>
      <c r="O81" s="285"/>
      <c r="P81" s="285"/>
      <c r="Q81" s="285"/>
      <c r="R81" s="285"/>
      <c r="S81" s="285"/>
      <c r="T81" s="104"/>
      <c r="U81" s="284"/>
      <c r="V81" s="285"/>
      <c r="W81" s="285"/>
      <c r="X81" s="285"/>
      <c r="Y81" s="285"/>
      <c r="Z81" s="326"/>
      <c r="AA81" s="328"/>
      <c r="AB81" s="327"/>
      <c r="AC81" s="174"/>
      <c r="AD81" s="98"/>
      <c r="AE81" s="99"/>
      <c r="AF81" s="329"/>
      <c r="AG81" s="122"/>
      <c r="AH81" s="330"/>
    </row>
    <row r="82" spans="2:34" x14ac:dyDescent="0.2">
      <c r="B82" s="324"/>
      <c r="C82" s="325"/>
      <c r="D82" s="284"/>
      <c r="E82" s="285"/>
      <c r="F82" s="326"/>
      <c r="G82" s="284"/>
      <c r="H82" s="285"/>
      <c r="I82" s="285"/>
      <c r="J82" s="285"/>
      <c r="K82" s="327"/>
      <c r="L82" s="327" t="str">
        <f t="shared" si="4"/>
        <v/>
      </c>
      <c r="M82" s="326" t="str">
        <f t="shared" si="5"/>
        <v/>
      </c>
      <c r="N82" s="284"/>
      <c r="O82" s="285"/>
      <c r="P82" s="285"/>
      <c r="Q82" s="285"/>
      <c r="R82" s="285"/>
      <c r="S82" s="285"/>
      <c r="T82" s="104"/>
      <c r="U82" s="284"/>
      <c r="V82" s="285"/>
      <c r="W82" s="285"/>
      <c r="X82" s="285"/>
      <c r="Y82" s="285"/>
      <c r="Z82" s="326"/>
      <c r="AA82" s="328"/>
      <c r="AB82" s="327"/>
      <c r="AC82" s="174"/>
      <c r="AD82" s="98"/>
      <c r="AE82" s="99"/>
      <c r="AF82" s="329"/>
      <c r="AG82" s="122"/>
      <c r="AH82" s="330"/>
    </row>
    <row r="83" spans="2:34" x14ac:dyDescent="0.2">
      <c r="B83" s="324"/>
      <c r="C83" s="325"/>
      <c r="D83" s="284"/>
      <c r="E83" s="285"/>
      <c r="F83" s="326"/>
      <c r="G83" s="284"/>
      <c r="H83" s="285"/>
      <c r="I83" s="285"/>
      <c r="J83" s="285"/>
      <c r="K83" s="327"/>
      <c r="L83" s="327" t="str">
        <f t="shared" si="4"/>
        <v/>
      </c>
      <c r="M83" s="326" t="str">
        <f t="shared" si="5"/>
        <v/>
      </c>
      <c r="N83" s="284"/>
      <c r="O83" s="285"/>
      <c r="P83" s="285"/>
      <c r="Q83" s="285"/>
      <c r="R83" s="285"/>
      <c r="S83" s="285"/>
      <c r="T83" s="104"/>
      <c r="U83" s="284"/>
      <c r="V83" s="285"/>
      <c r="W83" s="285"/>
      <c r="X83" s="285"/>
      <c r="Y83" s="285"/>
      <c r="Z83" s="326"/>
      <c r="AA83" s="328"/>
      <c r="AB83" s="327"/>
      <c r="AC83" s="174"/>
      <c r="AD83" s="98"/>
      <c r="AE83" s="99"/>
      <c r="AF83" s="329"/>
      <c r="AG83" s="122"/>
      <c r="AH83" s="330"/>
    </row>
    <row r="84" spans="2:34" x14ac:dyDescent="0.2">
      <c r="B84" s="324"/>
      <c r="C84" s="325"/>
      <c r="D84" s="284"/>
      <c r="E84" s="285"/>
      <c r="F84" s="326"/>
      <c r="G84" s="284"/>
      <c r="H84" s="285"/>
      <c r="I84" s="285"/>
      <c r="J84" s="285"/>
      <c r="K84" s="327"/>
      <c r="L84" s="327" t="str">
        <f t="shared" si="4"/>
        <v/>
      </c>
      <c r="M84" s="326" t="str">
        <f t="shared" si="5"/>
        <v/>
      </c>
      <c r="N84" s="284"/>
      <c r="O84" s="285"/>
      <c r="P84" s="285"/>
      <c r="Q84" s="285"/>
      <c r="R84" s="285"/>
      <c r="S84" s="285"/>
      <c r="T84" s="104"/>
      <c r="U84" s="284"/>
      <c r="V84" s="285"/>
      <c r="W84" s="285"/>
      <c r="X84" s="285"/>
      <c r="Y84" s="285"/>
      <c r="Z84" s="326"/>
      <c r="AA84" s="328"/>
      <c r="AB84" s="327"/>
      <c r="AC84" s="174"/>
      <c r="AD84" s="98"/>
      <c r="AE84" s="99"/>
      <c r="AF84" s="329"/>
      <c r="AG84" s="122"/>
      <c r="AH84" s="330"/>
    </row>
    <row r="85" spans="2:34" x14ac:dyDescent="0.2">
      <c r="B85" s="324"/>
      <c r="C85" s="325"/>
      <c r="D85" s="284"/>
      <c r="E85" s="285"/>
      <c r="F85" s="326"/>
      <c r="G85" s="284"/>
      <c r="H85" s="285"/>
      <c r="I85" s="285"/>
      <c r="J85" s="285"/>
      <c r="K85" s="327"/>
      <c r="L85" s="327" t="str">
        <f t="shared" si="4"/>
        <v/>
      </c>
      <c r="M85" s="326" t="str">
        <f t="shared" si="5"/>
        <v/>
      </c>
      <c r="N85" s="284"/>
      <c r="O85" s="285"/>
      <c r="P85" s="285"/>
      <c r="Q85" s="285"/>
      <c r="R85" s="285"/>
      <c r="S85" s="285"/>
      <c r="T85" s="104"/>
      <c r="U85" s="284"/>
      <c r="V85" s="285"/>
      <c r="W85" s="285"/>
      <c r="X85" s="285"/>
      <c r="Y85" s="285"/>
      <c r="Z85" s="326"/>
      <c r="AA85" s="328"/>
      <c r="AB85" s="327"/>
      <c r="AC85" s="174"/>
      <c r="AD85" s="98"/>
      <c r="AE85" s="99"/>
      <c r="AF85" s="329"/>
      <c r="AG85" s="122"/>
      <c r="AH85" s="330"/>
    </row>
    <row r="86" spans="2:34" x14ac:dyDescent="0.2">
      <c r="B86" s="324"/>
      <c r="C86" s="325"/>
      <c r="D86" s="284"/>
      <c r="E86" s="285"/>
      <c r="F86" s="326"/>
      <c r="G86" s="284"/>
      <c r="H86" s="285"/>
      <c r="I86" s="285"/>
      <c r="J86" s="285"/>
      <c r="K86" s="327"/>
      <c r="L86" s="327" t="str">
        <f t="shared" si="4"/>
        <v/>
      </c>
      <c r="M86" s="326" t="str">
        <f t="shared" si="5"/>
        <v/>
      </c>
      <c r="N86" s="284"/>
      <c r="O86" s="285"/>
      <c r="P86" s="285"/>
      <c r="Q86" s="285"/>
      <c r="R86" s="285"/>
      <c r="S86" s="285"/>
      <c r="T86" s="104"/>
      <c r="U86" s="284"/>
      <c r="V86" s="285"/>
      <c r="W86" s="285"/>
      <c r="X86" s="285"/>
      <c r="Y86" s="285"/>
      <c r="Z86" s="326"/>
      <c r="AA86" s="328"/>
      <c r="AB86" s="327"/>
      <c r="AC86" s="174"/>
      <c r="AD86" s="98"/>
      <c r="AE86" s="99"/>
      <c r="AF86" s="329"/>
      <c r="AG86" s="122"/>
      <c r="AH86" s="330"/>
    </row>
    <row r="87" spans="2:34" x14ac:dyDescent="0.2">
      <c r="B87" s="324"/>
      <c r="C87" s="325"/>
      <c r="D87" s="284"/>
      <c r="E87" s="285"/>
      <c r="F87" s="326"/>
      <c r="G87" s="284"/>
      <c r="H87" s="285"/>
      <c r="I87" s="285"/>
      <c r="J87" s="285"/>
      <c r="K87" s="327"/>
      <c r="L87" s="327" t="str">
        <f t="shared" si="4"/>
        <v/>
      </c>
      <c r="M87" s="326" t="str">
        <f t="shared" si="5"/>
        <v/>
      </c>
      <c r="N87" s="284"/>
      <c r="O87" s="285"/>
      <c r="P87" s="285"/>
      <c r="Q87" s="285"/>
      <c r="R87" s="285"/>
      <c r="S87" s="285"/>
      <c r="T87" s="104"/>
      <c r="U87" s="284"/>
      <c r="V87" s="285"/>
      <c r="W87" s="285"/>
      <c r="X87" s="285"/>
      <c r="Y87" s="285"/>
      <c r="Z87" s="326"/>
      <c r="AA87" s="328"/>
      <c r="AB87" s="327"/>
      <c r="AC87" s="174"/>
      <c r="AD87" s="98"/>
      <c r="AE87" s="99"/>
      <c r="AF87" s="329"/>
      <c r="AG87" s="122"/>
      <c r="AH87" s="330"/>
    </row>
    <row r="88" spans="2:34" x14ac:dyDescent="0.2">
      <c r="B88" s="324"/>
      <c r="C88" s="325"/>
      <c r="D88" s="284"/>
      <c r="E88" s="285"/>
      <c r="F88" s="326"/>
      <c r="G88" s="284"/>
      <c r="H88" s="285"/>
      <c r="I88" s="285"/>
      <c r="J88" s="285"/>
      <c r="K88" s="327"/>
      <c r="L88" s="327" t="str">
        <f t="shared" si="4"/>
        <v/>
      </c>
      <c r="M88" s="326" t="str">
        <f t="shared" si="5"/>
        <v/>
      </c>
      <c r="N88" s="284"/>
      <c r="O88" s="285"/>
      <c r="P88" s="285"/>
      <c r="Q88" s="285"/>
      <c r="R88" s="285"/>
      <c r="S88" s="285"/>
      <c r="T88" s="104"/>
      <c r="U88" s="284"/>
      <c r="V88" s="285"/>
      <c r="W88" s="285"/>
      <c r="X88" s="285"/>
      <c r="Y88" s="285"/>
      <c r="Z88" s="326"/>
      <c r="AA88" s="328"/>
      <c r="AB88" s="327"/>
      <c r="AC88" s="174"/>
      <c r="AD88" s="98"/>
      <c r="AE88" s="99"/>
      <c r="AF88" s="329"/>
      <c r="AG88" s="122"/>
      <c r="AH88" s="330"/>
    </row>
    <row r="89" spans="2:34" x14ac:dyDescent="0.2">
      <c r="B89" s="324"/>
      <c r="C89" s="325"/>
      <c r="D89" s="284"/>
      <c r="E89" s="285"/>
      <c r="F89" s="326"/>
      <c r="G89" s="284"/>
      <c r="H89" s="285"/>
      <c r="I89" s="285"/>
      <c r="J89" s="285"/>
      <c r="K89" s="327"/>
      <c r="L89" s="327" t="str">
        <f t="shared" si="4"/>
        <v/>
      </c>
      <c r="M89" s="326" t="str">
        <f t="shared" si="5"/>
        <v/>
      </c>
      <c r="N89" s="284"/>
      <c r="O89" s="285"/>
      <c r="P89" s="285"/>
      <c r="Q89" s="285"/>
      <c r="R89" s="285"/>
      <c r="S89" s="285"/>
      <c r="T89" s="104"/>
      <c r="U89" s="284"/>
      <c r="V89" s="285"/>
      <c r="W89" s="285"/>
      <c r="X89" s="285"/>
      <c r="Y89" s="285"/>
      <c r="Z89" s="326"/>
      <c r="AA89" s="328"/>
      <c r="AB89" s="327"/>
      <c r="AC89" s="174"/>
      <c r="AD89" s="98"/>
      <c r="AE89" s="99"/>
      <c r="AF89" s="329"/>
      <c r="AG89" s="122"/>
      <c r="AH89" s="330"/>
    </row>
    <row r="90" spans="2:34" x14ac:dyDescent="0.2">
      <c r="B90" s="324"/>
      <c r="C90" s="325"/>
      <c r="D90" s="284"/>
      <c r="E90" s="285"/>
      <c r="F90" s="326"/>
      <c r="G90" s="284"/>
      <c r="H90" s="285"/>
      <c r="I90" s="285"/>
      <c r="J90" s="285"/>
      <c r="K90" s="327"/>
      <c r="L90" s="327" t="str">
        <f t="shared" si="4"/>
        <v/>
      </c>
      <c r="M90" s="326" t="str">
        <f t="shared" si="5"/>
        <v/>
      </c>
      <c r="N90" s="284"/>
      <c r="O90" s="285"/>
      <c r="P90" s="285"/>
      <c r="Q90" s="285"/>
      <c r="R90" s="285"/>
      <c r="S90" s="285"/>
      <c r="T90" s="104"/>
      <c r="U90" s="284"/>
      <c r="V90" s="285"/>
      <c r="W90" s="285"/>
      <c r="X90" s="285"/>
      <c r="Y90" s="285"/>
      <c r="Z90" s="326"/>
      <c r="AA90" s="328"/>
      <c r="AB90" s="327"/>
      <c r="AC90" s="174"/>
      <c r="AD90" s="98"/>
      <c r="AE90" s="99"/>
      <c r="AF90" s="329"/>
      <c r="AG90" s="122"/>
      <c r="AH90" s="330"/>
    </row>
    <row r="91" spans="2:34" x14ac:dyDescent="0.2">
      <c r="B91" s="324"/>
      <c r="C91" s="325"/>
      <c r="D91" s="284"/>
      <c r="E91" s="285"/>
      <c r="F91" s="326"/>
      <c r="G91" s="284"/>
      <c r="H91" s="285"/>
      <c r="I91" s="285"/>
      <c r="J91" s="285"/>
      <c r="K91" s="327"/>
      <c r="L91" s="327" t="str">
        <f t="shared" si="4"/>
        <v/>
      </c>
      <c r="M91" s="326" t="str">
        <f t="shared" si="5"/>
        <v/>
      </c>
      <c r="N91" s="284"/>
      <c r="O91" s="285"/>
      <c r="P91" s="285"/>
      <c r="Q91" s="285"/>
      <c r="R91" s="285"/>
      <c r="S91" s="285"/>
      <c r="T91" s="104"/>
      <c r="U91" s="284"/>
      <c r="V91" s="285"/>
      <c r="W91" s="285"/>
      <c r="X91" s="285"/>
      <c r="Y91" s="285"/>
      <c r="Z91" s="326"/>
      <c r="AA91" s="328"/>
      <c r="AB91" s="327"/>
      <c r="AC91" s="174"/>
      <c r="AD91" s="98"/>
      <c r="AE91" s="99"/>
      <c r="AF91" s="329"/>
      <c r="AG91" s="122"/>
      <c r="AH91" s="330"/>
    </row>
    <row r="92" spans="2:34" x14ac:dyDescent="0.2">
      <c r="B92" s="324"/>
      <c r="C92" s="325"/>
      <c r="D92" s="284"/>
      <c r="E92" s="285"/>
      <c r="F92" s="326"/>
      <c r="G92" s="284"/>
      <c r="H92" s="285"/>
      <c r="I92" s="285"/>
      <c r="J92" s="285"/>
      <c r="K92" s="327"/>
      <c r="L92" s="327" t="str">
        <f t="shared" si="4"/>
        <v/>
      </c>
      <c r="M92" s="326" t="str">
        <f t="shared" si="5"/>
        <v/>
      </c>
      <c r="N92" s="284"/>
      <c r="O92" s="285"/>
      <c r="P92" s="285"/>
      <c r="Q92" s="285"/>
      <c r="R92" s="285"/>
      <c r="S92" s="285"/>
      <c r="T92" s="104"/>
      <c r="U92" s="284"/>
      <c r="V92" s="285"/>
      <c r="W92" s="285"/>
      <c r="X92" s="285"/>
      <c r="Y92" s="285"/>
      <c r="Z92" s="326"/>
      <c r="AA92" s="328"/>
      <c r="AB92" s="327"/>
      <c r="AC92" s="174"/>
      <c r="AD92" s="98"/>
      <c r="AE92" s="99"/>
      <c r="AF92" s="329"/>
      <c r="AG92" s="122"/>
      <c r="AH92" s="330"/>
    </row>
    <row r="93" spans="2:34" x14ac:dyDescent="0.2">
      <c r="B93" s="324"/>
      <c r="C93" s="325"/>
      <c r="D93" s="284"/>
      <c r="E93" s="285"/>
      <c r="F93" s="326"/>
      <c r="G93" s="284"/>
      <c r="H93" s="285"/>
      <c r="I93" s="285"/>
      <c r="J93" s="285"/>
      <c r="K93" s="327"/>
      <c r="L93" s="327" t="str">
        <f t="shared" si="4"/>
        <v/>
      </c>
      <c r="M93" s="326" t="str">
        <f t="shared" si="5"/>
        <v/>
      </c>
      <c r="N93" s="284"/>
      <c r="O93" s="285"/>
      <c r="P93" s="285"/>
      <c r="Q93" s="285"/>
      <c r="R93" s="285"/>
      <c r="S93" s="285"/>
      <c r="T93" s="104"/>
      <c r="U93" s="284"/>
      <c r="V93" s="285"/>
      <c r="W93" s="285"/>
      <c r="X93" s="285"/>
      <c r="Y93" s="285"/>
      <c r="Z93" s="326"/>
      <c r="AA93" s="328"/>
      <c r="AB93" s="327"/>
      <c r="AC93" s="174"/>
      <c r="AD93" s="98"/>
      <c r="AE93" s="99"/>
      <c r="AF93" s="329"/>
      <c r="AG93" s="122"/>
      <c r="AH93" s="330"/>
    </row>
    <row r="94" spans="2:34" x14ac:dyDescent="0.2">
      <c r="B94" s="324"/>
      <c r="C94" s="325"/>
      <c r="D94" s="284"/>
      <c r="E94" s="285"/>
      <c r="F94" s="326"/>
      <c r="G94" s="284"/>
      <c r="H94" s="285"/>
      <c r="I94" s="285"/>
      <c r="J94" s="285"/>
      <c r="K94" s="327"/>
      <c r="L94" s="327" t="str">
        <f t="shared" si="4"/>
        <v/>
      </c>
      <c r="M94" s="326" t="str">
        <f t="shared" si="5"/>
        <v/>
      </c>
      <c r="N94" s="284"/>
      <c r="O94" s="285"/>
      <c r="P94" s="285"/>
      <c r="Q94" s="285"/>
      <c r="R94" s="285"/>
      <c r="S94" s="285"/>
      <c r="T94" s="104"/>
      <c r="U94" s="284"/>
      <c r="V94" s="285"/>
      <c r="W94" s="285"/>
      <c r="X94" s="285"/>
      <c r="Y94" s="285"/>
      <c r="Z94" s="326"/>
      <c r="AA94" s="328"/>
      <c r="AB94" s="327"/>
      <c r="AC94" s="174"/>
      <c r="AD94" s="98"/>
      <c r="AE94" s="99"/>
      <c r="AF94" s="329"/>
      <c r="AG94" s="122"/>
      <c r="AH94" s="330"/>
    </row>
    <row r="95" spans="2:34" x14ac:dyDescent="0.2">
      <c r="B95" s="324"/>
      <c r="C95" s="325"/>
      <c r="D95" s="284"/>
      <c r="E95" s="285"/>
      <c r="F95" s="326"/>
      <c r="G95" s="284"/>
      <c r="H95" s="285"/>
      <c r="I95" s="285"/>
      <c r="J95" s="285"/>
      <c r="K95" s="327"/>
      <c r="L95" s="327" t="str">
        <f t="shared" si="4"/>
        <v/>
      </c>
      <c r="M95" s="326" t="str">
        <f t="shared" si="5"/>
        <v/>
      </c>
      <c r="N95" s="284"/>
      <c r="O95" s="285"/>
      <c r="P95" s="285"/>
      <c r="Q95" s="285"/>
      <c r="R95" s="285"/>
      <c r="S95" s="285"/>
      <c r="T95" s="104"/>
      <c r="U95" s="284"/>
      <c r="V95" s="285"/>
      <c r="W95" s="285"/>
      <c r="X95" s="285"/>
      <c r="Y95" s="285"/>
      <c r="Z95" s="326"/>
      <c r="AA95" s="328"/>
      <c r="AB95" s="327"/>
      <c r="AC95" s="174"/>
      <c r="AD95" s="98"/>
      <c r="AE95" s="99"/>
      <c r="AF95" s="329"/>
      <c r="AG95" s="122"/>
      <c r="AH95" s="330"/>
    </row>
    <row r="96" spans="2:34" x14ac:dyDescent="0.2">
      <c r="B96" s="324"/>
      <c r="C96" s="325"/>
      <c r="D96" s="284"/>
      <c r="E96" s="285"/>
      <c r="F96" s="326"/>
      <c r="G96" s="284"/>
      <c r="H96" s="285"/>
      <c r="I96" s="285"/>
      <c r="J96" s="285"/>
      <c r="K96" s="327"/>
      <c r="L96" s="327" t="str">
        <f t="shared" si="4"/>
        <v/>
      </c>
      <c r="M96" s="326" t="str">
        <f t="shared" si="5"/>
        <v/>
      </c>
      <c r="N96" s="284"/>
      <c r="O96" s="285"/>
      <c r="P96" s="285"/>
      <c r="Q96" s="285"/>
      <c r="R96" s="285"/>
      <c r="S96" s="285"/>
      <c r="T96" s="104"/>
      <c r="U96" s="284"/>
      <c r="V96" s="285"/>
      <c r="W96" s="285"/>
      <c r="X96" s="285"/>
      <c r="Y96" s="285"/>
      <c r="Z96" s="326"/>
      <c r="AA96" s="328"/>
      <c r="AB96" s="327"/>
      <c r="AC96" s="174"/>
      <c r="AD96" s="98"/>
      <c r="AE96" s="99"/>
      <c r="AF96" s="329"/>
      <c r="AG96" s="122"/>
      <c r="AH96" s="330"/>
    </row>
    <row r="97" spans="2:34" x14ac:dyDescent="0.2">
      <c r="B97" s="324"/>
      <c r="C97" s="325"/>
      <c r="D97" s="284"/>
      <c r="E97" s="285"/>
      <c r="F97" s="326"/>
      <c r="G97" s="284"/>
      <c r="H97" s="285"/>
      <c r="I97" s="285"/>
      <c r="J97" s="285"/>
      <c r="K97" s="327"/>
      <c r="L97" s="327" t="str">
        <f t="shared" si="4"/>
        <v/>
      </c>
      <c r="M97" s="326" t="str">
        <f t="shared" si="5"/>
        <v/>
      </c>
      <c r="N97" s="284"/>
      <c r="O97" s="285"/>
      <c r="P97" s="285"/>
      <c r="Q97" s="285"/>
      <c r="R97" s="285"/>
      <c r="S97" s="285"/>
      <c r="T97" s="104"/>
      <c r="U97" s="284"/>
      <c r="V97" s="285"/>
      <c r="W97" s="285"/>
      <c r="X97" s="285"/>
      <c r="Y97" s="285"/>
      <c r="Z97" s="326"/>
      <c r="AA97" s="328"/>
      <c r="AB97" s="327"/>
      <c r="AC97" s="174"/>
      <c r="AD97" s="98"/>
      <c r="AE97" s="99"/>
      <c r="AF97" s="329"/>
      <c r="AG97" s="122"/>
      <c r="AH97" s="330"/>
    </row>
    <row r="98" spans="2:34" x14ac:dyDescent="0.2">
      <c r="B98" s="324"/>
      <c r="C98" s="325"/>
      <c r="D98" s="284"/>
      <c r="E98" s="285"/>
      <c r="F98" s="326"/>
      <c r="G98" s="284"/>
      <c r="H98" s="285"/>
      <c r="I98" s="285"/>
      <c r="J98" s="285"/>
      <c r="K98" s="327"/>
      <c r="L98" s="327" t="str">
        <f t="shared" si="4"/>
        <v/>
      </c>
      <c r="M98" s="326" t="str">
        <f t="shared" si="5"/>
        <v/>
      </c>
      <c r="N98" s="284"/>
      <c r="O98" s="285"/>
      <c r="P98" s="285"/>
      <c r="Q98" s="285"/>
      <c r="R98" s="285"/>
      <c r="S98" s="285"/>
      <c r="T98" s="104"/>
      <c r="U98" s="284"/>
      <c r="V98" s="285"/>
      <c r="W98" s="285"/>
      <c r="X98" s="285"/>
      <c r="Y98" s="285"/>
      <c r="Z98" s="326"/>
      <c r="AA98" s="328"/>
      <c r="AB98" s="327"/>
      <c r="AC98" s="174"/>
      <c r="AD98" s="98"/>
      <c r="AE98" s="99"/>
      <c r="AF98" s="329"/>
      <c r="AG98" s="122"/>
      <c r="AH98" s="330"/>
    </row>
    <row r="99" spans="2:34" x14ac:dyDescent="0.2">
      <c r="B99" s="324"/>
      <c r="C99" s="325"/>
      <c r="D99" s="284"/>
      <c r="E99" s="285"/>
      <c r="F99" s="326"/>
      <c r="G99" s="284"/>
      <c r="H99" s="285"/>
      <c r="I99" s="285"/>
      <c r="J99" s="285"/>
      <c r="K99" s="327"/>
      <c r="L99" s="327" t="str">
        <f t="shared" si="4"/>
        <v/>
      </c>
      <c r="M99" s="326" t="str">
        <f t="shared" si="5"/>
        <v/>
      </c>
      <c r="N99" s="284"/>
      <c r="O99" s="285"/>
      <c r="P99" s="285"/>
      <c r="Q99" s="285"/>
      <c r="R99" s="285"/>
      <c r="S99" s="285"/>
      <c r="T99" s="104"/>
      <c r="U99" s="284"/>
      <c r="V99" s="285"/>
      <c r="W99" s="285"/>
      <c r="X99" s="285"/>
      <c r="Y99" s="285"/>
      <c r="Z99" s="326"/>
      <c r="AA99" s="328"/>
      <c r="AB99" s="327"/>
      <c r="AC99" s="174"/>
      <c r="AD99" s="98"/>
      <c r="AE99" s="99"/>
      <c r="AF99" s="329"/>
      <c r="AG99" s="122"/>
      <c r="AH99" s="330"/>
    </row>
    <row r="100" spans="2:34" x14ac:dyDescent="0.2">
      <c r="B100" s="324"/>
      <c r="C100" s="325"/>
      <c r="D100" s="284"/>
      <c r="E100" s="285"/>
      <c r="F100" s="326"/>
      <c r="G100" s="284"/>
      <c r="H100" s="285"/>
      <c r="I100" s="285"/>
      <c r="J100" s="285"/>
      <c r="K100" s="327"/>
      <c r="L100" s="327" t="str">
        <f t="shared" si="4"/>
        <v/>
      </c>
      <c r="M100" s="326" t="str">
        <f t="shared" si="5"/>
        <v/>
      </c>
      <c r="N100" s="284"/>
      <c r="O100" s="285"/>
      <c r="P100" s="285"/>
      <c r="Q100" s="285"/>
      <c r="R100" s="285"/>
      <c r="S100" s="285"/>
      <c r="T100" s="104"/>
      <c r="U100" s="284"/>
      <c r="V100" s="285"/>
      <c r="W100" s="285"/>
      <c r="X100" s="285"/>
      <c r="Y100" s="285"/>
      <c r="Z100" s="326"/>
      <c r="AA100" s="328"/>
      <c r="AB100" s="327"/>
      <c r="AC100" s="174"/>
      <c r="AD100" s="98"/>
      <c r="AE100" s="99"/>
      <c r="AF100" s="329"/>
      <c r="AG100" s="122"/>
      <c r="AH100" s="330"/>
    </row>
    <row r="101" spans="2:34" x14ac:dyDescent="0.2">
      <c r="B101" s="324"/>
      <c r="C101" s="325"/>
      <c r="D101" s="284"/>
      <c r="E101" s="285"/>
      <c r="F101" s="326"/>
      <c r="G101" s="284"/>
      <c r="H101" s="285"/>
      <c r="I101" s="285"/>
      <c r="J101" s="285"/>
      <c r="K101" s="327"/>
      <c r="L101" s="327" t="str">
        <f t="shared" si="4"/>
        <v/>
      </c>
      <c r="M101" s="326" t="str">
        <f t="shared" si="5"/>
        <v/>
      </c>
      <c r="N101" s="284"/>
      <c r="O101" s="285"/>
      <c r="P101" s="285"/>
      <c r="Q101" s="285"/>
      <c r="R101" s="285"/>
      <c r="S101" s="285"/>
      <c r="T101" s="104"/>
      <c r="U101" s="284"/>
      <c r="V101" s="285"/>
      <c r="W101" s="285"/>
      <c r="X101" s="285"/>
      <c r="Y101" s="285"/>
      <c r="Z101" s="326"/>
      <c r="AA101" s="328"/>
      <c r="AB101" s="327"/>
      <c r="AC101" s="174"/>
      <c r="AD101" s="98"/>
      <c r="AE101" s="99"/>
      <c r="AF101" s="329"/>
      <c r="AG101" s="122"/>
      <c r="AH101" s="330"/>
    </row>
    <row r="102" spans="2:34" x14ac:dyDescent="0.2">
      <c r="B102" s="324"/>
      <c r="C102" s="325"/>
      <c r="D102" s="284"/>
      <c r="E102" s="285"/>
      <c r="F102" s="326"/>
      <c r="G102" s="284"/>
      <c r="H102" s="285"/>
      <c r="I102" s="285"/>
      <c r="J102" s="285"/>
      <c r="K102" s="327"/>
      <c r="L102" s="327" t="str">
        <f t="shared" si="4"/>
        <v/>
      </c>
      <c r="M102" s="326" t="str">
        <f t="shared" si="5"/>
        <v/>
      </c>
      <c r="N102" s="284"/>
      <c r="O102" s="285"/>
      <c r="P102" s="285"/>
      <c r="Q102" s="285"/>
      <c r="R102" s="285"/>
      <c r="S102" s="285"/>
      <c r="T102" s="104"/>
      <c r="U102" s="284"/>
      <c r="V102" s="285"/>
      <c r="W102" s="285"/>
      <c r="X102" s="285"/>
      <c r="Y102" s="285"/>
      <c r="Z102" s="326"/>
      <c r="AA102" s="328"/>
      <c r="AB102" s="327"/>
      <c r="AC102" s="174"/>
      <c r="AD102" s="98"/>
      <c r="AE102" s="99"/>
      <c r="AF102" s="329"/>
      <c r="AG102" s="122"/>
      <c r="AH102" s="330"/>
    </row>
    <row r="103" spans="2:34" x14ac:dyDescent="0.2">
      <c r="B103" s="324"/>
      <c r="C103" s="325"/>
      <c r="D103" s="284"/>
      <c r="E103" s="285"/>
      <c r="F103" s="326"/>
      <c r="G103" s="284"/>
      <c r="H103" s="285"/>
      <c r="I103" s="285"/>
      <c r="J103" s="285"/>
      <c r="K103" s="327"/>
      <c r="L103" s="327" t="str">
        <f t="shared" si="4"/>
        <v/>
      </c>
      <c r="M103" s="326" t="str">
        <f t="shared" si="5"/>
        <v/>
      </c>
      <c r="N103" s="284"/>
      <c r="O103" s="285"/>
      <c r="P103" s="285"/>
      <c r="Q103" s="285"/>
      <c r="R103" s="285"/>
      <c r="S103" s="285"/>
      <c r="T103" s="104"/>
      <c r="U103" s="284"/>
      <c r="V103" s="285"/>
      <c r="W103" s="285"/>
      <c r="X103" s="285"/>
      <c r="Y103" s="285"/>
      <c r="Z103" s="326"/>
      <c r="AA103" s="328"/>
      <c r="AB103" s="327"/>
      <c r="AC103" s="174"/>
      <c r="AD103" s="98"/>
      <c r="AE103" s="99"/>
      <c r="AF103" s="329"/>
      <c r="AG103" s="122"/>
      <c r="AH103" s="330"/>
    </row>
    <row r="104" spans="2:34" x14ac:dyDescent="0.2">
      <c r="B104" s="324"/>
      <c r="C104" s="325"/>
      <c r="D104" s="284"/>
      <c r="E104" s="285"/>
      <c r="F104" s="326"/>
      <c r="G104" s="284"/>
      <c r="H104" s="285"/>
      <c r="I104" s="285"/>
      <c r="J104" s="285"/>
      <c r="K104" s="327"/>
      <c r="L104" s="327" t="str">
        <f t="shared" si="4"/>
        <v/>
      </c>
      <c r="M104" s="326" t="str">
        <f t="shared" si="5"/>
        <v/>
      </c>
      <c r="N104" s="284"/>
      <c r="O104" s="285"/>
      <c r="P104" s="285"/>
      <c r="Q104" s="285"/>
      <c r="R104" s="285"/>
      <c r="S104" s="285"/>
      <c r="T104" s="104"/>
      <c r="U104" s="284"/>
      <c r="V104" s="285"/>
      <c r="W104" s="285"/>
      <c r="X104" s="285"/>
      <c r="Y104" s="285"/>
      <c r="Z104" s="326"/>
      <c r="AA104" s="328"/>
      <c r="AB104" s="327"/>
      <c r="AC104" s="174"/>
      <c r="AD104" s="98"/>
      <c r="AE104" s="99"/>
      <c r="AF104" s="329"/>
      <c r="AG104" s="122"/>
      <c r="AH104" s="330"/>
    </row>
    <row r="105" spans="2:34" x14ac:dyDescent="0.2">
      <c r="B105" s="324"/>
      <c r="C105" s="325"/>
      <c r="D105" s="284"/>
      <c r="E105" s="285"/>
      <c r="F105" s="326"/>
      <c r="G105" s="284"/>
      <c r="H105" s="285"/>
      <c r="I105" s="285"/>
      <c r="J105" s="285"/>
      <c r="K105" s="327"/>
      <c r="L105" s="327" t="str">
        <f t="shared" ref="L105:L113" si="7">IF(H105="","",H105-J105)</f>
        <v/>
      </c>
      <c r="M105" s="326" t="str">
        <f t="shared" ref="M105:M113" si="8">IF(I105="","",I105-K105)</f>
        <v/>
      </c>
      <c r="N105" s="284"/>
      <c r="O105" s="285"/>
      <c r="P105" s="285"/>
      <c r="Q105" s="285"/>
      <c r="R105" s="285"/>
      <c r="S105" s="285"/>
      <c r="T105" s="104"/>
      <c r="U105" s="284"/>
      <c r="V105" s="285"/>
      <c r="W105" s="285"/>
      <c r="X105" s="285"/>
      <c r="Y105" s="285"/>
      <c r="Z105" s="326"/>
      <c r="AA105" s="328"/>
      <c r="AB105" s="327"/>
      <c r="AC105" s="174"/>
      <c r="AD105" s="98"/>
      <c r="AE105" s="99"/>
      <c r="AF105" s="329"/>
      <c r="AG105" s="122"/>
      <c r="AH105" s="330"/>
    </row>
    <row r="106" spans="2:34" x14ac:dyDescent="0.2">
      <c r="B106" s="324"/>
      <c r="C106" s="325"/>
      <c r="D106" s="284"/>
      <c r="E106" s="285"/>
      <c r="F106" s="326"/>
      <c r="G106" s="284"/>
      <c r="H106" s="285"/>
      <c r="I106" s="285"/>
      <c r="J106" s="285"/>
      <c r="K106" s="327"/>
      <c r="L106" s="327" t="str">
        <f t="shared" si="7"/>
        <v/>
      </c>
      <c r="M106" s="326" t="str">
        <f t="shared" si="8"/>
        <v/>
      </c>
      <c r="N106" s="284"/>
      <c r="O106" s="285"/>
      <c r="P106" s="285"/>
      <c r="Q106" s="285"/>
      <c r="R106" s="285"/>
      <c r="S106" s="285"/>
      <c r="T106" s="104"/>
      <c r="U106" s="284"/>
      <c r="V106" s="285"/>
      <c r="W106" s="285"/>
      <c r="X106" s="285"/>
      <c r="Y106" s="285"/>
      <c r="Z106" s="326"/>
      <c r="AA106" s="328"/>
      <c r="AB106" s="327"/>
      <c r="AC106" s="174"/>
      <c r="AD106" s="98"/>
      <c r="AE106" s="99"/>
      <c r="AF106" s="329"/>
      <c r="AG106" s="122"/>
      <c r="AH106" s="330"/>
    </row>
    <row r="107" spans="2:34" x14ac:dyDescent="0.2">
      <c r="B107" s="324"/>
      <c r="C107" s="325"/>
      <c r="D107" s="284"/>
      <c r="E107" s="285"/>
      <c r="F107" s="326"/>
      <c r="G107" s="284"/>
      <c r="H107" s="285"/>
      <c r="I107" s="285"/>
      <c r="J107" s="285"/>
      <c r="K107" s="327"/>
      <c r="L107" s="327" t="str">
        <f t="shared" si="7"/>
        <v/>
      </c>
      <c r="M107" s="326" t="str">
        <f t="shared" si="8"/>
        <v/>
      </c>
      <c r="N107" s="284"/>
      <c r="O107" s="285"/>
      <c r="P107" s="285"/>
      <c r="Q107" s="285"/>
      <c r="R107" s="285"/>
      <c r="S107" s="285"/>
      <c r="T107" s="104"/>
      <c r="U107" s="284"/>
      <c r="V107" s="285"/>
      <c r="W107" s="285"/>
      <c r="X107" s="285"/>
      <c r="Y107" s="285"/>
      <c r="Z107" s="326"/>
      <c r="AA107" s="328"/>
      <c r="AB107" s="327"/>
      <c r="AC107" s="174"/>
      <c r="AD107" s="98"/>
      <c r="AE107" s="99"/>
      <c r="AF107" s="329"/>
      <c r="AG107" s="122"/>
      <c r="AH107" s="330"/>
    </row>
    <row r="108" spans="2:34" x14ac:dyDescent="0.2">
      <c r="B108" s="324"/>
      <c r="C108" s="325"/>
      <c r="D108" s="284"/>
      <c r="E108" s="285"/>
      <c r="F108" s="326"/>
      <c r="G108" s="284"/>
      <c r="H108" s="285"/>
      <c r="I108" s="285"/>
      <c r="J108" s="285"/>
      <c r="K108" s="327"/>
      <c r="L108" s="327" t="str">
        <f t="shared" si="7"/>
        <v/>
      </c>
      <c r="M108" s="326" t="str">
        <f t="shared" si="8"/>
        <v/>
      </c>
      <c r="N108" s="284"/>
      <c r="O108" s="285"/>
      <c r="P108" s="285"/>
      <c r="Q108" s="285"/>
      <c r="R108" s="285"/>
      <c r="S108" s="285"/>
      <c r="T108" s="104"/>
      <c r="U108" s="284"/>
      <c r="V108" s="285"/>
      <c r="W108" s="285"/>
      <c r="X108" s="285"/>
      <c r="Y108" s="285"/>
      <c r="Z108" s="326"/>
      <c r="AA108" s="328"/>
      <c r="AB108" s="327"/>
      <c r="AC108" s="174"/>
      <c r="AD108" s="98"/>
      <c r="AE108" s="99"/>
      <c r="AF108" s="329"/>
      <c r="AG108" s="122"/>
      <c r="AH108" s="330"/>
    </row>
    <row r="109" spans="2:34" x14ac:dyDescent="0.2">
      <c r="B109" s="324"/>
      <c r="C109" s="325"/>
      <c r="D109" s="284"/>
      <c r="E109" s="285"/>
      <c r="F109" s="326"/>
      <c r="G109" s="284"/>
      <c r="H109" s="285"/>
      <c r="I109" s="285"/>
      <c r="J109" s="285"/>
      <c r="K109" s="327"/>
      <c r="L109" s="327" t="str">
        <f t="shared" si="7"/>
        <v/>
      </c>
      <c r="M109" s="326" t="str">
        <f t="shared" si="8"/>
        <v/>
      </c>
      <c r="N109" s="284"/>
      <c r="O109" s="285"/>
      <c r="P109" s="285"/>
      <c r="Q109" s="285"/>
      <c r="R109" s="285"/>
      <c r="S109" s="285"/>
      <c r="T109" s="104"/>
      <c r="U109" s="284"/>
      <c r="V109" s="285"/>
      <c r="W109" s="285"/>
      <c r="X109" s="285"/>
      <c r="Y109" s="285"/>
      <c r="Z109" s="326"/>
      <c r="AA109" s="328"/>
      <c r="AB109" s="327"/>
      <c r="AC109" s="174"/>
      <c r="AD109" s="98"/>
      <c r="AE109" s="99"/>
      <c r="AF109" s="329"/>
      <c r="AG109" s="122"/>
      <c r="AH109" s="330"/>
    </row>
    <row r="110" spans="2:34" x14ac:dyDescent="0.2">
      <c r="B110" s="324"/>
      <c r="C110" s="325"/>
      <c r="D110" s="284"/>
      <c r="E110" s="285"/>
      <c r="F110" s="326"/>
      <c r="G110" s="284"/>
      <c r="H110" s="285"/>
      <c r="I110" s="285"/>
      <c r="J110" s="285"/>
      <c r="K110" s="327"/>
      <c r="L110" s="327" t="str">
        <f t="shared" si="7"/>
        <v/>
      </c>
      <c r="M110" s="326" t="str">
        <f t="shared" si="8"/>
        <v/>
      </c>
      <c r="N110" s="284"/>
      <c r="O110" s="285"/>
      <c r="P110" s="285"/>
      <c r="Q110" s="285"/>
      <c r="R110" s="285"/>
      <c r="S110" s="285"/>
      <c r="T110" s="104"/>
      <c r="U110" s="284"/>
      <c r="V110" s="285"/>
      <c r="W110" s="285"/>
      <c r="X110" s="285"/>
      <c r="Y110" s="285"/>
      <c r="Z110" s="326"/>
      <c r="AA110" s="328"/>
      <c r="AB110" s="327"/>
      <c r="AC110" s="174"/>
      <c r="AD110" s="98"/>
      <c r="AE110" s="99"/>
      <c r="AF110" s="329"/>
      <c r="AG110" s="122"/>
      <c r="AH110" s="330"/>
    </row>
    <row r="111" spans="2:34" x14ac:dyDescent="0.2">
      <c r="B111" s="324"/>
      <c r="C111" s="325"/>
      <c r="D111" s="284"/>
      <c r="E111" s="285"/>
      <c r="F111" s="326"/>
      <c r="G111" s="284"/>
      <c r="H111" s="285"/>
      <c r="I111" s="285"/>
      <c r="J111" s="285"/>
      <c r="K111" s="327"/>
      <c r="L111" s="327" t="str">
        <f t="shared" si="7"/>
        <v/>
      </c>
      <c r="M111" s="326" t="str">
        <f t="shared" si="8"/>
        <v/>
      </c>
      <c r="N111" s="284"/>
      <c r="O111" s="285"/>
      <c r="P111" s="285"/>
      <c r="Q111" s="285"/>
      <c r="R111" s="285"/>
      <c r="S111" s="285"/>
      <c r="T111" s="104"/>
      <c r="U111" s="284"/>
      <c r="V111" s="285"/>
      <c r="W111" s="285"/>
      <c r="X111" s="285"/>
      <c r="Y111" s="285"/>
      <c r="Z111" s="326"/>
      <c r="AA111" s="328"/>
      <c r="AB111" s="327"/>
      <c r="AC111" s="174"/>
      <c r="AD111" s="98"/>
      <c r="AE111" s="99"/>
      <c r="AF111" s="329"/>
      <c r="AG111" s="122"/>
      <c r="AH111" s="330"/>
    </row>
    <row r="112" spans="2:34" x14ac:dyDescent="0.2">
      <c r="B112" s="324"/>
      <c r="C112" s="325"/>
      <c r="D112" s="284"/>
      <c r="E112" s="285"/>
      <c r="F112" s="326"/>
      <c r="G112" s="284"/>
      <c r="H112" s="285"/>
      <c r="I112" s="285"/>
      <c r="J112" s="285"/>
      <c r="K112" s="327"/>
      <c r="L112" s="327" t="str">
        <f t="shared" si="7"/>
        <v/>
      </c>
      <c r="M112" s="326" t="str">
        <f t="shared" si="8"/>
        <v/>
      </c>
      <c r="N112" s="284"/>
      <c r="O112" s="285"/>
      <c r="P112" s="285"/>
      <c r="Q112" s="285"/>
      <c r="R112" s="285"/>
      <c r="S112" s="285"/>
      <c r="T112" s="104"/>
      <c r="U112" s="284"/>
      <c r="V112" s="285"/>
      <c r="W112" s="285"/>
      <c r="X112" s="285"/>
      <c r="Y112" s="285"/>
      <c r="Z112" s="326"/>
      <c r="AA112" s="328"/>
      <c r="AB112" s="327"/>
      <c r="AC112" s="174"/>
      <c r="AD112" s="98"/>
      <c r="AE112" s="99"/>
      <c r="AF112" s="329"/>
      <c r="AG112" s="122"/>
      <c r="AH112" s="330"/>
    </row>
    <row r="113" spans="2:34" x14ac:dyDescent="0.2">
      <c r="B113" s="324"/>
      <c r="C113" s="325"/>
      <c r="D113" s="284"/>
      <c r="E113" s="285"/>
      <c r="F113" s="326"/>
      <c r="G113" s="284"/>
      <c r="H113" s="285"/>
      <c r="I113" s="285"/>
      <c r="J113" s="285"/>
      <c r="K113" s="327"/>
      <c r="L113" s="327" t="str">
        <f t="shared" si="7"/>
        <v/>
      </c>
      <c r="M113" s="326" t="str">
        <f t="shared" si="8"/>
        <v/>
      </c>
      <c r="N113" s="284"/>
      <c r="O113" s="285"/>
      <c r="P113" s="285"/>
      <c r="Q113" s="285"/>
      <c r="R113" s="285"/>
      <c r="S113" s="285"/>
      <c r="T113" s="104"/>
      <c r="U113" s="284"/>
      <c r="V113" s="285"/>
      <c r="W113" s="285"/>
      <c r="X113" s="285"/>
      <c r="Y113" s="285"/>
      <c r="Z113" s="326"/>
      <c r="AA113" s="328"/>
      <c r="AB113" s="327"/>
      <c r="AC113" s="174"/>
      <c r="AD113" s="98"/>
      <c r="AE113" s="99"/>
      <c r="AF113" s="329"/>
      <c r="AG113" s="122"/>
      <c r="AH113" s="330"/>
    </row>
    <row r="114" spans="2:34" x14ac:dyDescent="0.2">
      <c r="B114" s="324"/>
      <c r="C114" s="325"/>
      <c r="D114" s="284"/>
      <c r="E114" s="285"/>
      <c r="F114" s="326"/>
      <c r="G114" s="284"/>
      <c r="H114" s="285"/>
      <c r="I114" s="285"/>
      <c r="J114" s="285"/>
      <c r="K114" s="327"/>
      <c r="L114" s="327"/>
      <c r="M114" s="326"/>
      <c r="N114" s="284"/>
      <c r="O114" s="285"/>
      <c r="P114" s="285"/>
      <c r="Q114" s="285"/>
      <c r="R114" s="285"/>
      <c r="S114" s="285"/>
      <c r="T114" s="104"/>
      <c r="U114" s="284"/>
      <c r="V114" s="285"/>
      <c r="W114" s="285"/>
      <c r="X114" s="285"/>
      <c r="Y114" s="285"/>
      <c r="Z114" s="326"/>
      <c r="AA114" s="328"/>
      <c r="AB114" s="327"/>
      <c r="AC114" s="174"/>
      <c r="AD114" s="98"/>
      <c r="AE114" s="99"/>
      <c r="AF114" s="329"/>
      <c r="AG114" s="122"/>
      <c r="AH114" s="330"/>
    </row>
  </sheetData>
  <mergeCells count="13">
    <mergeCell ref="B13:AH13"/>
    <mergeCell ref="B5:AF5"/>
    <mergeCell ref="AG9:AH9"/>
    <mergeCell ref="AG10:AH10"/>
    <mergeCell ref="AG11:AH11"/>
    <mergeCell ref="AG6:AH6"/>
    <mergeCell ref="U37:Z37"/>
    <mergeCell ref="G37:M37"/>
    <mergeCell ref="B27:C27"/>
    <mergeCell ref="B33:C33"/>
    <mergeCell ref="D37:F37"/>
    <mergeCell ref="B30:C30"/>
    <mergeCell ref="N37:T37"/>
  </mergeCells>
  <conditionalFormatting sqref="B15 H15:L15 H16:M16 I19:M24 B31:C32 B34:C35 E36:G36 B37:C37">
    <cfRule type="containsBlanks" dxfId="490" priority="222">
      <formula>LEN(TRIM(B15))=0</formula>
    </cfRule>
  </conditionalFormatting>
  <conditionalFormatting sqref="G39:G114">
    <cfRule type="cellIs" dxfId="489" priority="2" operator="lessThan">
      <formula>$D$23</formula>
    </cfRule>
    <cfRule type="cellIs" dxfId="488" priority="3" operator="greaterThan">
      <formula>$D$23</formula>
    </cfRule>
    <cfRule type="cellIs" dxfId="487" priority="223" operator="equal">
      <formula>$D$23</formula>
    </cfRule>
  </conditionalFormatting>
  <conditionalFormatting sqref="N37">
    <cfRule type="cellIs" dxfId="486" priority="215" operator="lessThanOrEqual">
      <formula>-2</formula>
    </cfRule>
    <cfRule type="cellIs" dxfId="485" priority="216" operator="lessThanOrEqual">
      <formula>-1</formula>
    </cfRule>
  </conditionalFormatting>
  <conditionalFormatting sqref="T39:T114">
    <cfRule type="cellIs" dxfId="484" priority="56" operator="greaterThan">
      <formula>0.32</formula>
    </cfRule>
    <cfRule type="cellIs" dxfId="483" priority="58" operator="lessThan">
      <formula>0.32</formula>
    </cfRule>
    <cfRule type="cellIs" dxfId="482" priority="57" operator="equal">
      <formula>0.32</formula>
    </cfRule>
    <cfRule type="containsBlanks" dxfId="481" priority="55" stopIfTrue="1">
      <formula>LEN(TRIM(T39))=0</formula>
    </cfRule>
    <cfRule type="cellIs" dxfId="480" priority="54" operator="lessThan">
      <formula>0.052</formula>
    </cfRule>
    <cfRule type="cellIs" dxfId="479" priority="53" operator="equal">
      <formula>0.052</formula>
    </cfRule>
    <cfRule type="cellIs" dxfId="478" priority="52" operator="greaterThan">
      <formula>0.053</formula>
    </cfRule>
    <cfRule type="containsBlanks" dxfId="477" priority="51" stopIfTrue="1">
      <formula>LEN(TRIM(T39))=0</formula>
    </cfRule>
  </conditionalFormatting>
  <conditionalFormatting sqref="AA39:AA114">
    <cfRule type="cellIs" dxfId="476" priority="61" operator="equal">
      <formula>0.32</formula>
    </cfRule>
    <cfRule type="cellIs" dxfId="475" priority="60" operator="greaterThan">
      <formula>0.32</formula>
    </cfRule>
    <cfRule type="containsBlanks" dxfId="474" priority="59" stopIfTrue="1">
      <formula>LEN(TRIM(AA39))=0</formula>
    </cfRule>
    <cfRule type="cellIs" dxfId="473" priority="62" operator="lessThan">
      <formula>0.32</formula>
    </cfRule>
    <cfRule type="notContainsBlanks" dxfId="472" priority="63" stopIfTrue="1">
      <formula>LEN(TRIM(AA39))&gt;0</formula>
    </cfRule>
  </conditionalFormatting>
  <conditionalFormatting sqref="AC39:AC114">
    <cfRule type="cellIs" dxfId="471" priority="18" operator="greaterThan">
      <formula>$B$34</formula>
    </cfRule>
    <cfRule type="cellIs" dxfId="470" priority="17" operator="lessThan">
      <formula>$C$34</formula>
    </cfRule>
    <cfRule type="cellIs" dxfId="469" priority="19" operator="equal">
      <formula>$C$31</formula>
    </cfRule>
    <cfRule type="cellIs" dxfId="468" priority="20" operator="lessThan">
      <formula>$C$31</formula>
    </cfRule>
    <cfRule type="cellIs" dxfId="467" priority="21" operator="equal">
      <formula>$B$31</formula>
    </cfRule>
    <cfRule type="cellIs" dxfId="466" priority="22" operator="greaterThan">
      <formula>$B$31</formula>
    </cfRule>
    <cfRule type="cellIs" dxfId="465" priority="26" operator="between">
      <formula>$B$28</formula>
      <formula>$C$28</formula>
    </cfRule>
  </conditionalFormatting>
  <conditionalFormatting sqref="AD39:AE114">
    <cfRule type="cellIs" dxfId="464" priority="12" operator="greaterThan">
      <formula>0.0201</formula>
    </cfRule>
    <cfRule type="cellIs" dxfId="463" priority="14" operator="greaterThan">
      <formula>0.0101</formula>
    </cfRule>
    <cfRule type="cellIs" dxfId="462" priority="15" operator="between">
      <formula>0.01</formula>
      <formula>-0.01</formula>
    </cfRule>
    <cfRule type="cellIs" dxfId="461" priority="13" operator="lessThan">
      <formula>-0.0101</formula>
    </cfRule>
    <cfRule type="containsBlanks" priority="4" stopIfTrue="1">
      <formula>LEN(TRIM(AD39))=0</formula>
    </cfRule>
    <cfRule type="cellIs" dxfId="460" priority="11" operator="lessThan">
      <formula>-0.0201</formula>
    </cfRule>
  </conditionalFormatting>
  <conditionalFormatting sqref="AD38:AH38">
    <cfRule type="containsBlanks" dxfId="459" priority="86">
      <formula>LEN(TRIM(AD38))=0</formula>
    </cfRule>
  </conditionalFormatting>
  <conditionalFormatting sqref="AF39:AF46">
    <cfRule type="cellIs" dxfId="458" priority="84" operator="equal">
      <formula>90</formula>
    </cfRule>
    <cfRule type="cellIs" dxfId="457" priority="70" operator="between">
      <formula>85</formula>
      <formula>90</formula>
    </cfRule>
  </conditionalFormatting>
  <conditionalFormatting sqref="AF39:AF47">
    <cfRule type="cellIs" dxfId="456" priority="49" operator="greaterThan">
      <formula>90</formula>
    </cfRule>
    <cfRule type="cellIs" dxfId="455" priority="48" operator="equal">
      <formula>90</formula>
    </cfRule>
    <cfRule type="cellIs" dxfId="454" priority="47" operator="lessThan">
      <formula>85</formula>
    </cfRule>
  </conditionalFormatting>
  <conditionalFormatting sqref="AF47">
    <cfRule type="cellIs" dxfId="453" priority="34" operator="between">
      <formula>85</formula>
      <formula>90</formula>
    </cfRule>
  </conditionalFormatting>
  <conditionalFormatting sqref="AF47:AF114">
    <cfRule type="cellIs" dxfId="452" priority="24" operator="equal">
      <formula>90</formula>
    </cfRule>
  </conditionalFormatting>
  <conditionalFormatting sqref="AF48:AF114">
    <cfRule type="cellIs" dxfId="451" priority="23" operator="lessThan">
      <formula>85</formula>
    </cfRule>
    <cfRule type="cellIs" dxfId="450" priority="10" operator="between">
      <formula>85</formula>
      <formula>90</formula>
    </cfRule>
    <cfRule type="cellIs" dxfId="449" priority="5" operator="equal">
      <formula>90</formula>
    </cfRule>
    <cfRule type="cellIs" dxfId="448" priority="25" operator="greaterThan">
      <formula>90</formula>
    </cfRule>
  </conditionalFormatting>
  <conditionalFormatting sqref="AF39:AG46 G39:S47 B39:E114 U39:Z114 AB39:AC114 G48:K114 N48:S114">
    <cfRule type="containsBlanks" dxfId="447" priority="1" stopIfTrue="1">
      <formula>LEN(TRIM(B39))=0</formula>
    </cfRule>
  </conditionalFormatting>
  <conditionalFormatting sqref="AF47:AG47">
    <cfRule type="containsBlanks" dxfId="446" priority="30" stopIfTrue="1">
      <formula>LEN(TRIM(AF47))=0</formula>
    </cfRule>
  </conditionalFormatting>
  <conditionalFormatting sqref="AF48:AG114">
    <cfRule type="containsBlanks" dxfId="445" priority="6" stopIfTrue="1">
      <formula>LEN(TRIM(AF48))=0</formula>
    </cfRule>
  </conditionalFormatting>
  <conditionalFormatting sqref="AG39:AG47">
    <cfRule type="cellIs" dxfId="444" priority="40" operator="greaterThan">
      <formula>95</formula>
    </cfRule>
    <cfRule type="cellIs" dxfId="443" priority="32" operator="lessThan">
      <formula>90</formula>
    </cfRule>
    <cfRule type="cellIs" dxfId="442" priority="31" operator="equal">
      <formula>95</formula>
    </cfRule>
    <cfRule type="cellIs" dxfId="441" priority="33" operator="between">
      <formula>90</formula>
      <formula>95</formula>
    </cfRule>
  </conditionalFormatting>
  <conditionalFormatting sqref="AG48:AG114">
    <cfRule type="cellIs" dxfId="440" priority="16" operator="greaterThan">
      <formula>95</formula>
    </cfRule>
    <cfRule type="cellIs" dxfId="439" priority="7" operator="equal">
      <formula>95</formula>
    </cfRule>
    <cfRule type="cellIs" dxfId="438" priority="9" operator="between">
      <formula>90</formula>
      <formula>95</formula>
    </cfRule>
    <cfRule type="cellIs" dxfId="437" priority="8" operator="lessThan">
      <formula>90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W101"/>
  <sheetViews>
    <sheetView showGridLines="0" topLeftCell="A28" zoomScale="90" zoomScaleNormal="90" workbookViewId="0">
      <selection activeCell="AA55" sqref="AA55"/>
    </sheetView>
  </sheetViews>
  <sheetFormatPr defaultRowHeight="15" x14ac:dyDescent="0.25"/>
  <cols>
    <col min="1" max="1" width="2.85546875" customWidth="1"/>
    <col min="2" max="2" width="18.85546875" style="38" customWidth="1"/>
    <col min="3" max="3" width="15.7109375" style="10" customWidth="1"/>
    <col min="4" max="4" width="13.85546875" style="10" customWidth="1"/>
    <col min="5" max="5" width="17.28515625" customWidth="1"/>
    <col min="6" max="6" width="10" customWidth="1"/>
    <col min="7" max="8" width="10" style="1" customWidth="1"/>
    <col min="9" max="9" width="10" style="34" customWidth="1"/>
    <col min="10" max="10" width="9.85546875" style="34" customWidth="1"/>
    <col min="11" max="11" width="11.5703125" style="34" bestFit="1" customWidth="1"/>
    <col min="12" max="12" width="11.7109375" style="34" bestFit="1" customWidth="1"/>
    <col min="13" max="19" width="10" style="34" customWidth="1"/>
    <col min="20" max="20" width="12" style="34" customWidth="1"/>
    <col min="21" max="21" width="12" style="359" customWidth="1"/>
    <col min="22" max="22" width="24.28515625" style="34" customWidth="1"/>
    <col min="23" max="23" width="0.85546875" style="34" customWidth="1"/>
    <col min="24" max="24" width="11.5703125" style="34" bestFit="1" customWidth="1"/>
    <col min="25" max="25" width="15.85546875" style="10" customWidth="1"/>
    <col min="26" max="26" width="11.85546875" style="6" customWidth="1"/>
    <col min="27" max="27" width="10.42578125" style="6" customWidth="1"/>
    <col min="28" max="28" width="5.42578125" style="32" bestFit="1" customWidth="1"/>
    <col min="29" max="29" width="5.85546875" style="32" bestFit="1" customWidth="1"/>
    <col min="30" max="30" width="6.42578125" style="32" bestFit="1" customWidth="1"/>
    <col min="31" max="32" width="5.42578125" style="32" bestFit="1" customWidth="1"/>
    <col min="33" max="38" width="255.5703125" style="6" customWidth="1"/>
    <col min="39" max="49" width="9.140625" style="6"/>
  </cols>
  <sheetData>
    <row r="2" spans="2:49" ht="19.5" customHeight="1" x14ac:dyDescent="0.25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30"/>
    </row>
    <row r="3" spans="2:49" ht="19.5" customHeight="1" x14ac:dyDescent="0.25">
      <c r="B3" s="431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  <c r="Q3" s="432"/>
      <c r="R3" s="432"/>
      <c r="S3" s="432"/>
      <c r="T3" s="432"/>
      <c r="U3" s="432"/>
      <c r="V3" s="432"/>
      <c r="W3" s="432"/>
      <c r="X3" s="432"/>
      <c r="Y3" s="432"/>
      <c r="Z3" s="432"/>
      <c r="AA3" s="432"/>
      <c r="AB3" s="432"/>
      <c r="AC3" s="432"/>
      <c r="AD3" s="432"/>
      <c r="AE3" s="432"/>
      <c r="AF3" s="433"/>
    </row>
    <row r="4" spans="2:49" ht="19.5" customHeight="1" x14ac:dyDescent="0.25">
      <c r="B4" s="434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5"/>
      <c r="X4" s="435"/>
      <c r="Y4" s="435"/>
      <c r="Z4" s="435"/>
      <c r="AA4" s="435"/>
      <c r="AB4" s="435"/>
      <c r="AC4" s="435"/>
      <c r="AD4" s="435"/>
      <c r="AE4" s="435"/>
      <c r="AF4" s="436"/>
    </row>
    <row r="5" spans="2:49" x14ac:dyDescent="0.25">
      <c r="B5" s="215"/>
      <c r="C5" s="216"/>
      <c r="D5" s="216"/>
      <c r="E5" s="217"/>
      <c r="F5" s="217"/>
      <c r="G5" s="218"/>
      <c r="H5" s="218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357"/>
      <c r="V5" s="219"/>
      <c r="W5" s="219"/>
      <c r="X5" s="219"/>
      <c r="Y5" s="216"/>
      <c r="Z5" s="220"/>
      <c r="AA5" s="197" t="s">
        <v>118</v>
      </c>
      <c r="AB5" s="437"/>
      <c r="AC5" s="438"/>
      <c r="AD5" s="438"/>
      <c r="AE5" s="438"/>
      <c r="AF5" s="439"/>
    </row>
    <row r="6" spans="2:49" ht="15.75" customHeight="1" x14ac:dyDescent="0.25">
      <c r="B6" s="194" t="s">
        <v>113</v>
      </c>
      <c r="C6" s="12"/>
      <c r="D6" s="12"/>
      <c r="E6" s="28"/>
      <c r="F6" s="28"/>
      <c r="G6" s="29"/>
      <c r="H6" s="29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358"/>
      <c r="V6" s="157"/>
      <c r="W6" s="157"/>
      <c r="X6" s="157"/>
      <c r="Y6" s="12"/>
      <c r="Z6" s="221"/>
      <c r="AA6" s="221"/>
      <c r="AB6" s="194" t="s">
        <v>119</v>
      </c>
      <c r="AD6" s="222"/>
      <c r="AE6" s="222"/>
      <c r="AF6" s="223"/>
    </row>
    <row r="7" spans="2:49" ht="15.75" customHeight="1" x14ac:dyDescent="0.3">
      <c r="B7" s="246" t="s">
        <v>129</v>
      </c>
      <c r="C7" s="247"/>
      <c r="D7" s="247"/>
      <c r="E7" s="248"/>
      <c r="F7" s="248"/>
      <c r="G7" s="249"/>
      <c r="H7" s="249"/>
      <c r="I7" s="250"/>
      <c r="J7" s="250"/>
      <c r="K7" s="250"/>
      <c r="AB7" s="200" t="s">
        <v>120</v>
      </c>
      <c r="AC7" s="228"/>
      <c r="AD7" s="228"/>
      <c r="AE7" s="228"/>
      <c r="AF7" s="229"/>
    </row>
    <row r="8" spans="2:49" ht="15.75" customHeight="1" x14ac:dyDescent="0.25">
      <c r="B8" s="194" t="s">
        <v>114</v>
      </c>
      <c r="C8" s="12"/>
      <c r="D8" s="12"/>
      <c r="E8" s="28"/>
      <c r="F8" s="28"/>
      <c r="G8" s="29"/>
      <c r="H8" s="29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358"/>
      <c r="V8" s="157"/>
      <c r="W8" s="157"/>
      <c r="X8" s="157"/>
      <c r="Y8" s="12"/>
      <c r="Z8" s="221"/>
      <c r="AA8" s="201" t="s">
        <v>121</v>
      </c>
      <c r="AB8" s="440"/>
      <c r="AC8" s="441"/>
      <c r="AD8" s="441"/>
      <c r="AE8" s="441"/>
      <c r="AF8" s="442"/>
    </row>
    <row r="9" spans="2:49" ht="15.75" customHeight="1" x14ac:dyDescent="0.25">
      <c r="B9" s="195" t="s">
        <v>115</v>
      </c>
      <c r="C9" s="211" t="s">
        <v>125</v>
      </c>
      <c r="AA9" s="202"/>
      <c r="AF9" s="224"/>
    </row>
    <row r="10" spans="2:49" ht="15.75" customHeight="1" x14ac:dyDescent="0.25">
      <c r="B10" s="195" t="s">
        <v>116</v>
      </c>
      <c r="AA10" s="203" t="s">
        <v>122</v>
      </c>
      <c r="AB10" s="449"/>
      <c r="AC10" s="450"/>
      <c r="AD10" s="450"/>
      <c r="AE10" s="450"/>
      <c r="AF10" s="451"/>
    </row>
    <row r="11" spans="2:49" x14ac:dyDescent="0.25">
      <c r="B11" s="196" t="s">
        <v>117</v>
      </c>
      <c r="C11" s="135"/>
      <c r="D11" s="135"/>
      <c r="E11" s="175"/>
      <c r="F11" s="175"/>
      <c r="G11" s="225"/>
      <c r="H11" s="225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360"/>
      <c r="V11" s="79"/>
      <c r="W11" s="79"/>
      <c r="X11" s="79"/>
      <c r="Y11" s="135"/>
      <c r="Z11" s="226"/>
      <c r="AA11" s="204" t="s">
        <v>123</v>
      </c>
      <c r="AB11" s="452"/>
      <c r="AC11" s="453"/>
      <c r="AD11" s="453"/>
      <c r="AE11" s="453"/>
      <c r="AF11" s="454"/>
    </row>
    <row r="12" spans="2:49" ht="15.75" thickBot="1" x14ac:dyDescent="0.3">
      <c r="Y12" s="39"/>
    </row>
    <row r="13" spans="2:49" ht="19.5" thickBot="1" x14ac:dyDescent="0.35">
      <c r="B13" s="414" t="s">
        <v>140</v>
      </c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5"/>
      <c r="N13" s="415"/>
      <c r="O13" s="415"/>
      <c r="P13" s="415"/>
      <c r="Q13" s="415"/>
      <c r="R13" s="415"/>
      <c r="S13" s="415"/>
      <c r="T13" s="415"/>
      <c r="U13" s="415"/>
      <c r="V13" s="415"/>
      <c r="W13" s="415"/>
      <c r="X13" s="415"/>
      <c r="Y13" s="415"/>
      <c r="Z13" s="415"/>
      <c r="AA13" s="415"/>
      <c r="AB13" s="415"/>
      <c r="AC13" s="415"/>
      <c r="AD13" s="415"/>
      <c r="AE13" s="415"/>
      <c r="AF13" s="416"/>
    </row>
    <row r="14" spans="2:49" x14ac:dyDescent="0.25"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</row>
    <row r="15" spans="2:49" ht="28.5" x14ac:dyDescent="0.45">
      <c r="B15" s="8" t="s">
        <v>130</v>
      </c>
      <c r="C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 s="361"/>
      <c r="V15"/>
      <c r="W15"/>
      <c r="X15"/>
      <c r="Y15"/>
      <c r="Z15"/>
      <c r="AA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2:49" ht="18.75" x14ac:dyDescent="0.3">
      <c r="B16" s="9" t="s">
        <v>143</v>
      </c>
      <c r="C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 s="361"/>
      <c r="V16"/>
      <c r="W16"/>
      <c r="X16"/>
      <c r="Y16"/>
      <c r="Z16"/>
      <c r="AA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2:49" ht="15.75" thickBot="1" x14ac:dyDescent="0.3">
      <c r="B17"/>
      <c r="C17"/>
      <c r="D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 s="361"/>
      <c r="V17"/>
      <c r="W17"/>
      <c r="X17"/>
      <c r="Y17"/>
      <c r="Z17"/>
      <c r="AA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2:49" ht="15.75" thickBot="1" x14ac:dyDescent="0.3">
      <c r="B18" s="455" t="s">
        <v>92</v>
      </c>
      <c r="C18" s="456"/>
      <c r="D18" s="456"/>
      <c r="E18" s="456"/>
      <c r="F18" s="456"/>
      <c r="G18" s="456"/>
      <c r="H18" s="456"/>
      <c r="I18" s="457"/>
      <c r="J18"/>
      <c r="K18"/>
      <c r="M18"/>
      <c r="N18"/>
      <c r="O18"/>
      <c r="P18"/>
      <c r="Q18"/>
      <c r="R18"/>
      <c r="S18"/>
      <c r="T18"/>
      <c r="U18" s="361"/>
      <c r="V18"/>
      <c r="W18"/>
      <c r="X18"/>
      <c r="Y18"/>
      <c r="Z18"/>
      <c r="AA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2:49" x14ac:dyDescent="0.25">
      <c r="C19"/>
      <c r="D19" s="11"/>
      <c r="E19" s="4"/>
      <c r="G19"/>
      <c r="H19"/>
      <c r="I19" s="36"/>
      <c r="R19" s="36"/>
      <c r="S19" s="36"/>
      <c r="T19" s="36"/>
      <c r="U19" s="362"/>
      <c r="V19" s="36"/>
      <c r="W19" s="36"/>
      <c r="X19" s="36"/>
    </row>
    <row r="20" spans="2:49" ht="15.75" thickBot="1" x14ac:dyDescent="0.3">
      <c r="B20" s="133" t="s">
        <v>96</v>
      </c>
      <c r="C20" s="239" t="s">
        <v>94</v>
      </c>
      <c r="D20" s="443" t="s">
        <v>135</v>
      </c>
      <c r="E20" s="443"/>
      <c r="F20" s="444" t="s">
        <v>136</v>
      </c>
      <c r="G20" s="444"/>
      <c r="H20" s="445" t="s">
        <v>134</v>
      </c>
      <c r="I20" s="445"/>
      <c r="J20"/>
      <c r="K20"/>
      <c r="M20"/>
      <c r="N20"/>
      <c r="O20"/>
      <c r="P20"/>
      <c r="Q20"/>
      <c r="R20"/>
      <c r="S20"/>
      <c r="T20"/>
      <c r="U20" s="361"/>
      <c r="V20"/>
      <c r="W20"/>
      <c r="X20"/>
      <c r="Y20"/>
      <c r="Z20"/>
      <c r="AA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2:49" ht="15.75" thickTop="1" x14ac:dyDescent="0.25">
      <c r="B21" s="163" t="s">
        <v>181</v>
      </c>
      <c r="C21" s="240">
        <v>1.6990000000000001</v>
      </c>
      <c r="D21" s="164">
        <f>($C$21+($C$21*1%))</f>
        <v>1.7159900000000001</v>
      </c>
      <c r="E21" s="164">
        <f>($C$21-($C$21*1%))</f>
        <v>1.68201</v>
      </c>
      <c r="F21" s="165">
        <f>$C$21+($C$21*1%)+0.001</f>
        <v>1.71699</v>
      </c>
      <c r="G21" s="165">
        <f>$C$21+($C$21*-1%)-0.001</f>
        <v>1.6810100000000001</v>
      </c>
      <c r="H21" s="166">
        <f>$C$21+($C$21*2%)+0.001</f>
        <v>1.7339799999999999</v>
      </c>
      <c r="I21" s="166">
        <f>$C$21+($C$21*(-2%))-0.001</f>
        <v>1.6640200000000003</v>
      </c>
      <c r="J21"/>
      <c r="K21" s="331"/>
      <c r="M21"/>
      <c r="N21"/>
      <c r="O21"/>
      <c r="P21"/>
      <c r="Q21"/>
      <c r="R21"/>
      <c r="S21"/>
      <c r="T21"/>
      <c r="U21" s="361"/>
      <c r="V21"/>
      <c r="W21"/>
      <c r="X21"/>
      <c r="Y21"/>
      <c r="Z21"/>
      <c r="AA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2:49" x14ac:dyDescent="0.25">
      <c r="B22" s="134" t="s">
        <v>179</v>
      </c>
      <c r="C22" s="241">
        <v>1.716</v>
      </c>
      <c r="D22" s="59">
        <f>($C$22+($C$22*1%))</f>
        <v>1.73316</v>
      </c>
      <c r="E22" s="59">
        <f>($C$22-($C$22*1%))</f>
        <v>1.6988399999999999</v>
      </c>
      <c r="F22" s="57">
        <f>$C$22+($C$22*1%)+0.001</f>
        <v>1.7341599999999999</v>
      </c>
      <c r="G22" s="57">
        <f>$C$22+($C$22*-1%)-0.001</f>
        <v>1.69784</v>
      </c>
      <c r="H22" s="58">
        <f>$C$22+($C$22*2%)+0.001</f>
        <v>1.7513199999999998</v>
      </c>
      <c r="I22" s="58">
        <f>$C$22+($C$22*(-2%))-0.001</f>
        <v>1.6806800000000002</v>
      </c>
      <c r="J22"/>
      <c r="K22" s="332"/>
      <c r="M22"/>
      <c r="N22"/>
      <c r="O22"/>
      <c r="P22"/>
      <c r="Q22"/>
      <c r="R22"/>
      <c r="S22"/>
      <c r="T22"/>
      <c r="U22" s="361"/>
      <c r="V22"/>
      <c r="W22"/>
      <c r="X22"/>
      <c r="Y22"/>
      <c r="Z22"/>
      <c r="AA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2:49" x14ac:dyDescent="0.25">
      <c r="B23" s="34"/>
      <c r="C23" s="55"/>
      <c r="D23" s="60"/>
      <c r="E23" s="60"/>
      <c r="F23" s="60"/>
      <c r="G23" s="60"/>
      <c r="H23" s="55"/>
      <c r="I23" s="55"/>
      <c r="J23"/>
      <c r="K23" s="333"/>
      <c r="L23"/>
      <c r="M23"/>
      <c r="N23"/>
      <c r="O23"/>
      <c r="P23"/>
      <c r="Q23"/>
      <c r="R23"/>
      <c r="S23"/>
      <c r="T23"/>
      <c r="U23" s="361"/>
      <c r="V23"/>
      <c r="W23"/>
      <c r="X23"/>
      <c r="Y23"/>
      <c r="Z23"/>
      <c r="AA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2:49" ht="15.75" thickBot="1" x14ac:dyDescent="0.3">
      <c r="B24" s="133" t="s">
        <v>96</v>
      </c>
      <c r="C24" s="242" t="s">
        <v>93</v>
      </c>
      <c r="D24" s="448"/>
      <c r="E24" s="448"/>
      <c r="F24" s="446" t="s">
        <v>81</v>
      </c>
      <c r="G24" s="446"/>
      <c r="H24" s="447" t="s">
        <v>82</v>
      </c>
      <c r="I24" s="447"/>
      <c r="J24"/>
      <c r="K24"/>
      <c r="L24"/>
      <c r="M24"/>
      <c r="N24"/>
      <c r="O24"/>
      <c r="P24"/>
      <c r="Q24"/>
      <c r="R24"/>
      <c r="S24"/>
      <c r="T24"/>
      <c r="U24" s="361"/>
      <c r="V24"/>
      <c r="W24"/>
      <c r="X24"/>
      <c r="Y24"/>
      <c r="Z24"/>
      <c r="AA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2:49" ht="15.75" thickTop="1" x14ac:dyDescent="0.25">
      <c r="B25" s="163" t="s">
        <v>90</v>
      </c>
      <c r="C25" s="243">
        <f>AVERAGE(N36:Q45)</f>
        <v>7.7975000000000021</v>
      </c>
      <c r="D25" s="167">
        <f>C25+1</f>
        <v>8.797500000000003</v>
      </c>
      <c r="E25" s="167">
        <f>C25-1</f>
        <v>6.7975000000000021</v>
      </c>
      <c r="F25" s="165">
        <f>C25+1+0.001</f>
        <v>8.7985000000000024</v>
      </c>
      <c r="G25" s="165">
        <f>C25-1-0.001</f>
        <v>6.7965000000000018</v>
      </c>
      <c r="H25" s="166">
        <f>C25+2+0.001</f>
        <v>9.7985000000000024</v>
      </c>
      <c r="I25" s="166">
        <f>C25-2-0.001</f>
        <v>5.7965000000000018</v>
      </c>
      <c r="J25"/>
      <c r="K25"/>
      <c r="L25"/>
      <c r="M25"/>
      <c r="N25"/>
      <c r="O25"/>
      <c r="P25"/>
      <c r="Q25"/>
      <c r="R25"/>
      <c r="S25"/>
      <c r="T25"/>
      <c r="U25" s="361"/>
      <c r="V25"/>
      <c r="W25"/>
      <c r="X25"/>
      <c r="Y25"/>
      <c r="Z25"/>
      <c r="AA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2:49" x14ac:dyDescent="0.25">
      <c r="B26" s="134" t="s">
        <v>91</v>
      </c>
      <c r="C26" s="244">
        <f>AVERAGE(R36:S45)</f>
        <v>105.05000000000003</v>
      </c>
      <c r="D26" s="75">
        <f>C26+1</f>
        <v>106.05000000000003</v>
      </c>
      <c r="E26" s="75">
        <f>C26-1</f>
        <v>104.05000000000003</v>
      </c>
      <c r="F26" s="73">
        <f>C26+1+0.001</f>
        <v>106.05100000000003</v>
      </c>
      <c r="G26" s="73">
        <f>C26-1-0.001</f>
        <v>104.04900000000002</v>
      </c>
      <c r="H26" s="74">
        <f>C26+2+0.001</f>
        <v>107.05100000000003</v>
      </c>
      <c r="I26" s="74">
        <f>C26-2-0.001</f>
        <v>103.04900000000002</v>
      </c>
      <c r="J26"/>
      <c r="K26"/>
      <c r="L26"/>
      <c r="M26"/>
      <c r="N26"/>
      <c r="O26"/>
      <c r="P26"/>
      <c r="Q26"/>
      <c r="R26"/>
      <c r="S26"/>
      <c r="T26"/>
      <c r="U26" s="361"/>
      <c r="V26"/>
      <c r="W26"/>
      <c r="X26"/>
      <c r="Y26"/>
      <c r="Z26"/>
      <c r="AA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2:49" x14ac:dyDescent="0.25">
      <c r="B27" s="34"/>
      <c r="C27" s="34"/>
      <c r="D27" s="34"/>
      <c r="E27" s="34"/>
      <c r="F27" s="34"/>
      <c r="G27" s="34"/>
      <c r="H27" s="34"/>
      <c r="J27"/>
      <c r="K27"/>
      <c r="L27"/>
      <c r="M27"/>
      <c r="N27"/>
      <c r="O27"/>
      <c r="P27"/>
      <c r="Q27"/>
      <c r="R27"/>
      <c r="S27"/>
      <c r="T27"/>
      <c r="U27" s="361"/>
      <c r="V27"/>
      <c r="W27"/>
      <c r="X27"/>
      <c r="Y27"/>
      <c r="Z27"/>
      <c r="AA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2:49" ht="15.75" thickBot="1" x14ac:dyDescent="0.3">
      <c r="B28" s="133" t="s">
        <v>96</v>
      </c>
      <c r="C28" s="239" t="s">
        <v>94</v>
      </c>
      <c r="D28" s="443" t="s">
        <v>85</v>
      </c>
      <c r="E28" s="443"/>
      <c r="F28" s="444" t="s">
        <v>86</v>
      </c>
      <c r="G28" s="444"/>
      <c r="H28" s="445" t="s">
        <v>79</v>
      </c>
      <c r="I28" s="445"/>
      <c r="J28"/>
      <c r="K28"/>
      <c r="L28"/>
      <c r="M28"/>
      <c r="N28"/>
      <c r="O28"/>
      <c r="P28"/>
      <c r="Q28"/>
      <c r="R28"/>
      <c r="S28"/>
      <c r="T28"/>
      <c r="U28" s="361"/>
      <c r="V28"/>
      <c r="W28"/>
      <c r="X28"/>
      <c r="Y28"/>
      <c r="Z28"/>
      <c r="AA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2:49" ht="15.75" thickTop="1" x14ac:dyDescent="0.25">
      <c r="B29" s="162" t="s">
        <v>69</v>
      </c>
      <c r="C29" s="245" t="s">
        <v>83</v>
      </c>
      <c r="D29" s="61">
        <v>0.5</v>
      </c>
      <c r="E29" s="61">
        <v>-0.5</v>
      </c>
      <c r="F29" s="62">
        <v>0.5</v>
      </c>
      <c r="G29" s="72">
        <v>-0.5</v>
      </c>
      <c r="H29" s="63">
        <v>1</v>
      </c>
      <c r="I29" s="63">
        <v>1</v>
      </c>
      <c r="J29"/>
      <c r="K29"/>
      <c r="L29"/>
      <c r="M29"/>
      <c r="N29"/>
      <c r="O29"/>
      <c r="P29"/>
      <c r="Q29"/>
      <c r="R29"/>
      <c r="S29"/>
      <c r="T29"/>
      <c r="U29" s="361"/>
      <c r="V29"/>
      <c r="W29"/>
      <c r="X29"/>
      <c r="Y29"/>
      <c r="Z29"/>
      <c r="AA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2:49" x14ac:dyDescent="0.25">
      <c r="B30" s="34"/>
      <c r="C30" s="34"/>
      <c r="D30" s="34"/>
      <c r="E30" s="34"/>
      <c r="F30" s="34"/>
      <c r="G30" s="34"/>
      <c r="H30" s="34"/>
      <c r="J30" s="65"/>
      <c r="K30" s="15"/>
      <c r="L30" s="269"/>
      <c r="M30" s="269"/>
      <c r="N30" s="268"/>
      <c r="O30" s="268"/>
      <c r="P30"/>
      <c r="Q30"/>
      <c r="R30" s="36"/>
      <c r="S30" s="36"/>
      <c r="T30" s="36"/>
      <c r="U30" s="362"/>
      <c r="V30" s="36"/>
      <c r="W30" s="36"/>
      <c r="X30" s="36"/>
    </row>
    <row r="31" spans="2:49" ht="15.75" thickBot="1" x14ac:dyDescent="0.3">
      <c r="B31" s="133" t="s">
        <v>96</v>
      </c>
      <c r="C31" s="239" t="s">
        <v>94</v>
      </c>
      <c r="D31" s="443" t="s">
        <v>87</v>
      </c>
      <c r="E31" s="443"/>
      <c r="F31" s="444" t="s">
        <v>88</v>
      </c>
      <c r="G31" s="444"/>
      <c r="H31" s="445" t="s">
        <v>84</v>
      </c>
      <c r="I31" s="445"/>
      <c r="J31" s="65"/>
      <c r="K31" s="15"/>
      <c r="L31" s="269"/>
      <c r="M31" s="269"/>
      <c r="N31" s="268"/>
      <c r="O31" s="268"/>
      <c r="P31"/>
      <c r="Q31"/>
      <c r="R31" s="36"/>
      <c r="S31" s="36"/>
      <c r="T31" s="36"/>
      <c r="U31" s="362"/>
      <c r="V31" s="36"/>
      <c r="W31" s="36"/>
      <c r="X31" s="36"/>
    </row>
    <row r="32" spans="2:49" ht="15.75" thickTop="1" x14ac:dyDescent="0.25">
      <c r="B32" s="162" t="s">
        <v>70</v>
      </c>
      <c r="C32" s="245" t="s">
        <v>83</v>
      </c>
      <c r="D32" s="64">
        <v>1</v>
      </c>
      <c r="E32" s="64">
        <v>-1</v>
      </c>
      <c r="F32" s="62">
        <v>2</v>
      </c>
      <c r="G32" s="62">
        <v>-2</v>
      </c>
      <c r="H32" s="63">
        <v>3</v>
      </c>
      <c r="I32" s="63">
        <v>-3</v>
      </c>
      <c r="J32" s="65"/>
      <c r="K32" s="15"/>
      <c r="L32" s="269"/>
      <c r="M32" s="269"/>
      <c r="N32" s="268"/>
      <c r="O32" s="268"/>
      <c r="P32"/>
      <c r="Q32"/>
      <c r="R32" s="36"/>
      <c r="S32" s="36"/>
      <c r="T32" s="36"/>
      <c r="U32" s="362"/>
      <c r="V32" s="36"/>
      <c r="W32" s="36"/>
      <c r="X32" s="36"/>
    </row>
    <row r="33" spans="2:49" ht="15.75" thickBot="1" x14ac:dyDescent="0.3">
      <c r="C33"/>
      <c r="D33" s="11"/>
      <c r="E33" s="4"/>
      <c r="G33"/>
      <c r="H33"/>
      <c r="I33" s="36"/>
      <c r="J33" s="65"/>
      <c r="K33" s="15"/>
      <c r="L33" s="269"/>
      <c r="M33" s="269"/>
      <c r="N33" s="268"/>
      <c r="O33" s="268"/>
      <c r="P33"/>
      <c r="Q33"/>
      <c r="R33" s="36"/>
      <c r="S33" s="36"/>
      <c r="T33" s="36"/>
      <c r="U33" s="362"/>
      <c r="V33" s="36"/>
      <c r="W33" s="36"/>
      <c r="X33" s="36"/>
    </row>
    <row r="34" spans="2:49" ht="15.75" thickBot="1" x14ac:dyDescent="0.3">
      <c r="B34" s="43"/>
      <c r="C34" s="458" t="s">
        <v>25</v>
      </c>
      <c r="D34" s="459"/>
      <c r="E34" s="459"/>
      <c r="F34" s="459"/>
      <c r="G34" s="459"/>
      <c r="H34" s="459"/>
      <c r="I34" s="459"/>
      <c r="J34" s="459"/>
      <c r="K34" s="459"/>
      <c r="L34" s="459"/>
      <c r="M34" s="459"/>
      <c r="N34" s="459"/>
      <c r="O34" s="459"/>
      <c r="P34" s="459"/>
      <c r="Q34" s="459"/>
      <c r="R34" s="459"/>
      <c r="S34" s="460"/>
      <c r="T34" s="35"/>
      <c r="U34" s="363"/>
      <c r="V34" s="35"/>
      <c r="W34" s="35"/>
      <c r="X34" s="461" t="s">
        <v>101</v>
      </c>
      <c r="Y34" s="462"/>
      <c r="Z34" s="462"/>
      <c r="AA34" s="463"/>
    </row>
    <row r="35" spans="2:49" ht="27.75" thickBot="1" x14ac:dyDescent="0.3">
      <c r="B35" s="87" t="s">
        <v>5</v>
      </c>
      <c r="C35" s="88" t="s">
        <v>77</v>
      </c>
      <c r="D35" s="89" t="s">
        <v>66</v>
      </c>
      <c r="E35" s="90" t="s">
        <v>178</v>
      </c>
      <c r="F35" s="91" t="s">
        <v>0</v>
      </c>
      <c r="G35" s="92" t="s">
        <v>1</v>
      </c>
      <c r="H35" s="92" t="s">
        <v>2</v>
      </c>
      <c r="I35" s="92" t="s">
        <v>3</v>
      </c>
      <c r="J35" s="92" t="s">
        <v>4</v>
      </c>
      <c r="K35" s="92" t="s">
        <v>20</v>
      </c>
      <c r="L35" s="92" t="s">
        <v>21</v>
      </c>
      <c r="M35" s="92" t="s">
        <v>7</v>
      </c>
      <c r="N35" s="92" t="s">
        <v>10</v>
      </c>
      <c r="O35" s="92" t="s">
        <v>11</v>
      </c>
      <c r="P35" s="92" t="s">
        <v>13</v>
      </c>
      <c r="Q35" s="92" t="s">
        <v>12</v>
      </c>
      <c r="R35" s="92" t="s">
        <v>14</v>
      </c>
      <c r="S35" s="93" t="s">
        <v>15</v>
      </c>
      <c r="T35" s="170" t="s">
        <v>27</v>
      </c>
      <c r="U35" s="94" t="s">
        <v>28</v>
      </c>
      <c r="V35" s="171" t="s">
        <v>6</v>
      </c>
      <c r="W35" s="78"/>
      <c r="X35" s="182" t="s">
        <v>5</v>
      </c>
      <c r="Y35" s="168" t="s">
        <v>98</v>
      </c>
      <c r="Z35" s="112" t="s">
        <v>100</v>
      </c>
      <c r="AA35" s="121" t="s">
        <v>99</v>
      </c>
      <c r="AB35" s="179" t="s">
        <v>102</v>
      </c>
      <c r="AC35" s="181">
        <v>0.01</v>
      </c>
      <c r="AD35" s="181">
        <v>-0.01</v>
      </c>
      <c r="AE35" s="181">
        <v>0.02</v>
      </c>
      <c r="AF35" s="181">
        <v>-0.02</v>
      </c>
    </row>
    <row r="36" spans="2:49" x14ac:dyDescent="0.25">
      <c r="B36" s="96">
        <v>20221118</v>
      </c>
      <c r="C36" s="97">
        <v>1.704</v>
      </c>
      <c r="D36" s="98">
        <f>IF(C36="","",((C36/$C$21)-1))</f>
        <v>2.9429075927014381E-3</v>
      </c>
      <c r="E36" s="99">
        <f>IF(C36="","",((C36/$C$22)-1))</f>
        <v>-6.9930069930069783E-3</v>
      </c>
      <c r="F36" s="100">
        <v>0.72</v>
      </c>
      <c r="G36" s="101">
        <v>0.86</v>
      </c>
      <c r="H36" s="101">
        <v>-0.34</v>
      </c>
      <c r="I36" s="101">
        <v>0.49</v>
      </c>
      <c r="J36" s="101">
        <v>1.33</v>
      </c>
      <c r="K36" s="101">
        <v>-0.35</v>
      </c>
      <c r="L36" s="101">
        <v>0.43</v>
      </c>
      <c r="M36" s="102">
        <v>1.704</v>
      </c>
      <c r="N36" s="103">
        <v>8.1999999999999993</v>
      </c>
      <c r="O36" s="103">
        <v>8.3000000000000007</v>
      </c>
      <c r="P36" s="103">
        <v>7.2</v>
      </c>
      <c r="Q36" s="103">
        <v>7.5</v>
      </c>
      <c r="R36" s="103">
        <v>104.8</v>
      </c>
      <c r="S36" s="104">
        <v>105.2</v>
      </c>
      <c r="T36" s="286" t="s">
        <v>154</v>
      </c>
      <c r="U36" s="312" t="s">
        <v>83</v>
      </c>
      <c r="V36" s="288" t="s">
        <v>155</v>
      </c>
      <c r="W36" s="10"/>
      <c r="X36" s="183">
        <f>DATE(LEFT(B36,4), MID(B36,5,2), RIGHT(B36,2))</f>
        <v>44883</v>
      </c>
      <c r="Y36" s="176">
        <f>IF(C36="","",C36/$C$21)</f>
        <v>1.0029429075927014</v>
      </c>
      <c r="Z36" s="177">
        <f>IF(C36="",IF(Y36="","",Y36),AVERAGE(Y27:Y47))</f>
        <v>0.99470276633313703</v>
      </c>
      <c r="AA36" s="178">
        <f>IF(C36="",IF(Z36="","",Z36),AVERAGE(Y15:Y57))</f>
        <v>0.99553917164895755</v>
      </c>
      <c r="AB36" s="180">
        <v>1</v>
      </c>
      <c r="AC36" s="180">
        <v>1.01</v>
      </c>
      <c r="AD36" s="180">
        <v>0.99</v>
      </c>
      <c r="AE36" s="180">
        <v>1.02</v>
      </c>
      <c r="AF36" s="180">
        <v>0.98</v>
      </c>
    </row>
    <row r="37" spans="2:49" s="307" customFormat="1" ht="30" x14ac:dyDescent="0.25">
      <c r="B37" s="290">
        <v>20221118</v>
      </c>
      <c r="C37" s="291">
        <v>1.706</v>
      </c>
      <c r="D37" s="292">
        <f>IF(C37="","",((C37/$C$21)-1))</f>
        <v>4.1200706297821466E-3</v>
      </c>
      <c r="E37" s="293">
        <f>IF(C37="","",((C37/$C$22)-1))</f>
        <v>-5.8275058275057967E-3</v>
      </c>
      <c r="F37" s="294">
        <v>0.87</v>
      </c>
      <c r="G37" s="295">
        <v>0.83</v>
      </c>
      <c r="H37" s="295">
        <v>-0.43</v>
      </c>
      <c r="I37" s="295">
        <v>0.46</v>
      </c>
      <c r="J37" s="295">
        <v>1.27</v>
      </c>
      <c r="K37" s="295">
        <v>-0.37</v>
      </c>
      <c r="L37" s="295">
        <v>0.38</v>
      </c>
      <c r="M37" s="296">
        <v>1.706</v>
      </c>
      <c r="N37" s="297">
        <v>8.1</v>
      </c>
      <c r="O37" s="297">
        <v>8.4</v>
      </c>
      <c r="P37" s="297">
        <v>7.5</v>
      </c>
      <c r="Q37" s="297">
        <v>7.3</v>
      </c>
      <c r="R37" s="297">
        <v>104.8</v>
      </c>
      <c r="S37" s="298">
        <v>105.2</v>
      </c>
      <c r="T37" s="310" t="s">
        <v>154</v>
      </c>
      <c r="U37" s="312" t="s">
        <v>83</v>
      </c>
      <c r="V37" s="299" t="s">
        <v>161</v>
      </c>
      <c r="W37" s="300"/>
      <c r="X37" s="301">
        <f>DATE(LEFT(B37,4), MID(B37,5,2), RIGHT(B37,2))</f>
        <v>44883</v>
      </c>
      <c r="Y37" s="302">
        <f>IF(C37="","",C37/$C$21)</f>
        <v>1.0041200706297821</v>
      </c>
      <c r="Z37" s="303">
        <f>IF(C37="",IF(Y37="","",Y37),AVERAGE(Y28:Y48))</f>
        <v>0.99461221533028465</v>
      </c>
      <c r="AA37" s="304">
        <f>IF(C37="",IF(Z37="","",Z37),AVERAGE(Y16:Y58))</f>
        <v>0.99553917164895755</v>
      </c>
      <c r="AB37" s="305">
        <v>1</v>
      </c>
      <c r="AC37" s="305">
        <v>1.01</v>
      </c>
      <c r="AD37" s="305">
        <v>0.99</v>
      </c>
      <c r="AE37" s="305">
        <v>1.02</v>
      </c>
      <c r="AF37" s="305">
        <v>0.98</v>
      </c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</row>
    <row r="38" spans="2:49" x14ac:dyDescent="0.25">
      <c r="B38" s="96">
        <v>20221118</v>
      </c>
      <c r="C38" s="97">
        <v>1.706</v>
      </c>
      <c r="D38" s="98">
        <f t="shared" ref="D38:D101" si="0">IF(C38="","",((C38/$C$21)-1))</f>
        <v>4.1200706297821466E-3</v>
      </c>
      <c r="E38" s="99">
        <f t="shared" ref="E38:E101" si="1">IF(C38="","",((C38/$C$22)-1))</f>
        <v>-5.8275058275057967E-3</v>
      </c>
      <c r="F38" s="100">
        <v>0.79</v>
      </c>
      <c r="G38" s="101">
        <v>0.82</v>
      </c>
      <c r="H38" s="101">
        <v>-0.42</v>
      </c>
      <c r="I38" s="101">
        <v>0.48</v>
      </c>
      <c r="J38" s="101">
        <v>1.38</v>
      </c>
      <c r="K38" s="101">
        <v>-0.39</v>
      </c>
      <c r="L38" s="101">
        <v>0.4</v>
      </c>
      <c r="M38" s="102">
        <v>1.706</v>
      </c>
      <c r="N38" s="103">
        <v>8</v>
      </c>
      <c r="O38" s="103">
        <v>8.5</v>
      </c>
      <c r="P38" s="103">
        <v>7.2</v>
      </c>
      <c r="Q38" s="103">
        <v>7.6</v>
      </c>
      <c r="R38" s="103">
        <v>104.8</v>
      </c>
      <c r="S38" s="104">
        <v>105.2</v>
      </c>
      <c r="T38" s="286" t="s">
        <v>154</v>
      </c>
      <c r="U38" s="312" t="s">
        <v>83</v>
      </c>
      <c r="V38" s="289" t="s">
        <v>156</v>
      </c>
      <c r="W38" s="41"/>
      <c r="X38" s="183">
        <f>DATE(LEFT(B38,4), MID(B38,5,2), RIGHT(B38,2))</f>
        <v>44883</v>
      </c>
      <c r="Y38" s="176">
        <f t="shared" ref="Y38:Y100" si="2">IF(C38="","",C38/$C$21)</f>
        <v>1.0041200706297821</v>
      </c>
      <c r="Z38" s="177">
        <f t="shared" ref="Z38:Z90" si="3">IF(C38="",IF(Y38="","",Y38),AVERAGE(Y29:Y49))</f>
        <v>0.99508114016648441</v>
      </c>
      <c r="AA38" s="178">
        <f t="shared" ref="AA38:AA80" si="4">IF(C38="",IF(Z38="","",Z38),AVERAGE(Y17:Y59))</f>
        <v>0.99553917164895755</v>
      </c>
      <c r="AB38" s="180">
        <v>1</v>
      </c>
      <c r="AC38" s="180">
        <v>1.01</v>
      </c>
      <c r="AD38" s="180">
        <v>0.99</v>
      </c>
      <c r="AE38" s="180">
        <v>1.02</v>
      </c>
      <c r="AF38" s="180">
        <v>0.98</v>
      </c>
    </row>
    <row r="39" spans="2:49" x14ac:dyDescent="0.25">
      <c r="B39" s="96">
        <v>20230216</v>
      </c>
      <c r="C39" s="97">
        <v>1.6910000000000001</v>
      </c>
      <c r="D39" s="98">
        <f t="shared" si="0"/>
        <v>-4.7086521483225008E-3</v>
      </c>
      <c r="E39" s="99">
        <f t="shared" si="1"/>
        <v>-1.4568764568764547E-2</v>
      </c>
      <c r="F39" s="100">
        <v>0.8</v>
      </c>
      <c r="G39" s="101">
        <v>0.78</v>
      </c>
      <c r="H39" s="101">
        <v>-0.4</v>
      </c>
      <c r="I39" s="101">
        <v>0.41</v>
      </c>
      <c r="J39" s="101">
        <v>1.27</v>
      </c>
      <c r="K39" s="101">
        <v>-0.32</v>
      </c>
      <c r="L39" s="101">
        <v>0.38</v>
      </c>
      <c r="M39" s="102">
        <v>1.6910000000000001</v>
      </c>
      <c r="N39" s="103">
        <v>8.4</v>
      </c>
      <c r="O39" s="103">
        <v>8.1</v>
      </c>
      <c r="P39" s="103">
        <v>7.2</v>
      </c>
      <c r="Q39" s="103">
        <v>7.6</v>
      </c>
      <c r="R39" s="103">
        <v>104.9</v>
      </c>
      <c r="S39" s="104">
        <v>105.3</v>
      </c>
      <c r="T39" s="286" t="s">
        <v>174</v>
      </c>
      <c r="U39" s="312" t="s">
        <v>190</v>
      </c>
      <c r="V39" s="315" t="s">
        <v>175</v>
      </c>
      <c r="W39" s="41"/>
      <c r="X39" s="183">
        <f t="shared" ref="X39:X101" si="5">DATE(LEFT(B39,4), MID(B39,5,2), RIGHT(B39,2))</f>
        <v>44973</v>
      </c>
      <c r="Y39" s="176">
        <f t="shared" si="2"/>
        <v>0.9952913478516775</v>
      </c>
      <c r="Z39" s="177">
        <f t="shared" si="3"/>
        <v>0.99517363154796923</v>
      </c>
      <c r="AA39" s="178">
        <f t="shared" si="4"/>
        <v>0.99553917164895755</v>
      </c>
      <c r="AB39" s="180">
        <v>1</v>
      </c>
      <c r="AC39" s="180">
        <v>1.01</v>
      </c>
      <c r="AD39" s="180">
        <v>0.99</v>
      </c>
      <c r="AE39" s="180">
        <v>1.02</v>
      </c>
      <c r="AF39" s="180">
        <v>0.98</v>
      </c>
    </row>
    <row r="40" spans="2:49" x14ac:dyDescent="0.25">
      <c r="B40" s="96">
        <v>20230220</v>
      </c>
      <c r="C40" s="97">
        <v>1.6910000000000001</v>
      </c>
      <c r="D40" s="98">
        <f t="shared" si="0"/>
        <v>-4.7086521483225008E-3</v>
      </c>
      <c r="E40" s="99">
        <f t="shared" si="1"/>
        <v>-1.4568764568764547E-2</v>
      </c>
      <c r="F40" s="100">
        <v>0.66</v>
      </c>
      <c r="G40" s="101">
        <v>0.84</v>
      </c>
      <c r="H40" s="101">
        <v>-0.34</v>
      </c>
      <c r="I40" s="101">
        <v>0.47</v>
      </c>
      <c r="J40" s="101">
        <v>1.17</v>
      </c>
      <c r="K40" s="101">
        <v>-0.26</v>
      </c>
      <c r="L40" s="101">
        <v>0.41</v>
      </c>
      <c r="M40" s="102">
        <v>1.6910000000000001</v>
      </c>
      <c r="N40" s="103">
        <v>7.5</v>
      </c>
      <c r="O40" s="103">
        <v>8.8000000000000007</v>
      </c>
      <c r="P40" s="103">
        <v>7.6</v>
      </c>
      <c r="Q40" s="103">
        <v>7.2</v>
      </c>
      <c r="R40" s="103">
        <v>104.8</v>
      </c>
      <c r="S40" s="104">
        <v>105.2</v>
      </c>
      <c r="T40" s="286" t="s">
        <v>187</v>
      </c>
      <c r="U40" s="312" t="s">
        <v>190</v>
      </c>
      <c r="V40" s="315" t="s">
        <v>188</v>
      </c>
      <c r="W40" s="41"/>
      <c r="X40" s="183">
        <f t="shared" si="5"/>
        <v>44977</v>
      </c>
      <c r="Y40" s="176">
        <f t="shared" si="2"/>
        <v>0.9952913478516775</v>
      </c>
      <c r="Z40" s="177">
        <f t="shared" si="3"/>
        <v>0.9949234844025896</v>
      </c>
      <c r="AA40" s="178">
        <f t="shared" si="4"/>
        <v>0.99553917164895755</v>
      </c>
      <c r="AB40" s="180">
        <v>1</v>
      </c>
      <c r="AC40" s="180">
        <v>1.01</v>
      </c>
      <c r="AD40" s="180">
        <v>0.99</v>
      </c>
      <c r="AE40" s="180">
        <v>1.02</v>
      </c>
      <c r="AF40" s="180">
        <v>0.98</v>
      </c>
    </row>
    <row r="41" spans="2:49" x14ac:dyDescent="0.25">
      <c r="B41" s="96">
        <v>20230221</v>
      </c>
      <c r="C41" s="97">
        <v>1.6850000000000001</v>
      </c>
      <c r="D41" s="98">
        <f t="shared" si="0"/>
        <v>-8.2401412595644041E-3</v>
      </c>
      <c r="E41" s="99">
        <f t="shared" si="1"/>
        <v>-1.8065268065267981E-2</v>
      </c>
      <c r="F41" s="100">
        <v>0.76</v>
      </c>
      <c r="G41" s="101">
        <v>0.9</v>
      </c>
      <c r="H41" s="101">
        <v>-0.41</v>
      </c>
      <c r="I41" s="101">
        <v>0.56000000000000005</v>
      </c>
      <c r="J41" s="101">
        <v>1.28</v>
      </c>
      <c r="K41" s="101">
        <v>-0.33</v>
      </c>
      <c r="L41" s="101">
        <v>0.44</v>
      </c>
      <c r="M41" s="102">
        <v>1.6850000000000001</v>
      </c>
      <c r="N41" s="103">
        <v>7.8</v>
      </c>
      <c r="O41" s="103">
        <v>8.6</v>
      </c>
      <c r="P41" s="103">
        <v>7.6</v>
      </c>
      <c r="Q41" s="103">
        <v>7.4</v>
      </c>
      <c r="R41" s="103">
        <v>104.9</v>
      </c>
      <c r="S41" s="104">
        <v>105.2</v>
      </c>
      <c r="T41" s="286" t="s">
        <v>191</v>
      </c>
      <c r="U41" s="312" t="s">
        <v>190</v>
      </c>
      <c r="V41" s="315" t="s">
        <v>192</v>
      </c>
      <c r="W41" s="41"/>
      <c r="X41" s="183">
        <f t="shared" si="5"/>
        <v>44978</v>
      </c>
      <c r="Y41" s="176">
        <f t="shared" si="2"/>
        <v>0.9917598587404356</v>
      </c>
      <c r="Z41" s="177">
        <f t="shared" si="3"/>
        <v>0.9949105009867395</v>
      </c>
      <c r="AA41" s="178">
        <f t="shared" si="4"/>
        <v>0.99553917164895755</v>
      </c>
      <c r="AB41" s="180">
        <v>1</v>
      </c>
      <c r="AC41" s="180">
        <v>1.01</v>
      </c>
      <c r="AD41" s="180">
        <v>0.99</v>
      </c>
      <c r="AE41" s="180">
        <v>1.02</v>
      </c>
      <c r="AF41" s="180">
        <v>0.98</v>
      </c>
    </row>
    <row r="42" spans="2:49" x14ac:dyDescent="0.25">
      <c r="B42" s="96">
        <v>20230221</v>
      </c>
      <c r="C42" s="97">
        <v>1.68</v>
      </c>
      <c r="D42" s="98">
        <f t="shared" si="0"/>
        <v>-1.1183048852266064E-2</v>
      </c>
      <c r="E42" s="99">
        <f t="shared" si="1"/>
        <v>-2.0979020979021046E-2</v>
      </c>
      <c r="F42" s="100">
        <v>0.75</v>
      </c>
      <c r="G42" s="101">
        <v>0.74</v>
      </c>
      <c r="H42" s="101">
        <v>-0.37</v>
      </c>
      <c r="I42" s="101">
        <v>0.49</v>
      </c>
      <c r="J42" s="101">
        <v>1.21</v>
      </c>
      <c r="K42" s="101">
        <v>-0.28999999999999998</v>
      </c>
      <c r="L42" s="101">
        <v>0.43</v>
      </c>
      <c r="M42" s="102">
        <v>1.68</v>
      </c>
      <c r="N42" s="103">
        <v>7.3</v>
      </c>
      <c r="O42" s="103">
        <v>8.9</v>
      </c>
      <c r="P42" s="103">
        <v>7.8</v>
      </c>
      <c r="Q42" s="103">
        <v>7</v>
      </c>
      <c r="R42" s="103">
        <v>104.9</v>
      </c>
      <c r="S42" s="104">
        <v>105.3</v>
      </c>
      <c r="T42" s="286" t="s">
        <v>194</v>
      </c>
      <c r="U42" s="312" t="s">
        <v>190</v>
      </c>
      <c r="V42" s="315" t="s">
        <v>196</v>
      </c>
      <c r="W42" s="41"/>
      <c r="X42" s="183">
        <f t="shared" si="5"/>
        <v>44978</v>
      </c>
      <c r="Y42" s="176">
        <f t="shared" si="2"/>
        <v>0.98881695114773394</v>
      </c>
      <c r="Z42" s="177">
        <f t="shared" si="3"/>
        <v>0.99516055195866848</v>
      </c>
      <c r="AA42" s="178">
        <f t="shared" si="4"/>
        <v>0.99553917164895755</v>
      </c>
      <c r="AB42" s="180">
        <v>1</v>
      </c>
      <c r="AC42" s="180">
        <v>1.01</v>
      </c>
      <c r="AD42" s="180">
        <v>0.99</v>
      </c>
      <c r="AE42" s="180">
        <v>1.02</v>
      </c>
      <c r="AF42" s="180">
        <v>0.98</v>
      </c>
    </row>
    <row r="43" spans="2:49" x14ac:dyDescent="0.25">
      <c r="B43" s="96">
        <v>20230224</v>
      </c>
      <c r="C43" s="97">
        <v>1.6850000000000001</v>
      </c>
      <c r="D43" s="98">
        <f t="shared" si="0"/>
        <v>-8.2401412595644041E-3</v>
      </c>
      <c r="E43" s="99">
        <f t="shared" si="1"/>
        <v>-1.8065268065267981E-2</v>
      </c>
      <c r="F43" s="100">
        <v>0.72</v>
      </c>
      <c r="G43" s="101">
        <v>0.79</v>
      </c>
      <c r="H43" s="101">
        <v>-0.35</v>
      </c>
      <c r="I43" s="101">
        <v>0.5</v>
      </c>
      <c r="J43" s="101">
        <v>1.2</v>
      </c>
      <c r="K43" s="101">
        <v>-0.28999999999999998</v>
      </c>
      <c r="L43" s="101">
        <v>0.42</v>
      </c>
      <c r="M43" s="102">
        <v>1.6850000000000001</v>
      </c>
      <c r="N43" s="103">
        <v>8</v>
      </c>
      <c r="O43" s="103">
        <v>8.4</v>
      </c>
      <c r="P43" s="103">
        <v>7.5</v>
      </c>
      <c r="Q43" s="103">
        <v>7.2</v>
      </c>
      <c r="R43" s="103">
        <v>104.9</v>
      </c>
      <c r="S43" s="104">
        <v>105.3</v>
      </c>
      <c r="T43" s="286" t="s">
        <v>280</v>
      </c>
      <c r="U43" s="312" t="s">
        <v>217</v>
      </c>
      <c r="V43" s="315" t="s">
        <v>281</v>
      </c>
      <c r="W43" s="41"/>
      <c r="X43" s="183">
        <f t="shared" si="5"/>
        <v>44981</v>
      </c>
      <c r="Y43" s="176">
        <f t="shared" si="2"/>
        <v>0.9917598587404356</v>
      </c>
      <c r="Z43" s="177">
        <f t="shared" si="3"/>
        <v>0.99553917164895755</v>
      </c>
      <c r="AA43" s="178">
        <f t="shared" si="4"/>
        <v>0.99553917164895755</v>
      </c>
      <c r="AB43" s="180">
        <v>1</v>
      </c>
      <c r="AC43" s="180">
        <v>1.01</v>
      </c>
      <c r="AD43" s="180">
        <v>0.99</v>
      </c>
      <c r="AE43" s="180">
        <v>1.02</v>
      </c>
      <c r="AF43" s="180">
        <v>0.98</v>
      </c>
    </row>
    <row r="44" spans="2:49" x14ac:dyDescent="0.25">
      <c r="B44" s="96">
        <v>20230227</v>
      </c>
      <c r="C44" s="97">
        <v>1.6759999999999999</v>
      </c>
      <c r="D44" s="98">
        <f t="shared" si="0"/>
        <v>-1.353737492642737E-2</v>
      </c>
      <c r="E44" s="99">
        <f t="shared" si="1"/>
        <v>-2.3310023310023298E-2</v>
      </c>
      <c r="F44" s="100">
        <v>0.59</v>
      </c>
      <c r="G44" s="101">
        <v>0.83</v>
      </c>
      <c r="H44" s="101">
        <v>-0.28999999999999998</v>
      </c>
      <c r="I44" s="101">
        <v>0.39</v>
      </c>
      <c r="J44" s="101">
        <v>1.03</v>
      </c>
      <c r="K44" s="101">
        <v>-0.21</v>
      </c>
      <c r="L44" s="101">
        <v>0.37</v>
      </c>
      <c r="M44" s="102">
        <v>1.6759999999999999</v>
      </c>
      <c r="N44" s="103">
        <v>7.5</v>
      </c>
      <c r="O44" s="103">
        <v>8.8000000000000007</v>
      </c>
      <c r="P44" s="103">
        <v>7.6</v>
      </c>
      <c r="Q44" s="103">
        <v>7.2</v>
      </c>
      <c r="R44" s="103">
        <v>104.9</v>
      </c>
      <c r="S44" s="104">
        <v>105.2</v>
      </c>
      <c r="T44" s="286" t="s">
        <v>285</v>
      </c>
      <c r="U44" s="367" t="s">
        <v>288</v>
      </c>
      <c r="V44" s="315" t="s">
        <v>286</v>
      </c>
      <c r="W44" s="41"/>
      <c r="X44" s="183">
        <f t="shared" si="5"/>
        <v>44984</v>
      </c>
      <c r="Y44" s="176">
        <f t="shared" si="2"/>
        <v>0.98646262507357263</v>
      </c>
      <c r="Z44" s="177">
        <f t="shared" si="3"/>
        <v>0.99553917164895755</v>
      </c>
      <c r="AA44" s="178">
        <f t="shared" si="4"/>
        <v>0.99553917164895755</v>
      </c>
      <c r="AB44" s="180">
        <v>1</v>
      </c>
      <c r="AC44" s="180">
        <v>1.01</v>
      </c>
      <c r="AD44" s="180">
        <v>0.99</v>
      </c>
      <c r="AE44" s="180">
        <v>1.02</v>
      </c>
      <c r="AF44" s="180">
        <v>0.98</v>
      </c>
    </row>
    <row r="45" spans="2:49" x14ac:dyDescent="0.25">
      <c r="B45" s="96">
        <v>20230228</v>
      </c>
      <c r="C45" s="97">
        <v>1.6830000000000001</v>
      </c>
      <c r="D45" s="98">
        <f t="shared" si="0"/>
        <v>-9.4173042966451126E-3</v>
      </c>
      <c r="E45" s="99">
        <f t="shared" si="1"/>
        <v>-1.9230769230769162E-2</v>
      </c>
      <c r="F45" s="100">
        <v>0.84</v>
      </c>
      <c r="G45" s="101">
        <v>0.86</v>
      </c>
      <c r="H45" s="101">
        <v>-0.42</v>
      </c>
      <c r="I45" s="101">
        <v>0.48</v>
      </c>
      <c r="J45" s="101">
        <v>1.19</v>
      </c>
      <c r="K45" s="101">
        <v>-0.33</v>
      </c>
      <c r="L45" s="101">
        <v>0.4</v>
      </c>
      <c r="M45" s="102">
        <v>1.6830000000000001</v>
      </c>
      <c r="N45" s="103">
        <v>7.9</v>
      </c>
      <c r="O45" s="103">
        <v>8.5</v>
      </c>
      <c r="P45" s="103">
        <v>7.6</v>
      </c>
      <c r="Q45" s="103">
        <v>7.1</v>
      </c>
      <c r="R45" s="103">
        <v>104.9</v>
      </c>
      <c r="S45" s="104">
        <v>105.3</v>
      </c>
      <c r="T45" s="286" t="s">
        <v>289</v>
      </c>
      <c r="U45" s="367" t="s">
        <v>292</v>
      </c>
      <c r="V45" s="315" t="s">
        <v>290</v>
      </c>
      <c r="W45" s="41"/>
      <c r="X45" s="183">
        <f t="shared" si="5"/>
        <v>44985</v>
      </c>
      <c r="Y45" s="176">
        <f t="shared" si="2"/>
        <v>0.99058269570335489</v>
      </c>
      <c r="Z45" s="177">
        <f t="shared" si="3"/>
        <v>0.99553917164895755</v>
      </c>
      <c r="AA45" s="178">
        <f t="shared" si="4"/>
        <v>0.99553917164895755</v>
      </c>
      <c r="AB45" s="180">
        <v>1</v>
      </c>
      <c r="AC45" s="180">
        <v>1.01</v>
      </c>
      <c r="AD45" s="180">
        <v>0.99</v>
      </c>
      <c r="AE45" s="180">
        <v>1.02</v>
      </c>
      <c r="AF45" s="180">
        <v>0.98</v>
      </c>
    </row>
    <row r="46" spans="2:49" x14ac:dyDescent="0.25">
      <c r="B46" s="96">
        <v>20230301</v>
      </c>
      <c r="C46" s="97">
        <v>1.6839999999999999</v>
      </c>
      <c r="D46" s="98">
        <f t="shared" si="0"/>
        <v>-8.8287227781048694E-3</v>
      </c>
      <c r="E46" s="99">
        <f t="shared" si="1"/>
        <v>-1.8648018648018683E-2</v>
      </c>
      <c r="F46" s="100">
        <v>0.76</v>
      </c>
      <c r="G46" s="101">
        <v>0.82</v>
      </c>
      <c r="H46" s="101">
        <v>-0.34</v>
      </c>
      <c r="I46" s="101">
        <v>0.43</v>
      </c>
      <c r="J46" s="101">
        <v>1.17</v>
      </c>
      <c r="K46" s="101">
        <v>-0.3</v>
      </c>
      <c r="L46" s="101">
        <v>0.36</v>
      </c>
      <c r="M46" s="102">
        <v>1.6839999999999999</v>
      </c>
      <c r="N46" s="103">
        <v>8</v>
      </c>
      <c r="O46" s="103">
        <v>8.4</v>
      </c>
      <c r="P46" s="103">
        <v>7.4</v>
      </c>
      <c r="Q46" s="103">
        <v>7.3</v>
      </c>
      <c r="R46" s="103">
        <v>104.9</v>
      </c>
      <c r="S46" s="104">
        <v>105.2</v>
      </c>
      <c r="T46" s="286" t="s">
        <v>293</v>
      </c>
      <c r="U46" s="367" t="s">
        <v>239</v>
      </c>
      <c r="V46" s="315" t="s">
        <v>294</v>
      </c>
      <c r="W46" s="41"/>
      <c r="X46" s="183">
        <f t="shared" si="5"/>
        <v>44986</v>
      </c>
      <c r="Y46" s="176">
        <f t="shared" si="2"/>
        <v>0.99117127722189513</v>
      </c>
      <c r="Z46" s="177">
        <f t="shared" si="3"/>
        <v>0.99512785298541628</v>
      </c>
      <c r="AA46" s="178">
        <f t="shared" si="4"/>
        <v>0.99553917164895755</v>
      </c>
      <c r="AB46" s="180">
        <v>1</v>
      </c>
      <c r="AC46" s="180">
        <v>1.01</v>
      </c>
      <c r="AD46" s="180">
        <v>0.99</v>
      </c>
      <c r="AE46" s="180">
        <v>1.02</v>
      </c>
      <c r="AF46" s="180">
        <v>0.98</v>
      </c>
    </row>
    <row r="47" spans="2:49" x14ac:dyDescent="0.25">
      <c r="B47" s="96">
        <v>20230302</v>
      </c>
      <c r="C47" s="97">
        <v>1.6890000000000001</v>
      </c>
      <c r="D47" s="98">
        <f t="shared" si="0"/>
        <v>-5.8858151854032092E-3</v>
      </c>
      <c r="E47" s="99">
        <f t="shared" si="1"/>
        <v>-1.5734265734265729E-2</v>
      </c>
      <c r="F47" s="100">
        <v>0.74</v>
      </c>
      <c r="G47" s="101">
        <v>0.89</v>
      </c>
      <c r="H47" s="101">
        <v>-0.41</v>
      </c>
      <c r="I47" s="101">
        <v>0.47</v>
      </c>
      <c r="J47" s="101">
        <v>1.19</v>
      </c>
      <c r="K47" s="101">
        <v>-0.33</v>
      </c>
      <c r="L47" s="101">
        <v>0.4</v>
      </c>
      <c r="M47" s="102">
        <v>1.6890000000000001</v>
      </c>
      <c r="N47" s="103">
        <v>7.8</v>
      </c>
      <c r="O47" s="103">
        <v>8.6</v>
      </c>
      <c r="P47" s="103">
        <v>7.5</v>
      </c>
      <c r="Q47" s="103">
        <v>7.3</v>
      </c>
      <c r="R47" s="103">
        <v>104.9</v>
      </c>
      <c r="S47" s="104">
        <v>105.2</v>
      </c>
      <c r="T47" s="286" t="s">
        <v>174</v>
      </c>
      <c r="U47" s="367" t="s">
        <v>292</v>
      </c>
      <c r="V47" s="315" t="s">
        <v>314</v>
      </c>
      <c r="W47" s="41"/>
      <c r="X47" s="183">
        <f t="shared" si="5"/>
        <v>44987</v>
      </c>
      <c r="Y47" s="176">
        <f t="shared" si="2"/>
        <v>0.99411418481459679</v>
      </c>
      <c r="Z47" s="177">
        <f t="shared" si="3"/>
        <v>0.9945988990063358</v>
      </c>
      <c r="AA47" s="178">
        <f t="shared" si="4"/>
        <v>0.99553917164895755</v>
      </c>
      <c r="AB47" s="180">
        <v>1</v>
      </c>
      <c r="AC47" s="180">
        <v>1.01</v>
      </c>
      <c r="AD47" s="180">
        <v>0.99</v>
      </c>
      <c r="AE47" s="180">
        <v>1.02</v>
      </c>
      <c r="AF47" s="180">
        <v>0.98</v>
      </c>
    </row>
    <row r="48" spans="2:49" x14ac:dyDescent="0.25">
      <c r="B48" s="96">
        <v>20230303</v>
      </c>
      <c r="C48" s="97">
        <v>1.6879999999999999</v>
      </c>
      <c r="D48" s="98">
        <f t="shared" si="0"/>
        <v>-6.4743967039435635E-3</v>
      </c>
      <c r="E48" s="99">
        <f t="shared" si="1"/>
        <v>-1.631701631701632E-2</v>
      </c>
      <c r="F48" s="100">
        <v>0.68</v>
      </c>
      <c r="G48" s="101">
        <v>0.74</v>
      </c>
      <c r="H48" s="101">
        <v>-0.36</v>
      </c>
      <c r="I48" s="101">
        <v>0.44</v>
      </c>
      <c r="J48" s="101">
        <v>1.1299999999999999</v>
      </c>
      <c r="K48" s="101">
        <v>-0.28999999999999998</v>
      </c>
      <c r="L48" s="101">
        <v>0.37</v>
      </c>
      <c r="M48" s="102">
        <v>1.6879999999999999</v>
      </c>
      <c r="N48" s="103">
        <v>8.1</v>
      </c>
      <c r="O48" s="103">
        <v>8.4</v>
      </c>
      <c r="P48" s="103">
        <v>7</v>
      </c>
      <c r="Q48" s="103">
        <v>7.6</v>
      </c>
      <c r="R48" s="103">
        <v>104.9</v>
      </c>
      <c r="S48" s="104">
        <v>105.3</v>
      </c>
      <c r="T48" s="286" t="s">
        <v>317</v>
      </c>
      <c r="U48" s="312" t="s">
        <v>157</v>
      </c>
      <c r="V48" s="315" t="s">
        <v>318</v>
      </c>
      <c r="W48" s="41"/>
      <c r="X48" s="183">
        <f t="shared" si="5"/>
        <v>44988</v>
      </c>
      <c r="Y48" s="176">
        <f t="shared" si="2"/>
        <v>0.99352560329605644</v>
      </c>
      <c r="Z48" s="177">
        <f t="shared" si="3"/>
        <v>0.99400382577987056</v>
      </c>
      <c r="AA48" s="178">
        <f t="shared" si="4"/>
        <v>0.99553917164895755</v>
      </c>
      <c r="AB48" s="180">
        <v>1</v>
      </c>
      <c r="AC48" s="180">
        <v>1.01</v>
      </c>
      <c r="AD48" s="180">
        <v>0.99</v>
      </c>
      <c r="AE48" s="180">
        <v>1.02</v>
      </c>
      <c r="AF48" s="180">
        <v>0.98</v>
      </c>
    </row>
    <row r="49" spans="2:32" x14ac:dyDescent="0.25">
      <c r="B49" s="96">
        <v>20230306</v>
      </c>
      <c r="C49" s="97">
        <v>1.7010000000000001</v>
      </c>
      <c r="D49" s="98">
        <f t="shared" si="0"/>
        <v>1.1771630370807085E-3</v>
      </c>
      <c r="E49" s="99">
        <f t="shared" si="1"/>
        <v>-8.7412587412586396E-3</v>
      </c>
      <c r="F49" s="100">
        <v>0.76</v>
      </c>
      <c r="G49" s="101">
        <v>0.84</v>
      </c>
      <c r="H49" s="101">
        <v>-0.35</v>
      </c>
      <c r="I49" s="101">
        <v>0.5</v>
      </c>
      <c r="J49" s="101">
        <v>1.18</v>
      </c>
      <c r="K49" s="101">
        <v>-0.32</v>
      </c>
      <c r="L49" s="101">
        <v>0.39</v>
      </c>
      <c r="M49" s="102">
        <v>1.7010000000000001</v>
      </c>
      <c r="N49" s="103">
        <v>8</v>
      </c>
      <c r="O49" s="103">
        <v>8.3000000000000007</v>
      </c>
      <c r="P49" s="103">
        <v>7.4</v>
      </c>
      <c r="Q49" s="103">
        <v>7.1</v>
      </c>
      <c r="R49" s="103">
        <v>104.9</v>
      </c>
      <c r="S49" s="104">
        <v>105.3</v>
      </c>
      <c r="T49" s="286" t="s">
        <v>227</v>
      </c>
      <c r="U49" s="367" t="s">
        <v>227</v>
      </c>
      <c r="V49" s="315" t="s">
        <v>321</v>
      </c>
      <c r="W49" s="41"/>
      <c r="X49" s="183">
        <f t="shared" si="5"/>
        <v>44991</v>
      </c>
      <c r="Y49" s="176">
        <f t="shared" si="2"/>
        <v>1.0011771630370807</v>
      </c>
      <c r="Z49" s="177">
        <f t="shared" si="3"/>
        <v>0.99391799097508349</v>
      </c>
      <c r="AA49" s="178">
        <f t="shared" si="4"/>
        <v>0.99553917164895755</v>
      </c>
      <c r="AB49" s="180">
        <v>1</v>
      </c>
      <c r="AC49" s="180">
        <v>1.01</v>
      </c>
      <c r="AD49" s="180">
        <v>0.99</v>
      </c>
      <c r="AE49" s="180">
        <v>1.02</v>
      </c>
      <c r="AF49" s="180">
        <v>0.98</v>
      </c>
    </row>
    <row r="50" spans="2:32" x14ac:dyDescent="0.25">
      <c r="B50" s="96">
        <v>20230307</v>
      </c>
      <c r="C50" s="97">
        <v>1.6930000000000001</v>
      </c>
      <c r="D50" s="98">
        <f t="shared" si="0"/>
        <v>-3.5314891112419033E-3</v>
      </c>
      <c r="E50" s="99">
        <f t="shared" si="1"/>
        <v>-1.3403263403263366E-2</v>
      </c>
      <c r="F50" s="100">
        <v>0.73</v>
      </c>
      <c r="G50" s="101">
        <v>0.81</v>
      </c>
      <c r="H50" s="101">
        <v>-0.37</v>
      </c>
      <c r="I50" s="101">
        <v>0.4</v>
      </c>
      <c r="J50" s="101">
        <v>1.21</v>
      </c>
      <c r="K50" s="101">
        <v>-0.27</v>
      </c>
      <c r="L50" s="101">
        <v>0.37</v>
      </c>
      <c r="M50" s="102">
        <v>1.6930000000000001</v>
      </c>
      <c r="N50" s="103">
        <v>8</v>
      </c>
      <c r="O50" s="103">
        <v>8.4</v>
      </c>
      <c r="P50" s="103">
        <v>7.3</v>
      </c>
      <c r="Q50" s="103">
        <v>7.4</v>
      </c>
      <c r="R50" s="103">
        <v>104.9</v>
      </c>
      <c r="S50" s="104">
        <v>105.2</v>
      </c>
      <c r="T50" s="286" t="s">
        <v>191</v>
      </c>
      <c r="U50" s="312" t="s">
        <v>292</v>
      </c>
      <c r="V50" s="315" t="s">
        <v>324</v>
      </c>
      <c r="W50" s="41"/>
      <c r="X50" s="183">
        <f t="shared" si="5"/>
        <v>44992</v>
      </c>
      <c r="Y50" s="176">
        <f t="shared" si="2"/>
        <v>0.9964685108887581</v>
      </c>
      <c r="Z50" s="177">
        <f t="shared" si="3"/>
        <v>0.99381989405532667</v>
      </c>
      <c r="AA50" s="178">
        <f t="shared" si="4"/>
        <v>0.99553917164895755</v>
      </c>
      <c r="AB50" s="180">
        <v>1</v>
      </c>
      <c r="AC50" s="180">
        <v>1.01</v>
      </c>
      <c r="AD50" s="180">
        <v>0.99</v>
      </c>
      <c r="AE50" s="180">
        <v>1.02</v>
      </c>
      <c r="AF50" s="180">
        <v>0.98</v>
      </c>
    </row>
    <row r="51" spans="2:32" x14ac:dyDescent="0.25">
      <c r="B51" s="96">
        <v>20230308</v>
      </c>
      <c r="C51" s="97">
        <v>1.6839999999999999</v>
      </c>
      <c r="D51" s="98">
        <f t="shared" si="0"/>
        <v>-8.8287227781048694E-3</v>
      </c>
      <c r="E51" s="99">
        <f t="shared" si="1"/>
        <v>-1.8648018648018683E-2</v>
      </c>
      <c r="F51" s="100">
        <v>0.68</v>
      </c>
      <c r="G51" s="101">
        <v>0.87</v>
      </c>
      <c r="H51" s="101">
        <v>-0.33</v>
      </c>
      <c r="I51" s="101">
        <v>0.5</v>
      </c>
      <c r="J51" s="101">
        <v>1.0900000000000001</v>
      </c>
      <c r="K51" s="101">
        <v>-0.25</v>
      </c>
      <c r="L51" s="101">
        <v>0.41</v>
      </c>
      <c r="M51" s="102">
        <v>1.6839999999999999</v>
      </c>
      <c r="N51" s="103">
        <v>7.8</v>
      </c>
      <c r="O51" s="103">
        <v>8.5</v>
      </c>
      <c r="P51" s="103">
        <v>7.4</v>
      </c>
      <c r="Q51" s="103">
        <v>7.3</v>
      </c>
      <c r="R51" s="103">
        <v>104.9</v>
      </c>
      <c r="S51" s="104">
        <v>105.2</v>
      </c>
      <c r="T51" s="286" t="s">
        <v>174</v>
      </c>
      <c r="U51" s="367" t="s">
        <v>292</v>
      </c>
      <c r="V51" s="315" t="s">
        <v>326</v>
      </c>
      <c r="W51" s="41"/>
      <c r="X51" s="183">
        <f t="shared" si="5"/>
        <v>44993</v>
      </c>
      <c r="Y51" s="176">
        <f t="shared" si="2"/>
        <v>0.99117127722189513</v>
      </c>
      <c r="Z51" s="177">
        <f t="shared" si="3"/>
        <v>0.99397835831031844</v>
      </c>
      <c r="AA51" s="178">
        <f t="shared" si="4"/>
        <v>0.99553917164895755</v>
      </c>
      <c r="AB51" s="180">
        <v>1</v>
      </c>
      <c r="AC51" s="180">
        <v>1.01</v>
      </c>
      <c r="AD51" s="180">
        <v>0.99</v>
      </c>
      <c r="AE51" s="180">
        <v>1.02</v>
      </c>
      <c r="AF51" s="180">
        <v>0.98</v>
      </c>
    </row>
    <row r="52" spans="2:32" x14ac:dyDescent="0.25">
      <c r="B52" s="96">
        <v>20230308</v>
      </c>
      <c r="C52" s="97">
        <v>1.69</v>
      </c>
      <c r="D52" s="98">
        <f t="shared" si="0"/>
        <v>-5.297233666862966E-3</v>
      </c>
      <c r="E52" s="99">
        <f t="shared" si="1"/>
        <v>-1.5151515151515138E-2</v>
      </c>
      <c r="F52" s="100">
        <v>0.56000000000000005</v>
      </c>
      <c r="G52" s="101">
        <v>0.77</v>
      </c>
      <c r="H52" s="101">
        <v>-0.28999999999999998</v>
      </c>
      <c r="I52" s="101">
        <v>0.47</v>
      </c>
      <c r="J52" s="101">
        <v>1.0900000000000001</v>
      </c>
      <c r="K52" s="101">
        <v>-0.27</v>
      </c>
      <c r="L52" s="101">
        <v>0.36</v>
      </c>
      <c r="M52" s="102">
        <v>1.69</v>
      </c>
      <c r="N52" s="103">
        <v>7.5</v>
      </c>
      <c r="O52" s="103">
        <v>8.8000000000000007</v>
      </c>
      <c r="P52" s="103">
        <v>7.2</v>
      </c>
      <c r="Q52" s="103">
        <v>7.5</v>
      </c>
      <c r="R52" s="103">
        <v>104.9</v>
      </c>
      <c r="S52" s="104">
        <v>105.3</v>
      </c>
      <c r="T52" s="286" t="s">
        <v>157</v>
      </c>
      <c r="U52" s="312" t="s">
        <v>83</v>
      </c>
      <c r="V52" s="315" t="s">
        <v>327</v>
      </c>
      <c r="W52" s="41"/>
      <c r="X52" s="183">
        <f t="shared" si="5"/>
        <v>44993</v>
      </c>
      <c r="Y52" s="176">
        <f t="shared" si="2"/>
        <v>0.99470276633313703</v>
      </c>
      <c r="Z52" s="177">
        <f t="shared" si="3"/>
        <v>0.99440847557386702</v>
      </c>
      <c r="AA52" s="178">
        <f t="shared" si="4"/>
        <v>0.99553917164895755</v>
      </c>
      <c r="AB52" s="180">
        <v>1</v>
      </c>
      <c r="AC52" s="180">
        <v>1.01</v>
      </c>
      <c r="AD52" s="180">
        <v>0.99</v>
      </c>
      <c r="AE52" s="180">
        <v>1.02</v>
      </c>
      <c r="AF52" s="180">
        <v>0.98</v>
      </c>
    </row>
    <row r="53" spans="2:32" x14ac:dyDescent="0.25">
      <c r="B53" s="96">
        <v>20230309</v>
      </c>
      <c r="C53" s="97">
        <v>1.698</v>
      </c>
      <c r="D53" s="98">
        <f t="shared" si="0"/>
        <v>-5.8858151854035423E-4</v>
      </c>
      <c r="E53" s="99">
        <f t="shared" si="1"/>
        <v>-1.0489510489510523E-2</v>
      </c>
      <c r="F53" s="100">
        <v>0.64</v>
      </c>
      <c r="G53" s="101">
        <v>0.82</v>
      </c>
      <c r="H53" s="101">
        <v>-0.31</v>
      </c>
      <c r="I53" s="101">
        <v>0.47</v>
      </c>
      <c r="J53" s="101">
        <v>1.1499999999999999</v>
      </c>
      <c r="K53" s="101">
        <v>-0.27</v>
      </c>
      <c r="L53" s="101">
        <v>0.39</v>
      </c>
      <c r="M53" s="102">
        <v>1.698</v>
      </c>
      <c r="N53" s="103">
        <v>7.7</v>
      </c>
      <c r="O53" s="103">
        <v>8.6999999999999993</v>
      </c>
      <c r="P53" s="103">
        <v>7.4</v>
      </c>
      <c r="Q53" s="103">
        <v>7.4</v>
      </c>
      <c r="R53" s="103">
        <v>104.9</v>
      </c>
      <c r="S53" s="104">
        <v>105.2</v>
      </c>
      <c r="T53" s="286" t="s">
        <v>302</v>
      </c>
      <c r="U53" s="367" t="s">
        <v>292</v>
      </c>
      <c r="V53" s="315" t="s">
        <v>341</v>
      </c>
      <c r="W53" s="41"/>
      <c r="X53" s="183">
        <f t="shared" si="5"/>
        <v>44994</v>
      </c>
      <c r="Y53" s="176">
        <f t="shared" si="2"/>
        <v>0.99941141848145965</v>
      </c>
      <c r="Z53" s="177">
        <f t="shared" si="3"/>
        <v>0.99464925892236067</v>
      </c>
      <c r="AA53" s="178">
        <f t="shared" si="4"/>
        <v>0.99553917164895755</v>
      </c>
      <c r="AB53" s="180">
        <v>1</v>
      </c>
      <c r="AC53" s="180">
        <v>1.01</v>
      </c>
      <c r="AD53" s="180">
        <v>0.99</v>
      </c>
      <c r="AE53" s="180">
        <v>1.02</v>
      </c>
      <c r="AF53" s="180">
        <v>0.98</v>
      </c>
    </row>
    <row r="54" spans="2:32" x14ac:dyDescent="0.25">
      <c r="B54" s="96">
        <v>20230310</v>
      </c>
      <c r="C54" s="97">
        <v>1.7030000000000001</v>
      </c>
      <c r="D54" s="98">
        <f t="shared" si="0"/>
        <v>2.3543260741611949E-3</v>
      </c>
      <c r="E54" s="99">
        <f t="shared" si="1"/>
        <v>-7.575757575757569E-3</v>
      </c>
      <c r="F54" s="100">
        <v>0.76</v>
      </c>
      <c r="G54" s="101">
        <v>0.81</v>
      </c>
      <c r="H54" s="101">
        <v>-0.39</v>
      </c>
      <c r="I54" s="101">
        <v>0.42</v>
      </c>
      <c r="J54" s="101">
        <v>1.1299999999999999</v>
      </c>
      <c r="K54" s="101">
        <v>-0.24</v>
      </c>
      <c r="L54" s="101">
        <v>0.38</v>
      </c>
      <c r="M54" s="102">
        <v>1.7030000000000001</v>
      </c>
      <c r="N54" s="103">
        <v>8.1999999999999993</v>
      </c>
      <c r="O54" s="103">
        <v>8.1999999999999993</v>
      </c>
      <c r="P54" s="103">
        <v>7.2</v>
      </c>
      <c r="Q54" s="103">
        <v>7.5</v>
      </c>
      <c r="R54" s="103">
        <v>104.9</v>
      </c>
      <c r="S54" s="104">
        <v>105.2</v>
      </c>
      <c r="T54" s="286" t="s">
        <v>320</v>
      </c>
      <c r="U54" s="312" t="s">
        <v>245</v>
      </c>
      <c r="V54" s="315" t="s">
        <v>344</v>
      </c>
      <c r="W54" s="41"/>
      <c r="X54" s="183">
        <f t="shared" si="5"/>
        <v>44995</v>
      </c>
      <c r="Y54" s="176">
        <f t="shared" si="2"/>
        <v>1.0023543260741612</v>
      </c>
      <c r="Z54" s="177">
        <f>IF(C54="",IF(Y54="","",Y54),AVERAGE(Y45:Y65))</f>
        <v>0.99546792230723946</v>
      </c>
      <c r="AA54" s="178">
        <f>IF(C54="",IF(Z54="","",Z54),AVERAGE(Y33:Y75))</f>
        <v>0.99553917164895755</v>
      </c>
      <c r="AB54" s="180">
        <v>1</v>
      </c>
      <c r="AC54" s="180">
        <v>1.01</v>
      </c>
      <c r="AD54" s="180">
        <v>0.99</v>
      </c>
      <c r="AE54" s="180">
        <v>1.02</v>
      </c>
      <c r="AF54" s="180">
        <v>0.98</v>
      </c>
    </row>
    <row r="55" spans="2:32" x14ac:dyDescent="0.25">
      <c r="B55" s="96"/>
      <c r="C55" s="97"/>
      <c r="D55" s="98" t="str">
        <f t="shared" si="0"/>
        <v/>
      </c>
      <c r="E55" s="99" t="str">
        <f t="shared" si="1"/>
        <v/>
      </c>
      <c r="F55" s="100"/>
      <c r="G55" s="101"/>
      <c r="H55" s="101"/>
      <c r="I55" s="101"/>
      <c r="J55" s="101"/>
      <c r="K55" s="101"/>
      <c r="L55" s="101"/>
      <c r="M55" s="102"/>
      <c r="N55" s="103"/>
      <c r="O55" s="103"/>
      <c r="P55" s="103"/>
      <c r="Q55" s="103"/>
      <c r="R55" s="103"/>
      <c r="S55" s="104"/>
      <c r="T55" s="286"/>
      <c r="U55" s="312"/>
      <c r="V55" s="172"/>
      <c r="W55" s="41"/>
      <c r="X55" s="183" t="e">
        <f t="shared" si="5"/>
        <v>#VALUE!</v>
      </c>
      <c r="Y55" s="176" t="str">
        <f t="shared" si="2"/>
        <v/>
      </c>
      <c r="Z55" s="177" t="str">
        <f t="shared" si="3"/>
        <v/>
      </c>
      <c r="AA55" s="178" t="str">
        <f t="shared" si="4"/>
        <v/>
      </c>
      <c r="AB55" s="180">
        <v>1</v>
      </c>
      <c r="AC55" s="180">
        <v>1.01</v>
      </c>
      <c r="AD55" s="180">
        <v>0.99</v>
      </c>
      <c r="AE55" s="180">
        <v>1.02</v>
      </c>
      <c r="AF55" s="180">
        <v>0.98</v>
      </c>
    </row>
    <row r="56" spans="2:32" x14ac:dyDescent="0.25">
      <c r="B56" s="96"/>
      <c r="C56" s="97"/>
      <c r="D56" s="98" t="str">
        <f t="shared" si="0"/>
        <v/>
      </c>
      <c r="E56" s="99" t="str">
        <f t="shared" si="1"/>
        <v/>
      </c>
      <c r="F56" s="100"/>
      <c r="G56" s="101"/>
      <c r="H56" s="101"/>
      <c r="I56" s="101"/>
      <c r="J56" s="101"/>
      <c r="K56" s="101"/>
      <c r="L56" s="101"/>
      <c r="M56" s="102"/>
      <c r="N56" s="103"/>
      <c r="O56" s="103"/>
      <c r="P56" s="103"/>
      <c r="Q56" s="103"/>
      <c r="R56" s="103"/>
      <c r="S56" s="104"/>
      <c r="T56" s="286"/>
      <c r="U56" s="312"/>
      <c r="V56" s="172"/>
      <c r="W56" s="41"/>
      <c r="X56" s="183" t="e">
        <f t="shared" si="5"/>
        <v>#VALUE!</v>
      </c>
      <c r="Y56" s="176" t="str">
        <f t="shared" si="2"/>
        <v/>
      </c>
      <c r="Z56" s="177" t="str">
        <f t="shared" si="3"/>
        <v/>
      </c>
      <c r="AA56" s="178" t="str">
        <f t="shared" si="4"/>
        <v/>
      </c>
      <c r="AB56" s="180">
        <v>1</v>
      </c>
      <c r="AC56" s="180">
        <v>1.01</v>
      </c>
      <c r="AD56" s="180">
        <v>0.99</v>
      </c>
      <c r="AE56" s="180">
        <v>1.02</v>
      </c>
      <c r="AF56" s="180">
        <v>0.98</v>
      </c>
    </row>
    <row r="57" spans="2:32" x14ac:dyDescent="0.25">
      <c r="B57" s="96"/>
      <c r="C57" s="97"/>
      <c r="D57" s="98" t="str">
        <f t="shared" si="0"/>
        <v/>
      </c>
      <c r="E57" s="99" t="str">
        <f t="shared" si="1"/>
        <v/>
      </c>
      <c r="F57" s="100"/>
      <c r="G57" s="101"/>
      <c r="H57" s="101"/>
      <c r="I57" s="101"/>
      <c r="J57" s="101"/>
      <c r="K57" s="101"/>
      <c r="L57" s="101"/>
      <c r="M57" s="102"/>
      <c r="N57" s="103"/>
      <c r="O57" s="103"/>
      <c r="P57" s="103"/>
      <c r="Q57" s="103"/>
      <c r="R57" s="103"/>
      <c r="S57" s="104"/>
      <c r="T57" s="286"/>
      <c r="U57" s="312"/>
      <c r="V57" s="172"/>
      <c r="W57" s="41"/>
      <c r="X57" s="183" t="e">
        <f t="shared" si="5"/>
        <v>#VALUE!</v>
      </c>
      <c r="Y57" s="176" t="str">
        <f t="shared" si="2"/>
        <v/>
      </c>
      <c r="Z57" s="177" t="str">
        <f t="shared" si="3"/>
        <v/>
      </c>
      <c r="AA57" s="178" t="str">
        <f t="shared" si="4"/>
        <v/>
      </c>
      <c r="AB57" s="180">
        <v>1</v>
      </c>
      <c r="AC57" s="180">
        <v>1.01</v>
      </c>
      <c r="AD57" s="180">
        <v>0.99</v>
      </c>
      <c r="AE57" s="180">
        <v>1.02</v>
      </c>
      <c r="AF57" s="180">
        <v>0.98</v>
      </c>
    </row>
    <row r="58" spans="2:32" x14ac:dyDescent="0.25">
      <c r="B58" s="96"/>
      <c r="C58" s="97"/>
      <c r="D58" s="98" t="str">
        <f t="shared" si="0"/>
        <v/>
      </c>
      <c r="E58" s="99" t="str">
        <f t="shared" si="1"/>
        <v/>
      </c>
      <c r="F58" s="100"/>
      <c r="G58" s="101"/>
      <c r="H58" s="101"/>
      <c r="I58" s="101"/>
      <c r="J58" s="101"/>
      <c r="K58" s="101"/>
      <c r="L58" s="101"/>
      <c r="M58" s="102"/>
      <c r="N58" s="103"/>
      <c r="O58" s="103"/>
      <c r="P58" s="103"/>
      <c r="Q58" s="103"/>
      <c r="R58" s="103"/>
      <c r="S58" s="104"/>
      <c r="T58" s="286"/>
      <c r="U58" s="312"/>
      <c r="V58" s="172"/>
      <c r="W58" s="41"/>
      <c r="X58" s="183" t="e">
        <f t="shared" si="5"/>
        <v>#VALUE!</v>
      </c>
      <c r="Y58" s="176" t="str">
        <f t="shared" si="2"/>
        <v/>
      </c>
      <c r="Z58" s="177" t="str">
        <f t="shared" si="3"/>
        <v/>
      </c>
      <c r="AA58" s="178" t="str">
        <f t="shared" si="4"/>
        <v/>
      </c>
      <c r="AB58" s="180">
        <v>1</v>
      </c>
      <c r="AC58" s="180">
        <v>1.01</v>
      </c>
      <c r="AD58" s="180">
        <v>0.99</v>
      </c>
      <c r="AE58" s="180">
        <v>1.02</v>
      </c>
      <c r="AF58" s="180">
        <v>0.98</v>
      </c>
    </row>
    <row r="59" spans="2:32" x14ac:dyDescent="0.25">
      <c r="B59" s="96"/>
      <c r="C59" s="97"/>
      <c r="D59" s="98" t="str">
        <f t="shared" si="0"/>
        <v/>
      </c>
      <c r="E59" s="99" t="str">
        <f t="shared" si="1"/>
        <v/>
      </c>
      <c r="F59" s="100"/>
      <c r="G59" s="101"/>
      <c r="H59" s="101"/>
      <c r="I59" s="101"/>
      <c r="J59" s="101"/>
      <c r="K59" s="101"/>
      <c r="L59" s="101"/>
      <c r="M59" s="102"/>
      <c r="N59" s="103"/>
      <c r="O59" s="103"/>
      <c r="P59" s="103"/>
      <c r="Q59" s="103"/>
      <c r="R59" s="103"/>
      <c r="S59" s="104"/>
      <c r="T59" s="286"/>
      <c r="U59" s="312"/>
      <c r="V59" s="172"/>
      <c r="W59" s="41"/>
      <c r="X59" s="183" t="e">
        <f t="shared" si="5"/>
        <v>#VALUE!</v>
      </c>
      <c r="Y59" s="176" t="str">
        <f t="shared" si="2"/>
        <v/>
      </c>
      <c r="Z59" s="177" t="str">
        <f t="shared" si="3"/>
        <v/>
      </c>
      <c r="AA59" s="178" t="str">
        <f t="shared" si="4"/>
        <v/>
      </c>
      <c r="AB59" s="180">
        <v>1</v>
      </c>
      <c r="AC59" s="180">
        <v>1.01</v>
      </c>
      <c r="AD59" s="180">
        <v>0.99</v>
      </c>
      <c r="AE59" s="180">
        <v>1.02</v>
      </c>
      <c r="AF59" s="180">
        <v>0.98</v>
      </c>
    </row>
    <row r="60" spans="2:32" x14ac:dyDescent="0.25">
      <c r="B60" s="96"/>
      <c r="C60" s="97"/>
      <c r="D60" s="98" t="str">
        <f t="shared" si="0"/>
        <v/>
      </c>
      <c r="E60" s="99" t="str">
        <f t="shared" si="1"/>
        <v/>
      </c>
      <c r="F60" s="100"/>
      <c r="G60" s="101"/>
      <c r="H60" s="101"/>
      <c r="I60" s="101"/>
      <c r="J60" s="101"/>
      <c r="K60" s="101"/>
      <c r="L60" s="101"/>
      <c r="M60" s="102"/>
      <c r="N60" s="103"/>
      <c r="O60" s="103"/>
      <c r="P60" s="103"/>
      <c r="Q60" s="103"/>
      <c r="R60" s="103"/>
      <c r="S60" s="104"/>
      <c r="T60" s="286"/>
      <c r="U60" s="312"/>
      <c r="V60" s="172"/>
      <c r="W60" s="41"/>
      <c r="X60" s="183" t="e">
        <f t="shared" si="5"/>
        <v>#VALUE!</v>
      </c>
      <c r="Y60" s="176" t="str">
        <f t="shared" si="2"/>
        <v/>
      </c>
      <c r="Z60" s="177" t="str">
        <f t="shared" si="3"/>
        <v/>
      </c>
      <c r="AA60" s="178" t="str">
        <f t="shared" si="4"/>
        <v/>
      </c>
      <c r="AB60" s="180">
        <v>1</v>
      </c>
      <c r="AC60" s="180">
        <v>1.01</v>
      </c>
      <c r="AD60" s="180">
        <v>0.99</v>
      </c>
      <c r="AE60" s="180">
        <v>1.02</v>
      </c>
      <c r="AF60" s="180">
        <v>0.98</v>
      </c>
    </row>
    <row r="61" spans="2:32" x14ac:dyDescent="0.25">
      <c r="B61" s="96"/>
      <c r="C61" s="97"/>
      <c r="D61" s="98" t="str">
        <f t="shared" si="0"/>
        <v/>
      </c>
      <c r="E61" s="99" t="str">
        <f t="shared" si="1"/>
        <v/>
      </c>
      <c r="F61" s="100"/>
      <c r="G61" s="101"/>
      <c r="H61" s="101"/>
      <c r="I61" s="101"/>
      <c r="J61" s="101"/>
      <c r="K61" s="101"/>
      <c r="L61" s="101"/>
      <c r="M61" s="102"/>
      <c r="N61" s="103"/>
      <c r="O61" s="103"/>
      <c r="P61" s="103"/>
      <c r="Q61" s="103"/>
      <c r="R61" s="103"/>
      <c r="S61" s="104"/>
      <c r="T61" s="286"/>
      <c r="U61" s="312"/>
      <c r="V61" s="172"/>
      <c r="W61" s="41"/>
      <c r="X61" s="183" t="e">
        <f t="shared" si="5"/>
        <v>#VALUE!</v>
      </c>
      <c r="Y61" s="176" t="str">
        <f t="shared" si="2"/>
        <v/>
      </c>
      <c r="Z61" s="177" t="str">
        <f t="shared" si="3"/>
        <v/>
      </c>
      <c r="AA61" s="178" t="str">
        <f t="shared" si="4"/>
        <v/>
      </c>
      <c r="AB61" s="180">
        <v>1</v>
      </c>
      <c r="AC61" s="180">
        <v>1.01</v>
      </c>
      <c r="AD61" s="180">
        <v>0.99</v>
      </c>
      <c r="AE61" s="180">
        <v>1.02</v>
      </c>
      <c r="AF61" s="180">
        <v>0.98</v>
      </c>
    </row>
    <row r="62" spans="2:32" x14ac:dyDescent="0.25">
      <c r="B62" s="96"/>
      <c r="C62" s="97"/>
      <c r="D62" s="98" t="str">
        <f t="shared" si="0"/>
        <v/>
      </c>
      <c r="E62" s="99" t="str">
        <f t="shared" si="1"/>
        <v/>
      </c>
      <c r="F62" s="100"/>
      <c r="G62" s="101"/>
      <c r="H62" s="101"/>
      <c r="I62" s="101"/>
      <c r="J62" s="101"/>
      <c r="K62" s="101"/>
      <c r="L62" s="101"/>
      <c r="M62" s="102"/>
      <c r="N62" s="103"/>
      <c r="O62" s="103"/>
      <c r="P62" s="103"/>
      <c r="Q62" s="103"/>
      <c r="R62" s="103"/>
      <c r="S62" s="104"/>
      <c r="T62" s="286"/>
      <c r="U62" s="312"/>
      <c r="V62" s="172"/>
      <c r="W62" s="41"/>
      <c r="X62" s="183" t="e">
        <f t="shared" si="5"/>
        <v>#VALUE!</v>
      </c>
      <c r="Y62" s="176" t="str">
        <f t="shared" si="2"/>
        <v/>
      </c>
      <c r="Z62" s="177" t="str">
        <f t="shared" si="3"/>
        <v/>
      </c>
      <c r="AA62" s="178" t="str">
        <f t="shared" si="4"/>
        <v/>
      </c>
      <c r="AB62" s="180">
        <v>1</v>
      </c>
      <c r="AC62" s="180">
        <v>1.01</v>
      </c>
      <c r="AD62" s="180">
        <v>0.99</v>
      </c>
      <c r="AE62" s="180">
        <v>1.02</v>
      </c>
      <c r="AF62" s="180">
        <v>0.98</v>
      </c>
    </row>
    <row r="63" spans="2:32" x14ac:dyDescent="0.25">
      <c r="B63" s="96"/>
      <c r="C63" s="97"/>
      <c r="D63" s="98" t="str">
        <f t="shared" si="0"/>
        <v/>
      </c>
      <c r="E63" s="99" t="str">
        <f t="shared" si="1"/>
        <v/>
      </c>
      <c r="F63" s="100"/>
      <c r="G63" s="101"/>
      <c r="H63" s="101"/>
      <c r="I63" s="101"/>
      <c r="J63" s="101"/>
      <c r="K63" s="101"/>
      <c r="L63" s="101"/>
      <c r="M63" s="102"/>
      <c r="N63" s="103"/>
      <c r="O63" s="103"/>
      <c r="P63" s="103"/>
      <c r="Q63" s="103"/>
      <c r="R63" s="103"/>
      <c r="S63" s="104"/>
      <c r="T63" s="286"/>
      <c r="U63" s="312"/>
      <c r="V63" s="172"/>
      <c r="W63" s="41"/>
      <c r="X63" s="183" t="e">
        <f t="shared" si="5"/>
        <v>#VALUE!</v>
      </c>
      <c r="Y63" s="176" t="str">
        <f t="shared" si="2"/>
        <v/>
      </c>
      <c r="Z63" s="177" t="str">
        <f t="shared" si="3"/>
        <v/>
      </c>
      <c r="AA63" s="178" t="str">
        <f t="shared" si="4"/>
        <v/>
      </c>
      <c r="AB63" s="180">
        <v>1</v>
      </c>
      <c r="AC63" s="180">
        <v>1.01</v>
      </c>
      <c r="AD63" s="180">
        <v>0.99</v>
      </c>
      <c r="AE63" s="180">
        <v>1.02</v>
      </c>
      <c r="AF63" s="180">
        <v>0.98</v>
      </c>
    </row>
    <row r="64" spans="2:32" x14ac:dyDescent="0.25">
      <c r="B64" s="96"/>
      <c r="C64" s="97"/>
      <c r="D64" s="98" t="str">
        <f t="shared" si="0"/>
        <v/>
      </c>
      <c r="E64" s="99" t="str">
        <f t="shared" si="1"/>
        <v/>
      </c>
      <c r="F64" s="100"/>
      <c r="G64" s="101"/>
      <c r="H64" s="101"/>
      <c r="I64" s="101"/>
      <c r="J64" s="101"/>
      <c r="K64" s="101"/>
      <c r="L64" s="101"/>
      <c r="M64" s="102"/>
      <c r="N64" s="103"/>
      <c r="O64" s="103"/>
      <c r="P64" s="103"/>
      <c r="Q64" s="103"/>
      <c r="R64" s="103"/>
      <c r="S64" s="104"/>
      <c r="T64" s="286"/>
      <c r="U64" s="312"/>
      <c r="V64" s="172"/>
      <c r="W64" s="41"/>
      <c r="X64" s="183" t="e">
        <f t="shared" si="5"/>
        <v>#VALUE!</v>
      </c>
      <c r="Y64" s="176" t="str">
        <f t="shared" si="2"/>
        <v/>
      </c>
      <c r="Z64" s="177" t="str">
        <f t="shared" si="3"/>
        <v/>
      </c>
      <c r="AA64" s="178" t="str">
        <f t="shared" si="4"/>
        <v/>
      </c>
      <c r="AB64" s="180">
        <v>1</v>
      </c>
      <c r="AC64" s="180">
        <v>1.01</v>
      </c>
      <c r="AD64" s="180">
        <v>0.99</v>
      </c>
      <c r="AE64" s="180">
        <v>1.02</v>
      </c>
      <c r="AF64" s="180">
        <v>0.98</v>
      </c>
    </row>
    <row r="65" spans="2:32" x14ac:dyDescent="0.25">
      <c r="B65" s="96"/>
      <c r="C65" s="97"/>
      <c r="D65" s="98" t="str">
        <f t="shared" si="0"/>
        <v/>
      </c>
      <c r="E65" s="99" t="str">
        <f t="shared" si="1"/>
        <v/>
      </c>
      <c r="F65" s="100"/>
      <c r="G65" s="101"/>
      <c r="H65" s="101"/>
      <c r="I65" s="101"/>
      <c r="J65" s="101"/>
      <c r="K65" s="101"/>
      <c r="L65" s="101"/>
      <c r="M65" s="102"/>
      <c r="N65" s="103"/>
      <c r="O65" s="103"/>
      <c r="P65" s="103"/>
      <c r="Q65" s="103"/>
      <c r="R65" s="103"/>
      <c r="S65" s="104"/>
      <c r="T65" s="286"/>
      <c r="U65" s="312"/>
      <c r="V65" s="172"/>
      <c r="W65" s="41"/>
      <c r="X65" s="183" t="e">
        <f t="shared" si="5"/>
        <v>#VALUE!</v>
      </c>
      <c r="Y65" s="176" t="str">
        <f t="shared" si="2"/>
        <v/>
      </c>
      <c r="Z65" s="177" t="str">
        <f t="shared" si="3"/>
        <v/>
      </c>
      <c r="AA65" s="178" t="str">
        <f t="shared" si="4"/>
        <v/>
      </c>
      <c r="AB65" s="180">
        <v>1</v>
      </c>
      <c r="AC65" s="180">
        <v>1.01</v>
      </c>
      <c r="AD65" s="180">
        <v>0.99</v>
      </c>
      <c r="AE65" s="180">
        <v>1.02</v>
      </c>
      <c r="AF65" s="180">
        <v>0.98</v>
      </c>
    </row>
    <row r="66" spans="2:32" x14ac:dyDescent="0.25">
      <c r="B66" s="96"/>
      <c r="C66" s="97"/>
      <c r="D66" s="98" t="str">
        <f t="shared" si="0"/>
        <v/>
      </c>
      <c r="E66" s="99" t="str">
        <f t="shared" si="1"/>
        <v/>
      </c>
      <c r="F66" s="100"/>
      <c r="G66" s="101"/>
      <c r="H66" s="101"/>
      <c r="I66" s="101"/>
      <c r="J66" s="101"/>
      <c r="K66" s="101"/>
      <c r="L66" s="101"/>
      <c r="M66" s="102"/>
      <c r="N66" s="103"/>
      <c r="O66" s="103"/>
      <c r="P66" s="103"/>
      <c r="Q66" s="103"/>
      <c r="R66" s="103"/>
      <c r="S66" s="104"/>
      <c r="T66" s="286"/>
      <c r="U66" s="312"/>
      <c r="V66" s="172"/>
      <c r="W66" s="41"/>
      <c r="X66" s="183" t="e">
        <f t="shared" si="5"/>
        <v>#VALUE!</v>
      </c>
      <c r="Y66" s="176" t="str">
        <f t="shared" si="2"/>
        <v/>
      </c>
      <c r="Z66" s="177" t="str">
        <f t="shared" si="3"/>
        <v/>
      </c>
      <c r="AA66" s="178" t="str">
        <f t="shared" si="4"/>
        <v/>
      </c>
      <c r="AB66" s="180">
        <v>1</v>
      </c>
      <c r="AC66" s="180">
        <v>1.01</v>
      </c>
      <c r="AD66" s="180">
        <v>0.99</v>
      </c>
      <c r="AE66" s="180">
        <v>1.02</v>
      </c>
      <c r="AF66" s="180">
        <v>0.98</v>
      </c>
    </row>
    <row r="67" spans="2:32" x14ac:dyDescent="0.25">
      <c r="B67" s="96"/>
      <c r="C67" s="97"/>
      <c r="D67" s="98" t="str">
        <f t="shared" si="0"/>
        <v/>
      </c>
      <c r="E67" s="99" t="str">
        <f t="shared" si="1"/>
        <v/>
      </c>
      <c r="F67" s="100"/>
      <c r="G67" s="101"/>
      <c r="H67" s="101"/>
      <c r="I67" s="101"/>
      <c r="J67" s="101"/>
      <c r="K67" s="101"/>
      <c r="L67" s="101"/>
      <c r="M67" s="102"/>
      <c r="N67" s="103"/>
      <c r="O67" s="103"/>
      <c r="P67" s="103"/>
      <c r="Q67" s="103"/>
      <c r="R67" s="103"/>
      <c r="S67" s="104"/>
      <c r="T67" s="286"/>
      <c r="U67" s="312"/>
      <c r="V67" s="172"/>
      <c r="W67" s="41"/>
      <c r="X67" s="183" t="e">
        <f t="shared" si="5"/>
        <v>#VALUE!</v>
      </c>
      <c r="Y67" s="176" t="str">
        <f t="shared" si="2"/>
        <v/>
      </c>
      <c r="Z67" s="177" t="str">
        <f t="shared" si="3"/>
        <v/>
      </c>
      <c r="AA67" s="178" t="str">
        <f t="shared" si="4"/>
        <v/>
      </c>
      <c r="AB67" s="180">
        <v>1</v>
      </c>
      <c r="AC67" s="180">
        <v>1.01</v>
      </c>
      <c r="AD67" s="180">
        <v>0.99</v>
      </c>
      <c r="AE67" s="180">
        <v>1.02</v>
      </c>
      <c r="AF67" s="180">
        <v>0.98</v>
      </c>
    </row>
    <row r="68" spans="2:32" x14ac:dyDescent="0.25">
      <c r="B68" s="96"/>
      <c r="C68" s="97"/>
      <c r="D68" s="98" t="str">
        <f t="shared" si="0"/>
        <v/>
      </c>
      <c r="E68" s="99" t="str">
        <f t="shared" si="1"/>
        <v/>
      </c>
      <c r="F68" s="100"/>
      <c r="G68" s="101"/>
      <c r="H68" s="101"/>
      <c r="I68" s="101"/>
      <c r="J68" s="101"/>
      <c r="K68" s="101"/>
      <c r="L68" s="101"/>
      <c r="M68" s="102"/>
      <c r="N68" s="103"/>
      <c r="O68" s="103"/>
      <c r="P68" s="103"/>
      <c r="Q68" s="103"/>
      <c r="R68" s="103"/>
      <c r="S68" s="104"/>
      <c r="T68" s="286"/>
      <c r="U68" s="312"/>
      <c r="V68" s="172"/>
      <c r="W68" s="41"/>
      <c r="X68" s="183" t="e">
        <f t="shared" si="5"/>
        <v>#VALUE!</v>
      </c>
      <c r="Y68" s="176" t="str">
        <f t="shared" si="2"/>
        <v/>
      </c>
      <c r="Z68" s="177" t="str">
        <f t="shared" si="3"/>
        <v/>
      </c>
      <c r="AA68" s="178" t="str">
        <f t="shared" si="4"/>
        <v/>
      </c>
      <c r="AB68" s="180">
        <v>1</v>
      </c>
      <c r="AC68" s="180">
        <v>1.01</v>
      </c>
      <c r="AD68" s="180">
        <v>0.99</v>
      </c>
      <c r="AE68" s="180">
        <v>1.02</v>
      </c>
      <c r="AF68" s="180">
        <v>0.98</v>
      </c>
    </row>
    <row r="69" spans="2:32" x14ac:dyDescent="0.25">
      <c r="B69" s="96"/>
      <c r="C69" s="97"/>
      <c r="D69" s="98" t="str">
        <f t="shared" si="0"/>
        <v/>
      </c>
      <c r="E69" s="99" t="str">
        <f t="shared" si="1"/>
        <v/>
      </c>
      <c r="F69" s="100"/>
      <c r="G69" s="101"/>
      <c r="H69" s="101"/>
      <c r="I69" s="101"/>
      <c r="J69" s="101"/>
      <c r="K69" s="101"/>
      <c r="L69" s="101"/>
      <c r="M69" s="102"/>
      <c r="N69" s="103"/>
      <c r="O69" s="103"/>
      <c r="P69" s="103"/>
      <c r="Q69" s="103"/>
      <c r="R69" s="103"/>
      <c r="S69" s="104"/>
      <c r="T69" s="286"/>
      <c r="U69" s="312"/>
      <c r="V69" s="172"/>
      <c r="W69" s="41"/>
      <c r="X69" s="183" t="e">
        <f t="shared" si="5"/>
        <v>#VALUE!</v>
      </c>
      <c r="Y69" s="176" t="str">
        <f t="shared" si="2"/>
        <v/>
      </c>
      <c r="Z69" s="177" t="str">
        <f t="shared" si="3"/>
        <v/>
      </c>
      <c r="AA69" s="178" t="str">
        <f t="shared" si="4"/>
        <v/>
      </c>
      <c r="AB69" s="180">
        <v>1</v>
      </c>
      <c r="AC69" s="180">
        <v>1.01</v>
      </c>
      <c r="AD69" s="180">
        <v>0.99</v>
      </c>
      <c r="AE69" s="180">
        <v>1.02</v>
      </c>
      <c r="AF69" s="180">
        <v>0.98</v>
      </c>
    </row>
    <row r="70" spans="2:32" x14ac:dyDescent="0.25">
      <c r="B70" s="96"/>
      <c r="C70" s="97"/>
      <c r="D70" s="98" t="str">
        <f t="shared" si="0"/>
        <v/>
      </c>
      <c r="E70" s="99" t="str">
        <f t="shared" si="1"/>
        <v/>
      </c>
      <c r="F70" s="100"/>
      <c r="G70" s="101"/>
      <c r="H70" s="101"/>
      <c r="I70" s="101"/>
      <c r="J70" s="101"/>
      <c r="K70" s="101"/>
      <c r="L70" s="101"/>
      <c r="M70" s="102"/>
      <c r="N70" s="103"/>
      <c r="O70" s="103"/>
      <c r="P70" s="103"/>
      <c r="Q70" s="103"/>
      <c r="R70" s="103"/>
      <c r="S70" s="104"/>
      <c r="T70" s="286"/>
      <c r="U70" s="312"/>
      <c r="V70" s="172"/>
      <c r="W70" s="41"/>
      <c r="X70" s="183" t="e">
        <f t="shared" si="5"/>
        <v>#VALUE!</v>
      </c>
      <c r="Y70" s="176" t="str">
        <f t="shared" si="2"/>
        <v/>
      </c>
      <c r="Z70" s="177" t="str">
        <f t="shared" si="3"/>
        <v/>
      </c>
      <c r="AA70" s="178" t="str">
        <f t="shared" si="4"/>
        <v/>
      </c>
      <c r="AB70" s="180">
        <v>1</v>
      </c>
      <c r="AC70" s="180">
        <v>1.01</v>
      </c>
      <c r="AD70" s="180">
        <v>0.99</v>
      </c>
      <c r="AE70" s="180">
        <v>1.02</v>
      </c>
      <c r="AF70" s="180">
        <v>0.98</v>
      </c>
    </row>
    <row r="71" spans="2:32" x14ac:dyDescent="0.25">
      <c r="B71" s="96"/>
      <c r="C71" s="97"/>
      <c r="D71" s="98" t="str">
        <f t="shared" si="0"/>
        <v/>
      </c>
      <c r="E71" s="99" t="str">
        <f t="shared" si="1"/>
        <v/>
      </c>
      <c r="F71" s="100"/>
      <c r="G71" s="101"/>
      <c r="H71" s="101"/>
      <c r="I71" s="101"/>
      <c r="J71" s="101"/>
      <c r="K71" s="101"/>
      <c r="L71" s="101"/>
      <c r="M71" s="102"/>
      <c r="N71" s="103"/>
      <c r="O71" s="103"/>
      <c r="P71" s="103"/>
      <c r="Q71" s="103"/>
      <c r="R71" s="103"/>
      <c r="S71" s="104"/>
      <c r="T71" s="286"/>
      <c r="U71" s="312"/>
      <c r="V71" s="172"/>
      <c r="W71" s="41"/>
      <c r="X71" s="183" t="e">
        <f t="shared" si="5"/>
        <v>#VALUE!</v>
      </c>
      <c r="Y71" s="176" t="str">
        <f t="shared" si="2"/>
        <v/>
      </c>
      <c r="Z71" s="177" t="str">
        <f t="shared" si="3"/>
        <v/>
      </c>
      <c r="AA71" s="178" t="str">
        <f t="shared" si="4"/>
        <v/>
      </c>
      <c r="AB71" s="180">
        <v>1</v>
      </c>
      <c r="AC71" s="180">
        <v>1.01</v>
      </c>
      <c r="AD71" s="180">
        <v>0.99</v>
      </c>
      <c r="AE71" s="180">
        <v>1.02</v>
      </c>
      <c r="AF71" s="180">
        <v>0.98</v>
      </c>
    </row>
    <row r="72" spans="2:32" x14ac:dyDescent="0.25">
      <c r="B72" s="96"/>
      <c r="C72" s="97"/>
      <c r="D72" s="98" t="str">
        <f t="shared" si="0"/>
        <v/>
      </c>
      <c r="E72" s="99" t="str">
        <f t="shared" si="1"/>
        <v/>
      </c>
      <c r="F72" s="100"/>
      <c r="G72" s="101"/>
      <c r="H72" s="101"/>
      <c r="I72" s="101"/>
      <c r="J72" s="101"/>
      <c r="K72" s="101"/>
      <c r="L72" s="101"/>
      <c r="M72" s="102"/>
      <c r="N72" s="103"/>
      <c r="O72" s="103"/>
      <c r="P72" s="103"/>
      <c r="Q72" s="103"/>
      <c r="R72" s="103"/>
      <c r="S72" s="104"/>
      <c r="T72" s="286"/>
      <c r="U72" s="312"/>
      <c r="V72" s="172"/>
      <c r="W72" s="41"/>
      <c r="X72" s="183" t="e">
        <f t="shared" si="5"/>
        <v>#VALUE!</v>
      </c>
      <c r="Y72" s="176" t="str">
        <f t="shared" si="2"/>
        <v/>
      </c>
      <c r="Z72" s="177" t="str">
        <f t="shared" si="3"/>
        <v/>
      </c>
      <c r="AA72" s="178" t="str">
        <f t="shared" si="4"/>
        <v/>
      </c>
      <c r="AB72" s="180">
        <v>1</v>
      </c>
      <c r="AC72" s="180">
        <v>1.01</v>
      </c>
      <c r="AD72" s="180">
        <v>0.99</v>
      </c>
      <c r="AE72" s="180">
        <v>1.02</v>
      </c>
      <c r="AF72" s="180">
        <v>0.98</v>
      </c>
    </row>
    <row r="73" spans="2:32" x14ac:dyDescent="0.25">
      <c r="B73" s="96"/>
      <c r="C73" s="97"/>
      <c r="D73" s="98" t="str">
        <f t="shared" si="0"/>
        <v/>
      </c>
      <c r="E73" s="99" t="str">
        <f t="shared" si="1"/>
        <v/>
      </c>
      <c r="F73" s="100"/>
      <c r="G73" s="101"/>
      <c r="H73" s="101"/>
      <c r="I73" s="101"/>
      <c r="J73" s="101"/>
      <c r="K73" s="101"/>
      <c r="L73" s="101"/>
      <c r="M73" s="102"/>
      <c r="N73" s="103"/>
      <c r="O73" s="103"/>
      <c r="P73" s="103"/>
      <c r="Q73" s="103"/>
      <c r="R73" s="103"/>
      <c r="S73" s="104"/>
      <c r="T73" s="286"/>
      <c r="U73" s="312"/>
      <c r="V73" s="172"/>
      <c r="W73" s="41"/>
      <c r="X73" s="183" t="e">
        <f t="shared" si="5"/>
        <v>#VALUE!</v>
      </c>
      <c r="Y73" s="176" t="str">
        <f t="shared" si="2"/>
        <v/>
      </c>
      <c r="Z73" s="177" t="str">
        <f t="shared" si="3"/>
        <v/>
      </c>
      <c r="AA73" s="178" t="str">
        <f t="shared" si="4"/>
        <v/>
      </c>
      <c r="AB73" s="180">
        <v>1</v>
      </c>
      <c r="AC73" s="180">
        <v>1.01</v>
      </c>
      <c r="AD73" s="180">
        <v>0.99</v>
      </c>
      <c r="AE73" s="180">
        <v>1.02</v>
      </c>
      <c r="AF73" s="180">
        <v>0.98</v>
      </c>
    </row>
    <row r="74" spans="2:32" x14ac:dyDescent="0.25">
      <c r="B74" s="96"/>
      <c r="C74" s="97"/>
      <c r="D74" s="98" t="str">
        <f t="shared" si="0"/>
        <v/>
      </c>
      <c r="E74" s="99" t="str">
        <f t="shared" si="1"/>
        <v/>
      </c>
      <c r="F74" s="100"/>
      <c r="G74" s="101"/>
      <c r="H74" s="101"/>
      <c r="I74" s="101"/>
      <c r="J74" s="101"/>
      <c r="K74" s="101"/>
      <c r="L74" s="101"/>
      <c r="M74" s="102"/>
      <c r="N74" s="103"/>
      <c r="O74" s="103"/>
      <c r="P74" s="103"/>
      <c r="Q74" s="103"/>
      <c r="R74" s="103"/>
      <c r="S74" s="104"/>
      <c r="T74" s="286"/>
      <c r="U74" s="312"/>
      <c r="V74" s="172"/>
      <c r="W74" s="41"/>
      <c r="X74" s="183" t="e">
        <f t="shared" si="5"/>
        <v>#VALUE!</v>
      </c>
      <c r="Y74" s="176" t="str">
        <f t="shared" si="2"/>
        <v/>
      </c>
      <c r="Z74" s="177" t="str">
        <f t="shared" si="3"/>
        <v/>
      </c>
      <c r="AA74" s="178" t="str">
        <f t="shared" si="4"/>
        <v/>
      </c>
      <c r="AB74" s="180">
        <v>1</v>
      </c>
      <c r="AC74" s="180">
        <v>1.01</v>
      </c>
      <c r="AD74" s="180">
        <v>0.99</v>
      </c>
      <c r="AE74" s="180">
        <v>1.02</v>
      </c>
      <c r="AF74" s="180">
        <v>0.98</v>
      </c>
    </row>
    <row r="75" spans="2:32" x14ac:dyDescent="0.25">
      <c r="B75" s="96"/>
      <c r="C75" s="97"/>
      <c r="D75" s="98" t="str">
        <f t="shared" si="0"/>
        <v/>
      </c>
      <c r="E75" s="99" t="str">
        <f t="shared" si="1"/>
        <v/>
      </c>
      <c r="F75" s="100"/>
      <c r="G75" s="101" t="str">
        <f t="shared" ref="G75:G101" si="6">IF(F75="","",F75/$C$21)</f>
        <v/>
      </c>
      <c r="H75" s="101"/>
      <c r="I75" s="101"/>
      <c r="J75" s="101"/>
      <c r="K75" s="101"/>
      <c r="L75" s="101"/>
      <c r="M75" s="102"/>
      <c r="N75" s="103"/>
      <c r="O75" s="103"/>
      <c r="P75" s="103"/>
      <c r="Q75" s="103"/>
      <c r="R75" s="103"/>
      <c r="S75" s="104"/>
      <c r="T75" s="286"/>
      <c r="U75" s="312"/>
      <c r="V75" s="172"/>
      <c r="W75" s="41"/>
      <c r="X75" s="183" t="e">
        <f t="shared" si="5"/>
        <v>#VALUE!</v>
      </c>
      <c r="Y75" s="176" t="str">
        <f t="shared" si="2"/>
        <v/>
      </c>
      <c r="Z75" s="177" t="str">
        <f t="shared" si="3"/>
        <v/>
      </c>
      <c r="AA75" s="178" t="str">
        <f t="shared" si="4"/>
        <v/>
      </c>
      <c r="AB75" s="180">
        <v>1</v>
      </c>
      <c r="AC75" s="180">
        <v>1.01</v>
      </c>
      <c r="AD75" s="180">
        <v>0.99</v>
      </c>
      <c r="AE75" s="180">
        <v>1.02</v>
      </c>
      <c r="AF75" s="180">
        <v>0.98</v>
      </c>
    </row>
    <row r="76" spans="2:32" x14ac:dyDescent="0.25">
      <c r="B76" s="96"/>
      <c r="C76" s="97"/>
      <c r="D76" s="98" t="str">
        <f t="shared" si="0"/>
        <v/>
      </c>
      <c r="E76" s="99" t="str">
        <f t="shared" si="1"/>
        <v/>
      </c>
      <c r="F76" s="100"/>
      <c r="G76" s="101" t="str">
        <f t="shared" si="6"/>
        <v/>
      </c>
      <c r="H76" s="101"/>
      <c r="I76" s="101"/>
      <c r="J76" s="101"/>
      <c r="K76" s="101"/>
      <c r="L76" s="101"/>
      <c r="M76" s="102"/>
      <c r="N76" s="103"/>
      <c r="O76" s="103"/>
      <c r="P76" s="103"/>
      <c r="Q76" s="103"/>
      <c r="R76" s="103"/>
      <c r="S76" s="104"/>
      <c r="T76" s="286"/>
      <c r="U76" s="312"/>
      <c r="V76" s="172"/>
      <c r="W76" s="41"/>
      <c r="X76" s="183" t="e">
        <f t="shared" si="5"/>
        <v>#VALUE!</v>
      </c>
      <c r="Y76" s="176" t="str">
        <f t="shared" si="2"/>
        <v/>
      </c>
      <c r="Z76" s="177" t="str">
        <f t="shared" si="3"/>
        <v/>
      </c>
      <c r="AA76" s="178" t="str">
        <f t="shared" si="4"/>
        <v/>
      </c>
      <c r="AB76" s="180">
        <v>1</v>
      </c>
      <c r="AC76" s="180">
        <v>1.01</v>
      </c>
      <c r="AD76" s="180">
        <v>0.99</v>
      </c>
      <c r="AE76" s="180">
        <v>1.02</v>
      </c>
      <c r="AF76" s="180">
        <v>0.98</v>
      </c>
    </row>
    <row r="77" spans="2:32" x14ac:dyDescent="0.25">
      <c r="B77" s="96"/>
      <c r="C77" s="97"/>
      <c r="D77" s="98" t="str">
        <f t="shared" si="0"/>
        <v/>
      </c>
      <c r="E77" s="99" t="str">
        <f t="shared" si="1"/>
        <v/>
      </c>
      <c r="F77" s="100"/>
      <c r="G77" s="101" t="str">
        <f t="shared" si="6"/>
        <v/>
      </c>
      <c r="H77" s="101"/>
      <c r="I77" s="101"/>
      <c r="J77" s="101"/>
      <c r="K77" s="101"/>
      <c r="L77" s="101"/>
      <c r="M77" s="102"/>
      <c r="N77" s="103"/>
      <c r="O77" s="103"/>
      <c r="P77" s="103"/>
      <c r="Q77" s="103"/>
      <c r="R77" s="103"/>
      <c r="S77" s="104"/>
      <c r="T77" s="286"/>
      <c r="U77" s="312"/>
      <c r="V77" s="172"/>
      <c r="W77" s="41"/>
      <c r="X77" s="183" t="e">
        <f t="shared" si="5"/>
        <v>#VALUE!</v>
      </c>
      <c r="Y77" s="176" t="str">
        <f t="shared" si="2"/>
        <v/>
      </c>
      <c r="Z77" s="177" t="str">
        <f t="shared" si="3"/>
        <v/>
      </c>
      <c r="AA77" s="178" t="str">
        <f t="shared" si="4"/>
        <v/>
      </c>
      <c r="AB77" s="180">
        <v>1</v>
      </c>
      <c r="AC77" s="180">
        <v>1.01</v>
      </c>
      <c r="AD77" s="180">
        <v>0.99</v>
      </c>
      <c r="AE77" s="180">
        <v>1.02</v>
      </c>
      <c r="AF77" s="180">
        <v>0.98</v>
      </c>
    </row>
    <row r="78" spans="2:32" x14ac:dyDescent="0.25">
      <c r="B78" s="96"/>
      <c r="C78" s="97"/>
      <c r="D78" s="98" t="str">
        <f t="shared" si="0"/>
        <v/>
      </c>
      <c r="E78" s="99" t="str">
        <f t="shared" si="1"/>
        <v/>
      </c>
      <c r="F78" s="100"/>
      <c r="G78" s="101" t="str">
        <f t="shared" si="6"/>
        <v/>
      </c>
      <c r="H78" s="101"/>
      <c r="I78" s="101"/>
      <c r="J78" s="101"/>
      <c r="K78" s="101"/>
      <c r="L78" s="101"/>
      <c r="M78" s="102"/>
      <c r="N78" s="103"/>
      <c r="O78" s="103"/>
      <c r="P78" s="103"/>
      <c r="Q78" s="103"/>
      <c r="R78" s="103"/>
      <c r="S78" s="104"/>
      <c r="T78" s="286"/>
      <c r="U78" s="312"/>
      <c r="V78" s="172"/>
      <c r="W78" s="41"/>
      <c r="X78" s="183" t="e">
        <f t="shared" si="5"/>
        <v>#VALUE!</v>
      </c>
      <c r="Y78" s="176" t="str">
        <f t="shared" si="2"/>
        <v/>
      </c>
      <c r="Z78" s="177" t="str">
        <f t="shared" si="3"/>
        <v/>
      </c>
      <c r="AA78" s="178" t="str">
        <f t="shared" si="4"/>
        <v/>
      </c>
      <c r="AB78" s="180">
        <v>1</v>
      </c>
      <c r="AC78" s="180">
        <v>1.01</v>
      </c>
      <c r="AD78" s="180">
        <v>0.99</v>
      </c>
      <c r="AE78" s="180">
        <v>1.02</v>
      </c>
      <c r="AF78" s="180">
        <v>0.98</v>
      </c>
    </row>
    <row r="79" spans="2:32" x14ac:dyDescent="0.25">
      <c r="B79" s="96"/>
      <c r="C79" s="97"/>
      <c r="D79" s="98" t="str">
        <f t="shared" si="0"/>
        <v/>
      </c>
      <c r="E79" s="99" t="str">
        <f t="shared" si="1"/>
        <v/>
      </c>
      <c r="F79" s="100"/>
      <c r="G79" s="101" t="str">
        <f t="shared" si="6"/>
        <v/>
      </c>
      <c r="H79" s="101"/>
      <c r="I79" s="101"/>
      <c r="J79" s="101"/>
      <c r="K79" s="101"/>
      <c r="L79" s="101"/>
      <c r="M79" s="102"/>
      <c r="N79" s="103"/>
      <c r="O79" s="103"/>
      <c r="P79" s="103"/>
      <c r="Q79" s="103"/>
      <c r="R79" s="103"/>
      <c r="S79" s="104"/>
      <c r="T79" s="286"/>
      <c r="U79" s="312"/>
      <c r="V79" s="172"/>
      <c r="W79" s="41"/>
      <c r="X79" s="183" t="e">
        <f t="shared" si="5"/>
        <v>#VALUE!</v>
      </c>
      <c r="Y79" s="176" t="str">
        <f t="shared" si="2"/>
        <v/>
      </c>
      <c r="Z79" s="177" t="str">
        <f t="shared" si="3"/>
        <v/>
      </c>
      <c r="AA79" s="178" t="str">
        <f t="shared" si="4"/>
        <v/>
      </c>
      <c r="AB79" s="180">
        <v>1</v>
      </c>
      <c r="AC79" s="180">
        <v>1.01</v>
      </c>
      <c r="AD79" s="180">
        <v>0.99</v>
      </c>
      <c r="AE79" s="180">
        <v>1.02</v>
      </c>
      <c r="AF79" s="180">
        <v>0.98</v>
      </c>
    </row>
    <row r="80" spans="2:32" x14ac:dyDescent="0.25">
      <c r="B80" s="96"/>
      <c r="C80" s="97"/>
      <c r="D80" s="98" t="str">
        <f t="shared" si="0"/>
        <v/>
      </c>
      <c r="E80" s="99" t="str">
        <f t="shared" si="1"/>
        <v/>
      </c>
      <c r="F80" s="100"/>
      <c r="G80" s="101" t="str">
        <f t="shared" si="6"/>
        <v/>
      </c>
      <c r="H80" s="101"/>
      <c r="I80" s="101"/>
      <c r="J80" s="101"/>
      <c r="K80" s="101"/>
      <c r="L80" s="101"/>
      <c r="M80" s="102"/>
      <c r="N80" s="103"/>
      <c r="O80" s="103"/>
      <c r="P80" s="103"/>
      <c r="Q80" s="103"/>
      <c r="R80" s="103"/>
      <c r="S80" s="104"/>
      <c r="T80" s="286"/>
      <c r="U80" s="312"/>
      <c r="V80" s="172"/>
      <c r="W80" s="41"/>
      <c r="X80" s="183" t="e">
        <f t="shared" si="5"/>
        <v>#VALUE!</v>
      </c>
      <c r="Y80" s="176" t="str">
        <f t="shared" si="2"/>
        <v/>
      </c>
      <c r="Z80" s="177" t="str">
        <f t="shared" si="3"/>
        <v/>
      </c>
      <c r="AA80" s="178" t="str">
        <f t="shared" si="4"/>
        <v/>
      </c>
      <c r="AB80" s="180">
        <v>1</v>
      </c>
      <c r="AC80" s="180">
        <v>1.01</v>
      </c>
      <c r="AD80" s="180">
        <v>0.99</v>
      </c>
      <c r="AE80" s="180">
        <v>1.02</v>
      </c>
      <c r="AF80" s="180">
        <v>0.98</v>
      </c>
    </row>
    <row r="81" spans="2:32" x14ac:dyDescent="0.25">
      <c r="B81" s="96"/>
      <c r="C81" s="97"/>
      <c r="D81" s="98" t="str">
        <f t="shared" si="0"/>
        <v/>
      </c>
      <c r="E81" s="99" t="str">
        <f t="shared" si="1"/>
        <v/>
      </c>
      <c r="F81" s="100"/>
      <c r="G81" s="101" t="str">
        <f t="shared" si="6"/>
        <v/>
      </c>
      <c r="H81" s="101"/>
      <c r="I81" s="101"/>
      <c r="J81" s="101"/>
      <c r="K81" s="101"/>
      <c r="L81" s="101"/>
      <c r="M81" s="102"/>
      <c r="N81" s="103"/>
      <c r="O81" s="103"/>
      <c r="P81" s="103"/>
      <c r="Q81" s="103"/>
      <c r="R81" s="103"/>
      <c r="S81" s="104"/>
      <c r="T81" s="286"/>
      <c r="U81" s="312"/>
      <c r="V81" s="172"/>
      <c r="W81" s="41"/>
      <c r="X81" s="183" t="e">
        <f t="shared" si="5"/>
        <v>#VALUE!</v>
      </c>
      <c r="Y81" s="176" t="str">
        <f t="shared" si="2"/>
        <v/>
      </c>
      <c r="Z81" s="177" t="str">
        <f t="shared" si="3"/>
        <v/>
      </c>
      <c r="AA81" s="178" t="str">
        <f>IF(C81="",IF(Z81="","",Z81),AVERAGE(Y60:Y101))</f>
        <v/>
      </c>
      <c r="AB81" s="180">
        <v>1</v>
      </c>
      <c r="AC81" s="180">
        <v>1.01</v>
      </c>
      <c r="AD81" s="180">
        <v>0.99</v>
      </c>
      <c r="AE81" s="180">
        <v>1.02</v>
      </c>
      <c r="AF81" s="180">
        <v>0.98</v>
      </c>
    </row>
    <row r="82" spans="2:32" x14ac:dyDescent="0.25">
      <c r="B82" s="96"/>
      <c r="C82" s="97"/>
      <c r="D82" s="98" t="str">
        <f t="shared" si="0"/>
        <v/>
      </c>
      <c r="E82" s="99" t="str">
        <f t="shared" si="1"/>
        <v/>
      </c>
      <c r="F82" s="100"/>
      <c r="G82" s="101" t="str">
        <f t="shared" si="6"/>
        <v/>
      </c>
      <c r="H82" s="101"/>
      <c r="I82" s="101"/>
      <c r="J82" s="101"/>
      <c r="K82" s="101"/>
      <c r="L82" s="101"/>
      <c r="M82" s="102"/>
      <c r="N82" s="103"/>
      <c r="O82" s="103"/>
      <c r="P82" s="103"/>
      <c r="Q82" s="103"/>
      <c r="R82" s="103"/>
      <c r="S82" s="104"/>
      <c r="T82" s="286"/>
      <c r="U82" s="312"/>
      <c r="V82" s="172"/>
      <c r="W82" s="41"/>
      <c r="X82" s="183" t="e">
        <f t="shared" si="5"/>
        <v>#VALUE!</v>
      </c>
      <c r="Y82" s="176" t="str">
        <f t="shared" si="2"/>
        <v/>
      </c>
      <c r="Z82" s="177" t="str">
        <f t="shared" si="3"/>
        <v/>
      </c>
      <c r="AA82" s="178" t="str">
        <f>IF(C82="",IF(Z82="","",Z82),AVERAGE(Y61:Y101))</f>
        <v/>
      </c>
      <c r="AB82" s="180">
        <v>1</v>
      </c>
      <c r="AC82" s="180">
        <v>1.01</v>
      </c>
      <c r="AD82" s="180">
        <v>0.99</v>
      </c>
      <c r="AE82" s="180">
        <v>1.02</v>
      </c>
      <c r="AF82" s="180">
        <v>0.98</v>
      </c>
    </row>
    <row r="83" spans="2:32" x14ac:dyDescent="0.25">
      <c r="B83" s="96"/>
      <c r="C83" s="97"/>
      <c r="D83" s="98" t="str">
        <f t="shared" si="0"/>
        <v/>
      </c>
      <c r="E83" s="99" t="str">
        <f t="shared" si="1"/>
        <v/>
      </c>
      <c r="F83" s="100"/>
      <c r="G83" s="101" t="str">
        <f t="shared" si="6"/>
        <v/>
      </c>
      <c r="H83" s="101"/>
      <c r="I83" s="101"/>
      <c r="J83" s="101"/>
      <c r="K83" s="101"/>
      <c r="L83" s="101"/>
      <c r="M83" s="102"/>
      <c r="N83" s="103"/>
      <c r="O83" s="103"/>
      <c r="P83" s="103"/>
      <c r="Q83" s="103"/>
      <c r="R83" s="103"/>
      <c r="S83" s="104"/>
      <c r="T83" s="286"/>
      <c r="U83" s="312"/>
      <c r="V83" s="172"/>
      <c r="W83" s="41"/>
      <c r="X83" s="183" t="e">
        <f t="shared" si="5"/>
        <v>#VALUE!</v>
      </c>
      <c r="Y83" s="176" t="str">
        <f t="shared" si="2"/>
        <v/>
      </c>
      <c r="Z83" s="177" t="str">
        <f t="shared" si="3"/>
        <v/>
      </c>
      <c r="AA83" s="178" t="str">
        <f>IF(C83="",IF(Z83="","",Z83),AVERAGE(Y62:Y101))</f>
        <v/>
      </c>
      <c r="AB83" s="180">
        <v>1</v>
      </c>
      <c r="AC83" s="180">
        <v>1.01</v>
      </c>
      <c r="AD83" s="180">
        <v>0.99</v>
      </c>
      <c r="AE83" s="180">
        <v>1.02</v>
      </c>
      <c r="AF83" s="180">
        <v>0.98</v>
      </c>
    </row>
    <row r="84" spans="2:32" x14ac:dyDescent="0.25">
      <c r="B84" s="96"/>
      <c r="C84" s="97"/>
      <c r="D84" s="98" t="str">
        <f t="shared" si="0"/>
        <v/>
      </c>
      <c r="E84" s="99" t="str">
        <f t="shared" si="1"/>
        <v/>
      </c>
      <c r="F84" s="100"/>
      <c r="G84" s="101" t="str">
        <f t="shared" si="6"/>
        <v/>
      </c>
      <c r="H84" s="101"/>
      <c r="I84" s="101"/>
      <c r="J84" s="101"/>
      <c r="K84" s="101"/>
      <c r="L84" s="101"/>
      <c r="M84" s="102"/>
      <c r="N84" s="103"/>
      <c r="O84" s="103"/>
      <c r="P84" s="103"/>
      <c r="Q84" s="103"/>
      <c r="R84" s="103"/>
      <c r="S84" s="104"/>
      <c r="T84" s="286"/>
      <c r="U84" s="312"/>
      <c r="V84" s="172"/>
      <c r="W84" s="41"/>
      <c r="X84" s="183" t="e">
        <f t="shared" si="5"/>
        <v>#VALUE!</v>
      </c>
      <c r="Y84" s="176" t="str">
        <f t="shared" si="2"/>
        <v/>
      </c>
      <c r="Z84" s="177" t="str">
        <f t="shared" si="3"/>
        <v/>
      </c>
      <c r="AA84" s="178" t="str">
        <f>IF(C84="",IF(Z84="","",Z84),AVERAGE(Y63:Y101))</f>
        <v/>
      </c>
      <c r="AB84" s="180">
        <v>1</v>
      </c>
      <c r="AC84" s="180">
        <v>1.01</v>
      </c>
      <c r="AD84" s="180">
        <v>0.99</v>
      </c>
      <c r="AE84" s="180">
        <v>1.02</v>
      </c>
      <c r="AF84" s="180">
        <v>0.98</v>
      </c>
    </row>
    <row r="85" spans="2:32" x14ac:dyDescent="0.25">
      <c r="B85" s="96"/>
      <c r="C85" s="97"/>
      <c r="D85" s="98" t="str">
        <f t="shared" si="0"/>
        <v/>
      </c>
      <c r="E85" s="99" t="str">
        <f t="shared" si="1"/>
        <v/>
      </c>
      <c r="F85" s="100"/>
      <c r="G85" s="101" t="str">
        <f t="shared" si="6"/>
        <v/>
      </c>
      <c r="H85" s="101"/>
      <c r="I85" s="101"/>
      <c r="J85" s="101"/>
      <c r="K85" s="101"/>
      <c r="L85" s="101"/>
      <c r="M85" s="102"/>
      <c r="N85" s="103"/>
      <c r="O85" s="103"/>
      <c r="P85" s="103"/>
      <c r="Q85" s="103"/>
      <c r="R85" s="103"/>
      <c r="S85" s="104"/>
      <c r="T85" s="286"/>
      <c r="U85" s="312"/>
      <c r="V85" s="172"/>
      <c r="W85" s="41"/>
      <c r="X85" s="183" t="e">
        <f t="shared" si="5"/>
        <v>#VALUE!</v>
      </c>
      <c r="Y85" s="176" t="str">
        <f t="shared" si="2"/>
        <v/>
      </c>
      <c r="Z85" s="177" t="str">
        <f t="shared" si="3"/>
        <v/>
      </c>
      <c r="AA85" s="178" t="str">
        <f>IF(C85="",IF(Z85="","",Z85),AVERAGE(Y64:Y101))</f>
        <v/>
      </c>
      <c r="AB85" s="180">
        <v>1</v>
      </c>
      <c r="AC85" s="180">
        <v>1.01</v>
      </c>
      <c r="AD85" s="180">
        <v>0.99</v>
      </c>
      <c r="AE85" s="180">
        <v>1.02</v>
      </c>
      <c r="AF85" s="180">
        <v>0.98</v>
      </c>
    </row>
    <row r="86" spans="2:32" x14ac:dyDescent="0.25">
      <c r="B86" s="96"/>
      <c r="C86" s="97"/>
      <c r="D86" s="98" t="str">
        <f t="shared" si="0"/>
        <v/>
      </c>
      <c r="E86" s="99" t="str">
        <f t="shared" si="1"/>
        <v/>
      </c>
      <c r="F86" s="100"/>
      <c r="G86" s="101" t="str">
        <f t="shared" si="6"/>
        <v/>
      </c>
      <c r="H86" s="101"/>
      <c r="I86" s="101"/>
      <c r="J86" s="101"/>
      <c r="K86" s="101"/>
      <c r="L86" s="101"/>
      <c r="M86" s="102"/>
      <c r="N86" s="103"/>
      <c r="O86" s="103"/>
      <c r="P86" s="103"/>
      <c r="Q86" s="103"/>
      <c r="R86" s="103"/>
      <c r="S86" s="104"/>
      <c r="T86" s="286"/>
      <c r="U86" s="312"/>
      <c r="V86" s="172"/>
      <c r="W86" s="41"/>
      <c r="X86" s="183" t="e">
        <f t="shared" si="5"/>
        <v>#VALUE!</v>
      </c>
      <c r="Y86" s="176" t="str">
        <f t="shared" si="2"/>
        <v/>
      </c>
      <c r="Z86" s="177" t="str">
        <f t="shared" si="3"/>
        <v/>
      </c>
      <c r="AA86" s="178" t="str">
        <f>IF(C86="",IF(Z86="","",Z86),AVERAGE(Y65:Y101))</f>
        <v/>
      </c>
      <c r="AB86" s="180">
        <v>1</v>
      </c>
      <c r="AC86" s="180">
        <v>1.01</v>
      </c>
      <c r="AD86" s="180">
        <v>0.99</v>
      </c>
      <c r="AE86" s="180">
        <v>1.02</v>
      </c>
      <c r="AF86" s="180">
        <v>0.98</v>
      </c>
    </row>
    <row r="87" spans="2:32" x14ac:dyDescent="0.25">
      <c r="B87" s="96"/>
      <c r="C87" s="97"/>
      <c r="D87" s="98" t="str">
        <f t="shared" si="0"/>
        <v/>
      </c>
      <c r="E87" s="99" t="str">
        <f t="shared" si="1"/>
        <v/>
      </c>
      <c r="F87" s="100"/>
      <c r="G87" s="101" t="str">
        <f t="shared" si="6"/>
        <v/>
      </c>
      <c r="H87" s="101"/>
      <c r="I87" s="101"/>
      <c r="J87" s="101"/>
      <c r="K87" s="101"/>
      <c r="L87" s="101"/>
      <c r="M87" s="102"/>
      <c r="N87" s="103"/>
      <c r="O87" s="103"/>
      <c r="P87" s="103"/>
      <c r="Q87" s="103"/>
      <c r="R87" s="103"/>
      <c r="S87" s="104"/>
      <c r="T87" s="286"/>
      <c r="U87" s="312"/>
      <c r="V87" s="172"/>
      <c r="W87" s="41"/>
      <c r="X87" s="183" t="e">
        <f t="shared" si="5"/>
        <v>#VALUE!</v>
      </c>
      <c r="Y87" s="176" t="str">
        <f t="shared" si="2"/>
        <v/>
      </c>
      <c r="Z87" s="177" t="str">
        <f t="shared" si="3"/>
        <v/>
      </c>
      <c r="AA87" s="178" t="str">
        <f>IF(C87="",IF(Z87="","",Z87),AVERAGE(Y66:Y101))</f>
        <v/>
      </c>
      <c r="AB87" s="180">
        <v>1</v>
      </c>
      <c r="AC87" s="180">
        <v>1.01</v>
      </c>
      <c r="AD87" s="180">
        <v>0.99</v>
      </c>
      <c r="AE87" s="180">
        <v>1.02</v>
      </c>
      <c r="AF87" s="180">
        <v>0.98</v>
      </c>
    </row>
    <row r="88" spans="2:32" x14ac:dyDescent="0.25">
      <c r="B88" s="96"/>
      <c r="C88" s="97"/>
      <c r="D88" s="98" t="str">
        <f t="shared" si="0"/>
        <v/>
      </c>
      <c r="E88" s="99" t="str">
        <f t="shared" si="1"/>
        <v/>
      </c>
      <c r="F88" s="100"/>
      <c r="G88" s="101" t="str">
        <f t="shared" si="6"/>
        <v/>
      </c>
      <c r="H88" s="101"/>
      <c r="I88" s="101"/>
      <c r="J88" s="101"/>
      <c r="K88" s="101"/>
      <c r="L88" s="101"/>
      <c r="M88" s="102"/>
      <c r="N88" s="103"/>
      <c r="O88" s="103"/>
      <c r="P88" s="103"/>
      <c r="Q88" s="103"/>
      <c r="R88" s="103"/>
      <c r="S88" s="104"/>
      <c r="T88" s="286"/>
      <c r="U88" s="312"/>
      <c r="V88" s="172"/>
      <c r="W88" s="41"/>
      <c r="X88" s="183" t="e">
        <f t="shared" si="5"/>
        <v>#VALUE!</v>
      </c>
      <c r="Y88" s="176" t="str">
        <f t="shared" si="2"/>
        <v/>
      </c>
      <c r="Z88" s="177" t="str">
        <f t="shared" si="3"/>
        <v/>
      </c>
      <c r="AA88" s="178" t="str">
        <f>IF(C88="",IF(Z88="","",Z88),AVERAGE(Y67:Y101))</f>
        <v/>
      </c>
      <c r="AB88" s="180">
        <v>1</v>
      </c>
      <c r="AC88" s="180">
        <v>1.01</v>
      </c>
      <c r="AD88" s="180">
        <v>0.99</v>
      </c>
      <c r="AE88" s="180">
        <v>1.02</v>
      </c>
      <c r="AF88" s="180">
        <v>0.98</v>
      </c>
    </row>
    <row r="89" spans="2:32" x14ac:dyDescent="0.25">
      <c r="B89" s="96"/>
      <c r="C89" s="97"/>
      <c r="D89" s="98" t="str">
        <f t="shared" si="0"/>
        <v/>
      </c>
      <c r="E89" s="99" t="str">
        <f t="shared" si="1"/>
        <v/>
      </c>
      <c r="F89" s="100"/>
      <c r="G89" s="101" t="str">
        <f t="shared" si="6"/>
        <v/>
      </c>
      <c r="H89" s="101"/>
      <c r="I89" s="101"/>
      <c r="J89" s="101"/>
      <c r="K89" s="101"/>
      <c r="L89" s="101"/>
      <c r="M89" s="102"/>
      <c r="N89" s="103"/>
      <c r="O89" s="103"/>
      <c r="P89" s="103"/>
      <c r="Q89" s="103"/>
      <c r="R89" s="103"/>
      <c r="S89" s="104"/>
      <c r="T89" s="286"/>
      <c r="U89" s="312"/>
      <c r="V89" s="172"/>
      <c r="W89" s="41"/>
      <c r="X89" s="183" t="e">
        <f t="shared" si="5"/>
        <v>#VALUE!</v>
      </c>
      <c r="Y89" s="176" t="str">
        <f t="shared" si="2"/>
        <v/>
      </c>
      <c r="Z89" s="177" t="str">
        <f t="shared" si="3"/>
        <v/>
      </c>
      <c r="AA89" s="178" t="str">
        <f>IF(C89="",IF(Z89="","",Z89),AVERAGE(Y68:Y101))</f>
        <v/>
      </c>
      <c r="AB89" s="180">
        <v>1</v>
      </c>
      <c r="AC89" s="180">
        <v>1.01</v>
      </c>
      <c r="AD89" s="180">
        <v>0.99</v>
      </c>
      <c r="AE89" s="180">
        <v>1.02</v>
      </c>
      <c r="AF89" s="180">
        <v>0.98</v>
      </c>
    </row>
    <row r="90" spans="2:32" x14ac:dyDescent="0.25">
      <c r="B90" s="96"/>
      <c r="C90" s="97"/>
      <c r="D90" s="98" t="str">
        <f t="shared" si="0"/>
        <v/>
      </c>
      <c r="E90" s="99" t="str">
        <f t="shared" si="1"/>
        <v/>
      </c>
      <c r="F90" s="100"/>
      <c r="G90" s="101" t="str">
        <f t="shared" si="6"/>
        <v/>
      </c>
      <c r="H90" s="101"/>
      <c r="I90" s="101"/>
      <c r="J90" s="101"/>
      <c r="K90" s="101"/>
      <c r="L90" s="101"/>
      <c r="M90" s="102"/>
      <c r="N90" s="103"/>
      <c r="O90" s="103"/>
      <c r="P90" s="103"/>
      <c r="Q90" s="103"/>
      <c r="R90" s="103"/>
      <c r="S90" s="104"/>
      <c r="T90" s="286"/>
      <c r="U90" s="312"/>
      <c r="V90" s="172"/>
      <c r="W90" s="41"/>
      <c r="X90" s="183" t="e">
        <f t="shared" si="5"/>
        <v>#VALUE!</v>
      </c>
      <c r="Y90" s="176" t="str">
        <f t="shared" si="2"/>
        <v/>
      </c>
      <c r="Z90" s="177" t="str">
        <f t="shared" si="3"/>
        <v/>
      </c>
      <c r="AA90" s="178" t="str">
        <f>IF(C90="",IF(Z90="","",Z90),AVERAGE(Y69:Y101))</f>
        <v/>
      </c>
      <c r="AB90" s="180">
        <v>1</v>
      </c>
      <c r="AC90" s="180">
        <v>1.01</v>
      </c>
      <c r="AD90" s="180">
        <v>0.99</v>
      </c>
      <c r="AE90" s="180">
        <v>1.02</v>
      </c>
      <c r="AF90" s="180">
        <v>0.98</v>
      </c>
    </row>
    <row r="91" spans="2:32" x14ac:dyDescent="0.25">
      <c r="B91" s="96"/>
      <c r="C91" s="97"/>
      <c r="D91" s="98" t="str">
        <f t="shared" si="0"/>
        <v/>
      </c>
      <c r="E91" s="99" t="str">
        <f t="shared" si="1"/>
        <v/>
      </c>
      <c r="F91" s="100"/>
      <c r="G91" s="101" t="str">
        <f t="shared" si="6"/>
        <v/>
      </c>
      <c r="H91" s="101"/>
      <c r="I91" s="101"/>
      <c r="J91" s="101"/>
      <c r="K91" s="101"/>
      <c r="L91" s="101"/>
      <c r="M91" s="102"/>
      <c r="N91" s="103"/>
      <c r="O91" s="103"/>
      <c r="P91" s="103"/>
      <c r="Q91" s="103"/>
      <c r="R91" s="103"/>
      <c r="S91" s="104"/>
      <c r="T91" s="286"/>
      <c r="U91" s="312"/>
      <c r="V91" s="172"/>
      <c r="W91" s="41"/>
      <c r="X91" s="183" t="e">
        <f t="shared" si="5"/>
        <v>#VALUE!</v>
      </c>
      <c r="Y91" s="176" t="str">
        <f t="shared" si="2"/>
        <v/>
      </c>
      <c r="Z91" s="177" t="str">
        <f>IF(C91="",IF(Y91="","",Y91),AVERAGE(Y82:Y101))</f>
        <v/>
      </c>
      <c r="AA91" s="178" t="str">
        <f>IF(C91="",IF(Z91="","",Z91),AVERAGE(Y70:Y101))</f>
        <v/>
      </c>
      <c r="AB91" s="180">
        <v>1</v>
      </c>
      <c r="AC91" s="180">
        <v>1.01</v>
      </c>
      <c r="AD91" s="180">
        <v>0.99</v>
      </c>
      <c r="AE91" s="180">
        <v>1.02</v>
      </c>
      <c r="AF91" s="180">
        <v>0.98</v>
      </c>
    </row>
    <row r="92" spans="2:32" x14ac:dyDescent="0.25">
      <c r="B92" s="96"/>
      <c r="C92" s="97"/>
      <c r="D92" s="98" t="str">
        <f t="shared" si="0"/>
        <v/>
      </c>
      <c r="E92" s="99" t="str">
        <f t="shared" si="1"/>
        <v/>
      </c>
      <c r="F92" s="100"/>
      <c r="G92" s="101" t="str">
        <f t="shared" si="6"/>
        <v/>
      </c>
      <c r="H92" s="101"/>
      <c r="I92" s="101"/>
      <c r="J92" s="101"/>
      <c r="K92" s="101"/>
      <c r="L92" s="101"/>
      <c r="M92" s="102"/>
      <c r="N92" s="103"/>
      <c r="O92" s="103"/>
      <c r="P92" s="103"/>
      <c r="Q92" s="103"/>
      <c r="R92" s="103"/>
      <c r="S92" s="104"/>
      <c r="T92" s="286"/>
      <c r="U92" s="312"/>
      <c r="V92" s="172"/>
      <c r="W92" s="41"/>
      <c r="X92" s="183" t="e">
        <f t="shared" si="5"/>
        <v>#VALUE!</v>
      </c>
      <c r="Y92" s="176" t="str">
        <f t="shared" si="2"/>
        <v/>
      </c>
      <c r="Z92" s="177" t="str">
        <f>IF(C92="",IF(Y92="","",Y92),AVERAGE(Y83:Y101))</f>
        <v/>
      </c>
      <c r="AA92" s="178" t="str">
        <f>IF(C92="",IF(Z92="","",Z92),AVERAGE(Y71:Y101))</f>
        <v/>
      </c>
      <c r="AB92" s="180">
        <v>1</v>
      </c>
      <c r="AC92" s="180">
        <v>1.01</v>
      </c>
      <c r="AD92" s="180">
        <v>0.99</v>
      </c>
      <c r="AE92" s="180">
        <v>1.02</v>
      </c>
      <c r="AF92" s="180">
        <v>0.98</v>
      </c>
    </row>
    <row r="93" spans="2:32" x14ac:dyDescent="0.25">
      <c r="B93" s="96"/>
      <c r="C93" s="97"/>
      <c r="D93" s="98" t="str">
        <f t="shared" si="0"/>
        <v/>
      </c>
      <c r="E93" s="99" t="str">
        <f t="shared" si="1"/>
        <v/>
      </c>
      <c r="F93" s="100"/>
      <c r="G93" s="101" t="str">
        <f t="shared" si="6"/>
        <v/>
      </c>
      <c r="H93" s="101"/>
      <c r="I93" s="101"/>
      <c r="J93" s="101"/>
      <c r="K93" s="101"/>
      <c r="L93" s="101"/>
      <c r="M93" s="102"/>
      <c r="N93" s="103"/>
      <c r="O93" s="103"/>
      <c r="P93" s="103"/>
      <c r="Q93" s="103"/>
      <c r="R93" s="103"/>
      <c r="S93" s="104"/>
      <c r="T93" s="286"/>
      <c r="U93" s="312"/>
      <c r="V93" s="172"/>
      <c r="W93" s="41"/>
      <c r="X93" s="183" t="e">
        <f t="shared" si="5"/>
        <v>#VALUE!</v>
      </c>
      <c r="Y93" s="176" t="str">
        <f t="shared" si="2"/>
        <v/>
      </c>
      <c r="Z93" s="177" t="str">
        <f>IF(C93="",IF(Y93="","",Y93),AVERAGE(Y84:Y101))</f>
        <v/>
      </c>
      <c r="AA93" s="178" t="str">
        <f>IF(C93="",IF(Z93="","",Z93),AVERAGE(Y72:Y101))</f>
        <v/>
      </c>
      <c r="AB93" s="180">
        <v>1</v>
      </c>
      <c r="AC93" s="180">
        <v>1.01</v>
      </c>
      <c r="AD93" s="180">
        <v>0.99</v>
      </c>
      <c r="AE93" s="180">
        <v>1.02</v>
      </c>
      <c r="AF93" s="180">
        <v>0.98</v>
      </c>
    </row>
    <row r="94" spans="2:32" x14ac:dyDescent="0.25">
      <c r="B94" s="96"/>
      <c r="C94" s="97"/>
      <c r="D94" s="98" t="str">
        <f t="shared" si="0"/>
        <v/>
      </c>
      <c r="E94" s="99" t="str">
        <f t="shared" si="1"/>
        <v/>
      </c>
      <c r="F94" s="100"/>
      <c r="G94" s="101" t="str">
        <f t="shared" si="6"/>
        <v/>
      </c>
      <c r="H94" s="101"/>
      <c r="I94" s="101"/>
      <c r="J94" s="101"/>
      <c r="K94" s="101"/>
      <c r="L94" s="101"/>
      <c r="M94" s="102"/>
      <c r="N94" s="103"/>
      <c r="O94" s="103"/>
      <c r="P94" s="103"/>
      <c r="Q94" s="103"/>
      <c r="R94" s="103"/>
      <c r="S94" s="104"/>
      <c r="T94" s="286"/>
      <c r="U94" s="312"/>
      <c r="V94" s="172"/>
      <c r="W94" s="41"/>
      <c r="X94" s="183" t="e">
        <f t="shared" si="5"/>
        <v>#VALUE!</v>
      </c>
      <c r="Y94" s="176" t="str">
        <f t="shared" si="2"/>
        <v/>
      </c>
      <c r="Z94" s="177" t="str">
        <f>IF(C94="",IF(Y94="","",Y94),AVERAGE(Y85:Y101))</f>
        <v/>
      </c>
      <c r="AA94" s="178" t="str">
        <f>IF(C94="",IF(Z94="","",Z94),AVERAGE(Y73:Y101))</f>
        <v/>
      </c>
      <c r="AB94" s="180">
        <v>1</v>
      </c>
      <c r="AC94" s="180">
        <v>1.01</v>
      </c>
      <c r="AD94" s="180">
        <v>0.99</v>
      </c>
      <c r="AE94" s="180">
        <v>1.02</v>
      </c>
      <c r="AF94" s="180">
        <v>0.98</v>
      </c>
    </row>
    <row r="95" spans="2:32" x14ac:dyDescent="0.25">
      <c r="B95" s="96"/>
      <c r="C95" s="97"/>
      <c r="D95" s="98" t="str">
        <f t="shared" si="0"/>
        <v/>
      </c>
      <c r="E95" s="99" t="str">
        <f t="shared" si="1"/>
        <v/>
      </c>
      <c r="F95" s="100"/>
      <c r="G95" s="101" t="str">
        <f t="shared" si="6"/>
        <v/>
      </c>
      <c r="H95" s="101"/>
      <c r="I95" s="101"/>
      <c r="J95" s="101"/>
      <c r="K95" s="101"/>
      <c r="L95" s="101"/>
      <c r="M95" s="102"/>
      <c r="N95" s="103"/>
      <c r="O95" s="103"/>
      <c r="P95" s="103"/>
      <c r="Q95" s="103"/>
      <c r="R95" s="103"/>
      <c r="S95" s="104"/>
      <c r="T95" s="286"/>
      <c r="U95" s="312"/>
      <c r="V95" s="172"/>
      <c r="W95" s="41"/>
      <c r="X95" s="183" t="e">
        <f t="shared" si="5"/>
        <v>#VALUE!</v>
      </c>
      <c r="Y95" s="176" t="str">
        <f t="shared" si="2"/>
        <v/>
      </c>
      <c r="Z95" s="177" t="str">
        <f>IF(C95="",IF(Y95="","",Y95),AVERAGE(Y86:Y101))</f>
        <v/>
      </c>
      <c r="AA95" s="178" t="str">
        <f>IF(C95="",IF(Z95="","",Z95),AVERAGE(Y74:Y101))</f>
        <v/>
      </c>
      <c r="AB95" s="180">
        <v>1</v>
      </c>
      <c r="AC95" s="180">
        <v>1.01</v>
      </c>
      <c r="AD95" s="180">
        <v>0.99</v>
      </c>
      <c r="AE95" s="180">
        <v>1.02</v>
      </c>
      <c r="AF95" s="180">
        <v>0.98</v>
      </c>
    </row>
    <row r="96" spans="2:32" x14ac:dyDescent="0.25">
      <c r="B96" s="96"/>
      <c r="C96" s="97"/>
      <c r="D96" s="98" t="str">
        <f t="shared" si="0"/>
        <v/>
      </c>
      <c r="E96" s="99" t="str">
        <f t="shared" si="1"/>
        <v/>
      </c>
      <c r="F96" s="100"/>
      <c r="G96" s="101" t="str">
        <f t="shared" si="6"/>
        <v/>
      </c>
      <c r="H96" s="101"/>
      <c r="I96" s="101"/>
      <c r="J96" s="101"/>
      <c r="K96" s="101"/>
      <c r="L96" s="101"/>
      <c r="M96" s="102"/>
      <c r="N96" s="103"/>
      <c r="O96" s="103"/>
      <c r="P96" s="103"/>
      <c r="Q96" s="103"/>
      <c r="R96" s="103"/>
      <c r="S96" s="104"/>
      <c r="T96" s="286"/>
      <c r="U96" s="312"/>
      <c r="V96" s="172"/>
      <c r="W96" s="41"/>
      <c r="X96" s="183" t="e">
        <f t="shared" si="5"/>
        <v>#VALUE!</v>
      </c>
      <c r="Y96" s="176" t="str">
        <f t="shared" si="2"/>
        <v/>
      </c>
      <c r="Z96" s="177" t="str">
        <f>IF(C96="",IF(Y96="","",Y96),AVERAGE(Y87:Y101))</f>
        <v/>
      </c>
      <c r="AA96" s="178" t="str">
        <f>IF(C96="",IF(Z96="","",Z96),AVERAGE(Y75:Y101))</f>
        <v/>
      </c>
      <c r="AB96" s="180">
        <v>1</v>
      </c>
      <c r="AC96" s="180">
        <v>1.01</v>
      </c>
      <c r="AD96" s="180">
        <v>0.99</v>
      </c>
      <c r="AE96" s="180">
        <v>1.02</v>
      </c>
      <c r="AF96" s="180">
        <v>0.98</v>
      </c>
    </row>
    <row r="97" spans="2:32" x14ac:dyDescent="0.25">
      <c r="B97" s="96"/>
      <c r="C97" s="97"/>
      <c r="D97" s="98" t="str">
        <f t="shared" si="0"/>
        <v/>
      </c>
      <c r="E97" s="99" t="str">
        <f t="shared" si="1"/>
        <v/>
      </c>
      <c r="F97" s="100"/>
      <c r="G97" s="101" t="str">
        <f t="shared" si="6"/>
        <v/>
      </c>
      <c r="H97" s="101"/>
      <c r="I97" s="101"/>
      <c r="J97" s="101"/>
      <c r="K97" s="101"/>
      <c r="L97" s="101"/>
      <c r="M97" s="102"/>
      <c r="N97" s="103"/>
      <c r="O97" s="103"/>
      <c r="P97" s="103"/>
      <c r="Q97" s="103"/>
      <c r="R97" s="103"/>
      <c r="S97" s="104"/>
      <c r="T97" s="286"/>
      <c r="U97" s="312"/>
      <c r="V97" s="172"/>
      <c r="W97" s="41"/>
      <c r="X97" s="183" t="e">
        <f t="shared" si="5"/>
        <v>#VALUE!</v>
      </c>
      <c r="Y97" s="176" t="str">
        <f t="shared" si="2"/>
        <v/>
      </c>
      <c r="Z97" s="177" t="str">
        <f>IF(C97="",IF(Y97="","",Y97),AVERAGE(Y88:Y101))</f>
        <v/>
      </c>
      <c r="AA97" s="178" t="str">
        <f>IF(C97="",IF(Z97="","",Z97),AVERAGE(Y76:Y101))</f>
        <v/>
      </c>
      <c r="AB97" s="180">
        <v>1</v>
      </c>
      <c r="AC97" s="180">
        <v>1.01</v>
      </c>
      <c r="AD97" s="180">
        <v>0.99</v>
      </c>
      <c r="AE97" s="180">
        <v>1.02</v>
      </c>
      <c r="AF97" s="180">
        <v>0.98</v>
      </c>
    </row>
    <row r="98" spans="2:32" x14ac:dyDescent="0.25">
      <c r="B98" s="96"/>
      <c r="C98" s="97"/>
      <c r="D98" s="98" t="str">
        <f t="shared" si="0"/>
        <v/>
      </c>
      <c r="E98" s="99" t="str">
        <f t="shared" si="1"/>
        <v/>
      </c>
      <c r="F98" s="100"/>
      <c r="G98" s="101" t="str">
        <f t="shared" si="6"/>
        <v/>
      </c>
      <c r="H98" s="101"/>
      <c r="I98" s="101"/>
      <c r="J98" s="101"/>
      <c r="K98" s="101"/>
      <c r="L98" s="101"/>
      <c r="M98" s="102"/>
      <c r="N98" s="103"/>
      <c r="O98" s="103"/>
      <c r="P98" s="103"/>
      <c r="Q98" s="103"/>
      <c r="R98" s="103"/>
      <c r="S98" s="104"/>
      <c r="T98" s="286"/>
      <c r="U98" s="312"/>
      <c r="V98" s="172"/>
      <c r="W98" s="41"/>
      <c r="X98" s="183" t="e">
        <f t="shared" si="5"/>
        <v>#VALUE!</v>
      </c>
      <c r="Y98" s="176" t="str">
        <f t="shared" si="2"/>
        <v/>
      </c>
      <c r="Z98" s="177" t="str">
        <f>IF(C98="",IF(Y98="","",Y98),AVERAGE(Y89:Y101))</f>
        <v/>
      </c>
      <c r="AA98" s="178" t="str">
        <f>IF(C98="",IF(Z98="","",Z98),AVERAGE(Y77:Y101))</f>
        <v/>
      </c>
      <c r="AB98" s="180">
        <v>1</v>
      </c>
      <c r="AC98" s="180">
        <v>1.01</v>
      </c>
      <c r="AD98" s="180">
        <v>0.99</v>
      </c>
      <c r="AE98" s="180">
        <v>1.02</v>
      </c>
      <c r="AF98" s="180">
        <v>0.98</v>
      </c>
    </row>
    <row r="99" spans="2:32" x14ac:dyDescent="0.25">
      <c r="B99" s="96"/>
      <c r="C99" s="97"/>
      <c r="D99" s="98" t="str">
        <f t="shared" si="0"/>
        <v/>
      </c>
      <c r="E99" s="99" t="str">
        <f t="shared" si="1"/>
        <v/>
      </c>
      <c r="F99" s="100"/>
      <c r="G99" s="101" t="str">
        <f t="shared" si="6"/>
        <v/>
      </c>
      <c r="H99" s="101"/>
      <c r="I99" s="101"/>
      <c r="J99" s="101"/>
      <c r="K99" s="101"/>
      <c r="L99" s="101"/>
      <c r="M99" s="102"/>
      <c r="N99" s="103"/>
      <c r="O99" s="103"/>
      <c r="P99" s="103"/>
      <c r="Q99" s="103"/>
      <c r="R99" s="103"/>
      <c r="S99" s="104"/>
      <c r="T99" s="286"/>
      <c r="U99" s="312"/>
      <c r="V99" s="172"/>
      <c r="W99" s="41"/>
      <c r="X99" s="183" t="e">
        <f t="shared" si="5"/>
        <v>#VALUE!</v>
      </c>
      <c r="Y99" s="176" t="str">
        <f t="shared" si="2"/>
        <v/>
      </c>
      <c r="Z99" s="177" t="str">
        <f>IF(C99="",IF(Y99="","",Y99),AVERAGE(Y90:Y101))</f>
        <v/>
      </c>
      <c r="AA99" s="178" t="str">
        <f>IF(C99="",IF(Z99="","",Z99),AVERAGE(Y78:Y101))</f>
        <v/>
      </c>
      <c r="AB99" s="180">
        <v>1</v>
      </c>
      <c r="AC99" s="180">
        <v>1.01</v>
      </c>
      <c r="AD99" s="180">
        <v>0.99</v>
      </c>
      <c r="AE99" s="180">
        <v>1.02</v>
      </c>
      <c r="AF99" s="180">
        <v>0.98</v>
      </c>
    </row>
    <row r="100" spans="2:32" x14ac:dyDescent="0.25">
      <c r="B100" s="96"/>
      <c r="C100" s="97"/>
      <c r="D100" s="98" t="str">
        <f t="shared" si="0"/>
        <v/>
      </c>
      <c r="E100" s="99" t="str">
        <f t="shared" si="1"/>
        <v/>
      </c>
      <c r="F100" s="100"/>
      <c r="G100" s="101" t="str">
        <f t="shared" si="6"/>
        <v/>
      </c>
      <c r="H100" s="101"/>
      <c r="I100" s="101"/>
      <c r="J100" s="101"/>
      <c r="K100" s="101"/>
      <c r="L100" s="101"/>
      <c r="M100" s="102"/>
      <c r="N100" s="103"/>
      <c r="O100" s="103"/>
      <c r="P100" s="103"/>
      <c r="Q100" s="103"/>
      <c r="R100" s="103"/>
      <c r="S100" s="104"/>
      <c r="T100" s="286"/>
      <c r="U100" s="312"/>
      <c r="V100" s="172"/>
      <c r="W100" s="41"/>
      <c r="X100" s="183" t="e">
        <f t="shared" si="5"/>
        <v>#VALUE!</v>
      </c>
      <c r="Y100" s="176" t="str">
        <f t="shared" si="2"/>
        <v/>
      </c>
      <c r="Z100" s="177" t="str">
        <f>IF(C100="",IF(Y100="","",Y100),AVERAGE(Y91:Y101))</f>
        <v/>
      </c>
      <c r="AA100" s="178" t="str">
        <f>IF(C100="",IF(Z100="","",Z100),AVERAGE(Y79:Y101))</f>
        <v/>
      </c>
      <c r="AB100" s="180">
        <v>1</v>
      </c>
      <c r="AC100" s="180">
        <v>1.01</v>
      </c>
      <c r="AD100" s="180">
        <v>0.99</v>
      </c>
      <c r="AE100" s="180">
        <v>1.02</v>
      </c>
      <c r="AF100" s="180">
        <v>0.98</v>
      </c>
    </row>
    <row r="101" spans="2:32" ht="15.75" thickBot="1" x14ac:dyDescent="0.3">
      <c r="B101" s="95"/>
      <c r="C101" s="81"/>
      <c r="D101" s="124" t="str">
        <f t="shared" si="0"/>
        <v/>
      </c>
      <c r="E101" s="125" t="str">
        <f t="shared" si="1"/>
        <v/>
      </c>
      <c r="F101" s="82"/>
      <c r="G101" s="83" t="str">
        <f t="shared" si="6"/>
        <v/>
      </c>
      <c r="H101" s="83"/>
      <c r="I101" s="83"/>
      <c r="J101" s="83"/>
      <c r="K101" s="83"/>
      <c r="L101" s="83"/>
      <c r="M101" s="84"/>
      <c r="N101" s="85"/>
      <c r="O101" s="85"/>
      <c r="P101" s="85"/>
      <c r="Q101" s="85"/>
      <c r="R101" s="85"/>
      <c r="S101" s="86"/>
      <c r="T101" s="334"/>
      <c r="U101" s="364"/>
      <c r="V101" s="173"/>
      <c r="W101" s="40"/>
      <c r="X101" s="185" t="e">
        <f t="shared" si="5"/>
        <v>#VALUE!</v>
      </c>
      <c r="Y101" s="270" t="str">
        <f t="shared" ref="Y101" si="7">IF(C101="","",C101/$C$21)</f>
        <v/>
      </c>
      <c r="Z101" s="271" t="str">
        <f>IF(C101="",IF(Y101="","",Y101),AVERAGE(Y92:Y101))</f>
        <v/>
      </c>
      <c r="AA101" s="272" t="str">
        <f>IF(C101="",IF(Z101="","",Z101),AVERAGE(Y80:Y101))</f>
        <v/>
      </c>
      <c r="AB101" s="180">
        <v>1</v>
      </c>
      <c r="AC101" s="180">
        <v>1.01</v>
      </c>
      <c r="AD101" s="180">
        <v>0.99</v>
      </c>
      <c r="AE101" s="180">
        <v>1.02</v>
      </c>
      <c r="AF101" s="180">
        <v>0.98</v>
      </c>
    </row>
  </sheetData>
  <mergeCells count="21">
    <mergeCell ref="C34:S34"/>
    <mergeCell ref="X34:AA34"/>
    <mergeCell ref="D31:E31"/>
    <mergeCell ref="F31:G31"/>
    <mergeCell ref="H31:I31"/>
    <mergeCell ref="B2:AF4"/>
    <mergeCell ref="B13:AF13"/>
    <mergeCell ref="AB5:AF5"/>
    <mergeCell ref="AB8:AF8"/>
    <mergeCell ref="D28:E28"/>
    <mergeCell ref="F28:G28"/>
    <mergeCell ref="H28:I28"/>
    <mergeCell ref="D20:E20"/>
    <mergeCell ref="F20:G20"/>
    <mergeCell ref="H20:I20"/>
    <mergeCell ref="F24:G24"/>
    <mergeCell ref="H24:I24"/>
    <mergeCell ref="D24:E24"/>
    <mergeCell ref="AB10:AF10"/>
    <mergeCell ref="AB11:AF11"/>
    <mergeCell ref="B18:I18"/>
  </mergeCells>
  <conditionalFormatting sqref="B32">
    <cfRule type="containsBlanks" dxfId="436" priority="97">
      <formula>LEN(TRIM(B32))=0</formula>
    </cfRule>
  </conditionalFormatting>
  <conditionalFormatting sqref="B25:C25">
    <cfRule type="containsBlanks" dxfId="435" priority="98">
      <formula>LEN(TRIM(B25))=0</formula>
    </cfRule>
  </conditionalFormatting>
  <conditionalFormatting sqref="C29">
    <cfRule type="containsBlanks" dxfId="434" priority="418">
      <formula>LEN(TRIM(C29))=0</formula>
    </cfRule>
  </conditionalFormatting>
  <conditionalFormatting sqref="C36:C101">
    <cfRule type="cellIs" dxfId="433" priority="56" operator="equal">
      <formula>$F$21</formula>
    </cfRule>
    <cfRule type="cellIs" dxfId="432" priority="57" operator="greaterThan">
      <formula>$F$21</formula>
    </cfRule>
    <cfRule type="cellIs" dxfId="431" priority="58" operator="between">
      <formula>$E$21</formula>
      <formula>$D$21</formula>
    </cfRule>
    <cfRule type="cellIs" dxfId="430" priority="52" operator="lessThan">
      <formula>$I$21</formula>
    </cfRule>
    <cfRule type="cellIs" dxfId="429" priority="53" operator="greaterThan">
      <formula>$H$21</formula>
    </cfRule>
    <cfRule type="cellIs" dxfId="428" priority="54" operator="equal">
      <formula>$G$21</formula>
    </cfRule>
    <cfRule type="cellIs" dxfId="427" priority="55" operator="lessThan">
      <formula>$G$21</formula>
    </cfRule>
  </conditionalFormatting>
  <conditionalFormatting sqref="C36:S101">
    <cfRule type="containsBlanks" dxfId="426" priority="4" stopIfTrue="1">
      <formula>LEN(TRIM(C36))=0</formula>
    </cfRule>
  </conditionalFormatting>
  <conditionalFormatting sqref="D35:E35">
    <cfRule type="containsBlanks" dxfId="425" priority="547">
      <formula>LEN(TRIM(D35))=0</formula>
    </cfRule>
  </conditionalFormatting>
  <conditionalFormatting sqref="D36:E101">
    <cfRule type="cellIs" dxfId="424" priority="85" operator="greaterThan">
      <formula>0.0101</formula>
    </cfRule>
    <cfRule type="cellIs" dxfId="423" priority="82" operator="lessThan">
      <formula>-0.02</formula>
    </cfRule>
    <cfRule type="cellIs" dxfId="422" priority="86" operator="between">
      <formula>0.01</formula>
      <formula>-0.01</formula>
    </cfRule>
    <cfRule type="cellIs" dxfId="421" priority="84" operator="lessThan">
      <formula>-0.0101</formula>
    </cfRule>
    <cfRule type="cellIs" dxfId="420" priority="83" operator="greaterThan">
      <formula>0.02</formula>
    </cfRule>
  </conditionalFormatting>
  <conditionalFormatting sqref="F21:G22">
    <cfRule type="containsBlanks" dxfId="419" priority="564">
      <formula>LEN(TRIM(F21))=0</formula>
    </cfRule>
  </conditionalFormatting>
  <conditionalFormatting sqref="F36:G101">
    <cfRule type="cellIs" dxfId="418" priority="39" operator="lessThan">
      <formula>-3.001</formula>
    </cfRule>
    <cfRule type="cellIs" dxfId="417" priority="40" operator="greaterThan">
      <formula>3.001</formula>
    </cfRule>
    <cfRule type="cellIs" dxfId="416" priority="41" operator="lessThan">
      <formula>-1.001</formula>
    </cfRule>
    <cfRule type="cellIs" dxfId="415" priority="42" operator="greaterThan">
      <formula>1.001</formula>
    </cfRule>
    <cfRule type="cellIs" dxfId="414" priority="43" operator="between">
      <formula>1</formula>
      <formula>-1</formula>
    </cfRule>
  </conditionalFormatting>
  <conditionalFormatting sqref="G102:G1048576">
    <cfRule type="cellIs" dxfId="413" priority="3231" operator="greaterThanOrEqual">
      <formula>#REF!</formula>
    </cfRule>
    <cfRule type="cellIs" dxfId="412" priority="3228" operator="lessThanOrEqual">
      <formula>#REF!</formula>
    </cfRule>
    <cfRule type="cellIs" dxfId="411" priority="3229" operator="greaterThanOrEqual">
      <formula>#REF!</formula>
    </cfRule>
    <cfRule type="cellIs" dxfId="410" priority="3230" operator="lessThanOrEqual">
      <formula>#REF!</formula>
    </cfRule>
  </conditionalFormatting>
  <conditionalFormatting sqref="H36:I101">
    <cfRule type="cellIs" dxfId="409" priority="20" operator="lessThan">
      <formula>-1.001</formula>
    </cfRule>
    <cfRule type="cellIs" dxfId="408" priority="21" operator="greaterThan">
      <formula>1.001</formula>
    </cfRule>
    <cfRule type="cellIs" dxfId="407" priority="22" operator="lessThan">
      <formula>-0.501</formula>
    </cfRule>
    <cfRule type="cellIs" dxfId="406" priority="23" operator="greaterThan">
      <formula>0.501</formula>
    </cfRule>
    <cfRule type="cellIs" dxfId="405" priority="24" operator="between">
      <formula>0.5</formula>
      <formula>-0.5</formula>
    </cfRule>
  </conditionalFormatting>
  <conditionalFormatting sqref="J36:J101">
    <cfRule type="cellIs" dxfId="404" priority="34" operator="greaterThan">
      <formula>3.001</formula>
    </cfRule>
    <cfRule type="cellIs" dxfId="403" priority="36" operator="greaterThan">
      <formula>1.001</formula>
    </cfRule>
    <cfRule type="cellIs" dxfId="402" priority="35" operator="lessThan">
      <formula>-1.001</formula>
    </cfRule>
    <cfRule type="cellIs" dxfId="401" priority="33" operator="lessThan">
      <formula>-3.001</formula>
    </cfRule>
    <cfRule type="cellIs" dxfId="400" priority="37" operator="between">
      <formula>1</formula>
      <formula>-1</formula>
    </cfRule>
  </conditionalFormatting>
  <conditionalFormatting sqref="K36:L101">
    <cfRule type="cellIs" dxfId="399" priority="11" operator="greaterThan">
      <formula>0.501</formula>
    </cfRule>
    <cfRule type="cellIs" dxfId="398" priority="12" operator="between">
      <formula>0.5</formula>
      <formula>-0.5</formula>
    </cfRule>
    <cfRule type="cellIs" dxfId="397" priority="8" operator="lessThan">
      <formula>-1.001</formula>
    </cfRule>
    <cfRule type="cellIs" dxfId="396" priority="9" operator="greaterThan">
      <formula>1.001</formula>
    </cfRule>
    <cfRule type="cellIs" dxfId="395" priority="10" operator="lessThan">
      <formula>-0.501</formula>
    </cfRule>
  </conditionalFormatting>
  <conditionalFormatting sqref="M36:M101">
    <cfRule type="cellIs" dxfId="394" priority="87" operator="lessThan">
      <formula>$I$21</formula>
    </cfRule>
    <cfRule type="cellIs" dxfId="393" priority="88" operator="greaterThan">
      <formula>$H$21</formula>
    </cfRule>
    <cfRule type="cellIs" dxfId="392" priority="89" operator="equal">
      <formula>$G$21</formula>
    </cfRule>
    <cfRule type="cellIs" dxfId="391" priority="90" operator="lessThan">
      <formula>$G$21</formula>
    </cfRule>
    <cfRule type="cellIs" dxfId="390" priority="91" operator="equal">
      <formula>$F$21</formula>
    </cfRule>
    <cfRule type="cellIs" dxfId="389" priority="92" operator="greaterThan">
      <formula>$F$21</formula>
    </cfRule>
    <cfRule type="cellIs" dxfId="388" priority="93" operator="between">
      <formula>$E$21</formula>
      <formula>$D$21</formula>
    </cfRule>
  </conditionalFormatting>
  <conditionalFormatting sqref="N36:Q101">
    <cfRule type="cellIs" dxfId="387" priority="60" operator="lessThan">
      <formula>$I$25</formula>
    </cfRule>
    <cfRule type="cellIs" dxfId="386" priority="61" operator="greaterThan">
      <formula>$H$25</formula>
    </cfRule>
    <cfRule type="cellIs" dxfId="385" priority="62" operator="equal">
      <formula>$G$25</formula>
    </cfRule>
    <cfRule type="cellIs" dxfId="384" priority="63" operator="lessThan">
      <formula>$G$25</formula>
    </cfRule>
    <cfRule type="cellIs" dxfId="383" priority="64" operator="equal">
      <formula>$F$25</formula>
    </cfRule>
    <cfRule type="cellIs" dxfId="382" priority="65" operator="greaterThan">
      <formula>$F$25</formula>
    </cfRule>
    <cfRule type="cellIs" dxfId="381" priority="66" operator="between">
      <formula>$E$25</formula>
      <formula>$D$25</formula>
    </cfRule>
  </conditionalFormatting>
  <conditionalFormatting sqref="R36:S101">
    <cfRule type="cellIs" dxfId="380" priority="77" operator="lessThan">
      <formula>$G$26</formula>
    </cfRule>
    <cfRule type="cellIs" dxfId="379" priority="78" operator="equal">
      <formula>$F$26</formula>
    </cfRule>
    <cfRule type="cellIs" dxfId="378" priority="79" operator="greaterThan">
      <formula>$F$26</formula>
    </cfRule>
    <cfRule type="cellIs" dxfId="377" priority="80" operator="between">
      <formula>$E$26</formula>
      <formula>$D$26</formula>
    </cfRule>
    <cfRule type="cellIs" dxfId="376" priority="74" operator="lessThan">
      <formula>$I$26</formula>
    </cfRule>
    <cfRule type="cellIs" dxfId="375" priority="75" operator="greaterThan">
      <formula>$H$26</formula>
    </cfRule>
    <cfRule type="cellIs" dxfId="374" priority="76" operator="equal">
      <formula>$G$26</formula>
    </cfRule>
  </conditionalFormatting>
  <conditionalFormatting sqref="T36:U101">
    <cfRule type="containsBlanks" dxfId="373" priority="1">
      <formula>LEN(TRIM(T36))=0</formula>
    </cfRule>
  </conditionalFormatting>
  <conditionalFormatting sqref="V51:W51">
    <cfRule type="containsBlanks" dxfId="372" priority="51">
      <formula>LEN(TRIM(V51))=0</formula>
    </cfRule>
  </conditionalFormatting>
  <conditionalFormatting sqref="Y35:AA101">
    <cfRule type="notContainsBlanks" dxfId="371" priority="3">
      <formula>LEN(TRIM(Y35))&gt;0</formula>
    </cfRule>
    <cfRule type="containsBlanks" dxfId="370" priority="2">
      <formula>LEN(TRIM(Y35))=0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F113"/>
  <sheetViews>
    <sheetView showGridLines="0" topLeftCell="A42" zoomScale="90" zoomScaleNormal="90" workbookViewId="0">
      <selection activeCell="I52" sqref="I52"/>
    </sheetView>
  </sheetViews>
  <sheetFormatPr defaultRowHeight="15" x14ac:dyDescent="0.25"/>
  <cols>
    <col min="1" max="1" width="2.42578125" customWidth="1"/>
    <col min="2" max="2" width="14.140625" style="38" customWidth="1"/>
    <col min="3" max="3" width="21" style="10" bestFit="1" customWidth="1"/>
    <col min="4" max="4" width="14.28515625" style="10" customWidth="1"/>
    <col min="5" max="5" width="14.28515625" customWidth="1"/>
    <col min="6" max="6" width="15.42578125" bestFit="1" customWidth="1"/>
    <col min="7" max="8" width="14.28515625" style="1" customWidth="1"/>
    <col min="9" max="9" width="11.42578125" style="1" customWidth="1"/>
    <col min="10" max="10" width="7.42578125" style="34" customWidth="1"/>
    <col min="11" max="11" width="6.140625" style="34" bestFit="1" customWidth="1"/>
    <col min="12" max="13" width="7" style="34" bestFit="1" customWidth="1"/>
    <col min="14" max="14" width="7.5703125" style="34" customWidth="1"/>
    <col min="15" max="15" width="11.5703125" style="34" bestFit="1" customWidth="1"/>
    <col min="16" max="16" width="11.5703125" style="34" customWidth="1"/>
    <col min="17" max="18" width="9.140625" style="34" bestFit="1" customWidth="1"/>
    <col min="19" max="19" width="9.140625" style="34" customWidth="1"/>
    <col min="20" max="20" width="9.140625" style="34" bestFit="1" customWidth="1"/>
    <col min="21" max="21" width="9.28515625" style="34" customWidth="1"/>
    <col min="22" max="22" width="9.140625" style="34" bestFit="1" customWidth="1"/>
    <col min="23" max="23" width="9.5703125" style="34" bestFit="1" customWidth="1"/>
    <col min="24" max="24" width="6.140625" style="10" bestFit="1" customWidth="1"/>
    <col min="25" max="27" width="6.28515625" style="10" customWidth="1"/>
    <col min="28" max="28" width="9" style="10" customWidth="1"/>
    <col min="29" max="30" width="11.5703125" style="10" customWidth="1"/>
    <col min="31" max="31" width="11.5703125" style="10" bestFit="1" customWidth="1"/>
    <col min="32" max="34" width="9.140625" style="10" bestFit="1" customWidth="1"/>
    <col min="35" max="35" width="9.5703125" style="10" bestFit="1" customWidth="1"/>
    <col min="36" max="36" width="9.140625" style="6" bestFit="1" customWidth="1"/>
    <col min="37" max="37" width="9.5703125" style="6" bestFit="1" customWidth="1"/>
    <col min="38" max="39" width="8.5703125" style="6" customWidth="1"/>
    <col min="40" max="40" width="28.42578125" style="6" customWidth="1"/>
    <col min="41" max="41" width="39.85546875" style="6" customWidth="1"/>
    <col min="42" max="43" width="12.5703125" style="6" bestFit="1" customWidth="1"/>
    <col min="44" max="45" width="12.5703125" style="6" customWidth="1"/>
    <col min="46" max="46" width="1.140625" style="6" customWidth="1"/>
    <col min="47" max="47" width="11.5703125" style="6" bestFit="1" customWidth="1"/>
    <col min="48" max="48" width="16.42578125" style="6" customWidth="1"/>
    <col min="49" max="49" width="11.28515625" style="6" customWidth="1"/>
    <col min="50" max="50" width="12" style="6" customWidth="1"/>
    <col min="51" max="51" width="14.85546875" style="6" customWidth="1"/>
    <col min="52" max="53" width="11" style="6" bestFit="1" customWidth="1"/>
    <col min="54" max="57" width="9.140625" style="6"/>
  </cols>
  <sheetData>
    <row r="2" spans="2:58" x14ac:dyDescent="0.25">
      <c r="B2" s="475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6"/>
      <c r="X2" s="476"/>
      <c r="Y2" s="476"/>
      <c r="Z2" s="476"/>
      <c r="AA2" s="476"/>
      <c r="AB2" s="476"/>
      <c r="AC2" s="476"/>
      <c r="AD2" s="476"/>
      <c r="AE2" s="476"/>
      <c r="AF2" s="476"/>
      <c r="AG2" s="476"/>
      <c r="AH2" s="476"/>
      <c r="AI2" s="476"/>
      <c r="AJ2" s="476"/>
      <c r="AK2" s="476"/>
      <c r="AL2" s="476"/>
      <c r="AM2" s="476"/>
      <c r="AN2" s="476"/>
      <c r="AO2" s="476"/>
      <c r="AP2" s="476"/>
      <c r="AQ2" s="476"/>
      <c r="AR2" s="476"/>
      <c r="AS2" s="476"/>
      <c r="AT2" s="476"/>
      <c r="AU2" s="476"/>
      <c r="AV2" s="476"/>
      <c r="AW2" s="476"/>
      <c r="AX2" s="476"/>
      <c r="AY2" s="476"/>
      <c r="AZ2" s="476"/>
      <c r="BA2" s="476"/>
      <c r="BB2" s="476"/>
      <c r="BC2" s="476"/>
      <c r="BD2" s="476"/>
      <c r="BE2" s="476"/>
      <c r="BF2" s="477"/>
    </row>
    <row r="3" spans="2:58" x14ac:dyDescent="0.25">
      <c r="B3" s="478"/>
      <c r="C3" s="479"/>
      <c r="D3" s="479"/>
      <c r="E3" s="479"/>
      <c r="F3" s="479"/>
      <c r="G3" s="479"/>
      <c r="H3" s="479"/>
      <c r="I3" s="479"/>
      <c r="J3" s="479"/>
      <c r="K3" s="479"/>
      <c r="L3" s="479"/>
      <c r="M3" s="479"/>
      <c r="N3" s="479"/>
      <c r="O3" s="479"/>
      <c r="P3" s="479"/>
      <c r="Q3" s="479"/>
      <c r="R3" s="479"/>
      <c r="S3" s="479"/>
      <c r="T3" s="479"/>
      <c r="U3" s="479"/>
      <c r="V3" s="479"/>
      <c r="W3" s="479"/>
      <c r="X3" s="479"/>
      <c r="Y3" s="479"/>
      <c r="Z3" s="479"/>
      <c r="AA3" s="479"/>
      <c r="AB3" s="479"/>
      <c r="AC3" s="479"/>
      <c r="AD3" s="479"/>
      <c r="AE3" s="479"/>
      <c r="AF3" s="479"/>
      <c r="AG3" s="479"/>
      <c r="AH3" s="479"/>
      <c r="AI3" s="479"/>
      <c r="AJ3" s="479"/>
      <c r="AK3" s="479"/>
      <c r="AL3" s="479"/>
      <c r="AM3" s="479"/>
      <c r="AN3" s="479"/>
      <c r="AO3" s="479"/>
      <c r="AP3" s="479"/>
      <c r="AQ3" s="479"/>
      <c r="AR3" s="479"/>
      <c r="AS3" s="479"/>
      <c r="AT3" s="479"/>
      <c r="AU3" s="479"/>
      <c r="AV3" s="479"/>
      <c r="AW3" s="479"/>
      <c r="AX3" s="479"/>
      <c r="AY3" s="479"/>
      <c r="AZ3" s="479"/>
      <c r="BA3" s="479"/>
      <c r="BB3" s="479"/>
      <c r="BC3" s="479"/>
      <c r="BD3" s="479"/>
      <c r="BE3" s="479"/>
      <c r="BF3" s="480"/>
    </row>
    <row r="4" spans="2:58" x14ac:dyDescent="0.25">
      <c r="B4" s="478"/>
      <c r="C4" s="479"/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79"/>
      <c r="O4" s="479"/>
      <c r="P4" s="479"/>
      <c r="Q4" s="479"/>
      <c r="R4" s="479"/>
      <c r="S4" s="479"/>
      <c r="T4" s="479"/>
      <c r="U4" s="479"/>
      <c r="V4" s="479"/>
      <c r="W4" s="479"/>
      <c r="X4" s="479"/>
      <c r="Y4" s="479"/>
      <c r="Z4" s="479"/>
      <c r="AA4" s="479"/>
      <c r="AB4" s="479"/>
      <c r="AC4" s="479"/>
      <c r="AD4" s="479"/>
      <c r="AE4" s="479"/>
      <c r="AF4" s="479"/>
      <c r="AG4" s="479"/>
      <c r="AH4" s="479"/>
      <c r="AI4" s="479"/>
      <c r="AJ4" s="479"/>
      <c r="AK4" s="479"/>
      <c r="AL4" s="479"/>
      <c r="AM4" s="479"/>
      <c r="AN4" s="479"/>
      <c r="AO4" s="479"/>
      <c r="AP4" s="479"/>
      <c r="AQ4" s="479"/>
      <c r="AR4" s="479"/>
      <c r="AS4" s="479"/>
      <c r="AT4" s="479"/>
      <c r="AU4" s="479"/>
      <c r="AV4" s="479"/>
      <c r="AW4" s="479"/>
      <c r="AX4" s="479"/>
      <c r="AY4" s="479"/>
      <c r="AZ4" s="479"/>
      <c r="BA4" s="479"/>
      <c r="BB4" s="479"/>
      <c r="BC4" s="479"/>
      <c r="BD4" s="479"/>
      <c r="BE4" s="479"/>
      <c r="BF4" s="480"/>
    </row>
    <row r="5" spans="2:58" x14ac:dyDescent="0.25">
      <c r="B5" s="215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20"/>
      <c r="BB5" s="213"/>
      <c r="BC5" s="214" t="s">
        <v>118</v>
      </c>
      <c r="BD5" s="481"/>
      <c r="BE5" s="481"/>
      <c r="BF5" s="482"/>
    </row>
    <row r="6" spans="2:58" ht="15.75" x14ac:dyDescent="0.25">
      <c r="B6" s="195" t="s">
        <v>113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BC6" s="206"/>
      <c r="BD6" s="483" t="s">
        <v>119</v>
      </c>
      <c r="BE6" s="483"/>
      <c r="BF6" s="484"/>
    </row>
    <row r="7" spans="2:58" ht="18" x14ac:dyDescent="0.25">
      <c r="B7" s="246" t="s">
        <v>129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135"/>
      <c r="AH7" s="135"/>
      <c r="AI7" s="135"/>
      <c r="AJ7" s="226"/>
      <c r="AK7" s="226"/>
      <c r="AL7" s="226"/>
      <c r="AM7" s="226"/>
      <c r="AN7" s="226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6"/>
      <c r="AZ7" s="226"/>
      <c r="BA7" s="226"/>
      <c r="BB7" s="226"/>
      <c r="BC7" s="210"/>
      <c r="BD7" s="485" t="s">
        <v>120</v>
      </c>
      <c r="BE7" s="485"/>
      <c r="BF7" s="486"/>
    </row>
    <row r="8" spans="2:58" ht="15.75" x14ac:dyDescent="0.25">
      <c r="B8" s="194" t="s">
        <v>114</v>
      </c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2"/>
      <c r="AH8" s="12"/>
      <c r="AI8" s="12"/>
      <c r="AJ8" s="221"/>
      <c r="AK8" s="221"/>
      <c r="AL8" s="221"/>
      <c r="AM8" s="221"/>
      <c r="AN8" s="221"/>
      <c r="AO8" s="221"/>
      <c r="AP8" s="221"/>
      <c r="AQ8" s="221"/>
      <c r="AR8" s="221"/>
      <c r="AS8" s="221"/>
      <c r="AT8" s="221"/>
      <c r="AU8" s="221"/>
      <c r="AV8" s="221"/>
      <c r="AW8" s="221"/>
      <c r="AX8" s="221"/>
      <c r="AY8" s="221"/>
      <c r="AZ8" s="221"/>
      <c r="BA8" s="221"/>
      <c r="BB8" s="221"/>
      <c r="BC8" s="201" t="s">
        <v>121</v>
      </c>
      <c r="BD8" s="205"/>
      <c r="BE8" s="237"/>
      <c r="BF8" s="235"/>
    </row>
    <row r="9" spans="2:58" ht="15.75" x14ac:dyDescent="0.25">
      <c r="B9" s="195" t="s">
        <v>115</v>
      </c>
      <c r="C9" s="211" t="s">
        <v>125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BC9" s="202"/>
      <c r="BD9" s="420"/>
      <c r="BE9" s="490"/>
      <c r="BF9" s="236"/>
    </row>
    <row r="10" spans="2:58" x14ac:dyDescent="0.25">
      <c r="B10" s="195" t="s">
        <v>116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BC10" s="203" t="s">
        <v>122</v>
      </c>
      <c r="BD10" s="422"/>
      <c r="BE10" s="491"/>
      <c r="BF10" s="236"/>
    </row>
    <row r="11" spans="2:58" x14ac:dyDescent="0.25">
      <c r="B11" s="196" t="s">
        <v>117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135"/>
      <c r="AH11" s="135"/>
      <c r="AI11" s="135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04" t="s">
        <v>123</v>
      </c>
      <c r="BD11" s="424"/>
      <c r="BE11" s="492"/>
      <c r="BF11" s="199"/>
    </row>
    <row r="13" spans="2:58" ht="18.75" x14ac:dyDescent="0.3">
      <c r="B13" s="487" t="s">
        <v>140</v>
      </c>
      <c r="C13" s="488"/>
      <c r="D13" s="488"/>
      <c r="E13" s="488"/>
      <c r="F13" s="488"/>
      <c r="G13" s="488"/>
      <c r="H13" s="488"/>
      <c r="I13" s="488"/>
      <c r="J13" s="488"/>
      <c r="K13" s="488"/>
      <c r="L13" s="488"/>
      <c r="M13" s="488"/>
      <c r="N13" s="488"/>
      <c r="O13" s="488"/>
      <c r="P13" s="488"/>
      <c r="Q13" s="488"/>
      <c r="R13" s="488"/>
      <c r="S13" s="488"/>
      <c r="T13" s="488"/>
      <c r="U13" s="488"/>
      <c r="V13" s="488"/>
      <c r="W13" s="488"/>
      <c r="X13" s="488"/>
      <c r="Y13" s="488"/>
      <c r="Z13" s="488"/>
      <c r="AA13" s="488"/>
      <c r="AB13" s="488"/>
      <c r="AC13" s="488"/>
      <c r="AD13" s="488"/>
      <c r="AE13" s="488"/>
      <c r="AF13" s="488"/>
      <c r="AG13" s="488"/>
      <c r="AH13" s="488"/>
      <c r="AI13" s="488"/>
      <c r="AJ13" s="488"/>
      <c r="AK13" s="488"/>
      <c r="AL13" s="488"/>
      <c r="AM13" s="488"/>
      <c r="AN13" s="488"/>
      <c r="AO13" s="488"/>
      <c r="AP13" s="488"/>
      <c r="AQ13" s="488"/>
      <c r="AR13" s="488"/>
      <c r="AS13" s="488"/>
      <c r="AT13" s="488"/>
      <c r="AU13" s="488"/>
      <c r="AV13" s="488"/>
      <c r="AW13" s="488"/>
      <c r="AX13" s="488"/>
      <c r="AY13" s="488"/>
      <c r="AZ13" s="488"/>
      <c r="BA13" s="488"/>
      <c r="BB13" s="488"/>
      <c r="BC13" s="488"/>
      <c r="BD13" s="488"/>
      <c r="BE13" s="488"/>
      <c r="BF13" s="489"/>
    </row>
    <row r="15" spans="2:58" ht="28.5" x14ac:dyDescent="0.45">
      <c r="B15" s="8" t="s">
        <v>16</v>
      </c>
      <c r="C15"/>
      <c r="AI15" s="39"/>
    </row>
    <row r="16" spans="2:58" ht="18.75" x14ac:dyDescent="0.3">
      <c r="B16" s="9" t="s">
        <v>143</v>
      </c>
      <c r="C16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156"/>
    </row>
    <row r="17" spans="2:57" x14ac:dyDescent="0.25">
      <c r="B17" s="7"/>
      <c r="C17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156"/>
      <c r="BE17"/>
    </row>
    <row r="18" spans="2:57" x14ac:dyDescent="0.25">
      <c r="B18" s="159" t="s">
        <v>67</v>
      </c>
      <c r="C18" s="28"/>
      <c r="D18" s="472" t="s">
        <v>148</v>
      </c>
      <c r="E18" s="472"/>
      <c r="F18" s="472"/>
      <c r="G18" s="472"/>
      <c r="H18" s="472"/>
      <c r="I18" s="472"/>
      <c r="J18" s="472"/>
      <c r="K18" s="472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156"/>
      <c r="BE18"/>
    </row>
    <row r="19" spans="2:57" x14ac:dyDescent="0.25">
      <c r="B19" s="160" t="s">
        <v>126</v>
      </c>
      <c r="C19"/>
      <c r="D19" s="281" t="s">
        <v>145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156"/>
      <c r="BE19"/>
    </row>
    <row r="20" spans="2:57" x14ac:dyDescent="0.25">
      <c r="B20" s="160" t="s">
        <v>127</v>
      </c>
      <c r="C20"/>
      <c r="D20" s="238" t="s">
        <v>24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156"/>
      <c r="BE20"/>
    </row>
    <row r="21" spans="2:57" x14ac:dyDescent="0.25">
      <c r="B21" s="160" t="s">
        <v>97</v>
      </c>
      <c r="C21"/>
      <c r="D21" s="319" t="s">
        <v>167</v>
      </c>
      <c r="E21" s="33"/>
      <c r="F21" s="33"/>
      <c r="G21" s="33"/>
      <c r="H21" s="33"/>
      <c r="I21" s="33"/>
      <c r="J21" s="35"/>
      <c r="U21" s="35"/>
      <c r="V21" s="35"/>
      <c r="W21" s="35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BE21"/>
    </row>
    <row r="22" spans="2:57" x14ac:dyDescent="0.25">
      <c r="B22" s="160" t="s">
        <v>128</v>
      </c>
      <c r="C22"/>
      <c r="D22" s="317" t="s">
        <v>168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156"/>
      <c r="BE22"/>
    </row>
    <row r="23" spans="2:57" ht="15.75" thickBot="1" x14ac:dyDescent="0.3">
      <c r="B23" s="161" t="s">
        <v>111</v>
      </c>
      <c r="C23" s="30"/>
      <c r="D23" s="320" t="s">
        <v>170</v>
      </c>
      <c r="E23" s="30"/>
      <c r="F23" s="30"/>
      <c r="G23" s="31"/>
      <c r="H23" s="31"/>
      <c r="I23" s="31"/>
      <c r="J23" s="158"/>
      <c r="K23" s="158"/>
      <c r="R23" s="4"/>
      <c r="T23" s="4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BE23"/>
    </row>
    <row r="24" spans="2:57" ht="15.75" thickBot="1" x14ac:dyDescent="0.3">
      <c r="B24"/>
      <c r="C24"/>
      <c r="D24"/>
      <c r="G24"/>
      <c r="H24"/>
      <c r="I24"/>
      <c r="J24"/>
      <c r="R24" s="4"/>
      <c r="T24" s="4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BE24"/>
    </row>
    <row r="25" spans="2:57" ht="15.75" thickBot="1" x14ac:dyDescent="0.3">
      <c r="B25" s="455" t="s">
        <v>92</v>
      </c>
      <c r="C25" s="456"/>
      <c r="D25" s="456"/>
      <c r="E25" s="456"/>
      <c r="F25" s="456"/>
      <c r="G25" s="456"/>
      <c r="H25" s="456"/>
      <c r="I25" s="456"/>
      <c r="J25" s="457"/>
      <c r="K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2:57" x14ac:dyDescent="0.25">
      <c r="C26"/>
      <c r="D26" s="11"/>
      <c r="E26" s="4"/>
      <c r="G26"/>
      <c r="H26"/>
      <c r="I26"/>
      <c r="J26" s="36"/>
      <c r="R26" s="36"/>
      <c r="S26" s="36"/>
      <c r="T26" s="36"/>
      <c r="U26" s="36"/>
      <c r="V26" s="36"/>
      <c r="W26" s="36"/>
    </row>
    <row r="27" spans="2:57" ht="15.75" thickBot="1" x14ac:dyDescent="0.3">
      <c r="B27" s="265" t="s">
        <v>95</v>
      </c>
      <c r="C27" s="266" t="s">
        <v>96</v>
      </c>
      <c r="D27" s="264" t="s">
        <v>94</v>
      </c>
      <c r="E27" s="469" t="s">
        <v>131</v>
      </c>
      <c r="F27" s="469"/>
      <c r="G27" s="470" t="s">
        <v>132</v>
      </c>
      <c r="H27" s="470"/>
      <c r="I27" s="474" t="s">
        <v>133</v>
      </c>
      <c r="J27" s="474"/>
      <c r="K27"/>
      <c r="L27" s="32" t="s">
        <v>173</v>
      </c>
      <c r="M27" s="32"/>
      <c r="N27" s="32" t="s">
        <v>171</v>
      </c>
      <c r="O27" s="32" t="s">
        <v>172</v>
      </c>
      <c r="P27" s="32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2:57" ht="15.75" thickTop="1" x14ac:dyDescent="0.25">
      <c r="B28" s="255" t="s">
        <v>56</v>
      </c>
      <c r="C28" s="140" t="s">
        <v>153</v>
      </c>
      <c r="D28" s="129">
        <v>1.9870000000000001</v>
      </c>
      <c r="E28" s="59">
        <f>($D$28+($D$28*2%))</f>
        <v>2.0267400000000002</v>
      </c>
      <c r="F28" s="59">
        <f>($D$28-($D$28*2%))</f>
        <v>1.94726</v>
      </c>
      <c r="G28" s="57">
        <f>$D$28+($D$28*2%)+0.001</f>
        <v>2.0277400000000001</v>
      </c>
      <c r="H28" s="57">
        <f>$D$28+($D$28*-2%)-0.001</f>
        <v>1.9462600000000001</v>
      </c>
      <c r="I28" s="58">
        <f>$D$28+($D$28*3%)+0.001</f>
        <v>2.0476100000000002</v>
      </c>
      <c r="J28" s="58">
        <f>$D$28+($D$28*(-3%))-0.001</f>
        <v>1.9263900000000003</v>
      </c>
      <c r="K28"/>
      <c r="M28" s="321">
        <f>D28/D30-1</f>
        <v>-8.4830339321356751E-3</v>
      </c>
      <c r="N28" s="32">
        <v>1.9870000000000001</v>
      </c>
      <c r="O28" s="32">
        <v>1.9770000000000001</v>
      </c>
      <c r="P28" s="321">
        <f>O28/N28-1</f>
        <v>-5.0327126321086935E-3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2:57" x14ac:dyDescent="0.25">
      <c r="B29" s="256" t="s">
        <v>55</v>
      </c>
      <c r="C29" s="141" t="s">
        <v>153</v>
      </c>
      <c r="D29" s="77">
        <v>2.0070000000000001</v>
      </c>
      <c r="E29" s="59">
        <f>($D$29+($D$29*2%))</f>
        <v>2.0471400000000002</v>
      </c>
      <c r="F29" s="59">
        <f>($D$29-($D$29*2%))</f>
        <v>1.9668600000000001</v>
      </c>
      <c r="G29" s="57">
        <f>$D$29+($D$29*2%)+0.001</f>
        <v>2.0481400000000001</v>
      </c>
      <c r="H29" s="57">
        <f>$D$29+($D$29*-2%)-0.001</f>
        <v>1.9658600000000002</v>
      </c>
      <c r="I29" s="58">
        <f>$D$29+($D$29*3%)+0.001</f>
        <v>2.0682100000000001</v>
      </c>
      <c r="J29" s="58">
        <f>$D$29+($D$29*(-3%))-0.001</f>
        <v>1.9457900000000001</v>
      </c>
      <c r="K29"/>
      <c r="M29" s="321">
        <f>D29/D31-1</f>
        <v>-9.3780848963472829E-3</v>
      </c>
      <c r="N29" s="32">
        <v>2.0070000000000001</v>
      </c>
      <c r="O29" s="32">
        <v>1.9990000000000001</v>
      </c>
      <c r="P29" s="321">
        <f>O29/N29-1</f>
        <v>-3.9860488290981433E-3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2:57" x14ac:dyDescent="0.25">
      <c r="B30" s="155" t="s">
        <v>56</v>
      </c>
      <c r="C30" s="142" t="s">
        <v>78</v>
      </c>
      <c r="D30" s="129">
        <v>2.004</v>
      </c>
      <c r="E30" s="69">
        <f>($D$30+($D$30*2%))</f>
        <v>2.0440800000000001</v>
      </c>
      <c r="F30" s="69">
        <f>($D$30-($D$30*2%))</f>
        <v>1.9639200000000001</v>
      </c>
      <c r="G30" s="130">
        <f>$D$30+($D$30*2%)+0.001</f>
        <v>2.04508</v>
      </c>
      <c r="H30" s="130">
        <f>$D$30+($D$30*-2%)-0.001</f>
        <v>1.9629200000000002</v>
      </c>
      <c r="I30" s="70">
        <f>$D$30+($D$30*3%)+0.001</f>
        <v>2.0651199999999998</v>
      </c>
      <c r="J30" s="70">
        <f>$D$30+($D$30*(-3%))-0.001</f>
        <v>1.9428800000000002</v>
      </c>
      <c r="K30"/>
      <c r="L30" s="473"/>
      <c r="M30" s="473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2:57" x14ac:dyDescent="0.25">
      <c r="B31" s="256" t="s">
        <v>55</v>
      </c>
      <c r="C31" s="141" t="s">
        <v>78</v>
      </c>
      <c r="D31" s="77">
        <v>2.0259999999999998</v>
      </c>
      <c r="E31" s="59">
        <f>($D$30+($D$30*2%))</f>
        <v>2.0440800000000001</v>
      </c>
      <c r="F31" s="59">
        <f>($D$30-($D$30*2%))</f>
        <v>1.9639200000000001</v>
      </c>
      <c r="G31" s="57">
        <f>$D$30+($D$30*2%)+0.001</f>
        <v>2.04508</v>
      </c>
      <c r="H31" s="57">
        <f>$D$30+($D$30*-2%)-0.001</f>
        <v>1.9629200000000002</v>
      </c>
      <c r="I31" s="58">
        <f>$D$30+($D$30*3%)+0.001</f>
        <v>2.0651199999999998</v>
      </c>
      <c r="J31" s="58">
        <f>$D$30+($D$30*(-3%))-0.001</f>
        <v>1.9428800000000002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2:57" x14ac:dyDescent="0.25">
      <c r="B32" s="55"/>
      <c r="C32" s="257"/>
      <c r="D32" s="55"/>
      <c r="E32" s="60"/>
      <c r="F32" s="60"/>
      <c r="G32" s="60"/>
      <c r="H32" s="60"/>
      <c r="I32" s="55"/>
      <c r="J32" s="55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2:57" ht="15.75" thickBot="1" x14ac:dyDescent="0.3">
      <c r="B33" s="133" t="s">
        <v>95</v>
      </c>
      <c r="C33" s="139" t="s">
        <v>96</v>
      </c>
      <c r="D33" s="258" t="s">
        <v>93</v>
      </c>
      <c r="E33" s="471" t="s">
        <v>80</v>
      </c>
      <c r="F33" s="471"/>
      <c r="G33" s="446" t="s">
        <v>81</v>
      </c>
      <c r="H33" s="446"/>
      <c r="I33" s="447" t="s">
        <v>82</v>
      </c>
      <c r="J33" s="447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2:57" ht="15.75" thickTop="1" x14ac:dyDescent="0.25">
      <c r="B34" s="259" t="s">
        <v>56</v>
      </c>
      <c r="C34" s="143" t="s">
        <v>90</v>
      </c>
      <c r="D34" s="260">
        <f>AVERAGE(R50:U58)</f>
        <v>8.4722222222222232</v>
      </c>
      <c r="E34" s="136">
        <f>D34+1</f>
        <v>9.4722222222222232</v>
      </c>
      <c r="F34" s="136">
        <f>D34-1</f>
        <v>7.4722222222222232</v>
      </c>
      <c r="G34" s="137">
        <f>D34+1+0.001</f>
        <v>9.4732222222222227</v>
      </c>
      <c r="H34" s="137">
        <f>D34-1-0.001</f>
        <v>7.4712222222222229</v>
      </c>
      <c r="I34" s="71">
        <f>D34+2+0.001</f>
        <v>10.473222222222223</v>
      </c>
      <c r="J34" s="71">
        <f>D34-2-0.001</f>
        <v>6.4712222222222229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2:57" x14ac:dyDescent="0.25">
      <c r="B35" s="138" t="s">
        <v>55</v>
      </c>
      <c r="C35" s="143" t="s">
        <v>90</v>
      </c>
      <c r="D35" s="261">
        <f>AVERAGEA(AF50:AI58)</f>
        <v>11.430555555555557</v>
      </c>
      <c r="E35" s="136">
        <f>D35+1</f>
        <v>12.430555555555557</v>
      </c>
      <c r="F35" s="136">
        <f>D35-1</f>
        <v>10.430555555555557</v>
      </c>
      <c r="G35" s="137">
        <f>D35+1+0.001</f>
        <v>12.431555555555557</v>
      </c>
      <c r="H35" s="137">
        <f>D35-1-0.001</f>
        <v>10.429555555555558</v>
      </c>
      <c r="I35" s="71">
        <f>D35+2+0.001</f>
        <v>13.431555555555557</v>
      </c>
      <c r="J35" s="71">
        <f>D35-2-0.001</f>
        <v>9.4295555555555577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2:57" x14ac:dyDescent="0.25">
      <c r="B36" s="44"/>
      <c r="C36" s="65"/>
      <c r="D36" s="80"/>
      <c r="E36" s="42"/>
      <c r="F36" s="42"/>
      <c r="G36" s="42"/>
      <c r="H36" s="42"/>
      <c r="I36" s="42"/>
      <c r="J36" s="42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2:57" ht="15.75" thickBot="1" x14ac:dyDescent="0.3">
      <c r="B37" s="133" t="s">
        <v>95</v>
      </c>
      <c r="C37" s="139" t="s">
        <v>96</v>
      </c>
      <c r="D37" s="258" t="s">
        <v>93</v>
      </c>
      <c r="E37" s="471" t="s">
        <v>80</v>
      </c>
      <c r="F37" s="471"/>
      <c r="G37" s="446" t="s">
        <v>81</v>
      </c>
      <c r="H37" s="446"/>
      <c r="I37" s="447" t="s">
        <v>82</v>
      </c>
      <c r="J37" s="44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2:57" ht="15.75" thickTop="1" x14ac:dyDescent="0.25">
      <c r="B38" s="262" t="s">
        <v>56</v>
      </c>
      <c r="C38" s="144" t="s">
        <v>91</v>
      </c>
      <c r="D38" s="80">
        <f>AVERAGE(V50:W58)</f>
        <v>120.01666666666668</v>
      </c>
      <c r="E38" s="56">
        <f>D38+1</f>
        <v>121.01666666666668</v>
      </c>
      <c r="F38" s="56">
        <f>D38-1</f>
        <v>119.01666666666668</v>
      </c>
      <c r="G38" s="57">
        <f>D38+1+0.001</f>
        <v>121.01766666666668</v>
      </c>
      <c r="H38" s="57">
        <f>D38-1-0.001</f>
        <v>119.01566666666668</v>
      </c>
      <c r="I38" s="58">
        <f>D38+2+0.001</f>
        <v>122.01766666666668</v>
      </c>
      <c r="J38" s="58">
        <f>D38-2-0.001</f>
        <v>118.01566666666668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2:57" x14ac:dyDescent="0.25">
      <c r="B39" s="134" t="s">
        <v>55</v>
      </c>
      <c r="C39" s="144" t="s">
        <v>91</v>
      </c>
      <c r="D39" s="80">
        <f>AVERAGE(AJ50:AK58)</f>
        <v>119.79999999999998</v>
      </c>
      <c r="E39" s="56">
        <f>D39+1</f>
        <v>120.79999999999998</v>
      </c>
      <c r="F39" s="56">
        <f>D39-1</f>
        <v>118.79999999999998</v>
      </c>
      <c r="G39" s="57">
        <f>D39+1+0.001</f>
        <v>120.80099999999999</v>
      </c>
      <c r="H39" s="57">
        <f>D39-1-0.001</f>
        <v>118.79899999999998</v>
      </c>
      <c r="I39" s="58">
        <f>D39+2+0.001</f>
        <v>121.80099999999999</v>
      </c>
      <c r="J39" s="58">
        <f>D39-2-0.001</f>
        <v>117.79899999999998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2:57" x14ac:dyDescent="0.25">
      <c r="B40" s="55"/>
      <c r="C40" s="257"/>
      <c r="D40" s="55"/>
      <c r="E40" s="55"/>
      <c r="F40" s="55"/>
      <c r="G40" s="55"/>
      <c r="H40" s="55"/>
      <c r="I40" s="55"/>
      <c r="J40" s="55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2:57" ht="15.75" thickBot="1" x14ac:dyDescent="0.3">
      <c r="B41" s="133" t="s">
        <v>95</v>
      </c>
      <c r="C41" s="139" t="s">
        <v>96</v>
      </c>
      <c r="D41" s="131"/>
      <c r="E41" s="443" t="s">
        <v>85</v>
      </c>
      <c r="F41" s="443"/>
      <c r="G41" s="444" t="s">
        <v>86</v>
      </c>
      <c r="H41" s="444"/>
      <c r="I41" s="445" t="s">
        <v>79</v>
      </c>
      <c r="J41" s="445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2:57" ht="15.75" thickTop="1" x14ac:dyDescent="0.25">
      <c r="B42" s="134"/>
      <c r="C42" s="145" t="s">
        <v>69</v>
      </c>
      <c r="D42" s="76" t="s">
        <v>83</v>
      </c>
      <c r="E42" s="61">
        <v>0.5</v>
      </c>
      <c r="F42" s="61">
        <v>-0.5</v>
      </c>
      <c r="G42" s="62">
        <v>0.5</v>
      </c>
      <c r="H42" s="72">
        <v>-0.5</v>
      </c>
      <c r="I42" s="63">
        <v>1</v>
      </c>
      <c r="J42" s="63">
        <v>1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</row>
    <row r="43" spans="2:57" x14ac:dyDescent="0.25">
      <c r="B43" s="44"/>
      <c r="C43" s="55"/>
      <c r="D43" s="55"/>
      <c r="E43" s="55"/>
      <c r="F43" s="55"/>
      <c r="G43" s="55"/>
      <c r="H43" s="55"/>
      <c r="I43" s="55"/>
      <c r="J43" s="55"/>
      <c r="K43" s="65"/>
      <c r="O43" s="268"/>
      <c r="P43"/>
      <c r="Q43"/>
      <c r="R43" s="36"/>
      <c r="S43" s="36"/>
      <c r="T43" s="36"/>
      <c r="U43" s="36"/>
      <c r="V43" s="36"/>
      <c r="W43" s="36"/>
    </row>
    <row r="44" spans="2:57" ht="15.75" thickBot="1" x14ac:dyDescent="0.3">
      <c r="B44" s="133" t="s">
        <v>95</v>
      </c>
      <c r="C44" s="146"/>
      <c r="D44" s="258"/>
      <c r="E44" s="443" t="s">
        <v>87</v>
      </c>
      <c r="F44" s="443"/>
      <c r="G44" s="444" t="s">
        <v>88</v>
      </c>
      <c r="H44" s="444"/>
      <c r="I44" s="445" t="s">
        <v>84</v>
      </c>
      <c r="J44" s="445"/>
      <c r="K44" s="65"/>
      <c r="O44" s="268"/>
      <c r="P44"/>
      <c r="Q44"/>
      <c r="R44" s="36"/>
      <c r="S44" s="36"/>
      <c r="T44" s="36"/>
      <c r="U44" s="36"/>
      <c r="V44" s="36"/>
      <c r="W44" s="36"/>
    </row>
    <row r="45" spans="2:57" ht="15.75" thickTop="1" x14ac:dyDescent="0.25">
      <c r="B45" s="134"/>
      <c r="C45" s="144" t="s">
        <v>70</v>
      </c>
      <c r="D45" s="76" t="s">
        <v>83</v>
      </c>
      <c r="E45" s="64">
        <v>1</v>
      </c>
      <c r="F45" s="64">
        <v>-1</v>
      </c>
      <c r="G45" s="62">
        <v>2</v>
      </c>
      <c r="H45" s="62">
        <v>-2</v>
      </c>
      <c r="I45" s="63">
        <v>3</v>
      </c>
      <c r="J45" s="63">
        <v>-3</v>
      </c>
      <c r="K45" s="65"/>
      <c r="O45" s="268"/>
      <c r="P45"/>
      <c r="Q45"/>
      <c r="R45" s="36"/>
      <c r="S45" s="36"/>
      <c r="T45" s="36"/>
      <c r="U45" s="36"/>
      <c r="V45" s="36"/>
      <c r="W45" s="36"/>
    </row>
    <row r="46" spans="2:57" x14ac:dyDescent="0.25">
      <c r="B46" s="283" t="s">
        <v>146</v>
      </c>
      <c r="C46"/>
      <c r="D46" s="11"/>
      <c r="E46" s="4"/>
      <c r="G46"/>
      <c r="H46"/>
      <c r="I46"/>
      <c r="J46" s="36"/>
      <c r="K46" s="65"/>
      <c r="L46" s="269"/>
      <c r="M46" s="269"/>
      <c r="N46" s="268"/>
      <c r="O46" s="268"/>
      <c r="P46"/>
      <c r="Q46"/>
      <c r="R46" s="36"/>
      <c r="S46" s="36"/>
      <c r="T46" s="36"/>
      <c r="U46" s="36"/>
      <c r="V46" s="36"/>
      <c r="W46" s="36"/>
    </row>
    <row r="47" spans="2:57" ht="15.75" thickBot="1" x14ac:dyDescent="0.3">
      <c r="C47"/>
      <c r="D47" s="11"/>
      <c r="E47" s="4"/>
      <c r="G47"/>
      <c r="H47"/>
      <c r="I47"/>
      <c r="J47" s="36"/>
      <c r="K47" s="65"/>
      <c r="L47" s="269"/>
      <c r="M47" s="269"/>
      <c r="N47" s="268"/>
      <c r="O47" s="268"/>
      <c r="P47"/>
      <c r="Q47"/>
      <c r="R47" s="36"/>
      <c r="S47" s="36"/>
      <c r="T47" s="36"/>
      <c r="U47" s="36"/>
      <c r="V47" s="36"/>
      <c r="W47" s="36"/>
    </row>
    <row r="48" spans="2:57" s="6" customFormat="1" ht="15.75" thickBot="1" x14ac:dyDescent="0.3">
      <c r="B48" s="43"/>
      <c r="C48" s="458" t="s">
        <v>56</v>
      </c>
      <c r="D48" s="459"/>
      <c r="E48" s="460"/>
      <c r="F48" s="464" t="s">
        <v>55</v>
      </c>
      <c r="G48" s="465"/>
      <c r="H48" s="466"/>
      <c r="I48" s="128"/>
      <c r="J48" s="464" t="s">
        <v>8</v>
      </c>
      <c r="K48" s="465"/>
      <c r="L48" s="465"/>
      <c r="M48" s="465"/>
      <c r="N48" s="465"/>
      <c r="O48" s="465"/>
      <c r="P48" s="465"/>
      <c r="Q48" s="465"/>
      <c r="R48" s="465"/>
      <c r="S48" s="465"/>
      <c r="T48" s="465"/>
      <c r="U48" s="465"/>
      <c r="V48" s="465"/>
      <c r="W48" s="466"/>
      <c r="X48" s="464" t="s">
        <v>9</v>
      </c>
      <c r="Y48" s="465"/>
      <c r="Z48" s="465"/>
      <c r="AA48" s="465"/>
      <c r="AB48" s="465"/>
      <c r="AC48" s="465"/>
      <c r="AD48" s="465"/>
      <c r="AE48" s="465"/>
      <c r="AF48" s="465"/>
      <c r="AG48" s="465"/>
      <c r="AH48" s="465"/>
      <c r="AI48" s="465"/>
      <c r="AJ48" s="465"/>
      <c r="AK48" s="466"/>
      <c r="AP48" s="467" t="s">
        <v>137</v>
      </c>
      <c r="AQ48" s="468"/>
      <c r="AR48" s="467" t="s">
        <v>138</v>
      </c>
      <c r="AS48" s="468"/>
      <c r="AU48" s="461" t="s">
        <v>101</v>
      </c>
      <c r="AV48" s="462"/>
      <c r="AW48" s="462"/>
      <c r="AX48" s="462"/>
      <c r="AY48" s="462"/>
      <c r="AZ48" s="462"/>
      <c r="BA48" s="463"/>
      <c r="BB48" s="32"/>
      <c r="BC48" s="32"/>
    </row>
    <row r="49" spans="2:58" s="6" customFormat="1" ht="39" customHeight="1" thickBot="1" x14ac:dyDescent="0.3">
      <c r="B49" s="152" t="s">
        <v>5</v>
      </c>
      <c r="C49" s="120" t="s">
        <v>89</v>
      </c>
      <c r="D49" s="112" t="s">
        <v>66</v>
      </c>
      <c r="E49" s="121" t="s">
        <v>75</v>
      </c>
      <c r="F49" s="120" t="s">
        <v>89</v>
      </c>
      <c r="G49" s="112" t="s">
        <v>66</v>
      </c>
      <c r="H49" s="121" t="s">
        <v>75</v>
      </c>
      <c r="I49" s="127" t="s">
        <v>57</v>
      </c>
      <c r="J49" s="187" t="s">
        <v>0</v>
      </c>
      <c r="K49" s="153" t="s">
        <v>1</v>
      </c>
      <c r="L49" s="153" t="s">
        <v>2</v>
      </c>
      <c r="M49" s="153" t="s">
        <v>3</v>
      </c>
      <c r="N49" s="153" t="s">
        <v>4</v>
      </c>
      <c r="O49" s="153" t="s">
        <v>20</v>
      </c>
      <c r="P49" s="153" t="s">
        <v>21</v>
      </c>
      <c r="Q49" s="153" t="s">
        <v>7</v>
      </c>
      <c r="R49" s="153" t="s">
        <v>10</v>
      </c>
      <c r="S49" s="153" t="s">
        <v>11</v>
      </c>
      <c r="T49" s="153" t="s">
        <v>13</v>
      </c>
      <c r="U49" s="153" t="s">
        <v>12</v>
      </c>
      <c r="V49" s="153" t="s">
        <v>14</v>
      </c>
      <c r="W49" s="154" t="s">
        <v>15</v>
      </c>
      <c r="X49" s="187" t="s">
        <v>0</v>
      </c>
      <c r="Y49" s="153" t="s">
        <v>1</v>
      </c>
      <c r="Z49" s="153" t="s">
        <v>2</v>
      </c>
      <c r="AA49" s="153" t="s">
        <v>3</v>
      </c>
      <c r="AB49" s="153" t="s">
        <v>4</v>
      </c>
      <c r="AC49" s="153" t="s">
        <v>20</v>
      </c>
      <c r="AD49" s="153" t="s">
        <v>21</v>
      </c>
      <c r="AE49" s="153" t="s">
        <v>7</v>
      </c>
      <c r="AF49" s="153" t="s">
        <v>10</v>
      </c>
      <c r="AG49" s="153" t="s">
        <v>11</v>
      </c>
      <c r="AH49" s="153" t="s">
        <v>13</v>
      </c>
      <c r="AI49" s="153" t="s">
        <v>12</v>
      </c>
      <c r="AJ49" s="153" t="s">
        <v>14</v>
      </c>
      <c r="AK49" s="154" t="s">
        <v>15</v>
      </c>
      <c r="AL49" s="263" t="s">
        <v>27</v>
      </c>
      <c r="AM49" s="109" t="s">
        <v>28</v>
      </c>
      <c r="AN49" s="108" t="s">
        <v>139</v>
      </c>
      <c r="AO49" s="274" t="s">
        <v>6</v>
      </c>
      <c r="AP49" s="120" t="s">
        <v>59</v>
      </c>
      <c r="AQ49" s="121" t="s">
        <v>58</v>
      </c>
      <c r="AR49" s="111" t="s">
        <v>59</v>
      </c>
      <c r="AS49" s="121" t="s">
        <v>58</v>
      </c>
      <c r="AU49" s="273" t="s">
        <v>5</v>
      </c>
      <c r="AV49" s="168" t="s">
        <v>103</v>
      </c>
      <c r="AW49" s="112" t="s">
        <v>104</v>
      </c>
      <c r="AX49" s="121" t="s">
        <v>105</v>
      </c>
      <c r="AY49" s="168" t="s">
        <v>106</v>
      </c>
      <c r="AZ49" s="112" t="s">
        <v>107</v>
      </c>
      <c r="BA49" s="121" t="s">
        <v>108</v>
      </c>
      <c r="BB49" s="179" t="s">
        <v>102</v>
      </c>
      <c r="BC49" s="181">
        <v>0.02</v>
      </c>
      <c r="BD49" s="181">
        <v>-0.02</v>
      </c>
      <c r="BE49" s="181">
        <v>0.03</v>
      </c>
      <c r="BF49" s="181">
        <v>-0.03</v>
      </c>
    </row>
    <row r="50" spans="2:58" s="6" customFormat="1" ht="30" x14ac:dyDescent="0.25">
      <c r="B50" s="147">
        <v>20221118</v>
      </c>
      <c r="C50" s="267">
        <v>1.9850000000000001</v>
      </c>
      <c r="D50" s="114">
        <f>IF(C50="","",((C50/$D$28)-1))</f>
        <v>-1.0065425264217387E-3</v>
      </c>
      <c r="E50" s="191">
        <f>IF(C50="","",((C50/$D$30)-1))</f>
        <v>-9.4810379241516696E-3</v>
      </c>
      <c r="F50" s="267">
        <v>2.0070000000000001</v>
      </c>
      <c r="G50" s="114">
        <f>IF(F50="","",((F50/$D$29)-1))</f>
        <v>0</v>
      </c>
      <c r="H50" s="191">
        <f>IF(F50="","",((F50/$D$31)-1))</f>
        <v>-9.3780848963472829E-3</v>
      </c>
      <c r="I50" s="190">
        <f>IF(C50="","",C50/F50)</f>
        <v>0.98903836571998005</v>
      </c>
      <c r="J50" s="188">
        <v>0.86</v>
      </c>
      <c r="K50" s="148">
        <v>0.82</v>
      </c>
      <c r="L50" s="148">
        <v>-0.42</v>
      </c>
      <c r="M50" s="148">
        <v>0.56999999999999995</v>
      </c>
      <c r="N50" s="148">
        <v>1.31</v>
      </c>
      <c r="O50" s="148">
        <v>-0.36</v>
      </c>
      <c r="P50" s="148">
        <v>0.48</v>
      </c>
      <c r="Q50" s="149">
        <v>1.9850000000000001</v>
      </c>
      <c r="R50" s="150">
        <v>8.6999999999999993</v>
      </c>
      <c r="S50" s="150">
        <v>9</v>
      </c>
      <c r="T50" s="150">
        <v>8</v>
      </c>
      <c r="U50" s="150">
        <v>8.1</v>
      </c>
      <c r="V50" s="150">
        <v>119.8</v>
      </c>
      <c r="W50" s="151">
        <v>120.2</v>
      </c>
      <c r="X50" s="188">
        <v>0.3</v>
      </c>
      <c r="Y50" s="148">
        <v>0.49</v>
      </c>
      <c r="Z50" s="148">
        <v>-0.11</v>
      </c>
      <c r="AA50" s="148">
        <v>0.23</v>
      </c>
      <c r="AB50" s="148">
        <v>0.73</v>
      </c>
      <c r="AC50" s="148">
        <v>-0.14000000000000001</v>
      </c>
      <c r="AD50" s="148">
        <v>0.18</v>
      </c>
      <c r="AE50" s="149">
        <v>2.0070000000000001</v>
      </c>
      <c r="AF50" s="150">
        <v>11.4</v>
      </c>
      <c r="AG50" s="150">
        <v>11.3</v>
      </c>
      <c r="AH50" s="150">
        <v>11.3</v>
      </c>
      <c r="AI50" s="150">
        <v>11.1</v>
      </c>
      <c r="AJ50" s="150">
        <v>119.6</v>
      </c>
      <c r="AK50" s="151">
        <v>120</v>
      </c>
      <c r="AL50" s="287" t="s">
        <v>154</v>
      </c>
      <c r="AM50" s="308" t="s">
        <v>83</v>
      </c>
      <c r="AN50" s="309" t="s">
        <v>162</v>
      </c>
      <c r="AO50" s="314" t="s">
        <v>165</v>
      </c>
      <c r="AP50" s="335"/>
      <c r="AQ50" s="336"/>
      <c r="AR50" s="337"/>
      <c r="AS50" s="336"/>
      <c r="AU50" s="184">
        <f>DATE(LEFT(B50,4), MID(B50,5,2), RIGHT(B50,2))</f>
        <v>44883</v>
      </c>
      <c r="AV50" s="176">
        <f>IF(C50="","",C50/$D$28)</f>
        <v>0.99899345747357826</v>
      </c>
      <c r="AW50" s="177">
        <f>IF(C50="",IF(AV50="","",AV50),AVERAGE(AV40:AV59))</f>
        <v>0.99104177151484651</v>
      </c>
      <c r="AX50" s="178">
        <f t="shared" ref="AX50:AX56" si="0">IF(C50="",IF(AV50="","",AV50),AVERAGE(AV30:AV68))</f>
        <v>0.99123248483564219</v>
      </c>
      <c r="AY50" s="176">
        <f>IF(F50="","",F50/$D$29)</f>
        <v>1</v>
      </c>
      <c r="AZ50" s="177">
        <f t="shared" ref="AZ50:AZ56" si="1">IF(F50="",IF(AY50="","",AY50),AVERAGE(AY40:AY59))</f>
        <v>0.99043348281016441</v>
      </c>
      <c r="BA50" s="178">
        <f t="shared" ref="BA50:BA56" si="2">IF(F50="",IF(AY50="","",AY50),AVERAGE(AY30:AY68))</f>
        <v>0.98777961345815946</v>
      </c>
      <c r="BB50" s="180">
        <v>1</v>
      </c>
      <c r="BC50" s="180">
        <f>1+1*$BC$49</f>
        <v>1.02</v>
      </c>
      <c r="BD50" s="180">
        <f>1+1*$BD$49</f>
        <v>0.98</v>
      </c>
      <c r="BE50" s="180">
        <f>1+1*$BE$49</f>
        <v>1.03</v>
      </c>
      <c r="BF50" s="180">
        <f>1+1*$BF$49</f>
        <v>0.97</v>
      </c>
    </row>
    <row r="51" spans="2:58" s="6" customFormat="1" ht="30" x14ac:dyDescent="0.25">
      <c r="B51" s="96">
        <v>20221118</v>
      </c>
      <c r="C51" s="97">
        <v>1.982</v>
      </c>
      <c r="D51" s="114">
        <f t="shared" ref="D51:D113" si="3">IF(C51="","",((C51/$D$28)-1))</f>
        <v>-2.5163563160544022E-3</v>
      </c>
      <c r="E51" s="191">
        <f t="shared" ref="E51:E113" si="4">IF(C51="","",((C51/$D$30)-1))</f>
        <v>-1.0978043912175606E-2</v>
      </c>
      <c r="F51" s="97">
        <v>2.008</v>
      </c>
      <c r="G51" s="114">
        <f t="shared" ref="G51:G63" si="5">IF(F51="","",((F51/$D$29)-1))</f>
        <v>4.9825610363729567E-4</v>
      </c>
      <c r="H51" s="191">
        <f t="shared" ref="H51:H63" si="6">IF(F51="","",((F51/$D$31)-1))</f>
        <v>-8.884501480750151E-3</v>
      </c>
      <c r="I51" s="190">
        <f t="shared" ref="I51:I113" si="7">IF(C51="","",C51/F51)</f>
        <v>0.98705179282868527</v>
      </c>
      <c r="J51" s="189">
        <v>0.81</v>
      </c>
      <c r="K51" s="101">
        <v>0.8</v>
      </c>
      <c r="L51" s="101">
        <v>-0.41</v>
      </c>
      <c r="M51" s="101">
        <v>0.51</v>
      </c>
      <c r="N51" s="101">
        <v>1.23</v>
      </c>
      <c r="O51" s="101">
        <v>-0.36</v>
      </c>
      <c r="P51" s="101">
        <v>0.47</v>
      </c>
      <c r="Q51" s="102">
        <v>1.982</v>
      </c>
      <c r="R51" s="103">
        <v>8.6999999999999993</v>
      </c>
      <c r="S51" s="103">
        <v>9</v>
      </c>
      <c r="T51" s="103">
        <v>8.1</v>
      </c>
      <c r="U51" s="103">
        <v>8.1</v>
      </c>
      <c r="V51" s="103">
        <v>119.8</v>
      </c>
      <c r="W51" s="104">
        <v>120.2</v>
      </c>
      <c r="X51" s="189">
        <v>0.3</v>
      </c>
      <c r="Y51" s="101">
        <v>0.47</v>
      </c>
      <c r="Z51" s="101">
        <v>-0.12</v>
      </c>
      <c r="AA51" s="101">
        <v>0.12</v>
      </c>
      <c r="AB51" s="101">
        <v>0.74</v>
      </c>
      <c r="AC51" s="101">
        <v>-0.12</v>
      </c>
      <c r="AD51" s="101">
        <v>0.13</v>
      </c>
      <c r="AE51" s="102">
        <v>2.008</v>
      </c>
      <c r="AF51" s="103">
        <v>11.3</v>
      </c>
      <c r="AG51" s="103">
        <v>11.3</v>
      </c>
      <c r="AH51" s="103">
        <v>11.3</v>
      </c>
      <c r="AI51" s="103">
        <v>11.1</v>
      </c>
      <c r="AJ51" s="103">
        <v>119.6</v>
      </c>
      <c r="AK51" s="104">
        <v>120</v>
      </c>
      <c r="AL51" s="287" t="s">
        <v>154</v>
      </c>
      <c r="AM51" s="308" t="s">
        <v>83</v>
      </c>
      <c r="AN51" s="311" t="s">
        <v>163</v>
      </c>
      <c r="AO51" s="275"/>
      <c r="AP51" s="284">
        <v>98.4</v>
      </c>
      <c r="AQ51" s="122"/>
      <c r="AR51" s="329">
        <v>100</v>
      </c>
      <c r="AS51" s="122"/>
      <c r="AU51" s="184">
        <f t="shared" ref="AU51:AU113" si="8">DATE(LEFT(B51,4), MID(B51,5,2), RIGHT(B51,2))</f>
        <v>44883</v>
      </c>
      <c r="AV51" s="176">
        <f t="shared" ref="AV51:AV63" si="9">IF(C51="","",C51/$D$28)</f>
        <v>0.9974836436839456</v>
      </c>
      <c r="AW51" s="177">
        <f t="shared" ref="AW51:AW56" si="10">IF(C51="",IF(AV51="","",AV51),AVERAGE(AV41:AV60))</f>
        <v>0.99084961339616595</v>
      </c>
      <c r="AX51" s="178">
        <f t="shared" si="0"/>
        <v>0.9910417715148464</v>
      </c>
      <c r="AY51" s="176">
        <f t="shared" ref="AY51:AY63" si="11">IF(F51="","",F51/$D$29)</f>
        <v>1.0004982561036373</v>
      </c>
      <c r="AZ51" s="177">
        <f t="shared" si="1"/>
        <v>0.99026135797436254</v>
      </c>
      <c r="BA51" s="178">
        <f t="shared" si="2"/>
        <v>0.98766816143497738</v>
      </c>
      <c r="BB51" s="180">
        <v>1</v>
      </c>
      <c r="BC51" s="180">
        <f t="shared" ref="BC51:BC112" si="12">1+1*$BC$49</f>
        <v>1.02</v>
      </c>
      <c r="BD51" s="180">
        <f t="shared" ref="BD51:BD112" si="13">1+1*$BD$49</f>
        <v>0.98</v>
      </c>
      <c r="BE51" s="180">
        <f t="shared" ref="BE51:BE112" si="14">1+1*$BE$49</f>
        <v>1.03</v>
      </c>
      <c r="BF51" s="180">
        <f t="shared" ref="BF51:BF112" si="15">1+1*$BF$49</f>
        <v>0.97</v>
      </c>
    </row>
    <row r="52" spans="2:58" s="6" customFormat="1" ht="30" x14ac:dyDescent="0.25">
      <c r="B52" s="96">
        <v>20221118</v>
      </c>
      <c r="C52" s="97">
        <v>1.9850000000000001</v>
      </c>
      <c r="D52" s="114">
        <f t="shared" si="3"/>
        <v>-1.0065425264217387E-3</v>
      </c>
      <c r="E52" s="191">
        <f t="shared" si="4"/>
        <v>-9.4810379241516696E-3</v>
      </c>
      <c r="F52" s="97">
        <v>2.0059999999999998</v>
      </c>
      <c r="G52" s="114">
        <f t="shared" si="5"/>
        <v>-4.9825610363740669E-4</v>
      </c>
      <c r="H52" s="191">
        <f t="shared" si="6"/>
        <v>-9.8716683119447479E-3</v>
      </c>
      <c r="I52" s="190">
        <f t="shared" si="7"/>
        <v>0.9895314057826522</v>
      </c>
      <c r="J52" s="189">
        <v>0.84</v>
      </c>
      <c r="K52" s="101">
        <v>0.75</v>
      </c>
      <c r="L52" s="101">
        <v>-0.45</v>
      </c>
      <c r="M52" s="101">
        <v>0.53</v>
      </c>
      <c r="N52" s="101">
        <v>1.24</v>
      </c>
      <c r="O52" s="101">
        <v>-0.35</v>
      </c>
      <c r="P52" s="101">
        <v>0.45</v>
      </c>
      <c r="Q52" s="102">
        <v>1.9850000000000001</v>
      </c>
      <c r="R52" s="103">
        <v>8.6999999999999993</v>
      </c>
      <c r="S52" s="103">
        <v>9</v>
      </c>
      <c r="T52" s="103">
        <v>8</v>
      </c>
      <c r="U52" s="103">
        <v>8.1999999999999993</v>
      </c>
      <c r="V52" s="103">
        <v>119.8</v>
      </c>
      <c r="W52" s="104">
        <v>120.2</v>
      </c>
      <c r="X52" s="189">
        <v>0.35</v>
      </c>
      <c r="Y52" s="101">
        <v>0.44</v>
      </c>
      <c r="Z52" s="101">
        <v>-0.12</v>
      </c>
      <c r="AA52" s="101">
        <v>0.17</v>
      </c>
      <c r="AB52" s="101">
        <v>0.7</v>
      </c>
      <c r="AC52" s="101">
        <v>-0.12</v>
      </c>
      <c r="AD52" s="101">
        <v>0.15</v>
      </c>
      <c r="AE52" s="102">
        <v>2.0059999999999998</v>
      </c>
      <c r="AF52" s="103">
        <v>11.4</v>
      </c>
      <c r="AG52" s="103">
        <v>11.3</v>
      </c>
      <c r="AH52" s="103">
        <v>11.3</v>
      </c>
      <c r="AI52" s="103">
        <v>11.1</v>
      </c>
      <c r="AJ52" s="103">
        <v>119.6</v>
      </c>
      <c r="AK52" s="104">
        <v>120</v>
      </c>
      <c r="AL52" s="287" t="s">
        <v>154</v>
      </c>
      <c r="AM52" s="308" t="s">
        <v>83</v>
      </c>
      <c r="AN52" s="313" t="s">
        <v>164</v>
      </c>
      <c r="AO52" s="275"/>
      <c r="AP52" s="284">
        <v>96.7</v>
      </c>
      <c r="AQ52" s="122"/>
      <c r="AR52" s="329">
        <v>100</v>
      </c>
      <c r="AS52" s="122"/>
      <c r="AU52" s="184">
        <f t="shared" si="8"/>
        <v>44883</v>
      </c>
      <c r="AV52" s="176">
        <f t="shared" si="9"/>
        <v>0.99899345747357826</v>
      </c>
      <c r="AW52" s="177">
        <f t="shared" si="10"/>
        <v>0.99073142090253308</v>
      </c>
      <c r="AX52" s="178">
        <f t="shared" si="0"/>
        <v>0.991084909051693</v>
      </c>
      <c r="AY52" s="176">
        <f t="shared" si="11"/>
        <v>0.99950174389636259</v>
      </c>
      <c r="AZ52" s="177">
        <f t="shared" si="1"/>
        <v>0.98953662182361735</v>
      </c>
      <c r="BA52" s="178">
        <f t="shared" si="2"/>
        <v>0.98782831518257519</v>
      </c>
      <c r="BB52" s="180">
        <v>1</v>
      </c>
      <c r="BC52" s="180">
        <f t="shared" si="12"/>
        <v>1.02</v>
      </c>
      <c r="BD52" s="180">
        <f t="shared" si="13"/>
        <v>0.98</v>
      </c>
      <c r="BE52" s="180">
        <f t="shared" si="14"/>
        <v>1.03</v>
      </c>
      <c r="BF52" s="180">
        <f t="shared" si="15"/>
        <v>0.97</v>
      </c>
    </row>
    <row r="53" spans="2:58" s="6" customFormat="1" ht="30" x14ac:dyDescent="0.25">
      <c r="B53" s="96">
        <v>20221213</v>
      </c>
      <c r="C53" s="97">
        <v>1.9810000000000001</v>
      </c>
      <c r="D53" s="114">
        <f t="shared" si="3"/>
        <v>-3.0196275792652161E-3</v>
      </c>
      <c r="E53" s="191">
        <f t="shared" si="4"/>
        <v>-1.1477045908183547E-2</v>
      </c>
      <c r="F53" s="97">
        <v>1.9970000000000001</v>
      </c>
      <c r="G53" s="114">
        <f>IF(F53="","",((F53/$D$29)-1))</f>
        <v>-4.9825610363727346E-3</v>
      </c>
      <c r="H53" s="191">
        <f t="shared" si="6"/>
        <v>-1.4313919052319712E-2</v>
      </c>
      <c r="I53" s="190">
        <f t="shared" si="7"/>
        <v>0.99198798197295945</v>
      </c>
      <c r="J53" s="189">
        <v>0.91</v>
      </c>
      <c r="K53" s="101">
        <v>0.73</v>
      </c>
      <c r="L53" s="101">
        <v>-0.41</v>
      </c>
      <c r="M53" s="101">
        <v>0.44</v>
      </c>
      <c r="N53" s="101">
        <v>1.31</v>
      </c>
      <c r="O53" s="101">
        <v>-0.37</v>
      </c>
      <c r="P53" s="101">
        <v>0.45</v>
      </c>
      <c r="Q53" s="102">
        <v>1.9810000000000001</v>
      </c>
      <c r="R53" s="103">
        <v>9</v>
      </c>
      <c r="S53" s="103">
        <v>8.6</v>
      </c>
      <c r="T53" s="103">
        <v>7.9</v>
      </c>
      <c r="U53" s="103">
        <v>8.1999999999999993</v>
      </c>
      <c r="V53" s="103">
        <v>119.9</v>
      </c>
      <c r="W53" s="104">
        <v>120.2</v>
      </c>
      <c r="X53" s="189">
        <v>0.39</v>
      </c>
      <c r="Y53" s="101">
        <v>0.41</v>
      </c>
      <c r="Z53" s="101">
        <v>-0.14000000000000001</v>
      </c>
      <c r="AA53" s="101">
        <v>0.08</v>
      </c>
      <c r="AB53" s="101">
        <v>0.83</v>
      </c>
      <c r="AC53" s="101">
        <v>-0.15</v>
      </c>
      <c r="AD53" s="101">
        <v>0.11</v>
      </c>
      <c r="AE53" s="102">
        <v>1.9970000000000001</v>
      </c>
      <c r="AF53" s="103">
        <v>11.3</v>
      </c>
      <c r="AG53" s="103">
        <v>11.3</v>
      </c>
      <c r="AH53" s="103">
        <v>11.1</v>
      </c>
      <c r="AI53" s="103">
        <v>11.2</v>
      </c>
      <c r="AJ53" s="103">
        <v>119.6</v>
      </c>
      <c r="AK53" s="104">
        <v>120.1</v>
      </c>
      <c r="AL53" s="287" t="s">
        <v>154</v>
      </c>
      <c r="AM53" s="308" t="s">
        <v>83</v>
      </c>
      <c r="AN53" s="316" t="s">
        <v>166</v>
      </c>
      <c r="AO53" s="275"/>
      <c r="AP53" s="284">
        <v>99.7</v>
      </c>
      <c r="AQ53" s="122"/>
      <c r="AR53" s="329">
        <v>94.4</v>
      </c>
      <c r="AS53" s="122"/>
      <c r="AU53" s="184">
        <f t="shared" si="8"/>
        <v>44908</v>
      </c>
      <c r="AV53" s="176">
        <f t="shared" si="9"/>
        <v>0.99698037242073478</v>
      </c>
      <c r="AW53" s="177">
        <f t="shared" si="10"/>
        <v>0.99063141186945913</v>
      </c>
      <c r="AX53" s="178">
        <f t="shared" si="0"/>
        <v>0.9911012490277713</v>
      </c>
      <c r="AY53" s="176">
        <f t="shared" si="11"/>
        <v>0.99501743896362727</v>
      </c>
      <c r="AZ53" s="177">
        <f t="shared" si="1"/>
        <v>0.98938331225326748</v>
      </c>
      <c r="BA53" s="178">
        <f t="shared" si="2"/>
        <v>0.9878380214703083</v>
      </c>
      <c r="BB53" s="180">
        <v>1</v>
      </c>
      <c r="BC53" s="180">
        <f t="shared" si="12"/>
        <v>1.02</v>
      </c>
      <c r="BD53" s="180">
        <f t="shared" si="13"/>
        <v>0.98</v>
      </c>
      <c r="BE53" s="180">
        <f t="shared" si="14"/>
        <v>1.03</v>
      </c>
      <c r="BF53" s="180">
        <f t="shared" si="15"/>
        <v>0.97</v>
      </c>
    </row>
    <row r="54" spans="2:58" s="6" customFormat="1" ht="30" x14ac:dyDescent="0.25">
      <c r="B54" s="96">
        <v>20230216</v>
      </c>
      <c r="C54" s="97">
        <v>1.9710000000000001</v>
      </c>
      <c r="D54" s="114">
        <f t="shared" si="3"/>
        <v>-8.0523402113739095E-3</v>
      </c>
      <c r="E54" s="191">
        <f t="shared" si="4"/>
        <v>-1.6467065868263409E-2</v>
      </c>
      <c r="F54" s="97">
        <v>1.988</v>
      </c>
      <c r="G54" s="114">
        <f t="shared" si="5"/>
        <v>-9.4668659691081736E-3</v>
      </c>
      <c r="H54" s="191">
        <f t="shared" si="6"/>
        <v>-1.8756169792694899E-2</v>
      </c>
      <c r="I54" s="190">
        <f t="shared" si="7"/>
        <v>0.99144869215291753</v>
      </c>
      <c r="J54" s="189">
        <v>0.76</v>
      </c>
      <c r="K54" s="101">
        <v>0.87</v>
      </c>
      <c r="L54" s="101">
        <v>-0.37</v>
      </c>
      <c r="M54" s="101">
        <v>0.55000000000000004</v>
      </c>
      <c r="N54" s="101">
        <v>1.27</v>
      </c>
      <c r="O54" s="101">
        <v>-0.31</v>
      </c>
      <c r="P54" s="101">
        <v>0.48</v>
      </c>
      <c r="Q54" s="102">
        <v>1.9710000000000001</v>
      </c>
      <c r="R54" s="103">
        <v>8.6999999999999993</v>
      </c>
      <c r="S54" s="103">
        <v>9</v>
      </c>
      <c r="T54" s="103">
        <v>7.9</v>
      </c>
      <c r="U54" s="103">
        <v>8.5</v>
      </c>
      <c r="V54" s="103">
        <v>119.8</v>
      </c>
      <c r="W54" s="104">
        <v>120.2</v>
      </c>
      <c r="X54" s="189">
        <v>0.32</v>
      </c>
      <c r="Y54" s="101">
        <v>0.39</v>
      </c>
      <c r="Z54" s="101">
        <v>-0.13</v>
      </c>
      <c r="AA54" s="101">
        <v>-0.03</v>
      </c>
      <c r="AB54" s="101">
        <v>0.53</v>
      </c>
      <c r="AC54" s="101">
        <v>-0.11</v>
      </c>
      <c r="AD54" s="101">
        <v>-0.01</v>
      </c>
      <c r="AE54" s="102">
        <v>1.988</v>
      </c>
      <c r="AF54" s="103">
        <v>11.3</v>
      </c>
      <c r="AG54" s="103">
        <v>11.4</v>
      </c>
      <c r="AH54" s="103">
        <v>11.6</v>
      </c>
      <c r="AI54" s="103">
        <v>11.5</v>
      </c>
      <c r="AJ54" s="103">
        <v>119.6</v>
      </c>
      <c r="AK54" s="104">
        <v>120</v>
      </c>
      <c r="AL54" s="287" t="s">
        <v>174</v>
      </c>
      <c r="AM54" s="308" t="s">
        <v>190</v>
      </c>
      <c r="AN54" s="316" t="s">
        <v>176</v>
      </c>
      <c r="AO54" s="275"/>
      <c r="AP54" s="284">
        <v>100</v>
      </c>
      <c r="AQ54" s="122"/>
      <c r="AR54" s="329">
        <v>99.4</v>
      </c>
      <c r="AS54" s="122"/>
      <c r="AU54" s="184">
        <f t="shared" si="8"/>
        <v>44973</v>
      </c>
      <c r="AV54" s="176">
        <f t="shared" si="9"/>
        <v>0.99194765978862609</v>
      </c>
      <c r="AW54" s="177">
        <f t="shared" si="10"/>
        <v>0.99047379394636559</v>
      </c>
      <c r="AX54" s="178">
        <f t="shared" si="0"/>
        <v>0.9911012490277713</v>
      </c>
      <c r="AY54" s="176">
        <f t="shared" si="11"/>
        <v>0.99053313403089183</v>
      </c>
      <c r="AZ54" s="177">
        <f t="shared" si="1"/>
        <v>0.98882482738984989</v>
      </c>
      <c r="BA54" s="178">
        <f t="shared" si="2"/>
        <v>0.9878380214703083</v>
      </c>
      <c r="BB54" s="180">
        <v>1</v>
      </c>
      <c r="BC54" s="180">
        <f t="shared" si="12"/>
        <v>1.02</v>
      </c>
      <c r="BD54" s="180">
        <f t="shared" si="13"/>
        <v>0.98</v>
      </c>
      <c r="BE54" s="180">
        <f t="shared" si="14"/>
        <v>1.03</v>
      </c>
      <c r="BF54" s="180">
        <f t="shared" si="15"/>
        <v>0.97</v>
      </c>
    </row>
    <row r="55" spans="2:58" s="6" customFormat="1" ht="30" x14ac:dyDescent="0.25">
      <c r="B55" s="96">
        <v>20230220</v>
      </c>
      <c r="C55" s="97">
        <v>1.968</v>
      </c>
      <c r="D55" s="114">
        <f t="shared" si="3"/>
        <v>-9.5621540010065731E-3</v>
      </c>
      <c r="E55" s="191">
        <f t="shared" si="4"/>
        <v>-1.7964071856287456E-2</v>
      </c>
      <c r="F55" s="97">
        <v>1.984</v>
      </c>
      <c r="G55" s="114">
        <f t="shared" si="5"/>
        <v>-1.1459890383657245E-2</v>
      </c>
      <c r="H55" s="191">
        <f t="shared" si="6"/>
        <v>-2.0730503455083871E-2</v>
      </c>
      <c r="I55" s="190">
        <f t="shared" si="7"/>
        <v>0.99193548387096775</v>
      </c>
      <c r="J55" s="189">
        <v>0.81</v>
      </c>
      <c r="K55" s="101">
        <v>0.77</v>
      </c>
      <c r="L55" s="101">
        <v>-0.41</v>
      </c>
      <c r="M55" s="101">
        <v>0.5</v>
      </c>
      <c r="N55" s="101">
        <v>1.2</v>
      </c>
      <c r="O55" s="101">
        <v>-0.3</v>
      </c>
      <c r="P55" s="101">
        <v>0.44</v>
      </c>
      <c r="Q55" s="102">
        <v>1.968</v>
      </c>
      <c r="R55" s="103">
        <v>8.3000000000000007</v>
      </c>
      <c r="S55" s="103">
        <v>9.1999999999999993</v>
      </c>
      <c r="T55" s="103">
        <v>8</v>
      </c>
      <c r="U55" s="103">
        <v>8.3000000000000007</v>
      </c>
      <c r="V55" s="103">
        <v>119.9</v>
      </c>
      <c r="W55" s="104">
        <v>120.2</v>
      </c>
      <c r="X55" s="189">
        <v>0.35</v>
      </c>
      <c r="Y55" s="101">
        <v>0.42</v>
      </c>
      <c r="Z55" s="101">
        <v>-0.14000000000000001</v>
      </c>
      <c r="AA55" s="101">
        <v>0.02</v>
      </c>
      <c r="AB55" s="101">
        <v>0.57999999999999996</v>
      </c>
      <c r="AC55" s="101">
        <v>-0.11</v>
      </c>
      <c r="AD55" s="101">
        <v>0.01</v>
      </c>
      <c r="AE55" s="102">
        <v>1.984</v>
      </c>
      <c r="AF55" s="103">
        <v>11.6</v>
      </c>
      <c r="AG55" s="103">
        <v>11.5</v>
      </c>
      <c r="AH55" s="103">
        <v>11.8</v>
      </c>
      <c r="AI55" s="103">
        <v>11.5</v>
      </c>
      <c r="AJ55" s="103">
        <v>119.6</v>
      </c>
      <c r="AK55" s="104">
        <v>120</v>
      </c>
      <c r="AL55" s="287" t="s">
        <v>187</v>
      </c>
      <c r="AM55" s="308" t="s">
        <v>190</v>
      </c>
      <c r="AN55" s="316" t="s">
        <v>189</v>
      </c>
      <c r="AO55" s="323"/>
      <c r="AP55" s="284">
        <v>91.2</v>
      </c>
      <c r="AQ55" s="122"/>
      <c r="AR55" s="329">
        <v>74.400000000000006</v>
      </c>
      <c r="AS55" s="122">
        <v>98.4</v>
      </c>
      <c r="AU55" s="184">
        <f t="shared" si="8"/>
        <v>44977</v>
      </c>
      <c r="AV55" s="176">
        <f t="shared" si="9"/>
        <v>0.99043784599899343</v>
      </c>
      <c r="AW55" s="177">
        <f t="shared" si="10"/>
        <v>0.99117597718503603</v>
      </c>
      <c r="AX55" s="178">
        <f t="shared" si="0"/>
        <v>0.9911012490277713</v>
      </c>
      <c r="AY55" s="176">
        <f t="shared" si="11"/>
        <v>0.98854010961634275</v>
      </c>
      <c r="AZ55" s="177">
        <f t="shared" si="1"/>
        <v>0.98870619498422185</v>
      </c>
      <c r="BA55" s="178">
        <f t="shared" si="2"/>
        <v>0.9878380214703083</v>
      </c>
      <c r="BB55" s="180">
        <v>1</v>
      </c>
      <c r="BC55" s="180">
        <f t="shared" si="12"/>
        <v>1.02</v>
      </c>
      <c r="BD55" s="180">
        <f t="shared" si="13"/>
        <v>0.98</v>
      </c>
      <c r="BE55" s="180">
        <f t="shared" si="14"/>
        <v>1.03</v>
      </c>
      <c r="BF55" s="180">
        <f t="shared" si="15"/>
        <v>0.97</v>
      </c>
    </row>
    <row r="56" spans="2:58" s="6" customFormat="1" ht="30" x14ac:dyDescent="0.25">
      <c r="B56" s="96">
        <v>20230221</v>
      </c>
      <c r="C56" s="97">
        <v>1.956</v>
      </c>
      <c r="D56" s="114">
        <f t="shared" si="3"/>
        <v>-1.5601409159537005E-2</v>
      </c>
      <c r="E56" s="191">
        <f t="shared" si="4"/>
        <v>-2.39520958083832E-2</v>
      </c>
      <c r="F56" s="97">
        <v>1.9770000000000001</v>
      </c>
      <c r="G56" s="114">
        <f t="shared" si="5"/>
        <v>-1.4947683109118093E-2</v>
      </c>
      <c r="H56" s="191">
        <f t="shared" si="6"/>
        <v>-2.418558736426446E-2</v>
      </c>
      <c r="I56" s="190">
        <f t="shared" si="7"/>
        <v>0.98937784522003025</v>
      </c>
      <c r="J56" s="189">
        <v>0.84</v>
      </c>
      <c r="K56" s="101">
        <v>0.75</v>
      </c>
      <c r="L56" s="101">
        <v>-0.42</v>
      </c>
      <c r="M56" s="101">
        <v>0.47</v>
      </c>
      <c r="N56" s="101">
        <v>1.3</v>
      </c>
      <c r="O56" s="101">
        <v>-0.34</v>
      </c>
      <c r="P56" s="101">
        <v>0.41</v>
      </c>
      <c r="Q56" s="102">
        <v>1.956</v>
      </c>
      <c r="R56" s="103">
        <v>8.5</v>
      </c>
      <c r="S56" s="103">
        <v>9.1</v>
      </c>
      <c r="T56" s="103">
        <v>8.1999999999999993</v>
      </c>
      <c r="U56" s="103">
        <v>8.1</v>
      </c>
      <c r="V56" s="103">
        <v>119.9</v>
      </c>
      <c r="W56" s="104">
        <v>120.2</v>
      </c>
      <c r="X56" s="189">
        <v>0.28000000000000003</v>
      </c>
      <c r="Y56" s="101">
        <v>0.36</v>
      </c>
      <c r="Z56" s="101">
        <v>-7.0000000000000007E-2</v>
      </c>
      <c r="AA56" s="101">
        <v>0.11</v>
      </c>
      <c r="AB56" s="101">
        <v>0.57999999999999996</v>
      </c>
      <c r="AC56" s="101">
        <v>-0.09</v>
      </c>
      <c r="AD56" s="101">
        <v>0.09</v>
      </c>
      <c r="AE56" s="102">
        <v>1.9770000000000001</v>
      </c>
      <c r="AF56" s="103">
        <v>11.6</v>
      </c>
      <c r="AG56" s="103">
        <v>11.5</v>
      </c>
      <c r="AH56" s="103">
        <v>11.8</v>
      </c>
      <c r="AI56" s="103">
        <v>11.6</v>
      </c>
      <c r="AJ56" s="103">
        <v>119.6</v>
      </c>
      <c r="AK56" s="104">
        <v>120</v>
      </c>
      <c r="AL56" s="287" t="s">
        <v>191</v>
      </c>
      <c r="AM56" s="308" t="s">
        <v>190</v>
      </c>
      <c r="AN56" s="316" t="s">
        <v>193</v>
      </c>
      <c r="AO56" s="356" t="s">
        <v>279</v>
      </c>
      <c r="AP56" s="284">
        <v>54</v>
      </c>
      <c r="AQ56" s="122">
        <v>100</v>
      </c>
      <c r="AR56" s="329">
        <v>56.3</v>
      </c>
      <c r="AS56" s="122">
        <v>93.8</v>
      </c>
      <c r="AU56" s="184">
        <f t="shared" si="8"/>
        <v>44978</v>
      </c>
      <c r="AV56" s="176">
        <f t="shared" si="9"/>
        <v>0.98439859084046299</v>
      </c>
      <c r="AW56" s="177">
        <f t="shared" si="10"/>
        <v>0.99179038751887272</v>
      </c>
      <c r="AX56" s="178">
        <f t="shared" si="0"/>
        <v>0.9911012490277713</v>
      </c>
      <c r="AY56" s="176">
        <f t="shared" si="11"/>
        <v>0.98505231689088191</v>
      </c>
      <c r="AZ56" s="177">
        <f t="shared" si="1"/>
        <v>0.98857125062282014</v>
      </c>
      <c r="BA56" s="178">
        <f t="shared" si="2"/>
        <v>0.9878380214703083</v>
      </c>
      <c r="BB56" s="180">
        <v>1</v>
      </c>
      <c r="BC56" s="180">
        <f t="shared" si="12"/>
        <v>1.02</v>
      </c>
      <c r="BD56" s="180">
        <f t="shared" si="13"/>
        <v>0.98</v>
      </c>
      <c r="BE56" s="180">
        <f t="shared" si="14"/>
        <v>1.03</v>
      </c>
      <c r="BF56" s="180">
        <f t="shared" si="15"/>
        <v>0.97</v>
      </c>
    </row>
    <row r="57" spans="2:58" s="6" customFormat="1" ht="30" x14ac:dyDescent="0.25">
      <c r="B57" s="96">
        <v>20230221</v>
      </c>
      <c r="C57" s="97">
        <v>1.9550000000000001</v>
      </c>
      <c r="D57" s="114">
        <f t="shared" si="3"/>
        <v>-1.6104680422747819E-2</v>
      </c>
      <c r="E57" s="191">
        <f t="shared" si="4"/>
        <v>-2.4451097804391142E-2</v>
      </c>
      <c r="F57" s="97">
        <v>1.9730000000000001</v>
      </c>
      <c r="G57" s="114">
        <f t="shared" si="5"/>
        <v>-1.6940707523667164E-2</v>
      </c>
      <c r="H57" s="191">
        <f t="shared" si="6"/>
        <v>-2.6159921026653321E-2</v>
      </c>
      <c r="I57" s="190">
        <f t="shared" si="7"/>
        <v>0.99087683730359855</v>
      </c>
      <c r="J57" s="189">
        <v>0.86</v>
      </c>
      <c r="K57" s="101">
        <v>0.79</v>
      </c>
      <c r="L57" s="101">
        <v>-0.45</v>
      </c>
      <c r="M57" s="101">
        <v>0.47</v>
      </c>
      <c r="N57" s="101">
        <v>1.2</v>
      </c>
      <c r="O57" s="101">
        <v>-0.36</v>
      </c>
      <c r="P57" s="101">
        <v>0.4</v>
      </c>
      <c r="Q57" s="102">
        <v>1.9550000000000001</v>
      </c>
      <c r="R57" s="103">
        <v>7.9</v>
      </c>
      <c r="S57" s="103">
        <v>9.5</v>
      </c>
      <c r="T57" s="103">
        <v>8.3000000000000007</v>
      </c>
      <c r="U57" s="103">
        <v>8.1999999999999993</v>
      </c>
      <c r="V57" s="103">
        <v>119.8</v>
      </c>
      <c r="W57" s="104">
        <v>120.2</v>
      </c>
      <c r="X57" s="189">
        <v>0.37</v>
      </c>
      <c r="Y57" s="101">
        <v>0.39</v>
      </c>
      <c r="Z57" s="101">
        <v>-0.16</v>
      </c>
      <c r="AA57" s="101">
        <v>-0.01</v>
      </c>
      <c r="AB57" s="101">
        <v>0.54</v>
      </c>
      <c r="AC57" s="101">
        <v>-0.13</v>
      </c>
      <c r="AD57" s="101">
        <v>-0.02</v>
      </c>
      <c r="AE57" s="102">
        <v>1.9730000000000001</v>
      </c>
      <c r="AF57" s="103">
        <v>11.8</v>
      </c>
      <c r="AG57" s="103">
        <v>11.6</v>
      </c>
      <c r="AH57" s="103">
        <v>11.7</v>
      </c>
      <c r="AI57" s="103">
        <v>11.5</v>
      </c>
      <c r="AJ57" s="103">
        <v>119.6</v>
      </c>
      <c r="AK57" s="104">
        <v>120</v>
      </c>
      <c r="AL57" s="287" t="s">
        <v>194</v>
      </c>
      <c r="AM57" s="308" t="s">
        <v>190</v>
      </c>
      <c r="AN57" s="316" t="s">
        <v>197</v>
      </c>
      <c r="AO57" s="356" t="s">
        <v>279</v>
      </c>
      <c r="AP57" s="284">
        <v>51.9</v>
      </c>
      <c r="AQ57" s="122">
        <v>100</v>
      </c>
      <c r="AR57" s="329">
        <v>56.3</v>
      </c>
      <c r="AS57" s="122">
        <v>87.5</v>
      </c>
      <c r="AU57" s="184">
        <f t="shared" si="8"/>
        <v>44978</v>
      </c>
      <c r="AV57" s="176">
        <f t="shared" si="9"/>
        <v>0.98389531957725218</v>
      </c>
      <c r="AW57" s="177">
        <f t="shared" ref="AW57:AW63" si="16">IF(C57="",IF(AV57="","",AV57),AVERAGE(AV48:AV66))</f>
        <v>0.99159240948518312</v>
      </c>
      <c r="AX57" s="178">
        <f t="shared" ref="AX57:AX63" si="17">IF(C57="",IF(AV57="","",AV57),AVERAGE(AV38:AV76))</f>
        <v>0.9911012490277713</v>
      </c>
      <c r="AY57" s="176">
        <f t="shared" si="11"/>
        <v>0.98305929247633284</v>
      </c>
      <c r="AZ57" s="177">
        <f t="shared" ref="AZ57:AZ63" si="18">IF(F57="",IF(AY57="","",AY57),AVERAGE(AY48:AY66))</f>
        <v>0.9883349453383744</v>
      </c>
      <c r="BA57" s="178">
        <f t="shared" ref="BA57:BA63" si="19">IF(F57="",IF(AY57="","",AY57),AVERAGE(AY38:AY76))</f>
        <v>0.9878380214703083</v>
      </c>
      <c r="BB57" s="180">
        <v>1</v>
      </c>
      <c r="BC57" s="180">
        <f t="shared" si="12"/>
        <v>1.02</v>
      </c>
      <c r="BD57" s="180">
        <f t="shared" si="13"/>
        <v>0.98</v>
      </c>
      <c r="BE57" s="180">
        <f t="shared" si="14"/>
        <v>1.03</v>
      </c>
      <c r="BF57" s="180">
        <f t="shared" si="15"/>
        <v>0.97</v>
      </c>
    </row>
    <row r="58" spans="2:58" s="6" customFormat="1" ht="30" x14ac:dyDescent="0.25">
      <c r="B58" s="96">
        <v>20230224</v>
      </c>
      <c r="C58" s="97">
        <v>1.9570000000000001</v>
      </c>
      <c r="D58" s="114">
        <f t="shared" si="3"/>
        <v>-1.509813789632608E-2</v>
      </c>
      <c r="E58" s="191">
        <f t="shared" si="4"/>
        <v>-2.3453093812375259E-2</v>
      </c>
      <c r="F58" s="97">
        <v>1.9750000000000001</v>
      </c>
      <c r="G58" s="114">
        <f t="shared" si="5"/>
        <v>-1.5944195316392684E-2</v>
      </c>
      <c r="H58" s="191">
        <f t="shared" si="6"/>
        <v>-2.5172754195458946E-2</v>
      </c>
      <c r="I58" s="190">
        <f t="shared" si="7"/>
        <v>0.99088607594936706</v>
      </c>
      <c r="J58" s="189">
        <v>0.97</v>
      </c>
      <c r="K58" s="101">
        <v>0.73</v>
      </c>
      <c r="L58" s="101">
        <v>-0.46</v>
      </c>
      <c r="M58" s="101">
        <v>0.43</v>
      </c>
      <c r="N58" s="101">
        <v>1.24</v>
      </c>
      <c r="O58" s="101">
        <v>-0.35</v>
      </c>
      <c r="P58" s="101">
        <v>0.38</v>
      </c>
      <c r="Q58" s="102">
        <v>1.9570000000000001</v>
      </c>
      <c r="R58" s="103">
        <v>8.6</v>
      </c>
      <c r="S58" s="103">
        <v>9.1</v>
      </c>
      <c r="T58" s="103">
        <v>8</v>
      </c>
      <c r="U58" s="103">
        <v>8.3000000000000007</v>
      </c>
      <c r="V58" s="103">
        <v>119.8</v>
      </c>
      <c r="W58" s="104">
        <v>120.2</v>
      </c>
      <c r="X58" s="189">
        <v>0.4</v>
      </c>
      <c r="Y58" s="101">
        <v>0.45</v>
      </c>
      <c r="Z58" s="101">
        <v>-0.19</v>
      </c>
      <c r="AA58" s="101">
        <v>-0.04</v>
      </c>
      <c r="AB58" s="101">
        <v>0.61</v>
      </c>
      <c r="AC58" s="101">
        <v>-0.14000000000000001</v>
      </c>
      <c r="AD58" s="101">
        <v>0.01</v>
      </c>
      <c r="AE58" s="102">
        <v>1.9750000000000001</v>
      </c>
      <c r="AF58" s="103">
        <v>11.4</v>
      </c>
      <c r="AG58" s="103">
        <v>11.4</v>
      </c>
      <c r="AH58" s="103">
        <v>11.7</v>
      </c>
      <c r="AI58" s="103">
        <v>11.6</v>
      </c>
      <c r="AJ58" s="103">
        <v>119.6</v>
      </c>
      <c r="AK58" s="104">
        <v>119.9</v>
      </c>
      <c r="AL58" s="287" t="s">
        <v>280</v>
      </c>
      <c r="AM58" s="308" t="s">
        <v>217</v>
      </c>
      <c r="AN58" s="316" t="s">
        <v>282</v>
      </c>
      <c r="AO58" s="275"/>
      <c r="AP58" s="284">
        <v>51.8</v>
      </c>
      <c r="AQ58" s="122">
        <v>100</v>
      </c>
      <c r="AR58" s="329">
        <v>55.9</v>
      </c>
      <c r="AS58" s="122">
        <v>88.4</v>
      </c>
      <c r="AU58" s="184">
        <f t="shared" si="8"/>
        <v>44981</v>
      </c>
      <c r="AV58" s="176">
        <f t="shared" si="9"/>
        <v>0.98490186210367392</v>
      </c>
      <c r="AW58" s="177">
        <f t="shared" si="16"/>
        <v>0.9914164290107923</v>
      </c>
      <c r="AX58" s="178">
        <f t="shared" si="17"/>
        <v>0.9911012490277713</v>
      </c>
      <c r="AY58" s="176">
        <f t="shared" si="11"/>
        <v>0.98405580468360732</v>
      </c>
      <c r="AZ58" s="177">
        <f t="shared" si="18"/>
        <v>0.9881248961966449</v>
      </c>
      <c r="BA58" s="178">
        <f t="shared" si="19"/>
        <v>0.9878380214703083</v>
      </c>
      <c r="BB58" s="180">
        <v>1</v>
      </c>
      <c r="BC58" s="180">
        <f t="shared" si="12"/>
        <v>1.02</v>
      </c>
      <c r="BD58" s="180">
        <f t="shared" si="13"/>
        <v>0.98</v>
      </c>
      <c r="BE58" s="180">
        <f t="shared" si="14"/>
        <v>1.03</v>
      </c>
      <c r="BF58" s="180">
        <f t="shared" si="15"/>
        <v>0.97</v>
      </c>
    </row>
    <row r="59" spans="2:58" s="6" customFormat="1" ht="30" x14ac:dyDescent="0.25">
      <c r="B59" s="96">
        <v>20230227</v>
      </c>
      <c r="C59" s="97">
        <v>1.952</v>
      </c>
      <c r="D59" s="114">
        <f t="shared" si="3"/>
        <v>-1.7614494212380594E-2</v>
      </c>
      <c r="E59" s="191">
        <f t="shared" si="4"/>
        <v>-2.5948103792415189E-2</v>
      </c>
      <c r="F59" s="97">
        <v>1.9630000000000001</v>
      </c>
      <c r="G59" s="114">
        <f t="shared" si="5"/>
        <v>-2.1923268560039899E-2</v>
      </c>
      <c r="H59" s="191">
        <f t="shared" si="6"/>
        <v>-3.1095755182625751E-2</v>
      </c>
      <c r="I59" s="190">
        <f t="shared" si="7"/>
        <v>0.99439633214467649</v>
      </c>
      <c r="J59" s="189">
        <v>1.04</v>
      </c>
      <c r="K59" s="101">
        <v>0.77</v>
      </c>
      <c r="L59" s="101">
        <v>-0.56999999999999995</v>
      </c>
      <c r="M59" s="101">
        <v>0.45</v>
      </c>
      <c r="N59" s="101">
        <v>1.29</v>
      </c>
      <c r="O59" s="101">
        <v>-0.38</v>
      </c>
      <c r="P59" s="101">
        <v>0.33</v>
      </c>
      <c r="Q59" s="102">
        <v>1.952</v>
      </c>
      <c r="R59" s="103">
        <v>8.6</v>
      </c>
      <c r="S59" s="103">
        <v>9</v>
      </c>
      <c r="T59" s="103">
        <v>8</v>
      </c>
      <c r="U59" s="103">
        <v>8.3000000000000007</v>
      </c>
      <c r="V59" s="103">
        <v>119.9</v>
      </c>
      <c r="W59" s="104">
        <v>120.2</v>
      </c>
      <c r="X59" s="189">
        <v>0.2</v>
      </c>
      <c r="Y59" s="101">
        <v>0.41</v>
      </c>
      <c r="Z59" s="101">
        <v>-0.06</v>
      </c>
      <c r="AA59" s="101">
        <v>-0.09</v>
      </c>
      <c r="AB59" s="101">
        <v>0.51</v>
      </c>
      <c r="AC59" s="101">
        <v>-0.03</v>
      </c>
      <c r="AD59" s="101">
        <v>-0.03</v>
      </c>
      <c r="AE59" s="102">
        <v>1.9630000000000001</v>
      </c>
      <c r="AF59" s="103">
        <v>11.5</v>
      </c>
      <c r="AG59" s="103">
        <v>11.4</v>
      </c>
      <c r="AH59" s="103">
        <v>11.7</v>
      </c>
      <c r="AI59" s="103">
        <v>11.5</v>
      </c>
      <c r="AJ59" s="103">
        <v>119.6</v>
      </c>
      <c r="AK59" s="104">
        <v>120</v>
      </c>
      <c r="AL59" s="368" t="s">
        <v>285</v>
      </c>
      <c r="AM59" s="308" t="s">
        <v>157</v>
      </c>
      <c r="AN59" s="316" t="s">
        <v>287</v>
      </c>
      <c r="AO59" s="275"/>
      <c r="AP59" s="284">
        <v>52.3</v>
      </c>
      <c r="AQ59" s="122">
        <v>96.4</v>
      </c>
      <c r="AR59" s="329">
        <v>51.6</v>
      </c>
      <c r="AS59" s="122">
        <v>80</v>
      </c>
      <c r="AU59" s="184">
        <f t="shared" si="8"/>
        <v>44984</v>
      </c>
      <c r="AV59" s="176">
        <f t="shared" si="9"/>
        <v>0.98238550578761941</v>
      </c>
      <c r="AW59" s="177">
        <f t="shared" si="16"/>
        <v>0.99123248483564219</v>
      </c>
      <c r="AX59" s="178">
        <f t="shared" si="17"/>
        <v>0.9911012490277713</v>
      </c>
      <c r="AY59" s="176">
        <f t="shared" si="11"/>
        <v>0.9780767314399601</v>
      </c>
      <c r="AZ59" s="177">
        <f t="shared" si="18"/>
        <v>0.98777961345815946</v>
      </c>
      <c r="BA59" s="178">
        <f t="shared" si="19"/>
        <v>0.9878380214703083</v>
      </c>
      <c r="BB59" s="180">
        <v>1</v>
      </c>
      <c r="BC59" s="180">
        <f t="shared" si="12"/>
        <v>1.02</v>
      </c>
      <c r="BD59" s="180">
        <f t="shared" si="13"/>
        <v>0.98</v>
      </c>
      <c r="BE59" s="180">
        <f t="shared" si="14"/>
        <v>1.03</v>
      </c>
      <c r="BF59" s="180">
        <f t="shared" si="15"/>
        <v>0.97</v>
      </c>
    </row>
    <row r="60" spans="2:58" s="6" customFormat="1" ht="30" x14ac:dyDescent="0.25">
      <c r="B60" s="96">
        <v>20230228</v>
      </c>
      <c r="C60" s="97">
        <v>1.9650000000000001</v>
      </c>
      <c r="D60" s="114">
        <f t="shared" si="3"/>
        <v>-1.1071967790639126E-2</v>
      </c>
      <c r="E60" s="191">
        <f t="shared" si="4"/>
        <v>-1.9461077844311392E-2</v>
      </c>
      <c r="F60" s="97">
        <v>1.984</v>
      </c>
      <c r="G60" s="114">
        <f t="shared" si="5"/>
        <v>-1.1459890383657245E-2</v>
      </c>
      <c r="H60" s="191">
        <f t="shared" si="6"/>
        <v>-2.0730503455083871E-2</v>
      </c>
      <c r="I60" s="190">
        <f t="shared" si="7"/>
        <v>0.99042338709677424</v>
      </c>
      <c r="J60" s="189">
        <v>0.89</v>
      </c>
      <c r="K60" s="101">
        <v>0.77</v>
      </c>
      <c r="L60" s="101">
        <v>-0.47</v>
      </c>
      <c r="M60" s="101">
        <v>0.53</v>
      </c>
      <c r="N60" s="101">
        <v>1.26</v>
      </c>
      <c r="O60" s="101">
        <v>-0.36</v>
      </c>
      <c r="P60" s="101">
        <v>0.43</v>
      </c>
      <c r="Q60" s="102">
        <v>1.9650000000000001</v>
      </c>
      <c r="R60" s="103">
        <v>8.5</v>
      </c>
      <c r="S60" s="103">
        <v>9.1</v>
      </c>
      <c r="T60" s="103">
        <v>8.3000000000000007</v>
      </c>
      <c r="U60" s="103">
        <v>7.9</v>
      </c>
      <c r="V60" s="103">
        <v>119.9</v>
      </c>
      <c r="W60" s="104">
        <v>120.3</v>
      </c>
      <c r="X60" s="189">
        <v>0.55000000000000004</v>
      </c>
      <c r="Y60" s="101">
        <v>0.53</v>
      </c>
      <c r="Z60" s="101">
        <v>-0.25</v>
      </c>
      <c r="AA60" s="101">
        <v>-0.13</v>
      </c>
      <c r="AB60" s="101">
        <v>0.7</v>
      </c>
      <c r="AC60" s="101">
        <v>-0.14000000000000001</v>
      </c>
      <c r="AD60" s="101">
        <v>-0.09</v>
      </c>
      <c r="AE60" s="102">
        <v>1.984</v>
      </c>
      <c r="AF60" s="103">
        <v>11.4</v>
      </c>
      <c r="AG60" s="103">
        <v>11.4</v>
      </c>
      <c r="AH60" s="103">
        <v>11.6</v>
      </c>
      <c r="AI60" s="103">
        <v>11.6</v>
      </c>
      <c r="AJ60" s="103">
        <v>119.5</v>
      </c>
      <c r="AK60" s="104">
        <v>119.9</v>
      </c>
      <c r="AL60" s="369" t="s">
        <v>289</v>
      </c>
      <c r="AM60" s="370" t="s">
        <v>292</v>
      </c>
      <c r="AN60" s="316" t="s">
        <v>291</v>
      </c>
      <c r="AO60" s="275"/>
      <c r="AP60" s="284">
        <v>89.1</v>
      </c>
      <c r="AQ60" s="122">
        <v>100</v>
      </c>
      <c r="AR60" s="329">
        <v>75.599999999999994</v>
      </c>
      <c r="AS60" s="122">
        <v>95.6</v>
      </c>
      <c r="AU60" s="184">
        <f t="shared" si="8"/>
        <v>44985</v>
      </c>
      <c r="AV60" s="176">
        <f t="shared" si="9"/>
        <v>0.98892803220936087</v>
      </c>
      <c r="AW60" s="177">
        <f t="shared" si="16"/>
        <v>0.99062326172754478</v>
      </c>
      <c r="AX60" s="178">
        <f t="shared" si="17"/>
        <v>0.9911012490277713</v>
      </c>
      <c r="AY60" s="176">
        <f t="shared" si="11"/>
        <v>0.98854010961634275</v>
      </c>
      <c r="AZ60" s="177">
        <f t="shared" si="18"/>
        <v>0.98701911729997638</v>
      </c>
      <c r="BA60" s="178">
        <f t="shared" si="19"/>
        <v>0.9878380214703083</v>
      </c>
      <c r="BB60" s="180">
        <v>1</v>
      </c>
      <c r="BC60" s="180">
        <f t="shared" si="12"/>
        <v>1.02</v>
      </c>
      <c r="BD60" s="180">
        <f t="shared" si="13"/>
        <v>0.98</v>
      </c>
      <c r="BE60" s="180">
        <f t="shared" si="14"/>
        <v>1.03</v>
      </c>
      <c r="BF60" s="180">
        <f t="shared" si="15"/>
        <v>0.97</v>
      </c>
    </row>
    <row r="61" spans="2:58" s="6" customFormat="1" ht="30" x14ac:dyDescent="0.25">
      <c r="B61" s="96">
        <v>20230301</v>
      </c>
      <c r="C61" s="97">
        <v>1.966</v>
      </c>
      <c r="D61" s="114">
        <f t="shared" si="3"/>
        <v>-1.0568696527428312E-2</v>
      </c>
      <c r="E61" s="191">
        <f t="shared" si="4"/>
        <v>-1.896207584830345E-2</v>
      </c>
      <c r="F61" s="97">
        <v>1.97</v>
      </c>
      <c r="G61" s="114">
        <f t="shared" si="5"/>
        <v>-1.8435475834579051E-2</v>
      </c>
      <c r="H61" s="191">
        <f t="shared" si="6"/>
        <v>-2.7640671273445161E-2</v>
      </c>
      <c r="I61" s="190">
        <f t="shared" si="7"/>
        <v>0.99796954314720809</v>
      </c>
      <c r="J61" s="189">
        <v>0.84</v>
      </c>
      <c r="K61" s="101">
        <v>0.72</v>
      </c>
      <c r="L61" s="101">
        <v>-0.42</v>
      </c>
      <c r="M61" s="101">
        <v>0.45</v>
      </c>
      <c r="N61" s="101">
        <v>1.23</v>
      </c>
      <c r="O61" s="101">
        <v>-0.33</v>
      </c>
      <c r="P61" s="101">
        <v>0.4</v>
      </c>
      <c r="Q61" s="102">
        <v>1.966</v>
      </c>
      <c r="R61" s="103">
        <v>8.8000000000000007</v>
      </c>
      <c r="S61" s="103">
        <v>8.9</v>
      </c>
      <c r="T61" s="103">
        <v>7.7</v>
      </c>
      <c r="U61" s="103">
        <v>8.4</v>
      </c>
      <c r="V61" s="103">
        <v>119.9</v>
      </c>
      <c r="W61" s="104">
        <v>120.3</v>
      </c>
      <c r="X61" s="189">
        <v>0.28000000000000003</v>
      </c>
      <c r="Y61" s="101">
        <v>0.39</v>
      </c>
      <c r="Z61" s="101">
        <v>-0.12</v>
      </c>
      <c r="AA61" s="101">
        <v>-0.05</v>
      </c>
      <c r="AB61" s="101">
        <v>0.65</v>
      </c>
      <c r="AC61" s="101">
        <v>-0.12</v>
      </c>
      <c r="AD61" s="101">
        <v>-0.06</v>
      </c>
      <c r="AE61" s="102">
        <v>1.97</v>
      </c>
      <c r="AF61" s="103">
        <v>11.3</v>
      </c>
      <c r="AG61" s="103">
        <v>11.3</v>
      </c>
      <c r="AH61" s="103">
        <v>11.5</v>
      </c>
      <c r="AI61" s="103">
        <v>11.3</v>
      </c>
      <c r="AJ61" s="103">
        <v>119.7</v>
      </c>
      <c r="AK61" s="104">
        <v>120.1</v>
      </c>
      <c r="AL61" s="369" t="s">
        <v>293</v>
      </c>
      <c r="AM61" s="370" t="s">
        <v>239</v>
      </c>
      <c r="AN61" s="316" t="s">
        <v>295</v>
      </c>
      <c r="AO61" s="275"/>
      <c r="AP61" s="284">
        <v>91.3</v>
      </c>
      <c r="AQ61" s="122">
        <v>100</v>
      </c>
      <c r="AR61" s="329">
        <v>60.6</v>
      </c>
      <c r="AS61" s="122">
        <v>90</v>
      </c>
      <c r="AU61" s="184">
        <f t="shared" si="8"/>
        <v>44986</v>
      </c>
      <c r="AV61" s="176">
        <f t="shared" si="9"/>
        <v>0.98943130347257169</v>
      </c>
      <c r="AW61" s="177">
        <f t="shared" si="16"/>
        <v>0.99033189415410694</v>
      </c>
      <c r="AX61" s="178">
        <f t="shared" si="17"/>
        <v>0.9911012490277713</v>
      </c>
      <c r="AY61" s="176">
        <f t="shared" si="11"/>
        <v>0.98156452416542095</v>
      </c>
      <c r="AZ61" s="177">
        <f t="shared" si="18"/>
        <v>0.9865208611963393</v>
      </c>
      <c r="BA61" s="178">
        <f t="shared" si="19"/>
        <v>0.9878380214703083</v>
      </c>
      <c r="BB61" s="180">
        <v>1</v>
      </c>
      <c r="BC61" s="180">
        <f t="shared" si="12"/>
        <v>1.02</v>
      </c>
      <c r="BD61" s="180">
        <f t="shared" si="13"/>
        <v>0.98</v>
      </c>
      <c r="BE61" s="180">
        <f t="shared" si="14"/>
        <v>1.03</v>
      </c>
      <c r="BF61" s="180">
        <f t="shared" si="15"/>
        <v>0.97</v>
      </c>
    </row>
    <row r="62" spans="2:58" s="6" customFormat="1" ht="30" x14ac:dyDescent="0.25">
      <c r="B62" s="96">
        <v>20230302</v>
      </c>
      <c r="C62" s="97">
        <v>1.966</v>
      </c>
      <c r="D62" s="114">
        <f t="shared" si="3"/>
        <v>-1.0568696527428312E-2</v>
      </c>
      <c r="E62" s="191">
        <f t="shared" si="4"/>
        <v>-1.896207584830345E-2</v>
      </c>
      <c r="F62" s="97">
        <v>1.982</v>
      </c>
      <c r="G62" s="114">
        <f t="shared" si="5"/>
        <v>-1.2456402590931837E-2</v>
      </c>
      <c r="H62" s="191">
        <f t="shared" si="6"/>
        <v>-2.1717670286278246E-2</v>
      </c>
      <c r="I62" s="190">
        <f t="shared" si="7"/>
        <v>0.9919273461150353</v>
      </c>
      <c r="J62" s="189">
        <v>0.82</v>
      </c>
      <c r="K62" s="101">
        <v>0.83</v>
      </c>
      <c r="L62" s="101">
        <v>-0.36</v>
      </c>
      <c r="M62" s="101">
        <v>0.53</v>
      </c>
      <c r="N62" s="101">
        <v>1.19</v>
      </c>
      <c r="O62" s="101">
        <v>-0.26</v>
      </c>
      <c r="P62" s="101">
        <v>0.46</v>
      </c>
      <c r="Q62" s="102">
        <v>1.966</v>
      </c>
      <c r="R62" s="103">
        <v>8.6999999999999993</v>
      </c>
      <c r="S62" s="103">
        <v>8.9</v>
      </c>
      <c r="T62" s="103">
        <v>7.8</v>
      </c>
      <c r="U62" s="103">
        <v>8.4</v>
      </c>
      <c r="V62" s="103">
        <v>119.8</v>
      </c>
      <c r="W62" s="104">
        <v>120.2</v>
      </c>
      <c r="X62" s="189">
        <v>0.36</v>
      </c>
      <c r="Y62" s="101">
        <v>0.36</v>
      </c>
      <c r="Z62" s="101">
        <v>-0.12</v>
      </c>
      <c r="AA62" s="101">
        <v>0.16</v>
      </c>
      <c r="AB62" s="101">
        <v>0.56000000000000005</v>
      </c>
      <c r="AC62" s="101">
        <v>-0.09</v>
      </c>
      <c r="AD62" s="101">
        <v>0.16</v>
      </c>
      <c r="AE62" s="102">
        <v>1.982</v>
      </c>
      <c r="AF62" s="103">
        <v>11.3</v>
      </c>
      <c r="AG62" s="103">
        <v>11.3</v>
      </c>
      <c r="AH62" s="103">
        <v>11.6</v>
      </c>
      <c r="AI62" s="103">
        <v>11.4</v>
      </c>
      <c r="AJ62" s="103">
        <v>119.6</v>
      </c>
      <c r="AK62" s="104">
        <v>120</v>
      </c>
      <c r="AL62" s="287" t="s">
        <v>174</v>
      </c>
      <c r="AM62" s="370" t="s">
        <v>292</v>
      </c>
      <c r="AN62" s="316" t="s">
        <v>315</v>
      </c>
      <c r="AO62" s="375" t="s">
        <v>316</v>
      </c>
      <c r="AP62" s="284"/>
      <c r="AQ62" s="122"/>
      <c r="AR62" s="329"/>
      <c r="AS62" s="122"/>
      <c r="AU62" s="184">
        <f t="shared" si="8"/>
        <v>44987</v>
      </c>
      <c r="AV62" s="176">
        <f t="shared" si="9"/>
        <v>0.98943130347257169</v>
      </c>
      <c r="AW62" s="177">
        <f t="shared" si="16"/>
        <v>0.98993457473578272</v>
      </c>
      <c r="AX62" s="178">
        <f t="shared" si="17"/>
        <v>0.9911012490277713</v>
      </c>
      <c r="AY62" s="176">
        <f t="shared" si="11"/>
        <v>0.98754359740906816</v>
      </c>
      <c r="AZ62" s="177">
        <f t="shared" si="18"/>
        <v>0.9859177090708835</v>
      </c>
      <c r="BA62" s="178">
        <f t="shared" si="19"/>
        <v>0.9878380214703083</v>
      </c>
      <c r="BB62" s="180">
        <v>1</v>
      </c>
      <c r="BC62" s="180">
        <f t="shared" si="12"/>
        <v>1.02</v>
      </c>
      <c r="BD62" s="180">
        <f t="shared" si="13"/>
        <v>0.98</v>
      </c>
      <c r="BE62" s="180">
        <f t="shared" si="14"/>
        <v>1.03</v>
      </c>
      <c r="BF62" s="180">
        <f t="shared" si="15"/>
        <v>0.97</v>
      </c>
    </row>
    <row r="63" spans="2:58" s="6" customFormat="1" ht="30" x14ac:dyDescent="0.25">
      <c r="B63" s="96">
        <v>20230303</v>
      </c>
      <c r="C63" s="97">
        <v>1.964</v>
      </c>
      <c r="D63" s="114">
        <f t="shared" si="3"/>
        <v>-1.157523905385005E-2</v>
      </c>
      <c r="E63" s="191">
        <f t="shared" si="4"/>
        <v>-1.9960079840319334E-2</v>
      </c>
      <c r="F63" s="97">
        <v>1.97</v>
      </c>
      <c r="G63" s="114">
        <f t="shared" si="5"/>
        <v>-1.8435475834579051E-2</v>
      </c>
      <c r="H63" s="191">
        <f t="shared" si="6"/>
        <v>-2.7640671273445161E-2</v>
      </c>
      <c r="I63" s="190">
        <f t="shared" si="7"/>
        <v>0.9969543147208122</v>
      </c>
      <c r="J63" s="189">
        <v>0.86</v>
      </c>
      <c r="K63" s="101">
        <v>0.87</v>
      </c>
      <c r="L63" s="101">
        <v>-0.46</v>
      </c>
      <c r="M63" s="101">
        <v>0.56999999999999995</v>
      </c>
      <c r="N63" s="101">
        <v>1.34</v>
      </c>
      <c r="O63" s="101">
        <v>-0.35</v>
      </c>
      <c r="P63" s="101">
        <v>0.45</v>
      </c>
      <c r="Q63" s="102">
        <v>1.964</v>
      </c>
      <c r="R63" s="103">
        <v>8.6</v>
      </c>
      <c r="S63" s="103">
        <v>9</v>
      </c>
      <c r="T63" s="103">
        <v>7.8</v>
      </c>
      <c r="U63" s="103">
        <v>8.4</v>
      </c>
      <c r="V63" s="103">
        <v>119.9</v>
      </c>
      <c r="W63" s="104">
        <v>120.2</v>
      </c>
      <c r="X63" s="189">
        <v>0.28999999999999998</v>
      </c>
      <c r="Y63" s="101">
        <v>0.39</v>
      </c>
      <c r="Z63" s="101">
        <v>-0.11</v>
      </c>
      <c r="AA63" s="101">
        <v>-7.0000000000000007E-2</v>
      </c>
      <c r="AB63" s="101">
        <v>0.59</v>
      </c>
      <c r="AC63" s="101">
        <v>-0.1</v>
      </c>
      <c r="AD63" s="101">
        <v>-7.0000000000000007E-2</v>
      </c>
      <c r="AE63" s="102">
        <v>1.97</v>
      </c>
      <c r="AF63" s="103">
        <v>11.3</v>
      </c>
      <c r="AG63" s="103">
        <v>11.3</v>
      </c>
      <c r="AH63" s="103">
        <v>11.7</v>
      </c>
      <c r="AI63" s="103">
        <v>11.5</v>
      </c>
      <c r="AJ63" s="103">
        <v>119.6</v>
      </c>
      <c r="AK63" s="104">
        <v>120</v>
      </c>
      <c r="AL63" s="287" t="s">
        <v>317</v>
      </c>
      <c r="AM63" s="308" t="s">
        <v>157</v>
      </c>
      <c r="AN63" s="316" t="s">
        <v>319</v>
      </c>
      <c r="AO63" s="275"/>
      <c r="AP63" s="284">
        <v>70.900000000000006</v>
      </c>
      <c r="AQ63" s="122">
        <v>100</v>
      </c>
      <c r="AR63" s="329">
        <v>61.3</v>
      </c>
      <c r="AS63" s="122">
        <v>89.1</v>
      </c>
      <c r="AU63" s="184">
        <f t="shared" si="8"/>
        <v>44988</v>
      </c>
      <c r="AV63" s="176">
        <f t="shared" si="9"/>
        <v>0.98842476094614995</v>
      </c>
      <c r="AW63" s="177">
        <f t="shared" si="16"/>
        <v>0.98954314153106315</v>
      </c>
      <c r="AX63" s="178">
        <f t="shared" si="17"/>
        <v>0.9911012490277713</v>
      </c>
      <c r="AY63" s="176">
        <f t="shared" si="11"/>
        <v>0.98156452416542095</v>
      </c>
      <c r="AZ63" s="177">
        <f t="shared" si="18"/>
        <v>0.98541216852128655</v>
      </c>
      <c r="BA63" s="178">
        <f t="shared" si="19"/>
        <v>0.9878380214703083</v>
      </c>
      <c r="BB63" s="180">
        <v>1</v>
      </c>
      <c r="BC63" s="180">
        <f t="shared" si="12"/>
        <v>1.02</v>
      </c>
      <c r="BD63" s="180">
        <f t="shared" si="13"/>
        <v>0.98</v>
      </c>
      <c r="BE63" s="180">
        <f t="shared" si="14"/>
        <v>1.03</v>
      </c>
      <c r="BF63" s="180">
        <f t="shared" si="15"/>
        <v>0.97</v>
      </c>
    </row>
    <row r="64" spans="2:58" s="6" customFormat="1" ht="30" x14ac:dyDescent="0.25">
      <c r="B64" s="96">
        <v>20230306</v>
      </c>
      <c r="C64" s="97">
        <v>1.9890000000000001</v>
      </c>
      <c r="D64" s="114">
        <f t="shared" si="3"/>
        <v>1.0065425264218497E-3</v>
      </c>
      <c r="E64" s="191">
        <f t="shared" si="4"/>
        <v>-7.4850299401196807E-3</v>
      </c>
      <c r="F64" s="97">
        <v>1.9810000000000001</v>
      </c>
      <c r="G64" s="114">
        <f t="shared" ref="G64:G113" si="20">IF(F64="","",((F64/$D$29)-1))</f>
        <v>-1.2954658694569021E-2</v>
      </c>
      <c r="H64" s="191">
        <f t="shared" ref="H64:H113" si="21">IF(F64="","",((F64/$D$31)-1))</f>
        <v>-2.2211253701875489E-2</v>
      </c>
      <c r="I64" s="190">
        <f t="shared" si="7"/>
        <v>1.0040383644623927</v>
      </c>
      <c r="J64" s="189">
        <v>0.78</v>
      </c>
      <c r="K64" s="101">
        <v>0.74</v>
      </c>
      <c r="L64" s="101">
        <v>-0.38</v>
      </c>
      <c r="M64" s="101">
        <v>0.43</v>
      </c>
      <c r="N64" s="101">
        <v>1.19</v>
      </c>
      <c r="O64" s="101">
        <v>-0.32</v>
      </c>
      <c r="P64" s="101">
        <v>0.4</v>
      </c>
      <c r="Q64" s="102">
        <v>1.9890000000000001</v>
      </c>
      <c r="R64" s="103">
        <v>8.4</v>
      </c>
      <c r="S64" s="103">
        <v>9.1</v>
      </c>
      <c r="T64" s="103">
        <v>8</v>
      </c>
      <c r="U64" s="103">
        <v>8</v>
      </c>
      <c r="V64" s="103">
        <v>119.9</v>
      </c>
      <c r="W64" s="104">
        <v>120.3</v>
      </c>
      <c r="X64" s="189">
        <v>0.27</v>
      </c>
      <c r="Y64" s="101">
        <v>0.37</v>
      </c>
      <c r="Z64" s="101">
        <v>-0.09</v>
      </c>
      <c r="AA64" s="101">
        <v>0.02</v>
      </c>
      <c r="AB64" s="101">
        <v>0.51</v>
      </c>
      <c r="AC64" s="101">
        <v>-0.08</v>
      </c>
      <c r="AD64" s="101">
        <v>0.02</v>
      </c>
      <c r="AE64" s="102">
        <v>1.9810000000000001</v>
      </c>
      <c r="AF64" s="103">
        <v>11.5</v>
      </c>
      <c r="AG64" s="103">
        <v>11.5</v>
      </c>
      <c r="AH64" s="103">
        <v>11.7</v>
      </c>
      <c r="AI64" s="103">
        <v>11.5</v>
      </c>
      <c r="AJ64" s="103">
        <v>119.6</v>
      </c>
      <c r="AK64" s="104">
        <v>120</v>
      </c>
      <c r="AL64" s="287" t="s">
        <v>154</v>
      </c>
      <c r="AM64" s="370" t="s">
        <v>83</v>
      </c>
      <c r="AN64" s="316" t="s">
        <v>328</v>
      </c>
      <c r="AO64" s="275"/>
      <c r="AP64" s="284">
        <v>100</v>
      </c>
      <c r="AQ64" s="122"/>
      <c r="AR64" s="329">
        <v>55.6</v>
      </c>
      <c r="AS64" s="122">
        <v>92.5</v>
      </c>
      <c r="AU64" s="184">
        <f t="shared" si="8"/>
        <v>44991</v>
      </c>
      <c r="AV64" s="176">
        <f t="shared" ref="AV64:AV113" si="22">IF(C64="","",C64/$D$28)</f>
        <v>1.0010065425264218</v>
      </c>
      <c r="AW64" s="177">
        <f t="shared" ref="AW64:AW104" si="23">IF(C64="",IF(AV64="","",AV64),AVERAGE(AV55:AV73))</f>
        <v>0.98940169928061839</v>
      </c>
      <c r="AX64" s="178">
        <f t="shared" ref="AX64:AX94" si="24">IF(C64="",IF(AV64="","",AV64),AVERAGE(AV45:AV83))</f>
        <v>0.9911012490277713</v>
      </c>
      <c r="AY64" s="176">
        <f t="shared" ref="AY64:AY113" si="25">IF(F64="","",F64/$D$29)</f>
        <v>0.98704534130543098</v>
      </c>
      <c r="AZ64" s="177">
        <f t="shared" ref="AZ64:AZ104" si="26">IF(F64="",IF(AY64="","",AY64),AVERAGE(AY55:AY73))</f>
        <v>0.98511093525601579</v>
      </c>
      <c r="BA64" s="178">
        <f t="shared" ref="BA64:BA94" si="27">IF(F64="",IF(AY64="","",AY64),AVERAGE(AY45:AY83))</f>
        <v>0.9878380214703083</v>
      </c>
      <c r="BB64" s="180">
        <v>1</v>
      </c>
      <c r="BC64" s="180">
        <f t="shared" si="12"/>
        <v>1.02</v>
      </c>
      <c r="BD64" s="180">
        <f t="shared" si="13"/>
        <v>0.98</v>
      </c>
      <c r="BE64" s="180">
        <f t="shared" si="14"/>
        <v>1.03</v>
      </c>
      <c r="BF64" s="180">
        <f t="shared" si="15"/>
        <v>0.97</v>
      </c>
    </row>
    <row r="65" spans="2:58" s="6" customFormat="1" x14ac:dyDescent="0.25">
      <c r="B65" s="96">
        <v>20230306</v>
      </c>
      <c r="C65" s="97">
        <v>1.9890000000000001</v>
      </c>
      <c r="D65" s="114">
        <f t="shared" si="3"/>
        <v>1.0065425264218497E-3</v>
      </c>
      <c r="E65" s="191">
        <f t="shared" si="4"/>
        <v>-7.4850299401196807E-3</v>
      </c>
      <c r="F65" s="97">
        <v>1.98</v>
      </c>
      <c r="G65" s="114">
        <f t="shared" si="20"/>
        <v>-1.3452914798206317E-2</v>
      </c>
      <c r="H65" s="191">
        <f t="shared" si="21"/>
        <v>-2.2704837117472731E-2</v>
      </c>
      <c r="I65" s="190">
        <f t="shared" si="7"/>
        <v>1.0045454545454546</v>
      </c>
      <c r="J65" s="376"/>
      <c r="K65" s="377"/>
      <c r="L65" s="377"/>
      <c r="M65" s="377"/>
      <c r="N65" s="377"/>
      <c r="O65" s="377"/>
      <c r="P65" s="377"/>
      <c r="Q65" s="378"/>
      <c r="R65" s="379"/>
      <c r="S65" s="379"/>
      <c r="T65" s="379"/>
      <c r="U65" s="379"/>
      <c r="V65" s="379"/>
      <c r="W65" s="380"/>
      <c r="X65" s="189">
        <v>0.3</v>
      </c>
      <c r="Y65" s="101">
        <v>0.34</v>
      </c>
      <c r="Z65" s="101">
        <v>-0.12</v>
      </c>
      <c r="AA65" s="101">
        <v>0.04</v>
      </c>
      <c r="AB65" s="101">
        <v>0.55000000000000004</v>
      </c>
      <c r="AC65" s="101">
        <v>-0.09</v>
      </c>
      <c r="AD65" s="101">
        <v>0.03</v>
      </c>
      <c r="AE65" s="102">
        <v>1.98</v>
      </c>
      <c r="AF65" s="103">
        <v>11.5</v>
      </c>
      <c r="AG65" s="103">
        <v>11.5</v>
      </c>
      <c r="AH65" s="103">
        <v>11.7</v>
      </c>
      <c r="AI65" s="103">
        <v>11.4</v>
      </c>
      <c r="AJ65" s="103">
        <v>119.5</v>
      </c>
      <c r="AK65" s="104">
        <v>120</v>
      </c>
      <c r="AL65" s="287" t="s">
        <v>154</v>
      </c>
      <c r="AM65" s="370" t="s">
        <v>83</v>
      </c>
      <c r="AN65" s="381" t="s">
        <v>329</v>
      </c>
      <c r="AO65" s="399" t="s">
        <v>340</v>
      </c>
      <c r="AP65" s="284"/>
      <c r="AQ65" s="122"/>
      <c r="AR65" s="329">
        <v>56.6</v>
      </c>
      <c r="AS65" s="122">
        <v>92.5</v>
      </c>
      <c r="AU65" s="184">
        <f t="shared" si="8"/>
        <v>44991</v>
      </c>
      <c r="AV65" s="176">
        <f t="shared" si="22"/>
        <v>1.0010065425264218</v>
      </c>
      <c r="AW65" s="177">
        <f t="shared" si="23"/>
        <v>0.98933694011071993</v>
      </c>
      <c r="AX65" s="178">
        <f t="shared" si="24"/>
        <v>0.9911012490277713</v>
      </c>
      <c r="AY65" s="176">
        <f t="shared" si="25"/>
        <v>0.98654708520179368</v>
      </c>
      <c r="AZ65" s="177">
        <f t="shared" si="26"/>
        <v>0.9848966118584952</v>
      </c>
      <c r="BA65" s="178">
        <f t="shared" si="27"/>
        <v>0.9878380214703083</v>
      </c>
      <c r="BB65" s="180">
        <v>1</v>
      </c>
      <c r="BC65" s="180">
        <f t="shared" si="12"/>
        <v>1.02</v>
      </c>
      <c r="BD65" s="180">
        <f t="shared" si="13"/>
        <v>0.98</v>
      </c>
      <c r="BE65" s="180">
        <f t="shared" si="14"/>
        <v>1.03</v>
      </c>
      <c r="BF65" s="180">
        <f t="shared" si="15"/>
        <v>0.97</v>
      </c>
    </row>
    <row r="66" spans="2:58" s="6" customFormat="1" ht="30" x14ac:dyDescent="0.25">
      <c r="B66" s="96">
        <v>20230307</v>
      </c>
      <c r="C66" s="97">
        <v>1.964</v>
      </c>
      <c r="D66" s="114">
        <f t="shared" si="3"/>
        <v>-1.157523905385005E-2</v>
      </c>
      <c r="E66" s="191">
        <f t="shared" si="4"/>
        <v>-1.9960079840319334E-2</v>
      </c>
      <c r="F66" s="97">
        <v>1.976</v>
      </c>
      <c r="G66" s="114">
        <f t="shared" si="20"/>
        <v>-1.5445939212755389E-2</v>
      </c>
      <c r="H66" s="191">
        <f t="shared" si="21"/>
        <v>-2.4679170779861703E-2</v>
      </c>
      <c r="I66" s="190">
        <f t="shared" si="7"/>
        <v>0.99392712550607287</v>
      </c>
      <c r="J66" s="189">
        <v>0.89</v>
      </c>
      <c r="K66" s="101">
        <v>0.89</v>
      </c>
      <c r="L66" s="101">
        <v>-0.48</v>
      </c>
      <c r="M66" s="101">
        <v>0.56000000000000005</v>
      </c>
      <c r="N66" s="101">
        <v>1.29</v>
      </c>
      <c r="O66" s="101">
        <v>-0.38</v>
      </c>
      <c r="P66" s="101">
        <v>0.48</v>
      </c>
      <c r="Q66" s="102">
        <v>1.964</v>
      </c>
      <c r="R66" s="103">
        <v>9</v>
      </c>
      <c r="S66" s="103">
        <v>8.6999999999999993</v>
      </c>
      <c r="T66" s="103">
        <v>7.8</v>
      </c>
      <c r="U66" s="103">
        <v>8.4</v>
      </c>
      <c r="V66" s="103">
        <v>119.9</v>
      </c>
      <c r="W66" s="104">
        <v>120.2</v>
      </c>
      <c r="X66" s="189">
        <v>0.46</v>
      </c>
      <c r="Y66" s="101">
        <v>0.45</v>
      </c>
      <c r="Z66" s="101">
        <v>0.08</v>
      </c>
      <c r="AA66" s="101">
        <v>7.0000000000000007E-2</v>
      </c>
      <c r="AB66" s="101">
        <v>0.79</v>
      </c>
      <c r="AC66" s="101">
        <v>0.02</v>
      </c>
      <c r="AD66" s="101">
        <v>0.14000000000000001</v>
      </c>
      <c r="AE66" s="102">
        <v>1.976</v>
      </c>
      <c r="AF66" s="103">
        <v>11.1</v>
      </c>
      <c r="AG66" s="103">
        <v>11.1</v>
      </c>
      <c r="AH66" s="103">
        <v>11</v>
      </c>
      <c r="AI66" s="103">
        <v>11.2</v>
      </c>
      <c r="AJ66" s="103">
        <v>119.7</v>
      </c>
      <c r="AK66" s="104">
        <v>120</v>
      </c>
      <c r="AL66" s="287" t="s">
        <v>154</v>
      </c>
      <c r="AM66" s="370" t="s">
        <v>83</v>
      </c>
      <c r="AN66" s="316" t="s">
        <v>330</v>
      </c>
      <c r="AO66" s="275"/>
      <c r="AP66" s="284">
        <v>94.3</v>
      </c>
      <c r="AQ66" s="122"/>
      <c r="AR66" s="329">
        <v>58.1</v>
      </c>
      <c r="AS66" s="122">
        <v>90.3</v>
      </c>
      <c r="AU66" s="184">
        <f t="shared" si="8"/>
        <v>44992</v>
      </c>
      <c r="AV66" s="176">
        <f t="shared" si="22"/>
        <v>0.98842476094614995</v>
      </c>
      <c r="AW66" s="177">
        <f t="shared" si="23"/>
        <v>0.9896661633954037</v>
      </c>
      <c r="AX66" s="178">
        <f t="shared" si="24"/>
        <v>0.9911012490277713</v>
      </c>
      <c r="AY66" s="176">
        <f t="shared" si="25"/>
        <v>0.98455406078724461</v>
      </c>
      <c r="AZ66" s="177">
        <f t="shared" si="26"/>
        <v>0.9848862315230027</v>
      </c>
      <c r="BA66" s="178">
        <f t="shared" si="27"/>
        <v>0.9878380214703083</v>
      </c>
      <c r="BB66" s="180">
        <v>1</v>
      </c>
      <c r="BC66" s="180">
        <f t="shared" si="12"/>
        <v>1.02</v>
      </c>
      <c r="BD66" s="180">
        <f t="shared" si="13"/>
        <v>0.98</v>
      </c>
      <c r="BE66" s="180">
        <f t="shared" si="14"/>
        <v>1.03</v>
      </c>
      <c r="BF66" s="180">
        <f t="shared" si="15"/>
        <v>0.97</v>
      </c>
    </row>
    <row r="67" spans="2:58" s="6" customFormat="1" x14ac:dyDescent="0.25">
      <c r="B67" s="96">
        <v>20230307</v>
      </c>
      <c r="C67" s="97">
        <v>1.964</v>
      </c>
      <c r="D67" s="114">
        <f t="shared" si="3"/>
        <v>-1.157523905385005E-2</v>
      </c>
      <c r="E67" s="191">
        <f t="shared" si="4"/>
        <v>-1.9960079840319334E-2</v>
      </c>
      <c r="F67" s="97">
        <v>1.976</v>
      </c>
      <c r="G67" s="114">
        <f t="shared" si="20"/>
        <v>-1.5445939212755389E-2</v>
      </c>
      <c r="H67" s="191">
        <f t="shared" si="21"/>
        <v>-2.4679170779861703E-2</v>
      </c>
      <c r="I67" s="190">
        <f t="shared" si="7"/>
        <v>0.99392712550607287</v>
      </c>
      <c r="J67" s="189"/>
      <c r="K67" s="101"/>
      <c r="L67" s="101"/>
      <c r="M67" s="101"/>
      <c r="N67" s="101"/>
      <c r="O67" s="101"/>
      <c r="P67" s="101"/>
      <c r="Q67" s="102"/>
      <c r="R67" s="103"/>
      <c r="S67" s="103"/>
      <c r="T67" s="103"/>
      <c r="U67" s="103"/>
      <c r="V67" s="103"/>
      <c r="W67" s="104"/>
      <c r="X67" s="189">
        <v>0.45</v>
      </c>
      <c r="Y67" s="101">
        <v>0.43</v>
      </c>
      <c r="Z67" s="101">
        <v>0.08</v>
      </c>
      <c r="AA67" s="101">
        <v>0.1</v>
      </c>
      <c r="AB67" s="101">
        <v>0.82</v>
      </c>
      <c r="AC67" s="101">
        <v>0.03</v>
      </c>
      <c r="AD67" s="101">
        <v>0.16</v>
      </c>
      <c r="AE67" s="102">
        <v>1.976</v>
      </c>
      <c r="AF67" s="103">
        <v>11.1</v>
      </c>
      <c r="AG67" s="103">
        <v>11.1</v>
      </c>
      <c r="AH67" s="103">
        <v>11</v>
      </c>
      <c r="AI67" s="103">
        <v>11.2</v>
      </c>
      <c r="AJ67" s="103">
        <v>119.7</v>
      </c>
      <c r="AK67" s="104">
        <v>120</v>
      </c>
      <c r="AL67" s="287" t="s">
        <v>154</v>
      </c>
      <c r="AM67" s="370" t="s">
        <v>83</v>
      </c>
      <c r="AN67" s="398" t="s">
        <v>331</v>
      </c>
      <c r="AO67" s="399" t="s">
        <v>340</v>
      </c>
      <c r="AP67" s="284"/>
      <c r="AQ67" s="122"/>
      <c r="AR67" s="329"/>
      <c r="AS67" s="122"/>
      <c r="AU67" s="184">
        <f t="shared" si="8"/>
        <v>44992</v>
      </c>
      <c r="AV67" s="176">
        <f t="shared" si="22"/>
        <v>0.98842476094614995</v>
      </c>
      <c r="AW67" s="177">
        <f t="shared" si="23"/>
        <v>0.99007836652527159</v>
      </c>
      <c r="AX67" s="178">
        <f t="shared" si="24"/>
        <v>0.9911012490277713</v>
      </c>
      <c r="AY67" s="176">
        <f t="shared" si="25"/>
        <v>0.98455406078724461</v>
      </c>
      <c r="AZ67" s="177">
        <f t="shared" si="26"/>
        <v>0.98501672716919342</v>
      </c>
      <c r="BA67" s="178">
        <f t="shared" si="27"/>
        <v>0.9878380214703083</v>
      </c>
      <c r="BB67" s="180">
        <v>1</v>
      </c>
      <c r="BC67" s="180">
        <f t="shared" si="12"/>
        <v>1.02</v>
      </c>
      <c r="BD67" s="180">
        <f t="shared" si="13"/>
        <v>0.98</v>
      </c>
      <c r="BE67" s="180">
        <f t="shared" si="14"/>
        <v>1.03</v>
      </c>
      <c r="BF67" s="180">
        <f t="shared" si="15"/>
        <v>0.97</v>
      </c>
    </row>
    <row r="68" spans="2:58" s="6" customFormat="1" ht="30" x14ac:dyDescent="0.25">
      <c r="B68" s="96">
        <v>20230308</v>
      </c>
      <c r="C68" s="97">
        <v>1.9630000000000001</v>
      </c>
      <c r="D68" s="114">
        <f t="shared" si="3"/>
        <v>-1.2078510317060864E-2</v>
      </c>
      <c r="E68" s="191">
        <f t="shared" si="4"/>
        <v>-2.0459081836327275E-2</v>
      </c>
      <c r="F68" s="97">
        <v>1.97</v>
      </c>
      <c r="G68" s="114">
        <f t="shared" si="20"/>
        <v>-1.8435475834579051E-2</v>
      </c>
      <c r="H68" s="191">
        <f t="shared" si="21"/>
        <v>-2.7640671273445161E-2</v>
      </c>
      <c r="I68" s="190">
        <f t="shared" si="7"/>
        <v>0.9964467005076143</v>
      </c>
      <c r="J68" s="189">
        <v>0.78</v>
      </c>
      <c r="K68" s="101">
        <v>0.75</v>
      </c>
      <c r="L68" s="101">
        <v>-0.39</v>
      </c>
      <c r="M68" s="101">
        <v>0.49</v>
      </c>
      <c r="N68" s="101">
        <v>1.1200000000000001</v>
      </c>
      <c r="O68" s="101">
        <v>-0.32</v>
      </c>
      <c r="P68" s="101">
        <v>0.41</v>
      </c>
      <c r="Q68" s="102">
        <v>1.9630000000000001</v>
      </c>
      <c r="R68" s="103">
        <v>8.6</v>
      </c>
      <c r="S68" s="103">
        <v>9</v>
      </c>
      <c r="T68" s="103">
        <v>8</v>
      </c>
      <c r="U68" s="103">
        <v>8.1999999999999993</v>
      </c>
      <c r="V68" s="103">
        <v>119.9</v>
      </c>
      <c r="W68" s="104">
        <v>120.2</v>
      </c>
      <c r="X68" s="189">
        <v>0.18</v>
      </c>
      <c r="Y68" s="101">
        <v>0.41</v>
      </c>
      <c r="Z68" s="101">
        <v>-0.03</v>
      </c>
      <c r="AA68" s="101">
        <v>-0.09</v>
      </c>
      <c r="AB68" s="101">
        <v>0.56000000000000005</v>
      </c>
      <c r="AC68" s="101">
        <v>-0.05</v>
      </c>
      <c r="AD68" s="101">
        <v>-0.06</v>
      </c>
      <c r="AE68" s="102">
        <v>1.97</v>
      </c>
      <c r="AF68" s="103">
        <v>11.4</v>
      </c>
      <c r="AG68" s="103">
        <v>11.4</v>
      </c>
      <c r="AH68" s="103">
        <v>11.6</v>
      </c>
      <c r="AI68" s="103">
        <v>11.5</v>
      </c>
      <c r="AJ68" s="103">
        <v>119.6</v>
      </c>
      <c r="AK68" s="104">
        <v>120</v>
      </c>
      <c r="AL68" s="287" t="s">
        <v>154</v>
      </c>
      <c r="AM68" s="370" t="s">
        <v>83</v>
      </c>
      <c r="AN68" s="316" t="s">
        <v>332</v>
      </c>
      <c r="AO68" s="275"/>
      <c r="AP68" s="284">
        <v>70.2</v>
      </c>
      <c r="AQ68" s="122">
        <v>100</v>
      </c>
      <c r="AR68" s="329">
        <v>59.4</v>
      </c>
      <c r="AS68" s="122">
        <v>87.2</v>
      </c>
      <c r="AU68" s="184">
        <f t="shared" si="8"/>
        <v>44993</v>
      </c>
      <c r="AV68" s="176">
        <f t="shared" si="22"/>
        <v>0.98792148968293914</v>
      </c>
      <c r="AW68" s="177">
        <f t="shared" si="23"/>
        <v>0.99047655917308686</v>
      </c>
      <c r="AX68" s="178">
        <f t="shared" si="24"/>
        <v>0.9911012490277713</v>
      </c>
      <c r="AY68" s="176">
        <f t="shared" si="25"/>
        <v>0.98156452416542095</v>
      </c>
      <c r="AZ68" s="177">
        <f t="shared" si="26"/>
        <v>0.98509064428346926</v>
      </c>
      <c r="BA68" s="178">
        <f t="shared" si="27"/>
        <v>0.9878380214703083</v>
      </c>
      <c r="BB68" s="180">
        <v>1</v>
      </c>
      <c r="BC68" s="180">
        <f t="shared" si="12"/>
        <v>1.02</v>
      </c>
      <c r="BD68" s="180">
        <f t="shared" si="13"/>
        <v>0.98</v>
      </c>
      <c r="BE68" s="180">
        <f t="shared" si="14"/>
        <v>1.03</v>
      </c>
      <c r="BF68" s="180">
        <f t="shared" si="15"/>
        <v>0.97</v>
      </c>
    </row>
    <row r="69" spans="2:58" s="306" customFormat="1" ht="38.25" x14ac:dyDescent="0.25">
      <c r="B69" s="290">
        <v>20230308</v>
      </c>
      <c r="C69" s="291">
        <v>1.962</v>
      </c>
      <c r="D69" s="382">
        <f t="shared" si="3"/>
        <v>-1.2581781580271789E-2</v>
      </c>
      <c r="E69" s="383">
        <f t="shared" si="4"/>
        <v>-2.0958083832335328E-2</v>
      </c>
      <c r="F69" s="291">
        <v>1.978</v>
      </c>
      <c r="G69" s="382">
        <f t="shared" si="20"/>
        <v>-1.4449427005480908E-2</v>
      </c>
      <c r="H69" s="383">
        <f t="shared" si="21"/>
        <v>-2.3692003948667217E-2</v>
      </c>
      <c r="I69" s="190">
        <f t="shared" si="7"/>
        <v>0.99191102123356922</v>
      </c>
      <c r="J69" s="384">
        <v>0.68</v>
      </c>
      <c r="K69" s="295">
        <v>0.82</v>
      </c>
      <c r="L69" s="295">
        <v>-0.34</v>
      </c>
      <c r="M69" s="295">
        <v>0.46</v>
      </c>
      <c r="N69" s="295">
        <v>1.0900000000000001</v>
      </c>
      <c r="O69" s="295">
        <v>-0.3</v>
      </c>
      <c r="P69" s="295">
        <v>0.39</v>
      </c>
      <c r="Q69" s="296">
        <v>1.962</v>
      </c>
      <c r="R69" s="297">
        <v>8.5</v>
      </c>
      <c r="S69" s="297">
        <v>9.1</v>
      </c>
      <c r="T69" s="297">
        <v>7.7</v>
      </c>
      <c r="U69" s="297">
        <v>8.4</v>
      </c>
      <c r="V69" s="297">
        <v>119.8</v>
      </c>
      <c r="W69" s="298">
        <v>120.3</v>
      </c>
      <c r="X69" s="384">
        <v>0.27</v>
      </c>
      <c r="Y69" s="295">
        <v>0.38</v>
      </c>
      <c r="Z69" s="295">
        <v>-0.1</v>
      </c>
      <c r="AA69" s="295">
        <v>-0.04</v>
      </c>
      <c r="AB69" s="295">
        <v>0.51</v>
      </c>
      <c r="AC69" s="295">
        <v>-0.08</v>
      </c>
      <c r="AD69" s="295">
        <v>-0.03</v>
      </c>
      <c r="AE69" s="296">
        <v>1.978</v>
      </c>
      <c r="AF69" s="297">
        <v>11.3</v>
      </c>
      <c r="AG69" s="297">
        <v>11.4</v>
      </c>
      <c r="AH69" s="297">
        <v>11.6</v>
      </c>
      <c r="AI69" s="297">
        <v>11.4</v>
      </c>
      <c r="AJ69" s="297">
        <v>119.6</v>
      </c>
      <c r="AK69" s="298">
        <v>120</v>
      </c>
      <c r="AL69" s="287" t="s">
        <v>154</v>
      </c>
      <c r="AM69" s="370" t="s">
        <v>83</v>
      </c>
      <c r="AN69" s="385" t="s">
        <v>333</v>
      </c>
      <c r="AO69" s="386" t="s">
        <v>334</v>
      </c>
      <c r="AP69" s="387">
        <v>66.599999999999994</v>
      </c>
      <c r="AQ69" s="388">
        <v>100</v>
      </c>
      <c r="AR69" s="389">
        <v>58.1</v>
      </c>
      <c r="AS69" s="388">
        <v>90.3</v>
      </c>
      <c r="AU69" s="390">
        <f t="shared" si="8"/>
        <v>44993</v>
      </c>
      <c r="AV69" s="302">
        <f t="shared" si="22"/>
        <v>0.98741821841972821</v>
      </c>
      <c r="AW69" s="303">
        <f t="shared" si="23"/>
        <v>0.99115081362187551</v>
      </c>
      <c r="AX69" s="304">
        <f t="shared" si="24"/>
        <v>0.9911012490277713</v>
      </c>
      <c r="AY69" s="302">
        <f t="shared" si="25"/>
        <v>0.98555057299451909</v>
      </c>
      <c r="AZ69" s="303">
        <f t="shared" si="26"/>
        <v>0.98567513702042842</v>
      </c>
      <c r="BA69" s="304">
        <f t="shared" si="27"/>
        <v>0.9878380214703083</v>
      </c>
      <c r="BB69" s="305">
        <v>1</v>
      </c>
      <c r="BC69" s="305">
        <f t="shared" si="12"/>
        <v>1.02</v>
      </c>
      <c r="BD69" s="305">
        <f t="shared" si="13"/>
        <v>0.98</v>
      </c>
      <c r="BE69" s="305">
        <f t="shared" si="14"/>
        <v>1.03</v>
      </c>
      <c r="BF69" s="305">
        <f t="shared" si="15"/>
        <v>0.97</v>
      </c>
    </row>
    <row r="70" spans="2:58" s="6" customFormat="1" ht="30" x14ac:dyDescent="0.25">
      <c r="B70" s="96">
        <v>20230309</v>
      </c>
      <c r="C70" s="97">
        <v>1.9710000000000001</v>
      </c>
      <c r="D70" s="114">
        <f t="shared" si="3"/>
        <v>-8.0523402113739095E-3</v>
      </c>
      <c r="E70" s="191">
        <f t="shared" si="4"/>
        <v>-1.6467065868263409E-2</v>
      </c>
      <c r="F70" s="97">
        <v>1.9890000000000001</v>
      </c>
      <c r="G70" s="114">
        <f t="shared" si="20"/>
        <v>-8.9686098654708779E-3</v>
      </c>
      <c r="H70" s="191">
        <f t="shared" si="21"/>
        <v>-1.8262586377097545E-2</v>
      </c>
      <c r="I70" s="190">
        <f t="shared" si="7"/>
        <v>0.99095022624434392</v>
      </c>
      <c r="J70" s="189">
        <v>0.85</v>
      </c>
      <c r="K70" s="101">
        <v>0.69</v>
      </c>
      <c r="L70" s="101">
        <v>-0.43</v>
      </c>
      <c r="M70" s="101">
        <v>0.46</v>
      </c>
      <c r="N70" s="101">
        <v>1.18</v>
      </c>
      <c r="O70" s="101">
        <v>-0.32</v>
      </c>
      <c r="P70" s="101">
        <v>0.39</v>
      </c>
      <c r="Q70" s="102">
        <v>1.9710000000000001</v>
      </c>
      <c r="R70" s="103">
        <v>8.5</v>
      </c>
      <c r="S70" s="103">
        <v>9.1</v>
      </c>
      <c r="T70" s="103">
        <v>8.1</v>
      </c>
      <c r="U70" s="103">
        <v>8.1</v>
      </c>
      <c r="V70" s="103">
        <v>119.9</v>
      </c>
      <c r="W70" s="104">
        <v>120.2</v>
      </c>
      <c r="X70" s="189">
        <v>0.28000000000000003</v>
      </c>
      <c r="Y70" s="101">
        <v>0.33</v>
      </c>
      <c r="Z70" s="101">
        <v>-7.0000000000000007E-2</v>
      </c>
      <c r="AA70" s="101">
        <v>0.05</v>
      </c>
      <c r="AB70" s="101">
        <v>0.48</v>
      </c>
      <c r="AC70" s="101">
        <v>-0.08</v>
      </c>
      <c r="AD70" s="101">
        <v>0.02</v>
      </c>
      <c r="AE70" s="102">
        <v>1.9890000000000001</v>
      </c>
      <c r="AF70" s="103">
        <v>11.4</v>
      </c>
      <c r="AG70" s="103">
        <v>11.4</v>
      </c>
      <c r="AH70" s="103">
        <v>11.6</v>
      </c>
      <c r="AI70" s="103">
        <v>11.5</v>
      </c>
      <c r="AJ70" s="103">
        <v>119.6</v>
      </c>
      <c r="AK70" s="104">
        <v>119.9</v>
      </c>
      <c r="AL70" s="287" t="s">
        <v>302</v>
      </c>
      <c r="AM70" s="370" t="s">
        <v>292</v>
      </c>
      <c r="AN70" s="316" t="s">
        <v>342</v>
      </c>
      <c r="AO70" s="275"/>
      <c r="AP70" s="284">
        <v>100</v>
      </c>
      <c r="AQ70" s="122">
        <v>100</v>
      </c>
      <c r="AR70" s="329">
        <v>80.3</v>
      </c>
      <c r="AS70" s="122">
        <v>99.1</v>
      </c>
      <c r="AU70" s="184">
        <f t="shared" si="8"/>
        <v>44994</v>
      </c>
      <c r="AV70" s="176">
        <f t="shared" si="22"/>
        <v>0.99194765978862609</v>
      </c>
      <c r="AW70" s="177">
        <f t="shared" si="23"/>
        <v>0.99135288465937677</v>
      </c>
      <c r="AX70" s="178">
        <f t="shared" si="24"/>
        <v>0.99072542957797105</v>
      </c>
      <c r="AY70" s="176">
        <f t="shared" si="25"/>
        <v>0.99103139013452912</v>
      </c>
      <c r="AZ70" s="177">
        <f t="shared" si="26"/>
        <v>0.98541468496625439</v>
      </c>
      <c r="BA70" s="178">
        <f t="shared" si="27"/>
        <v>0.98725887963556125</v>
      </c>
      <c r="BB70" s="180">
        <v>1</v>
      </c>
      <c r="BC70" s="180">
        <f t="shared" si="12"/>
        <v>1.02</v>
      </c>
      <c r="BD70" s="180">
        <f t="shared" si="13"/>
        <v>0.98</v>
      </c>
      <c r="BE70" s="180">
        <f t="shared" si="14"/>
        <v>1.03</v>
      </c>
      <c r="BF70" s="180">
        <f t="shared" si="15"/>
        <v>0.97</v>
      </c>
    </row>
    <row r="71" spans="2:58" s="6" customFormat="1" ht="30" x14ac:dyDescent="0.25">
      <c r="B71" s="96">
        <v>20230310</v>
      </c>
      <c r="C71" s="97">
        <v>1.97</v>
      </c>
      <c r="D71" s="114">
        <f t="shared" si="3"/>
        <v>-8.5556114745848344E-3</v>
      </c>
      <c r="E71" s="191">
        <f t="shared" si="4"/>
        <v>-1.6966067864271461E-2</v>
      </c>
      <c r="F71" s="97">
        <v>1.9830000000000001</v>
      </c>
      <c r="G71" s="114">
        <f t="shared" si="20"/>
        <v>-1.195814648729443E-2</v>
      </c>
      <c r="H71" s="191">
        <f t="shared" si="21"/>
        <v>-2.1224086870681003E-2</v>
      </c>
      <c r="I71" s="190">
        <f t="shared" si="7"/>
        <v>0.99344427634896615</v>
      </c>
      <c r="J71" s="189">
        <v>0.81</v>
      </c>
      <c r="K71" s="101">
        <v>0.63</v>
      </c>
      <c r="L71" s="101">
        <v>-0.41</v>
      </c>
      <c r="M71" s="101">
        <v>0.38</v>
      </c>
      <c r="N71" s="101">
        <v>1.21</v>
      </c>
      <c r="O71" s="101">
        <v>-0.32</v>
      </c>
      <c r="P71" s="101">
        <v>0.41</v>
      </c>
      <c r="Q71" s="102">
        <v>1.97</v>
      </c>
      <c r="R71" s="103">
        <v>8.9</v>
      </c>
      <c r="S71" s="103">
        <v>8.5</v>
      </c>
      <c r="T71" s="103">
        <v>8.1999999999999993</v>
      </c>
      <c r="U71" s="103">
        <v>7.9</v>
      </c>
      <c r="V71" s="103">
        <v>119.9</v>
      </c>
      <c r="W71" s="104">
        <v>120.3</v>
      </c>
      <c r="X71" s="189">
        <v>0.27</v>
      </c>
      <c r="Y71" s="101">
        <v>0.49</v>
      </c>
      <c r="Z71" s="101">
        <v>-0.13</v>
      </c>
      <c r="AA71" s="101">
        <v>-0.22</v>
      </c>
      <c r="AB71" s="101">
        <v>0.74</v>
      </c>
      <c r="AC71" s="101">
        <v>-0.12</v>
      </c>
      <c r="AD71" s="101">
        <v>-0.16</v>
      </c>
      <c r="AE71" s="102">
        <v>1.9830000000000001</v>
      </c>
      <c r="AF71" s="103">
        <v>11.3</v>
      </c>
      <c r="AG71" s="103">
        <v>11.4</v>
      </c>
      <c r="AH71" s="103">
        <v>11.6</v>
      </c>
      <c r="AI71" s="103">
        <v>11.4</v>
      </c>
      <c r="AJ71" s="103">
        <v>119.6</v>
      </c>
      <c r="AK71" s="104">
        <v>120</v>
      </c>
      <c r="AL71" s="287" t="s">
        <v>320</v>
      </c>
      <c r="AM71" s="370" t="s">
        <v>245</v>
      </c>
      <c r="AN71" s="316" t="s">
        <v>345</v>
      </c>
      <c r="AO71" s="275"/>
      <c r="AP71" s="284">
        <v>99.4</v>
      </c>
      <c r="AQ71" s="122">
        <v>100</v>
      </c>
      <c r="AR71" s="329">
        <v>80.599999999999994</v>
      </c>
      <c r="AS71" s="122">
        <v>98.4</v>
      </c>
      <c r="AU71" s="184">
        <f t="shared" si="8"/>
        <v>44995</v>
      </c>
      <c r="AV71" s="176">
        <f t="shared" si="22"/>
        <v>0.99144438852541517</v>
      </c>
      <c r="AW71" s="177">
        <f t="shared" si="23"/>
        <v>0.99154504277805733</v>
      </c>
      <c r="AX71" s="178">
        <f t="shared" si="24"/>
        <v>0.9903875188726724</v>
      </c>
      <c r="AY71" s="176">
        <f t="shared" si="25"/>
        <v>0.98804185351270557</v>
      </c>
      <c r="AZ71" s="177">
        <f t="shared" si="26"/>
        <v>0.98579970104633774</v>
      </c>
      <c r="BA71" s="178">
        <f t="shared" si="27"/>
        <v>0.9865969108121575</v>
      </c>
      <c r="BB71" s="180">
        <v>1</v>
      </c>
      <c r="BC71" s="180">
        <f t="shared" si="12"/>
        <v>1.02</v>
      </c>
      <c r="BD71" s="180">
        <f t="shared" si="13"/>
        <v>0.98</v>
      </c>
      <c r="BE71" s="180">
        <f t="shared" si="14"/>
        <v>1.03</v>
      </c>
      <c r="BF71" s="180">
        <f t="shared" si="15"/>
        <v>0.97</v>
      </c>
    </row>
    <row r="72" spans="2:58" s="6" customFormat="1" x14ac:dyDescent="0.25">
      <c r="B72" s="96"/>
      <c r="C72" s="97"/>
      <c r="D72" s="114" t="str">
        <f t="shared" si="3"/>
        <v/>
      </c>
      <c r="E72" s="191" t="str">
        <f t="shared" si="4"/>
        <v/>
      </c>
      <c r="F72" s="97"/>
      <c r="G72" s="114" t="str">
        <f t="shared" si="20"/>
        <v/>
      </c>
      <c r="H72" s="191" t="str">
        <f t="shared" si="21"/>
        <v/>
      </c>
      <c r="I72" s="190" t="str">
        <f t="shared" si="7"/>
        <v/>
      </c>
      <c r="J72" s="189"/>
      <c r="K72" s="101"/>
      <c r="L72" s="101"/>
      <c r="M72" s="101"/>
      <c r="N72" s="101"/>
      <c r="O72" s="101"/>
      <c r="P72" s="101"/>
      <c r="Q72" s="102"/>
      <c r="R72" s="103"/>
      <c r="S72" s="103"/>
      <c r="T72" s="103"/>
      <c r="U72" s="103"/>
      <c r="V72" s="103"/>
      <c r="W72" s="104"/>
      <c r="X72" s="189"/>
      <c r="Y72" s="101"/>
      <c r="Z72" s="101"/>
      <c r="AA72" s="101"/>
      <c r="AB72" s="101"/>
      <c r="AC72" s="101"/>
      <c r="AD72" s="101"/>
      <c r="AE72" s="102"/>
      <c r="AF72" s="103"/>
      <c r="AG72" s="103"/>
      <c r="AH72" s="103"/>
      <c r="AI72" s="103"/>
      <c r="AJ72" s="103"/>
      <c r="AK72" s="104"/>
      <c r="AL72" s="287"/>
      <c r="AM72" s="308"/>
      <c r="AN72" s="105"/>
      <c r="AO72" s="275"/>
      <c r="AP72" s="284"/>
      <c r="AQ72" s="122"/>
      <c r="AR72" s="329"/>
      <c r="AS72" s="122"/>
      <c r="AU72" s="184" t="e">
        <f t="shared" si="8"/>
        <v>#VALUE!</v>
      </c>
      <c r="AV72" s="176" t="str">
        <f t="shared" si="22"/>
        <v/>
      </c>
      <c r="AW72" s="177" t="str">
        <f t="shared" si="23"/>
        <v/>
      </c>
      <c r="AX72" s="178" t="str">
        <f t="shared" si="24"/>
        <v/>
      </c>
      <c r="AY72" s="176" t="str">
        <f t="shared" si="25"/>
        <v/>
      </c>
      <c r="AZ72" s="177" t="str">
        <f t="shared" si="26"/>
        <v/>
      </c>
      <c r="BA72" s="178" t="str">
        <f t="shared" si="27"/>
        <v/>
      </c>
      <c r="BB72" s="180">
        <v>1</v>
      </c>
      <c r="BC72" s="180">
        <f t="shared" si="12"/>
        <v>1.02</v>
      </c>
      <c r="BD72" s="180">
        <f t="shared" si="13"/>
        <v>0.98</v>
      </c>
      <c r="BE72" s="180">
        <f t="shared" si="14"/>
        <v>1.03</v>
      </c>
      <c r="BF72" s="180">
        <f t="shared" si="15"/>
        <v>0.97</v>
      </c>
    </row>
    <row r="73" spans="2:58" s="6" customFormat="1" x14ac:dyDescent="0.25">
      <c r="B73" s="96"/>
      <c r="C73" s="97"/>
      <c r="D73" s="114" t="str">
        <f t="shared" si="3"/>
        <v/>
      </c>
      <c r="E73" s="191" t="str">
        <f t="shared" si="4"/>
        <v/>
      </c>
      <c r="F73" s="97"/>
      <c r="G73" s="114" t="str">
        <f t="shared" si="20"/>
        <v/>
      </c>
      <c r="H73" s="191" t="str">
        <f t="shared" si="21"/>
        <v/>
      </c>
      <c r="I73" s="190" t="str">
        <f t="shared" si="7"/>
        <v/>
      </c>
      <c r="J73" s="189"/>
      <c r="K73" s="101"/>
      <c r="L73" s="101"/>
      <c r="M73" s="101"/>
      <c r="N73" s="101"/>
      <c r="O73" s="101"/>
      <c r="P73" s="101"/>
      <c r="Q73" s="102"/>
      <c r="R73" s="103"/>
      <c r="S73" s="103"/>
      <c r="T73" s="103"/>
      <c r="U73" s="103"/>
      <c r="V73" s="103"/>
      <c r="W73" s="104"/>
      <c r="X73" s="189"/>
      <c r="Y73" s="101"/>
      <c r="Z73" s="101"/>
      <c r="AA73" s="101"/>
      <c r="AB73" s="101"/>
      <c r="AC73" s="101"/>
      <c r="AD73" s="101"/>
      <c r="AE73" s="102"/>
      <c r="AF73" s="103"/>
      <c r="AG73" s="103"/>
      <c r="AH73" s="103"/>
      <c r="AI73" s="103"/>
      <c r="AJ73" s="103"/>
      <c r="AK73" s="104"/>
      <c r="AL73" s="287"/>
      <c r="AM73" s="308"/>
      <c r="AN73" s="105"/>
      <c r="AO73" s="275"/>
      <c r="AP73" s="284"/>
      <c r="AQ73" s="122"/>
      <c r="AR73" s="329"/>
      <c r="AS73" s="122"/>
      <c r="AU73" s="184" t="e">
        <f t="shared" si="8"/>
        <v>#VALUE!</v>
      </c>
      <c r="AV73" s="176" t="str">
        <f t="shared" si="22"/>
        <v/>
      </c>
      <c r="AW73" s="177" t="str">
        <f t="shared" si="23"/>
        <v/>
      </c>
      <c r="AX73" s="178" t="str">
        <f t="shared" si="24"/>
        <v/>
      </c>
      <c r="AY73" s="176" t="str">
        <f t="shared" si="25"/>
        <v/>
      </c>
      <c r="AZ73" s="177" t="str">
        <f t="shared" si="26"/>
        <v/>
      </c>
      <c r="BA73" s="178" t="str">
        <f t="shared" si="27"/>
        <v/>
      </c>
      <c r="BB73" s="180">
        <v>1</v>
      </c>
      <c r="BC73" s="180">
        <f t="shared" si="12"/>
        <v>1.02</v>
      </c>
      <c r="BD73" s="180">
        <f t="shared" si="13"/>
        <v>0.98</v>
      </c>
      <c r="BE73" s="180">
        <f t="shared" si="14"/>
        <v>1.03</v>
      </c>
      <c r="BF73" s="180">
        <f t="shared" si="15"/>
        <v>0.97</v>
      </c>
    </row>
    <row r="74" spans="2:58" s="6" customFormat="1" x14ac:dyDescent="0.25">
      <c r="B74" s="96"/>
      <c r="C74" s="97"/>
      <c r="D74" s="114" t="str">
        <f t="shared" si="3"/>
        <v/>
      </c>
      <c r="E74" s="191" t="str">
        <f t="shared" si="4"/>
        <v/>
      </c>
      <c r="F74" s="97"/>
      <c r="G74" s="114" t="str">
        <f t="shared" si="20"/>
        <v/>
      </c>
      <c r="H74" s="191" t="str">
        <f t="shared" si="21"/>
        <v/>
      </c>
      <c r="I74" s="190" t="str">
        <f t="shared" si="7"/>
        <v/>
      </c>
      <c r="J74" s="189"/>
      <c r="K74" s="101"/>
      <c r="L74" s="101"/>
      <c r="M74" s="101"/>
      <c r="N74" s="101"/>
      <c r="O74" s="101"/>
      <c r="P74" s="101"/>
      <c r="Q74" s="102"/>
      <c r="R74" s="103"/>
      <c r="S74" s="103"/>
      <c r="T74" s="103"/>
      <c r="U74" s="103"/>
      <c r="V74" s="103"/>
      <c r="W74" s="104"/>
      <c r="X74" s="189"/>
      <c r="Y74" s="101"/>
      <c r="Z74" s="101"/>
      <c r="AA74" s="101"/>
      <c r="AB74" s="101"/>
      <c r="AC74" s="101"/>
      <c r="AD74" s="101"/>
      <c r="AE74" s="102"/>
      <c r="AF74" s="103"/>
      <c r="AG74" s="103"/>
      <c r="AH74" s="103"/>
      <c r="AI74" s="103"/>
      <c r="AJ74" s="103"/>
      <c r="AK74" s="104"/>
      <c r="AL74" s="287"/>
      <c r="AM74" s="308"/>
      <c r="AN74" s="105"/>
      <c r="AO74" s="275"/>
      <c r="AP74" s="284"/>
      <c r="AQ74" s="122"/>
      <c r="AR74" s="329"/>
      <c r="AS74" s="122"/>
      <c r="AU74" s="184" t="e">
        <f t="shared" si="8"/>
        <v>#VALUE!</v>
      </c>
      <c r="AV74" s="176" t="str">
        <f t="shared" si="22"/>
        <v/>
      </c>
      <c r="AW74" s="177" t="str">
        <f t="shared" si="23"/>
        <v/>
      </c>
      <c r="AX74" s="178" t="str">
        <f t="shared" si="24"/>
        <v/>
      </c>
      <c r="AY74" s="176" t="str">
        <f t="shared" si="25"/>
        <v/>
      </c>
      <c r="AZ74" s="177" t="str">
        <f t="shared" si="26"/>
        <v/>
      </c>
      <c r="BA74" s="178" t="str">
        <f t="shared" si="27"/>
        <v/>
      </c>
      <c r="BB74" s="180">
        <v>1</v>
      </c>
      <c r="BC74" s="180">
        <f t="shared" si="12"/>
        <v>1.02</v>
      </c>
      <c r="BD74" s="180">
        <f t="shared" si="13"/>
        <v>0.98</v>
      </c>
      <c r="BE74" s="180">
        <f t="shared" si="14"/>
        <v>1.03</v>
      </c>
      <c r="BF74" s="180">
        <f t="shared" si="15"/>
        <v>0.97</v>
      </c>
    </row>
    <row r="75" spans="2:58" s="6" customFormat="1" x14ac:dyDescent="0.25">
      <c r="B75" s="96"/>
      <c r="C75" s="97"/>
      <c r="D75" s="114" t="str">
        <f t="shared" si="3"/>
        <v/>
      </c>
      <c r="E75" s="191" t="str">
        <f t="shared" si="4"/>
        <v/>
      </c>
      <c r="F75" s="97"/>
      <c r="G75" s="114" t="str">
        <f t="shared" si="20"/>
        <v/>
      </c>
      <c r="H75" s="191" t="str">
        <f t="shared" si="21"/>
        <v/>
      </c>
      <c r="I75" s="190" t="str">
        <f t="shared" si="7"/>
        <v/>
      </c>
      <c r="J75" s="189"/>
      <c r="K75" s="101"/>
      <c r="L75" s="101"/>
      <c r="M75" s="101"/>
      <c r="N75" s="101"/>
      <c r="O75" s="101"/>
      <c r="P75" s="101"/>
      <c r="Q75" s="102"/>
      <c r="R75" s="103"/>
      <c r="S75" s="103"/>
      <c r="T75" s="103"/>
      <c r="U75" s="103"/>
      <c r="V75" s="103"/>
      <c r="W75" s="104"/>
      <c r="X75" s="189"/>
      <c r="Y75" s="101"/>
      <c r="Z75" s="101"/>
      <c r="AA75" s="101"/>
      <c r="AB75" s="101"/>
      <c r="AC75" s="101"/>
      <c r="AD75" s="101"/>
      <c r="AE75" s="102"/>
      <c r="AF75" s="103"/>
      <c r="AG75" s="103"/>
      <c r="AH75" s="103"/>
      <c r="AI75" s="103"/>
      <c r="AJ75" s="103"/>
      <c r="AK75" s="104"/>
      <c r="AL75" s="287"/>
      <c r="AM75" s="308"/>
      <c r="AN75" s="105"/>
      <c r="AO75" s="275"/>
      <c r="AP75" s="284"/>
      <c r="AQ75" s="122"/>
      <c r="AR75" s="329"/>
      <c r="AS75" s="122"/>
      <c r="AU75" s="184" t="e">
        <f t="shared" si="8"/>
        <v>#VALUE!</v>
      </c>
      <c r="AV75" s="176" t="str">
        <f t="shared" si="22"/>
        <v/>
      </c>
      <c r="AW75" s="177" t="str">
        <f t="shared" si="23"/>
        <v/>
      </c>
      <c r="AX75" s="178" t="str">
        <f t="shared" si="24"/>
        <v/>
      </c>
      <c r="AY75" s="176" t="str">
        <f t="shared" si="25"/>
        <v/>
      </c>
      <c r="AZ75" s="177" t="str">
        <f t="shared" si="26"/>
        <v/>
      </c>
      <c r="BA75" s="178" t="str">
        <f t="shared" si="27"/>
        <v/>
      </c>
      <c r="BB75" s="180">
        <v>1</v>
      </c>
      <c r="BC75" s="180">
        <f t="shared" si="12"/>
        <v>1.02</v>
      </c>
      <c r="BD75" s="180">
        <f t="shared" si="13"/>
        <v>0.98</v>
      </c>
      <c r="BE75" s="180">
        <f t="shared" si="14"/>
        <v>1.03</v>
      </c>
      <c r="BF75" s="180">
        <f t="shared" si="15"/>
        <v>0.97</v>
      </c>
    </row>
    <row r="76" spans="2:58" s="6" customFormat="1" x14ac:dyDescent="0.25">
      <c r="B76" s="96"/>
      <c r="C76" s="97"/>
      <c r="D76" s="114" t="str">
        <f t="shared" si="3"/>
        <v/>
      </c>
      <c r="E76" s="191" t="str">
        <f t="shared" si="4"/>
        <v/>
      </c>
      <c r="F76" s="97"/>
      <c r="G76" s="114" t="str">
        <f t="shared" si="20"/>
        <v/>
      </c>
      <c r="H76" s="191" t="str">
        <f t="shared" si="21"/>
        <v/>
      </c>
      <c r="I76" s="190" t="str">
        <f t="shared" si="7"/>
        <v/>
      </c>
      <c r="J76" s="189"/>
      <c r="K76" s="101"/>
      <c r="L76" s="101"/>
      <c r="M76" s="101"/>
      <c r="N76" s="101"/>
      <c r="O76" s="101"/>
      <c r="P76" s="101"/>
      <c r="Q76" s="102"/>
      <c r="R76" s="103"/>
      <c r="S76" s="103"/>
      <c r="T76" s="103"/>
      <c r="U76" s="103"/>
      <c r="V76" s="103"/>
      <c r="W76" s="104"/>
      <c r="X76" s="189"/>
      <c r="Y76" s="101"/>
      <c r="Z76" s="101"/>
      <c r="AA76" s="101"/>
      <c r="AB76" s="101"/>
      <c r="AC76" s="101"/>
      <c r="AD76" s="101"/>
      <c r="AE76" s="102"/>
      <c r="AF76" s="103"/>
      <c r="AG76" s="103"/>
      <c r="AH76" s="103"/>
      <c r="AI76" s="103"/>
      <c r="AJ76" s="103"/>
      <c r="AK76" s="104"/>
      <c r="AL76" s="287"/>
      <c r="AM76" s="308"/>
      <c r="AN76" s="105"/>
      <c r="AO76" s="275"/>
      <c r="AP76" s="284"/>
      <c r="AQ76" s="122"/>
      <c r="AR76" s="329"/>
      <c r="AS76" s="122"/>
      <c r="AU76" s="184" t="e">
        <f t="shared" si="8"/>
        <v>#VALUE!</v>
      </c>
      <c r="AV76" s="176" t="str">
        <f t="shared" si="22"/>
        <v/>
      </c>
      <c r="AW76" s="177" t="str">
        <f t="shared" si="23"/>
        <v/>
      </c>
      <c r="AX76" s="178" t="str">
        <f t="shared" si="24"/>
        <v/>
      </c>
      <c r="AY76" s="176" t="str">
        <f t="shared" si="25"/>
        <v/>
      </c>
      <c r="AZ76" s="177" t="str">
        <f t="shared" si="26"/>
        <v/>
      </c>
      <c r="BA76" s="178" t="str">
        <f t="shared" si="27"/>
        <v/>
      </c>
      <c r="BB76" s="180">
        <v>1</v>
      </c>
      <c r="BC76" s="180">
        <f t="shared" si="12"/>
        <v>1.02</v>
      </c>
      <c r="BD76" s="180">
        <f t="shared" si="13"/>
        <v>0.98</v>
      </c>
      <c r="BE76" s="180">
        <f t="shared" si="14"/>
        <v>1.03</v>
      </c>
      <c r="BF76" s="180">
        <f t="shared" si="15"/>
        <v>0.97</v>
      </c>
    </row>
    <row r="77" spans="2:58" s="6" customFormat="1" x14ac:dyDescent="0.25">
      <c r="B77" s="96"/>
      <c r="C77" s="97"/>
      <c r="D77" s="114" t="str">
        <f t="shared" si="3"/>
        <v/>
      </c>
      <c r="E77" s="191" t="str">
        <f t="shared" si="4"/>
        <v/>
      </c>
      <c r="F77" s="97"/>
      <c r="G77" s="114" t="str">
        <f t="shared" si="20"/>
        <v/>
      </c>
      <c r="H77" s="191" t="str">
        <f t="shared" si="21"/>
        <v/>
      </c>
      <c r="I77" s="190" t="str">
        <f t="shared" si="7"/>
        <v/>
      </c>
      <c r="J77" s="189"/>
      <c r="K77" s="101"/>
      <c r="L77" s="101"/>
      <c r="M77" s="101"/>
      <c r="N77" s="101"/>
      <c r="O77" s="101"/>
      <c r="P77" s="101"/>
      <c r="Q77" s="102"/>
      <c r="R77" s="103"/>
      <c r="S77" s="103"/>
      <c r="T77" s="103"/>
      <c r="U77" s="103"/>
      <c r="V77" s="103"/>
      <c r="W77" s="104"/>
      <c r="X77" s="189"/>
      <c r="Y77" s="101"/>
      <c r="Z77" s="101"/>
      <c r="AA77" s="101"/>
      <c r="AB77" s="101"/>
      <c r="AC77" s="101"/>
      <c r="AD77" s="101"/>
      <c r="AE77" s="102"/>
      <c r="AF77" s="103"/>
      <c r="AG77" s="103"/>
      <c r="AH77" s="103"/>
      <c r="AI77" s="103"/>
      <c r="AJ77" s="103"/>
      <c r="AK77" s="104"/>
      <c r="AL77" s="287"/>
      <c r="AM77" s="308"/>
      <c r="AN77" s="105"/>
      <c r="AO77" s="275"/>
      <c r="AP77" s="284"/>
      <c r="AQ77" s="122"/>
      <c r="AR77" s="329"/>
      <c r="AS77" s="122"/>
      <c r="AU77" s="184" t="e">
        <f t="shared" si="8"/>
        <v>#VALUE!</v>
      </c>
      <c r="AV77" s="176" t="str">
        <f t="shared" si="22"/>
        <v/>
      </c>
      <c r="AW77" s="177" t="str">
        <f t="shared" si="23"/>
        <v/>
      </c>
      <c r="AX77" s="178" t="str">
        <f t="shared" si="24"/>
        <v/>
      </c>
      <c r="AY77" s="176" t="str">
        <f t="shared" si="25"/>
        <v/>
      </c>
      <c r="AZ77" s="177" t="str">
        <f t="shared" si="26"/>
        <v/>
      </c>
      <c r="BA77" s="178" t="str">
        <f t="shared" si="27"/>
        <v/>
      </c>
      <c r="BB77" s="180">
        <v>1</v>
      </c>
      <c r="BC77" s="180">
        <f t="shared" si="12"/>
        <v>1.02</v>
      </c>
      <c r="BD77" s="180">
        <f t="shared" si="13"/>
        <v>0.98</v>
      </c>
      <c r="BE77" s="180">
        <f t="shared" si="14"/>
        <v>1.03</v>
      </c>
      <c r="BF77" s="180">
        <f t="shared" si="15"/>
        <v>0.97</v>
      </c>
    </row>
    <row r="78" spans="2:58" s="6" customFormat="1" x14ac:dyDescent="0.25">
      <c r="B78" s="96"/>
      <c r="C78" s="97"/>
      <c r="D78" s="114" t="str">
        <f t="shared" si="3"/>
        <v/>
      </c>
      <c r="E78" s="191" t="str">
        <f t="shared" si="4"/>
        <v/>
      </c>
      <c r="F78" s="97"/>
      <c r="G78" s="114" t="str">
        <f t="shared" si="20"/>
        <v/>
      </c>
      <c r="H78" s="191" t="str">
        <f t="shared" si="21"/>
        <v/>
      </c>
      <c r="I78" s="190" t="str">
        <f t="shared" si="7"/>
        <v/>
      </c>
      <c r="J78" s="189"/>
      <c r="K78" s="101"/>
      <c r="L78" s="101"/>
      <c r="M78" s="101"/>
      <c r="N78" s="101"/>
      <c r="O78" s="101"/>
      <c r="P78" s="101"/>
      <c r="Q78" s="102"/>
      <c r="R78" s="103"/>
      <c r="S78" s="103"/>
      <c r="T78" s="103"/>
      <c r="U78" s="103"/>
      <c r="V78" s="103"/>
      <c r="W78" s="104"/>
      <c r="X78" s="189"/>
      <c r="Y78" s="101"/>
      <c r="Z78" s="101"/>
      <c r="AA78" s="101"/>
      <c r="AB78" s="101"/>
      <c r="AC78" s="101"/>
      <c r="AD78" s="101"/>
      <c r="AE78" s="102"/>
      <c r="AF78" s="103"/>
      <c r="AG78" s="103"/>
      <c r="AH78" s="103"/>
      <c r="AI78" s="103"/>
      <c r="AJ78" s="103"/>
      <c r="AK78" s="104"/>
      <c r="AL78" s="287"/>
      <c r="AM78" s="308"/>
      <c r="AN78" s="105"/>
      <c r="AO78" s="275"/>
      <c r="AP78" s="284"/>
      <c r="AQ78" s="122"/>
      <c r="AR78" s="329"/>
      <c r="AS78" s="122"/>
      <c r="AU78" s="184" t="e">
        <f t="shared" si="8"/>
        <v>#VALUE!</v>
      </c>
      <c r="AV78" s="176" t="str">
        <f t="shared" si="22"/>
        <v/>
      </c>
      <c r="AW78" s="177" t="str">
        <f t="shared" si="23"/>
        <v/>
      </c>
      <c r="AX78" s="178" t="str">
        <f t="shared" si="24"/>
        <v/>
      </c>
      <c r="AY78" s="176" t="str">
        <f t="shared" si="25"/>
        <v/>
      </c>
      <c r="AZ78" s="177" t="str">
        <f t="shared" si="26"/>
        <v/>
      </c>
      <c r="BA78" s="178" t="str">
        <f t="shared" si="27"/>
        <v/>
      </c>
      <c r="BB78" s="180">
        <v>1</v>
      </c>
      <c r="BC78" s="180">
        <f t="shared" si="12"/>
        <v>1.02</v>
      </c>
      <c r="BD78" s="180">
        <f t="shared" si="13"/>
        <v>0.98</v>
      </c>
      <c r="BE78" s="180">
        <f t="shared" si="14"/>
        <v>1.03</v>
      </c>
      <c r="BF78" s="180">
        <f t="shared" si="15"/>
        <v>0.97</v>
      </c>
    </row>
    <row r="79" spans="2:58" s="6" customFormat="1" x14ac:dyDescent="0.25">
      <c r="B79" s="96"/>
      <c r="C79" s="97"/>
      <c r="D79" s="114" t="str">
        <f t="shared" si="3"/>
        <v/>
      </c>
      <c r="E79" s="191" t="str">
        <f t="shared" si="4"/>
        <v/>
      </c>
      <c r="F79" s="97"/>
      <c r="G79" s="114" t="str">
        <f t="shared" si="20"/>
        <v/>
      </c>
      <c r="H79" s="191" t="str">
        <f t="shared" si="21"/>
        <v/>
      </c>
      <c r="I79" s="190" t="str">
        <f t="shared" si="7"/>
        <v/>
      </c>
      <c r="J79" s="189"/>
      <c r="K79" s="101"/>
      <c r="L79" s="101"/>
      <c r="M79" s="101"/>
      <c r="N79" s="101"/>
      <c r="O79" s="101"/>
      <c r="P79" s="101"/>
      <c r="Q79" s="102"/>
      <c r="R79" s="103"/>
      <c r="S79" s="103"/>
      <c r="T79" s="103"/>
      <c r="U79" s="103"/>
      <c r="V79" s="103"/>
      <c r="W79" s="104"/>
      <c r="X79" s="189"/>
      <c r="Y79" s="101"/>
      <c r="Z79" s="101"/>
      <c r="AA79" s="101"/>
      <c r="AB79" s="101"/>
      <c r="AC79" s="101"/>
      <c r="AD79" s="101"/>
      <c r="AE79" s="102"/>
      <c r="AF79" s="103"/>
      <c r="AG79" s="103"/>
      <c r="AH79" s="103"/>
      <c r="AI79" s="103"/>
      <c r="AJ79" s="103"/>
      <c r="AK79" s="104"/>
      <c r="AL79" s="287"/>
      <c r="AM79" s="308"/>
      <c r="AN79" s="105"/>
      <c r="AO79" s="275"/>
      <c r="AP79" s="284"/>
      <c r="AQ79" s="122"/>
      <c r="AR79" s="329"/>
      <c r="AS79" s="122"/>
      <c r="AU79" s="184" t="e">
        <f t="shared" si="8"/>
        <v>#VALUE!</v>
      </c>
      <c r="AV79" s="176" t="str">
        <f t="shared" si="22"/>
        <v/>
      </c>
      <c r="AW79" s="177" t="str">
        <f t="shared" si="23"/>
        <v/>
      </c>
      <c r="AX79" s="178" t="str">
        <f t="shared" si="24"/>
        <v/>
      </c>
      <c r="AY79" s="176" t="str">
        <f t="shared" si="25"/>
        <v/>
      </c>
      <c r="AZ79" s="177" t="str">
        <f t="shared" si="26"/>
        <v/>
      </c>
      <c r="BA79" s="178" t="str">
        <f t="shared" si="27"/>
        <v/>
      </c>
      <c r="BB79" s="180">
        <v>1</v>
      </c>
      <c r="BC79" s="180">
        <f t="shared" si="12"/>
        <v>1.02</v>
      </c>
      <c r="BD79" s="180">
        <f t="shared" si="13"/>
        <v>0.98</v>
      </c>
      <c r="BE79" s="180">
        <f t="shared" si="14"/>
        <v>1.03</v>
      </c>
      <c r="BF79" s="180">
        <f t="shared" si="15"/>
        <v>0.97</v>
      </c>
    </row>
    <row r="80" spans="2:58" s="6" customFormat="1" x14ac:dyDescent="0.25">
      <c r="B80" s="96"/>
      <c r="C80" s="97"/>
      <c r="D80" s="114" t="str">
        <f t="shared" si="3"/>
        <v/>
      </c>
      <c r="E80" s="191" t="str">
        <f t="shared" si="4"/>
        <v/>
      </c>
      <c r="F80" s="97"/>
      <c r="G80" s="114" t="str">
        <f t="shared" si="20"/>
        <v/>
      </c>
      <c r="H80" s="191" t="str">
        <f t="shared" si="21"/>
        <v/>
      </c>
      <c r="I80" s="190" t="str">
        <f t="shared" si="7"/>
        <v/>
      </c>
      <c r="J80" s="189"/>
      <c r="K80" s="101"/>
      <c r="L80" s="101"/>
      <c r="M80" s="101"/>
      <c r="N80" s="101"/>
      <c r="O80" s="101"/>
      <c r="P80" s="101"/>
      <c r="Q80" s="102"/>
      <c r="R80" s="103"/>
      <c r="S80" s="103"/>
      <c r="T80" s="103"/>
      <c r="U80" s="103"/>
      <c r="V80" s="103"/>
      <c r="W80" s="104"/>
      <c r="X80" s="189"/>
      <c r="Y80" s="101"/>
      <c r="Z80" s="101"/>
      <c r="AA80" s="101"/>
      <c r="AB80" s="101"/>
      <c r="AC80" s="101"/>
      <c r="AD80" s="101"/>
      <c r="AE80" s="102"/>
      <c r="AF80" s="103"/>
      <c r="AG80" s="103"/>
      <c r="AH80" s="103"/>
      <c r="AI80" s="103"/>
      <c r="AJ80" s="103"/>
      <c r="AK80" s="104"/>
      <c r="AL80" s="287"/>
      <c r="AM80" s="308"/>
      <c r="AN80" s="105"/>
      <c r="AO80" s="275"/>
      <c r="AP80" s="284"/>
      <c r="AQ80" s="122"/>
      <c r="AR80" s="329"/>
      <c r="AS80" s="122"/>
      <c r="AU80" s="184" t="e">
        <f t="shared" si="8"/>
        <v>#VALUE!</v>
      </c>
      <c r="AV80" s="176" t="str">
        <f t="shared" si="22"/>
        <v/>
      </c>
      <c r="AW80" s="177" t="str">
        <f t="shared" si="23"/>
        <v/>
      </c>
      <c r="AX80" s="178" t="str">
        <f t="shared" si="24"/>
        <v/>
      </c>
      <c r="AY80" s="176" t="str">
        <f t="shared" si="25"/>
        <v/>
      </c>
      <c r="AZ80" s="177" t="str">
        <f t="shared" si="26"/>
        <v/>
      </c>
      <c r="BA80" s="178" t="str">
        <f t="shared" si="27"/>
        <v/>
      </c>
      <c r="BB80" s="180">
        <v>1</v>
      </c>
      <c r="BC80" s="180">
        <f t="shared" si="12"/>
        <v>1.02</v>
      </c>
      <c r="BD80" s="180">
        <f t="shared" si="13"/>
        <v>0.98</v>
      </c>
      <c r="BE80" s="180">
        <f t="shared" si="14"/>
        <v>1.03</v>
      </c>
      <c r="BF80" s="180">
        <f t="shared" si="15"/>
        <v>0.97</v>
      </c>
    </row>
    <row r="81" spans="2:58" s="6" customFormat="1" x14ac:dyDescent="0.25">
      <c r="B81" s="96"/>
      <c r="C81" s="97"/>
      <c r="D81" s="114" t="str">
        <f t="shared" si="3"/>
        <v/>
      </c>
      <c r="E81" s="191" t="str">
        <f t="shared" si="4"/>
        <v/>
      </c>
      <c r="F81" s="97"/>
      <c r="G81" s="114" t="str">
        <f t="shared" si="20"/>
        <v/>
      </c>
      <c r="H81" s="191" t="str">
        <f t="shared" si="21"/>
        <v/>
      </c>
      <c r="I81" s="190" t="str">
        <f t="shared" si="7"/>
        <v/>
      </c>
      <c r="J81" s="189"/>
      <c r="K81" s="101"/>
      <c r="L81" s="101"/>
      <c r="M81" s="101"/>
      <c r="N81" s="101"/>
      <c r="O81" s="101"/>
      <c r="P81" s="101"/>
      <c r="Q81" s="102"/>
      <c r="R81" s="103"/>
      <c r="S81" s="103"/>
      <c r="T81" s="103"/>
      <c r="U81" s="103"/>
      <c r="V81" s="103"/>
      <c r="W81" s="104"/>
      <c r="X81" s="189"/>
      <c r="Y81" s="101"/>
      <c r="Z81" s="101"/>
      <c r="AA81" s="101"/>
      <c r="AB81" s="101"/>
      <c r="AC81" s="101"/>
      <c r="AD81" s="101"/>
      <c r="AE81" s="102"/>
      <c r="AF81" s="103"/>
      <c r="AG81" s="103"/>
      <c r="AH81" s="103"/>
      <c r="AI81" s="103"/>
      <c r="AJ81" s="103"/>
      <c r="AK81" s="104"/>
      <c r="AL81" s="287"/>
      <c r="AM81" s="308"/>
      <c r="AN81" s="105"/>
      <c r="AO81" s="275"/>
      <c r="AP81" s="284"/>
      <c r="AQ81" s="122"/>
      <c r="AR81" s="329"/>
      <c r="AS81" s="122"/>
      <c r="AU81" s="184" t="e">
        <f t="shared" si="8"/>
        <v>#VALUE!</v>
      </c>
      <c r="AV81" s="176" t="str">
        <f t="shared" si="22"/>
        <v/>
      </c>
      <c r="AW81" s="177" t="str">
        <f t="shared" si="23"/>
        <v/>
      </c>
      <c r="AX81" s="178" t="str">
        <f t="shared" si="24"/>
        <v/>
      </c>
      <c r="AY81" s="176" t="str">
        <f t="shared" si="25"/>
        <v/>
      </c>
      <c r="AZ81" s="177" t="str">
        <f t="shared" si="26"/>
        <v/>
      </c>
      <c r="BA81" s="178" t="str">
        <f t="shared" si="27"/>
        <v/>
      </c>
      <c r="BB81" s="180">
        <v>1</v>
      </c>
      <c r="BC81" s="180">
        <f t="shared" si="12"/>
        <v>1.02</v>
      </c>
      <c r="BD81" s="180">
        <f t="shared" si="13"/>
        <v>0.98</v>
      </c>
      <c r="BE81" s="180">
        <f t="shared" si="14"/>
        <v>1.03</v>
      </c>
      <c r="BF81" s="180">
        <f t="shared" si="15"/>
        <v>0.97</v>
      </c>
    </row>
    <row r="82" spans="2:58" s="6" customFormat="1" x14ac:dyDescent="0.25">
      <c r="B82" s="96"/>
      <c r="C82" s="97"/>
      <c r="D82" s="114" t="str">
        <f t="shared" si="3"/>
        <v/>
      </c>
      <c r="E82" s="191" t="str">
        <f t="shared" si="4"/>
        <v/>
      </c>
      <c r="F82" s="97"/>
      <c r="G82" s="114" t="str">
        <f t="shared" si="20"/>
        <v/>
      </c>
      <c r="H82" s="191" t="str">
        <f t="shared" si="21"/>
        <v/>
      </c>
      <c r="I82" s="190" t="str">
        <f t="shared" si="7"/>
        <v/>
      </c>
      <c r="J82" s="189"/>
      <c r="K82" s="101"/>
      <c r="L82" s="101"/>
      <c r="M82" s="101"/>
      <c r="N82" s="101"/>
      <c r="O82" s="101"/>
      <c r="P82" s="101"/>
      <c r="Q82" s="102"/>
      <c r="R82" s="103"/>
      <c r="S82" s="103"/>
      <c r="T82" s="103"/>
      <c r="U82" s="103"/>
      <c r="V82" s="103"/>
      <c r="W82" s="104"/>
      <c r="X82" s="189"/>
      <c r="Y82" s="101"/>
      <c r="Z82" s="101"/>
      <c r="AA82" s="101"/>
      <c r="AB82" s="101"/>
      <c r="AC82" s="101"/>
      <c r="AD82" s="101"/>
      <c r="AE82" s="102"/>
      <c r="AF82" s="103"/>
      <c r="AG82" s="103"/>
      <c r="AH82" s="103"/>
      <c r="AI82" s="103"/>
      <c r="AJ82" s="103"/>
      <c r="AK82" s="104"/>
      <c r="AL82" s="287"/>
      <c r="AM82" s="308"/>
      <c r="AN82" s="105"/>
      <c r="AO82" s="275"/>
      <c r="AP82" s="284"/>
      <c r="AQ82" s="122"/>
      <c r="AR82" s="329"/>
      <c r="AS82" s="122"/>
      <c r="AU82" s="184" t="e">
        <f t="shared" si="8"/>
        <v>#VALUE!</v>
      </c>
      <c r="AV82" s="176" t="str">
        <f t="shared" si="22"/>
        <v/>
      </c>
      <c r="AW82" s="177" t="str">
        <f t="shared" si="23"/>
        <v/>
      </c>
      <c r="AX82" s="178" t="str">
        <f t="shared" si="24"/>
        <v/>
      </c>
      <c r="AY82" s="176" t="str">
        <f t="shared" si="25"/>
        <v/>
      </c>
      <c r="AZ82" s="177" t="str">
        <f t="shared" si="26"/>
        <v/>
      </c>
      <c r="BA82" s="178" t="str">
        <f t="shared" si="27"/>
        <v/>
      </c>
      <c r="BB82" s="180">
        <v>1</v>
      </c>
      <c r="BC82" s="180">
        <f t="shared" si="12"/>
        <v>1.02</v>
      </c>
      <c r="BD82" s="180">
        <f t="shared" si="13"/>
        <v>0.98</v>
      </c>
      <c r="BE82" s="180">
        <f t="shared" si="14"/>
        <v>1.03</v>
      </c>
      <c r="BF82" s="180">
        <f t="shared" si="15"/>
        <v>0.97</v>
      </c>
    </row>
    <row r="83" spans="2:58" s="6" customFormat="1" x14ac:dyDescent="0.25">
      <c r="B83" s="96"/>
      <c r="C83" s="97"/>
      <c r="D83" s="114" t="str">
        <f t="shared" si="3"/>
        <v/>
      </c>
      <c r="E83" s="191" t="str">
        <f t="shared" si="4"/>
        <v/>
      </c>
      <c r="F83" s="97"/>
      <c r="G83" s="114" t="str">
        <f t="shared" si="20"/>
        <v/>
      </c>
      <c r="H83" s="191" t="str">
        <f t="shared" si="21"/>
        <v/>
      </c>
      <c r="I83" s="190" t="str">
        <f t="shared" si="7"/>
        <v/>
      </c>
      <c r="J83" s="189"/>
      <c r="K83" s="101"/>
      <c r="L83" s="101"/>
      <c r="M83" s="101"/>
      <c r="N83" s="101"/>
      <c r="O83" s="101"/>
      <c r="P83" s="101"/>
      <c r="Q83" s="102"/>
      <c r="R83" s="103"/>
      <c r="S83" s="103"/>
      <c r="T83" s="103"/>
      <c r="U83" s="103"/>
      <c r="V83" s="103"/>
      <c r="W83" s="104"/>
      <c r="X83" s="189"/>
      <c r="Y83" s="101"/>
      <c r="Z83" s="101"/>
      <c r="AA83" s="101"/>
      <c r="AB83" s="101"/>
      <c r="AC83" s="101"/>
      <c r="AD83" s="101"/>
      <c r="AE83" s="102"/>
      <c r="AF83" s="103"/>
      <c r="AG83" s="103"/>
      <c r="AH83" s="103"/>
      <c r="AI83" s="103"/>
      <c r="AJ83" s="103"/>
      <c r="AK83" s="104"/>
      <c r="AL83" s="287"/>
      <c r="AM83" s="308"/>
      <c r="AN83" s="105"/>
      <c r="AO83" s="275"/>
      <c r="AP83" s="284"/>
      <c r="AQ83" s="122"/>
      <c r="AR83" s="329"/>
      <c r="AS83" s="122"/>
      <c r="AU83" s="184" t="e">
        <f t="shared" si="8"/>
        <v>#VALUE!</v>
      </c>
      <c r="AV83" s="176" t="str">
        <f t="shared" si="22"/>
        <v/>
      </c>
      <c r="AW83" s="177" t="str">
        <f t="shared" si="23"/>
        <v/>
      </c>
      <c r="AX83" s="178" t="str">
        <f t="shared" si="24"/>
        <v/>
      </c>
      <c r="AY83" s="176" t="str">
        <f t="shared" si="25"/>
        <v/>
      </c>
      <c r="AZ83" s="177" t="str">
        <f t="shared" si="26"/>
        <v/>
      </c>
      <c r="BA83" s="178" t="str">
        <f t="shared" si="27"/>
        <v/>
      </c>
      <c r="BB83" s="180">
        <v>1</v>
      </c>
      <c r="BC83" s="180">
        <f t="shared" si="12"/>
        <v>1.02</v>
      </c>
      <c r="BD83" s="180">
        <f t="shared" si="13"/>
        <v>0.98</v>
      </c>
      <c r="BE83" s="180">
        <f t="shared" si="14"/>
        <v>1.03</v>
      </c>
      <c r="BF83" s="180">
        <f t="shared" si="15"/>
        <v>0.97</v>
      </c>
    </row>
    <row r="84" spans="2:58" s="6" customFormat="1" x14ac:dyDescent="0.25">
      <c r="B84" s="96"/>
      <c r="C84" s="97"/>
      <c r="D84" s="114" t="str">
        <f t="shared" si="3"/>
        <v/>
      </c>
      <c r="E84" s="191" t="str">
        <f t="shared" si="4"/>
        <v/>
      </c>
      <c r="F84" s="97"/>
      <c r="G84" s="114" t="str">
        <f t="shared" si="20"/>
        <v/>
      </c>
      <c r="H84" s="191" t="str">
        <f t="shared" si="21"/>
        <v/>
      </c>
      <c r="I84" s="190" t="str">
        <f t="shared" si="7"/>
        <v/>
      </c>
      <c r="J84" s="189"/>
      <c r="K84" s="101"/>
      <c r="L84" s="101"/>
      <c r="M84" s="101"/>
      <c r="N84" s="101"/>
      <c r="O84" s="101"/>
      <c r="P84" s="101"/>
      <c r="Q84" s="102"/>
      <c r="R84" s="103"/>
      <c r="S84" s="103"/>
      <c r="T84" s="103"/>
      <c r="U84" s="103"/>
      <c r="V84" s="103"/>
      <c r="W84" s="104"/>
      <c r="X84" s="189"/>
      <c r="Y84" s="101"/>
      <c r="Z84" s="101"/>
      <c r="AA84" s="101"/>
      <c r="AB84" s="101"/>
      <c r="AC84" s="101"/>
      <c r="AD84" s="101"/>
      <c r="AE84" s="102"/>
      <c r="AF84" s="103"/>
      <c r="AG84" s="103"/>
      <c r="AH84" s="103"/>
      <c r="AI84" s="103"/>
      <c r="AJ84" s="103"/>
      <c r="AK84" s="104"/>
      <c r="AL84" s="287"/>
      <c r="AM84" s="308"/>
      <c r="AN84" s="105"/>
      <c r="AO84" s="275"/>
      <c r="AP84" s="284"/>
      <c r="AQ84" s="122"/>
      <c r="AR84" s="329"/>
      <c r="AS84" s="122"/>
      <c r="AU84" s="184" t="e">
        <f t="shared" si="8"/>
        <v>#VALUE!</v>
      </c>
      <c r="AV84" s="176" t="str">
        <f t="shared" si="22"/>
        <v/>
      </c>
      <c r="AW84" s="177" t="str">
        <f t="shared" si="23"/>
        <v/>
      </c>
      <c r="AX84" s="178" t="str">
        <f t="shared" si="24"/>
        <v/>
      </c>
      <c r="AY84" s="176" t="str">
        <f t="shared" si="25"/>
        <v/>
      </c>
      <c r="AZ84" s="177" t="str">
        <f t="shared" si="26"/>
        <v/>
      </c>
      <c r="BA84" s="178" t="str">
        <f t="shared" si="27"/>
        <v/>
      </c>
      <c r="BB84" s="180">
        <v>1</v>
      </c>
      <c r="BC84" s="180">
        <f t="shared" si="12"/>
        <v>1.02</v>
      </c>
      <c r="BD84" s="180">
        <f t="shared" si="13"/>
        <v>0.98</v>
      </c>
      <c r="BE84" s="180">
        <f t="shared" si="14"/>
        <v>1.03</v>
      </c>
      <c r="BF84" s="180">
        <f t="shared" si="15"/>
        <v>0.97</v>
      </c>
    </row>
    <row r="85" spans="2:58" s="6" customFormat="1" x14ac:dyDescent="0.25">
      <c r="B85" s="96"/>
      <c r="C85" s="97"/>
      <c r="D85" s="114" t="str">
        <f t="shared" si="3"/>
        <v/>
      </c>
      <c r="E85" s="191" t="str">
        <f t="shared" si="4"/>
        <v/>
      </c>
      <c r="F85" s="97"/>
      <c r="G85" s="114" t="str">
        <f t="shared" si="20"/>
        <v/>
      </c>
      <c r="H85" s="191" t="str">
        <f t="shared" si="21"/>
        <v/>
      </c>
      <c r="I85" s="190" t="str">
        <f t="shared" si="7"/>
        <v/>
      </c>
      <c r="J85" s="189"/>
      <c r="K85" s="101"/>
      <c r="L85" s="101"/>
      <c r="M85" s="101"/>
      <c r="N85" s="101"/>
      <c r="O85" s="101"/>
      <c r="P85" s="101"/>
      <c r="Q85" s="102"/>
      <c r="R85" s="103"/>
      <c r="S85" s="103"/>
      <c r="T85" s="103"/>
      <c r="U85" s="103"/>
      <c r="V85" s="103"/>
      <c r="W85" s="104"/>
      <c r="X85" s="189"/>
      <c r="Y85" s="101"/>
      <c r="Z85" s="101"/>
      <c r="AA85" s="101"/>
      <c r="AB85" s="101"/>
      <c r="AC85" s="101"/>
      <c r="AD85" s="101"/>
      <c r="AE85" s="102"/>
      <c r="AF85" s="103"/>
      <c r="AG85" s="103"/>
      <c r="AH85" s="103"/>
      <c r="AI85" s="103"/>
      <c r="AJ85" s="103"/>
      <c r="AK85" s="104"/>
      <c r="AL85" s="287"/>
      <c r="AM85" s="308"/>
      <c r="AN85" s="105"/>
      <c r="AO85" s="275"/>
      <c r="AP85" s="284"/>
      <c r="AQ85" s="122"/>
      <c r="AR85" s="329"/>
      <c r="AS85" s="122"/>
      <c r="AU85" s="184" t="e">
        <f t="shared" si="8"/>
        <v>#VALUE!</v>
      </c>
      <c r="AV85" s="176" t="str">
        <f t="shared" si="22"/>
        <v/>
      </c>
      <c r="AW85" s="177" t="str">
        <f t="shared" si="23"/>
        <v/>
      </c>
      <c r="AX85" s="178" t="str">
        <f t="shared" si="24"/>
        <v/>
      </c>
      <c r="AY85" s="176" t="str">
        <f t="shared" si="25"/>
        <v/>
      </c>
      <c r="AZ85" s="177" t="str">
        <f t="shared" si="26"/>
        <v/>
      </c>
      <c r="BA85" s="178" t="str">
        <f t="shared" si="27"/>
        <v/>
      </c>
      <c r="BB85" s="180">
        <v>1</v>
      </c>
      <c r="BC85" s="180">
        <f t="shared" si="12"/>
        <v>1.02</v>
      </c>
      <c r="BD85" s="180">
        <f t="shared" si="13"/>
        <v>0.98</v>
      </c>
      <c r="BE85" s="180">
        <f t="shared" si="14"/>
        <v>1.03</v>
      </c>
      <c r="BF85" s="180">
        <f t="shared" si="15"/>
        <v>0.97</v>
      </c>
    </row>
    <row r="86" spans="2:58" s="6" customFormat="1" x14ac:dyDescent="0.25">
      <c r="B86" s="96"/>
      <c r="C86" s="97"/>
      <c r="D86" s="114" t="str">
        <f t="shared" si="3"/>
        <v/>
      </c>
      <c r="E86" s="191" t="str">
        <f t="shared" si="4"/>
        <v/>
      </c>
      <c r="F86" s="97"/>
      <c r="G86" s="114" t="str">
        <f t="shared" si="20"/>
        <v/>
      </c>
      <c r="H86" s="191" t="str">
        <f t="shared" si="21"/>
        <v/>
      </c>
      <c r="I86" s="190" t="str">
        <f t="shared" si="7"/>
        <v/>
      </c>
      <c r="J86" s="189"/>
      <c r="K86" s="101"/>
      <c r="L86" s="101"/>
      <c r="M86" s="101"/>
      <c r="N86" s="101"/>
      <c r="O86" s="101"/>
      <c r="P86" s="101"/>
      <c r="Q86" s="102"/>
      <c r="R86" s="103"/>
      <c r="S86" s="103"/>
      <c r="T86" s="103"/>
      <c r="U86" s="103"/>
      <c r="V86" s="103"/>
      <c r="W86" s="104"/>
      <c r="X86" s="189"/>
      <c r="Y86" s="101"/>
      <c r="Z86" s="101"/>
      <c r="AA86" s="101"/>
      <c r="AB86" s="101"/>
      <c r="AC86" s="101"/>
      <c r="AD86" s="101"/>
      <c r="AE86" s="102"/>
      <c r="AF86" s="103"/>
      <c r="AG86" s="103"/>
      <c r="AH86" s="103"/>
      <c r="AI86" s="103"/>
      <c r="AJ86" s="103"/>
      <c r="AK86" s="104"/>
      <c r="AL86" s="287"/>
      <c r="AM86" s="308"/>
      <c r="AN86" s="105"/>
      <c r="AO86" s="275"/>
      <c r="AP86" s="284"/>
      <c r="AQ86" s="122"/>
      <c r="AR86" s="329"/>
      <c r="AS86" s="122"/>
      <c r="AU86" s="184" t="e">
        <f t="shared" si="8"/>
        <v>#VALUE!</v>
      </c>
      <c r="AV86" s="176" t="str">
        <f t="shared" si="22"/>
        <v/>
      </c>
      <c r="AW86" s="177" t="str">
        <f t="shared" si="23"/>
        <v/>
      </c>
      <c r="AX86" s="178" t="str">
        <f t="shared" si="24"/>
        <v/>
      </c>
      <c r="AY86" s="176" t="str">
        <f t="shared" si="25"/>
        <v/>
      </c>
      <c r="AZ86" s="177" t="str">
        <f t="shared" si="26"/>
        <v/>
      </c>
      <c r="BA86" s="178" t="str">
        <f t="shared" si="27"/>
        <v/>
      </c>
      <c r="BB86" s="180">
        <v>1</v>
      </c>
      <c r="BC86" s="180">
        <f t="shared" si="12"/>
        <v>1.02</v>
      </c>
      <c r="BD86" s="180">
        <f t="shared" si="13"/>
        <v>0.98</v>
      </c>
      <c r="BE86" s="180">
        <f t="shared" si="14"/>
        <v>1.03</v>
      </c>
      <c r="BF86" s="180">
        <f t="shared" si="15"/>
        <v>0.97</v>
      </c>
    </row>
    <row r="87" spans="2:58" s="6" customFormat="1" x14ac:dyDescent="0.25">
      <c r="B87" s="96"/>
      <c r="C87" s="97"/>
      <c r="D87" s="114" t="str">
        <f t="shared" si="3"/>
        <v/>
      </c>
      <c r="E87" s="191" t="str">
        <f t="shared" si="4"/>
        <v/>
      </c>
      <c r="F87" s="97"/>
      <c r="G87" s="114" t="str">
        <f t="shared" si="20"/>
        <v/>
      </c>
      <c r="H87" s="191" t="str">
        <f t="shared" si="21"/>
        <v/>
      </c>
      <c r="I87" s="190" t="str">
        <f t="shared" si="7"/>
        <v/>
      </c>
      <c r="J87" s="189"/>
      <c r="K87" s="101" t="str">
        <f t="shared" ref="K87:K113" si="28">IF(J87="","",J87/$D$28)</f>
        <v/>
      </c>
      <c r="L87" s="101"/>
      <c r="M87" s="101"/>
      <c r="N87" s="101"/>
      <c r="O87" s="101"/>
      <c r="P87" s="101"/>
      <c r="Q87" s="102"/>
      <c r="R87" s="103"/>
      <c r="S87" s="103"/>
      <c r="T87" s="103"/>
      <c r="U87" s="103"/>
      <c r="V87" s="103"/>
      <c r="W87" s="104"/>
      <c r="X87" s="189"/>
      <c r="Y87" s="101"/>
      <c r="Z87" s="101"/>
      <c r="AA87" s="101"/>
      <c r="AB87" s="101"/>
      <c r="AC87" s="101"/>
      <c r="AD87" s="101"/>
      <c r="AE87" s="102"/>
      <c r="AF87" s="103"/>
      <c r="AG87" s="103"/>
      <c r="AH87" s="103"/>
      <c r="AI87" s="103"/>
      <c r="AJ87" s="103"/>
      <c r="AK87" s="104"/>
      <c r="AL87" s="287"/>
      <c r="AM87" s="308"/>
      <c r="AN87" s="105"/>
      <c r="AO87" s="275"/>
      <c r="AP87" s="284"/>
      <c r="AQ87" s="122"/>
      <c r="AR87" s="329"/>
      <c r="AS87" s="122"/>
      <c r="AU87" s="184" t="e">
        <f t="shared" si="8"/>
        <v>#VALUE!</v>
      </c>
      <c r="AV87" s="176" t="str">
        <f t="shared" si="22"/>
        <v/>
      </c>
      <c r="AW87" s="177" t="str">
        <f t="shared" si="23"/>
        <v/>
      </c>
      <c r="AX87" s="178" t="str">
        <f t="shared" si="24"/>
        <v/>
      </c>
      <c r="AY87" s="176" t="str">
        <f t="shared" si="25"/>
        <v/>
      </c>
      <c r="AZ87" s="177" t="str">
        <f t="shared" si="26"/>
        <v/>
      </c>
      <c r="BA87" s="178" t="str">
        <f t="shared" si="27"/>
        <v/>
      </c>
      <c r="BB87" s="180">
        <v>1</v>
      </c>
      <c r="BC87" s="180">
        <f t="shared" si="12"/>
        <v>1.02</v>
      </c>
      <c r="BD87" s="180">
        <f t="shared" si="13"/>
        <v>0.98</v>
      </c>
      <c r="BE87" s="180">
        <f t="shared" si="14"/>
        <v>1.03</v>
      </c>
      <c r="BF87" s="180">
        <f t="shared" si="15"/>
        <v>0.97</v>
      </c>
    </row>
    <row r="88" spans="2:58" s="6" customFormat="1" x14ac:dyDescent="0.25">
      <c r="B88" s="96"/>
      <c r="C88" s="97"/>
      <c r="D88" s="114" t="str">
        <f t="shared" si="3"/>
        <v/>
      </c>
      <c r="E88" s="191" t="str">
        <f t="shared" si="4"/>
        <v/>
      </c>
      <c r="F88" s="97"/>
      <c r="G88" s="114" t="str">
        <f t="shared" si="20"/>
        <v/>
      </c>
      <c r="H88" s="191" t="str">
        <f t="shared" si="21"/>
        <v/>
      </c>
      <c r="I88" s="190" t="str">
        <f t="shared" si="7"/>
        <v/>
      </c>
      <c r="J88" s="189"/>
      <c r="K88" s="101" t="str">
        <f t="shared" si="28"/>
        <v/>
      </c>
      <c r="L88" s="101"/>
      <c r="M88" s="101"/>
      <c r="N88" s="101"/>
      <c r="O88" s="101"/>
      <c r="P88" s="101"/>
      <c r="Q88" s="102"/>
      <c r="R88" s="103"/>
      <c r="S88" s="103"/>
      <c r="T88" s="103"/>
      <c r="U88" s="103"/>
      <c r="V88" s="103"/>
      <c r="W88" s="104"/>
      <c r="X88" s="189"/>
      <c r="Y88" s="101"/>
      <c r="Z88" s="101"/>
      <c r="AA88" s="101"/>
      <c r="AB88" s="101"/>
      <c r="AC88" s="101"/>
      <c r="AD88" s="101"/>
      <c r="AE88" s="102"/>
      <c r="AF88" s="103"/>
      <c r="AG88" s="103"/>
      <c r="AH88" s="103"/>
      <c r="AI88" s="103"/>
      <c r="AJ88" s="103"/>
      <c r="AK88" s="104"/>
      <c r="AL88" s="287"/>
      <c r="AM88" s="308"/>
      <c r="AN88" s="105"/>
      <c r="AO88" s="275"/>
      <c r="AP88" s="284"/>
      <c r="AQ88" s="122"/>
      <c r="AR88" s="329"/>
      <c r="AS88" s="122"/>
      <c r="AU88" s="184" t="e">
        <f t="shared" si="8"/>
        <v>#VALUE!</v>
      </c>
      <c r="AV88" s="176" t="str">
        <f t="shared" si="22"/>
        <v/>
      </c>
      <c r="AW88" s="177" t="str">
        <f t="shared" si="23"/>
        <v/>
      </c>
      <c r="AX88" s="178" t="str">
        <f t="shared" si="24"/>
        <v/>
      </c>
      <c r="AY88" s="176" t="str">
        <f t="shared" si="25"/>
        <v/>
      </c>
      <c r="AZ88" s="177" t="str">
        <f t="shared" si="26"/>
        <v/>
      </c>
      <c r="BA88" s="178" t="str">
        <f t="shared" si="27"/>
        <v/>
      </c>
      <c r="BB88" s="180">
        <v>1</v>
      </c>
      <c r="BC88" s="180">
        <f t="shared" si="12"/>
        <v>1.02</v>
      </c>
      <c r="BD88" s="180">
        <f t="shared" si="13"/>
        <v>0.98</v>
      </c>
      <c r="BE88" s="180">
        <f t="shared" si="14"/>
        <v>1.03</v>
      </c>
      <c r="BF88" s="180">
        <f t="shared" si="15"/>
        <v>0.97</v>
      </c>
    </row>
    <row r="89" spans="2:58" s="6" customFormat="1" x14ac:dyDescent="0.25">
      <c r="B89" s="96"/>
      <c r="C89" s="97"/>
      <c r="D89" s="114" t="str">
        <f t="shared" si="3"/>
        <v/>
      </c>
      <c r="E89" s="191" t="str">
        <f t="shared" si="4"/>
        <v/>
      </c>
      <c r="F89" s="97"/>
      <c r="G89" s="114" t="str">
        <f t="shared" si="20"/>
        <v/>
      </c>
      <c r="H89" s="191" t="str">
        <f t="shared" si="21"/>
        <v/>
      </c>
      <c r="I89" s="190" t="str">
        <f t="shared" si="7"/>
        <v/>
      </c>
      <c r="J89" s="189"/>
      <c r="K89" s="101" t="str">
        <f t="shared" si="28"/>
        <v/>
      </c>
      <c r="L89" s="101"/>
      <c r="M89" s="101"/>
      <c r="N89" s="101"/>
      <c r="O89" s="101"/>
      <c r="P89" s="101"/>
      <c r="Q89" s="102"/>
      <c r="R89" s="103"/>
      <c r="S89" s="103"/>
      <c r="T89" s="103"/>
      <c r="U89" s="103"/>
      <c r="V89" s="103"/>
      <c r="W89" s="104"/>
      <c r="X89" s="189"/>
      <c r="Y89" s="101"/>
      <c r="Z89" s="101"/>
      <c r="AA89" s="101"/>
      <c r="AB89" s="101"/>
      <c r="AC89" s="101"/>
      <c r="AD89" s="101"/>
      <c r="AE89" s="102"/>
      <c r="AF89" s="103"/>
      <c r="AG89" s="103"/>
      <c r="AH89" s="103"/>
      <c r="AI89" s="103"/>
      <c r="AJ89" s="103"/>
      <c r="AK89" s="104"/>
      <c r="AL89" s="287"/>
      <c r="AM89" s="308"/>
      <c r="AN89" s="105"/>
      <c r="AO89" s="275"/>
      <c r="AP89" s="284"/>
      <c r="AQ89" s="122"/>
      <c r="AR89" s="329"/>
      <c r="AS89" s="122"/>
      <c r="AU89" s="184" t="e">
        <f t="shared" si="8"/>
        <v>#VALUE!</v>
      </c>
      <c r="AV89" s="176" t="str">
        <f t="shared" si="22"/>
        <v/>
      </c>
      <c r="AW89" s="177" t="str">
        <f t="shared" si="23"/>
        <v/>
      </c>
      <c r="AX89" s="178" t="str">
        <f t="shared" si="24"/>
        <v/>
      </c>
      <c r="AY89" s="176" t="str">
        <f t="shared" si="25"/>
        <v/>
      </c>
      <c r="AZ89" s="177" t="str">
        <f t="shared" si="26"/>
        <v/>
      </c>
      <c r="BA89" s="178" t="str">
        <f t="shared" si="27"/>
        <v/>
      </c>
      <c r="BB89" s="180">
        <v>1</v>
      </c>
      <c r="BC89" s="180">
        <f t="shared" si="12"/>
        <v>1.02</v>
      </c>
      <c r="BD89" s="180">
        <f t="shared" si="13"/>
        <v>0.98</v>
      </c>
      <c r="BE89" s="180">
        <f t="shared" si="14"/>
        <v>1.03</v>
      </c>
      <c r="BF89" s="180">
        <f t="shared" si="15"/>
        <v>0.97</v>
      </c>
    </row>
    <row r="90" spans="2:58" s="6" customFormat="1" x14ac:dyDescent="0.25">
      <c r="B90" s="96"/>
      <c r="C90" s="97"/>
      <c r="D90" s="114" t="str">
        <f t="shared" si="3"/>
        <v/>
      </c>
      <c r="E90" s="191" t="str">
        <f t="shared" si="4"/>
        <v/>
      </c>
      <c r="F90" s="97"/>
      <c r="G90" s="114" t="str">
        <f t="shared" si="20"/>
        <v/>
      </c>
      <c r="H90" s="191" t="str">
        <f t="shared" si="21"/>
        <v/>
      </c>
      <c r="I90" s="190" t="str">
        <f t="shared" si="7"/>
        <v/>
      </c>
      <c r="J90" s="189"/>
      <c r="K90" s="101" t="str">
        <f t="shared" si="28"/>
        <v/>
      </c>
      <c r="L90" s="101"/>
      <c r="M90" s="101"/>
      <c r="N90" s="101"/>
      <c r="O90" s="101"/>
      <c r="P90" s="101"/>
      <c r="Q90" s="102"/>
      <c r="R90" s="103"/>
      <c r="S90" s="103"/>
      <c r="T90" s="103"/>
      <c r="U90" s="103"/>
      <c r="V90" s="103"/>
      <c r="W90" s="104"/>
      <c r="X90" s="189"/>
      <c r="Y90" s="101"/>
      <c r="Z90" s="101"/>
      <c r="AA90" s="101"/>
      <c r="AB90" s="101"/>
      <c r="AC90" s="101"/>
      <c r="AD90" s="101"/>
      <c r="AE90" s="102"/>
      <c r="AF90" s="103"/>
      <c r="AG90" s="103"/>
      <c r="AH90" s="103"/>
      <c r="AI90" s="103"/>
      <c r="AJ90" s="103"/>
      <c r="AK90" s="104"/>
      <c r="AL90" s="287"/>
      <c r="AM90" s="308"/>
      <c r="AN90" s="105"/>
      <c r="AO90" s="275"/>
      <c r="AP90" s="284"/>
      <c r="AQ90" s="122"/>
      <c r="AR90" s="329"/>
      <c r="AS90" s="122"/>
      <c r="AU90" s="184" t="e">
        <f t="shared" si="8"/>
        <v>#VALUE!</v>
      </c>
      <c r="AV90" s="176" t="str">
        <f t="shared" si="22"/>
        <v/>
      </c>
      <c r="AW90" s="177" t="str">
        <f t="shared" si="23"/>
        <v/>
      </c>
      <c r="AX90" s="178" t="str">
        <f t="shared" si="24"/>
        <v/>
      </c>
      <c r="AY90" s="176" t="str">
        <f t="shared" si="25"/>
        <v/>
      </c>
      <c r="AZ90" s="177" t="str">
        <f t="shared" si="26"/>
        <v/>
      </c>
      <c r="BA90" s="178" t="str">
        <f t="shared" si="27"/>
        <v/>
      </c>
      <c r="BB90" s="180">
        <v>1</v>
      </c>
      <c r="BC90" s="180">
        <f t="shared" si="12"/>
        <v>1.02</v>
      </c>
      <c r="BD90" s="180">
        <f t="shared" si="13"/>
        <v>0.98</v>
      </c>
      <c r="BE90" s="180">
        <f t="shared" si="14"/>
        <v>1.03</v>
      </c>
      <c r="BF90" s="180">
        <f t="shared" si="15"/>
        <v>0.97</v>
      </c>
    </row>
    <row r="91" spans="2:58" s="6" customFormat="1" x14ac:dyDescent="0.25">
      <c r="B91" s="96"/>
      <c r="C91" s="97"/>
      <c r="D91" s="114" t="str">
        <f t="shared" si="3"/>
        <v/>
      </c>
      <c r="E91" s="191" t="str">
        <f t="shared" si="4"/>
        <v/>
      </c>
      <c r="F91" s="97"/>
      <c r="G91" s="114" t="str">
        <f t="shared" si="20"/>
        <v/>
      </c>
      <c r="H91" s="191" t="str">
        <f t="shared" si="21"/>
        <v/>
      </c>
      <c r="I91" s="190" t="str">
        <f t="shared" si="7"/>
        <v/>
      </c>
      <c r="J91" s="189"/>
      <c r="K91" s="101" t="str">
        <f t="shared" si="28"/>
        <v/>
      </c>
      <c r="L91" s="101"/>
      <c r="M91" s="101"/>
      <c r="N91" s="101"/>
      <c r="O91" s="101"/>
      <c r="P91" s="101"/>
      <c r="Q91" s="102"/>
      <c r="R91" s="103"/>
      <c r="S91" s="103"/>
      <c r="T91" s="103"/>
      <c r="U91" s="103"/>
      <c r="V91" s="103"/>
      <c r="W91" s="104"/>
      <c r="X91" s="189"/>
      <c r="Y91" s="101"/>
      <c r="Z91" s="101"/>
      <c r="AA91" s="101"/>
      <c r="AB91" s="101"/>
      <c r="AC91" s="101"/>
      <c r="AD91" s="101"/>
      <c r="AE91" s="102"/>
      <c r="AF91" s="103"/>
      <c r="AG91" s="103"/>
      <c r="AH91" s="103"/>
      <c r="AI91" s="103"/>
      <c r="AJ91" s="103"/>
      <c r="AK91" s="104"/>
      <c r="AL91" s="287"/>
      <c r="AM91" s="308"/>
      <c r="AN91" s="105"/>
      <c r="AO91" s="275"/>
      <c r="AP91" s="284"/>
      <c r="AQ91" s="122"/>
      <c r="AR91" s="329"/>
      <c r="AS91" s="122"/>
      <c r="AU91" s="184" t="e">
        <f t="shared" si="8"/>
        <v>#VALUE!</v>
      </c>
      <c r="AV91" s="176" t="str">
        <f t="shared" si="22"/>
        <v/>
      </c>
      <c r="AW91" s="177" t="str">
        <f t="shared" si="23"/>
        <v/>
      </c>
      <c r="AX91" s="178" t="str">
        <f t="shared" si="24"/>
        <v/>
      </c>
      <c r="AY91" s="176" t="str">
        <f t="shared" si="25"/>
        <v/>
      </c>
      <c r="AZ91" s="177" t="str">
        <f t="shared" si="26"/>
        <v/>
      </c>
      <c r="BA91" s="178" t="str">
        <f t="shared" si="27"/>
        <v/>
      </c>
      <c r="BB91" s="180">
        <v>1</v>
      </c>
      <c r="BC91" s="180">
        <f t="shared" si="12"/>
        <v>1.02</v>
      </c>
      <c r="BD91" s="180">
        <f t="shared" si="13"/>
        <v>0.98</v>
      </c>
      <c r="BE91" s="180">
        <f t="shared" si="14"/>
        <v>1.03</v>
      </c>
      <c r="BF91" s="180">
        <f t="shared" si="15"/>
        <v>0.97</v>
      </c>
    </row>
    <row r="92" spans="2:58" s="6" customFormat="1" x14ac:dyDescent="0.25">
      <c r="B92" s="96"/>
      <c r="C92" s="97"/>
      <c r="D92" s="114" t="str">
        <f t="shared" si="3"/>
        <v/>
      </c>
      <c r="E92" s="191" t="str">
        <f t="shared" si="4"/>
        <v/>
      </c>
      <c r="F92" s="97"/>
      <c r="G92" s="114" t="str">
        <f t="shared" si="20"/>
        <v/>
      </c>
      <c r="H92" s="191" t="str">
        <f t="shared" si="21"/>
        <v/>
      </c>
      <c r="I92" s="190" t="str">
        <f t="shared" si="7"/>
        <v/>
      </c>
      <c r="J92" s="189"/>
      <c r="K92" s="101" t="str">
        <f t="shared" si="28"/>
        <v/>
      </c>
      <c r="L92" s="101"/>
      <c r="M92" s="101"/>
      <c r="N92" s="101"/>
      <c r="O92" s="101"/>
      <c r="P92" s="101"/>
      <c r="Q92" s="102"/>
      <c r="R92" s="103"/>
      <c r="S92" s="103"/>
      <c r="T92" s="103"/>
      <c r="U92" s="103"/>
      <c r="V92" s="103"/>
      <c r="W92" s="104"/>
      <c r="X92" s="189"/>
      <c r="Y92" s="101"/>
      <c r="Z92" s="101"/>
      <c r="AA92" s="101"/>
      <c r="AB92" s="101"/>
      <c r="AC92" s="101"/>
      <c r="AD92" s="101"/>
      <c r="AE92" s="102"/>
      <c r="AF92" s="103"/>
      <c r="AG92" s="103"/>
      <c r="AH92" s="103"/>
      <c r="AI92" s="103"/>
      <c r="AJ92" s="103"/>
      <c r="AK92" s="104"/>
      <c r="AL92" s="287"/>
      <c r="AM92" s="308"/>
      <c r="AN92" s="105"/>
      <c r="AO92" s="275"/>
      <c r="AP92" s="284"/>
      <c r="AQ92" s="122"/>
      <c r="AR92" s="329"/>
      <c r="AS92" s="122"/>
      <c r="AU92" s="184" t="e">
        <f t="shared" si="8"/>
        <v>#VALUE!</v>
      </c>
      <c r="AV92" s="176" t="str">
        <f t="shared" si="22"/>
        <v/>
      </c>
      <c r="AW92" s="177" t="str">
        <f t="shared" si="23"/>
        <v/>
      </c>
      <c r="AX92" s="178" t="str">
        <f t="shared" si="24"/>
        <v/>
      </c>
      <c r="AY92" s="176" t="str">
        <f t="shared" si="25"/>
        <v/>
      </c>
      <c r="AZ92" s="177" t="str">
        <f t="shared" si="26"/>
        <v/>
      </c>
      <c r="BA92" s="178" t="str">
        <f t="shared" si="27"/>
        <v/>
      </c>
      <c r="BB92" s="180">
        <v>1</v>
      </c>
      <c r="BC92" s="180">
        <f t="shared" si="12"/>
        <v>1.02</v>
      </c>
      <c r="BD92" s="180">
        <f t="shared" si="13"/>
        <v>0.98</v>
      </c>
      <c r="BE92" s="180">
        <f t="shared" si="14"/>
        <v>1.03</v>
      </c>
      <c r="BF92" s="180">
        <f t="shared" si="15"/>
        <v>0.97</v>
      </c>
    </row>
    <row r="93" spans="2:58" s="6" customFormat="1" x14ac:dyDescent="0.25">
      <c r="B93" s="96"/>
      <c r="C93" s="97"/>
      <c r="D93" s="114" t="str">
        <f t="shared" si="3"/>
        <v/>
      </c>
      <c r="E93" s="191" t="str">
        <f t="shared" si="4"/>
        <v/>
      </c>
      <c r="F93" s="97"/>
      <c r="G93" s="114" t="str">
        <f t="shared" si="20"/>
        <v/>
      </c>
      <c r="H93" s="191" t="str">
        <f t="shared" si="21"/>
        <v/>
      </c>
      <c r="I93" s="190" t="str">
        <f t="shared" si="7"/>
        <v/>
      </c>
      <c r="J93" s="189"/>
      <c r="K93" s="101" t="str">
        <f t="shared" si="28"/>
        <v/>
      </c>
      <c r="L93" s="101"/>
      <c r="M93" s="101"/>
      <c r="N93" s="101"/>
      <c r="O93" s="101"/>
      <c r="P93" s="101"/>
      <c r="Q93" s="102"/>
      <c r="R93" s="103"/>
      <c r="S93" s="103"/>
      <c r="T93" s="103"/>
      <c r="U93" s="103"/>
      <c r="V93" s="103"/>
      <c r="W93" s="104"/>
      <c r="X93" s="189"/>
      <c r="Y93" s="101"/>
      <c r="Z93" s="101"/>
      <c r="AA93" s="101"/>
      <c r="AB93" s="101"/>
      <c r="AC93" s="101"/>
      <c r="AD93" s="101"/>
      <c r="AE93" s="102"/>
      <c r="AF93" s="103"/>
      <c r="AG93" s="103"/>
      <c r="AH93" s="103"/>
      <c r="AI93" s="103"/>
      <c r="AJ93" s="103"/>
      <c r="AK93" s="104"/>
      <c r="AL93" s="287"/>
      <c r="AM93" s="308"/>
      <c r="AN93" s="105"/>
      <c r="AO93" s="275"/>
      <c r="AP93" s="284"/>
      <c r="AQ93" s="122"/>
      <c r="AR93" s="329"/>
      <c r="AS93" s="122"/>
      <c r="AU93" s="184" t="e">
        <f t="shared" si="8"/>
        <v>#VALUE!</v>
      </c>
      <c r="AV93" s="176" t="str">
        <f t="shared" si="22"/>
        <v/>
      </c>
      <c r="AW93" s="177" t="str">
        <f t="shared" si="23"/>
        <v/>
      </c>
      <c r="AX93" s="178" t="str">
        <f t="shared" si="24"/>
        <v/>
      </c>
      <c r="AY93" s="176" t="str">
        <f t="shared" si="25"/>
        <v/>
      </c>
      <c r="AZ93" s="177" t="str">
        <f t="shared" si="26"/>
        <v/>
      </c>
      <c r="BA93" s="178" t="str">
        <f t="shared" si="27"/>
        <v/>
      </c>
      <c r="BB93" s="180">
        <v>1</v>
      </c>
      <c r="BC93" s="180">
        <f t="shared" si="12"/>
        <v>1.02</v>
      </c>
      <c r="BD93" s="180">
        <f t="shared" si="13"/>
        <v>0.98</v>
      </c>
      <c r="BE93" s="180">
        <f t="shared" si="14"/>
        <v>1.03</v>
      </c>
      <c r="BF93" s="180">
        <f t="shared" si="15"/>
        <v>0.97</v>
      </c>
    </row>
    <row r="94" spans="2:58" s="6" customFormat="1" x14ac:dyDescent="0.25">
      <c r="B94" s="96"/>
      <c r="C94" s="97"/>
      <c r="D94" s="114" t="str">
        <f t="shared" si="3"/>
        <v/>
      </c>
      <c r="E94" s="191" t="str">
        <f t="shared" si="4"/>
        <v/>
      </c>
      <c r="F94" s="97"/>
      <c r="G94" s="114" t="str">
        <f t="shared" si="20"/>
        <v/>
      </c>
      <c r="H94" s="191" t="str">
        <f t="shared" si="21"/>
        <v/>
      </c>
      <c r="I94" s="190" t="str">
        <f t="shared" si="7"/>
        <v/>
      </c>
      <c r="J94" s="189"/>
      <c r="K94" s="101" t="str">
        <f t="shared" si="28"/>
        <v/>
      </c>
      <c r="L94" s="101"/>
      <c r="M94" s="101"/>
      <c r="N94" s="101"/>
      <c r="O94" s="101"/>
      <c r="P94" s="101"/>
      <c r="Q94" s="102"/>
      <c r="R94" s="103"/>
      <c r="S94" s="103"/>
      <c r="T94" s="103"/>
      <c r="U94" s="103"/>
      <c r="V94" s="103"/>
      <c r="W94" s="104"/>
      <c r="X94" s="189"/>
      <c r="Y94" s="101"/>
      <c r="Z94" s="101"/>
      <c r="AA94" s="101"/>
      <c r="AB94" s="101"/>
      <c r="AC94" s="101"/>
      <c r="AD94" s="101"/>
      <c r="AE94" s="102"/>
      <c r="AF94" s="103"/>
      <c r="AG94" s="103"/>
      <c r="AH94" s="103"/>
      <c r="AI94" s="103"/>
      <c r="AJ94" s="103"/>
      <c r="AK94" s="104"/>
      <c r="AL94" s="287"/>
      <c r="AM94" s="308"/>
      <c r="AN94" s="105"/>
      <c r="AO94" s="275"/>
      <c r="AP94" s="284"/>
      <c r="AQ94" s="122"/>
      <c r="AR94" s="329"/>
      <c r="AS94" s="122"/>
      <c r="AU94" s="184" t="e">
        <f t="shared" si="8"/>
        <v>#VALUE!</v>
      </c>
      <c r="AV94" s="176" t="str">
        <f t="shared" si="22"/>
        <v/>
      </c>
      <c r="AW94" s="177" t="str">
        <f t="shared" si="23"/>
        <v/>
      </c>
      <c r="AX94" s="178" t="str">
        <f t="shared" si="24"/>
        <v/>
      </c>
      <c r="AY94" s="176" t="str">
        <f t="shared" si="25"/>
        <v/>
      </c>
      <c r="AZ94" s="177" t="str">
        <f t="shared" si="26"/>
        <v/>
      </c>
      <c r="BA94" s="178" t="str">
        <f t="shared" si="27"/>
        <v/>
      </c>
      <c r="BB94" s="180">
        <v>1</v>
      </c>
      <c r="BC94" s="180">
        <f t="shared" si="12"/>
        <v>1.02</v>
      </c>
      <c r="BD94" s="180">
        <f t="shared" si="13"/>
        <v>0.98</v>
      </c>
      <c r="BE94" s="180">
        <f t="shared" si="14"/>
        <v>1.03</v>
      </c>
      <c r="BF94" s="180">
        <f t="shared" si="15"/>
        <v>0.97</v>
      </c>
    </row>
    <row r="95" spans="2:58" s="6" customFormat="1" x14ac:dyDescent="0.25">
      <c r="B95" s="96"/>
      <c r="C95" s="97"/>
      <c r="D95" s="114" t="str">
        <f t="shared" si="3"/>
        <v/>
      </c>
      <c r="E95" s="191" t="str">
        <f t="shared" si="4"/>
        <v/>
      </c>
      <c r="F95" s="97"/>
      <c r="G95" s="114" t="str">
        <f t="shared" si="20"/>
        <v/>
      </c>
      <c r="H95" s="191" t="str">
        <f t="shared" si="21"/>
        <v/>
      </c>
      <c r="I95" s="190" t="str">
        <f t="shared" si="7"/>
        <v/>
      </c>
      <c r="J95" s="189"/>
      <c r="K95" s="101" t="str">
        <f t="shared" si="28"/>
        <v/>
      </c>
      <c r="L95" s="101"/>
      <c r="M95" s="101"/>
      <c r="N95" s="101"/>
      <c r="O95" s="101"/>
      <c r="P95" s="101"/>
      <c r="Q95" s="102"/>
      <c r="R95" s="103"/>
      <c r="S95" s="103"/>
      <c r="T95" s="103"/>
      <c r="U95" s="103"/>
      <c r="V95" s="103"/>
      <c r="W95" s="104"/>
      <c r="X95" s="189"/>
      <c r="Y95" s="101"/>
      <c r="Z95" s="101"/>
      <c r="AA95" s="101"/>
      <c r="AB95" s="101"/>
      <c r="AC95" s="101"/>
      <c r="AD95" s="101"/>
      <c r="AE95" s="102"/>
      <c r="AF95" s="103"/>
      <c r="AG95" s="103"/>
      <c r="AH95" s="103"/>
      <c r="AI95" s="103"/>
      <c r="AJ95" s="103"/>
      <c r="AK95" s="104"/>
      <c r="AL95" s="287"/>
      <c r="AM95" s="308"/>
      <c r="AN95" s="105"/>
      <c r="AO95" s="275"/>
      <c r="AP95" s="284"/>
      <c r="AQ95" s="122"/>
      <c r="AR95" s="329"/>
      <c r="AS95" s="122"/>
      <c r="AU95" s="184" t="e">
        <f t="shared" si="8"/>
        <v>#VALUE!</v>
      </c>
      <c r="AV95" s="176" t="str">
        <f t="shared" si="22"/>
        <v/>
      </c>
      <c r="AW95" s="177" t="str">
        <f t="shared" si="23"/>
        <v/>
      </c>
      <c r="AX95" s="178" t="str">
        <f t="shared" ref="AX95:AX113" si="29">IF(C95="",IF(AV95="","",AV95),AVERAGE(AV76:AV113))</f>
        <v/>
      </c>
      <c r="AY95" s="176" t="str">
        <f t="shared" si="25"/>
        <v/>
      </c>
      <c r="AZ95" s="177" t="str">
        <f t="shared" si="26"/>
        <v/>
      </c>
      <c r="BA95" s="178" t="str">
        <f t="shared" ref="BA95:BA113" si="30">IF(F95="",IF(AY95="","",AY95),AVERAGE(AY76:AY113))</f>
        <v/>
      </c>
      <c r="BB95" s="180">
        <v>1</v>
      </c>
      <c r="BC95" s="180">
        <f t="shared" si="12"/>
        <v>1.02</v>
      </c>
      <c r="BD95" s="180">
        <f t="shared" si="13"/>
        <v>0.98</v>
      </c>
      <c r="BE95" s="180">
        <f t="shared" si="14"/>
        <v>1.03</v>
      </c>
      <c r="BF95" s="180">
        <f t="shared" si="15"/>
        <v>0.97</v>
      </c>
    </row>
    <row r="96" spans="2:58" s="6" customFormat="1" x14ac:dyDescent="0.25">
      <c r="B96" s="96"/>
      <c r="C96" s="97"/>
      <c r="D96" s="114" t="str">
        <f t="shared" si="3"/>
        <v/>
      </c>
      <c r="E96" s="191" t="str">
        <f t="shared" si="4"/>
        <v/>
      </c>
      <c r="F96" s="97"/>
      <c r="G96" s="114" t="str">
        <f t="shared" si="20"/>
        <v/>
      </c>
      <c r="H96" s="191" t="str">
        <f t="shared" si="21"/>
        <v/>
      </c>
      <c r="I96" s="190" t="str">
        <f t="shared" si="7"/>
        <v/>
      </c>
      <c r="J96" s="189"/>
      <c r="K96" s="101" t="str">
        <f t="shared" si="28"/>
        <v/>
      </c>
      <c r="L96" s="101"/>
      <c r="M96" s="101"/>
      <c r="N96" s="101"/>
      <c r="O96" s="101"/>
      <c r="P96" s="101"/>
      <c r="Q96" s="102"/>
      <c r="R96" s="103"/>
      <c r="S96" s="103"/>
      <c r="T96" s="103"/>
      <c r="U96" s="103"/>
      <c r="V96" s="103"/>
      <c r="W96" s="104"/>
      <c r="X96" s="189"/>
      <c r="Y96" s="101"/>
      <c r="Z96" s="101"/>
      <c r="AA96" s="101"/>
      <c r="AB96" s="101"/>
      <c r="AC96" s="101"/>
      <c r="AD96" s="101"/>
      <c r="AE96" s="102"/>
      <c r="AF96" s="103"/>
      <c r="AG96" s="103"/>
      <c r="AH96" s="103"/>
      <c r="AI96" s="103"/>
      <c r="AJ96" s="103"/>
      <c r="AK96" s="104"/>
      <c r="AL96" s="287"/>
      <c r="AM96" s="308"/>
      <c r="AN96" s="105"/>
      <c r="AO96" s="275"/>
      <c r="AP96" s="284"/>
      <c r="AQ96" s="122"/>
      <c r="AR96" s="329"/>
      <c r="AS96" s="122"/>
      <c r="AU96" s="184" t="e">
        <f t="shared" si="8"/>
        <v>#VALUE!</v>
      </c>
      <c r="AV96" s="176" t="str">
        <f t="shared" si="22"/>
        <v/>
      </c>
      <c r="AW96" s="177" t="str">
        <f t="shared" si="23"/>
        <v/>
      </c>
      <c r="AX96" s="178" t="str">
        <f t="shared" si="29"/>
        <v/>
      </c>
      <c r="AY96" s="176" t="str">
        <f t="shared" si="25"/>
        <v/>
      </c>
      <c r="AZ96" s="177" t="str">
        <f t="shared" si="26"/>
        <v/>
      </c>
      <c r="BA96" s="178" t="str">
        <f t="shared" si="30"/>
        <v/>
      </c>
      <c r="BB96" s="180">
        <v>1</v>
      </c>
      <c r="BC96" s="180">
        <f t="shared" si="12"/>
        <v>1.02</v>
      </c>
      <c r="BD96" s="180">
        <f t="shared" si="13"/>
        <v>0.98</v>
      </c>
      <c r="BE96" s="180">
        <f t="shared" si="14"/>
        <v>1.03</v>
      </c>
      <c r="BF96" s="180">
        <f t="shared" si="15"/>
        <v>0.97</v>
      </c>
    </row>
    <row r="97" spans="2:58" s="6" customFormat="1" x14ac:dyDescent="0.25">
      <c r="B97" s="96"/>
      <c r="C97" s="97"/>
      <c r="D97" s="114" t="str">
        <f t="shared" si="3"/>
        <v/>
      </c>
      <c r="E97" s="191" t="str">
        <f t="shared" si="4"/>
        <v/>
      </c>
      <c r="F97" s="97"/>
      <c r="G97" s="114" t="str">
        <f t="shared" si="20"/>
        <v/>
      </c>
      <c r="H97" s="191" t="str">
        <f t="shared" si="21"/>
        <v/>
      </c>
      <c r="I97" s="190" t="str">
        <f t="shared" si="7"/>
        <v/>
      </c>
      <c r="J97" s="189"/>
      <c r="K97" s="101" t="str">
        <f t="shared" si="28"/>
        <v/>
      </c>
      <c r="L97" s="101"/>
      <c r="M97" s="101"/>
      <c r="N97" s="101"/>
      <c r="O97" s="101"/>
      <c r="P97" s="101"/>
      <c r="Q97" s="102"/>
      <c r="R97" s="103"/>
      <c r="S97" s="103"/>
      <c r="T97" s="103"/>
      <c r="U97" s="103"/>
      <c r="V97" s="103"/>
      <c r="W97" s="104"/>
      <c r="X97" s="189"/>
      <c r="Y97" s="101"/>
      <c r="Z97" s="101"/>
      <c r="AA97" s="101"/>
      <c r="AB97" s="101"/>
      <c r="AC97" s="101"/>
      <c r="AD97" s="101"/>
      <c r="AE97" s="102"/>
      <c r="AF97" s="103"/>
      <c r="AG97" s="103"/>
      <c r="AH97" s="103"/>
      <c r="AI97" s="103"/>
      <c r="AJ97" s="103"/>
      <c r="AK97" s="104"/>
      <c r="AL97" s="287"/>
      <c r="AM97" s="308"/>
      <c r="AN97" s="105"/>
      <c r="AO97" s="275"/>
      <c r="AP97" s="284"/>
      <c r="AQ97" s="122"/>
      <c r="AR97" s="329"/>
      <c r="AS97" s="122"/>
      <c r="AU97" s="184" t="e">
        <f t="shared" si="8"/>
        <v>#VALUE!</v>
      </c>
      <c r="AV97" s="176" t="str">
        <f t="shared" si="22"/>
        <v/>
      </c>
      <c r="AW97" s="177" t="str">
        <f t="shared" si="23"/>
        <v/>
      </c>
      <c r="AX97" s="178" t="str">
        <f t="shared" si="29"/>
        <v/>
      </c>
      <c r="AY97" s="176" t="str">
        <f t="shared" si="25"/>
        <v/>
      </c>
      <c r="AZ97" s="177" t="str">
        <f t="shared" si="26"/>
        <v/>
      </c>
      <c r="BA97" s="178" t="str">
        <f t="shared" si="30"/>
        <v/>
      </c>
      <c r="BB97" s="180">
        <v>1</v>
      </c>
      <c r="BC97" s="180">
        <f t="shared" si="12"/>
        <v>1.02</v>
      </c>
      <c r="BD97" s="180">
        <f t="shared" si="13"/>
        <v>0.98</v>
      </c>
      <c r="BE97" s="180">
        <f t="shared" si="14"/>
        <v>1.03</v>
      </c>
      <c r="BF97" s="180">
        <f t="shared" si="15"/>
        <v>0.97</v>
      </c>
    </row>
    <row r="98" spans="2:58" s="6" customFormat="1" x14ac:dyDescent="0.25">
      <c r="B98" s="96"/>
      <c r="C98" s="97"/>
      <c r="D98" s="114" t="str">
        <f t="shared" si="3"/>
        <v/>
      </c>
      <c r="E98" s="191" t="str">
        <f t="shared" si="4"/>
        <v/>
      </c>
      <c r="F98" s="97"/>
      <c r="G98" s="114" t="str">
        <f t="shared" si="20"/>
        <v/>
      </c>
      <c r="H98" s="191" t="str">
        <f t="shared" si="21"/>
        <v/>
      </c>
      <c r="I98" s="190" t="str">
        <f t="shared" si="7"/>
        <v/>
      </c>
      <c r="J98" s="189"/>
      <c r="K98" s="101" t="str">
        <f t="shared" si="28"/>
        <v/>
      </c>
      <c r="L98" s="101"/>
      <c r="M98" s="101"/>
      <c r="N98" s="101"/>
      <c r="O98" s="101"/>
      <c r="P98" s="101"/>
      <c r="Q98" s="102"/>
      <c r="R98" s="103"/>
      <c r="S98" s="103"/>
      <c r="T98" s="103"/>
      <c r="U98" s="103"/>
      <c r="V98" s="103"/>
      <c r="W98" s="104"/>
      <c r="X98" s="189"/>
      <c r="Y98" s="101"/>
      <c r="Z98" s="101"/>
      <c r="AA98" s="101"/>
      <c r="AB98" s="101"/>
      <c r="AC98" s="101"/>
      <c r="AD98" s="101"/>
      <c r="AE98" s="102"/>
      <c r="AF98" s="103"/>
      <c r="AG98" s="103"/>
      <c r="AH98" s="103"/>
      <c r="AI98" s="103"/>
      <c r="AJ98" s="103"/>
      <c r="AK98" s="104"/>
      <c r="AL98" s="287"/>
      <c r="AM98" s="308"/>
      <c r="AN98" s="105"/>
      <c r="AO98" s="275"/>
      <c r="AP98" s="284"/>
      <c r="AQ98" s="122"/>
      <c r="AR98" s="329"/>
      <c r="AS98" s="122"/>
      <c r="AU98" s="184" t="e">
        <f t="shared" si="8"/>
        <v>#VALUE!</v>
      </c>
      <c r="AV98" s="176" t="str">
        <f t="shared" si="22"/>
        <v/>
      </c>
      <c r="AW98" s="177" t="str">
        <f t="shared" si="23"/>
        <v/>
      </c>
      <c r="AX98" s="178" t="str">
        <f t="shared" si="29"/>
        <v/>
      </c>
      <c r="AY98" s="176" t="str">
        <f t="shared" si="25"/>
        <v/>
      </c>
      <c r="AZ98" s="177" t="str">
        <f t="shared" si="26"/>
        <v/>
      </c>
      <c r="BA98" s="178" t="str">
        <f t="shared" si="30"/>
        <v/>
      </c>
      <c r="BB98" s="180">
        <v>1</v>
      </c>
      <c r="BC98" s="180">
        <f t="shared" si="12"/>
        <v>1.02</v>
      </c>
      <c r="BD98" s="180">
        <f t="shared" si="13"/>
        <v>0.98</v>
      </c>
      <c r="BE98" s="180">
        <f t="shared" si="14"/>
        <v>1.03</v>
      </c>
      <c r="BF98" s="180">
        <f t="shared" si="15"/>
        <v>0.97</v>
      </c>
    </row>
    <row r="99" spans="2:58" s="6" customFormat="1" x14ac:dyDescent="0.25">
      <c r="B99" s="96"/>
      <c r="C99" s="97"/>
      <c r="D99" s="114" t="str">
        <f t="shared" si="3"/>
        <v/>
      </c>
      <c r="E99" s="191" t="str">
        <f t="shared" si="4"/>
        <v/>
      </c>
      <c r="F99" s="97"/>
      <c r="G99" s="114" t="str">
        <f t="shared" si="20"/>
        <v/>
      </c>
      <c r="H99" s="191" t="str">
        <f t="shared" si="21"/>
        <v/>
      </c>
      <c r="I99" s="190" t="str">
        <f t="shared" si="7"/>
        <v/>
      </c>
      <c r="J99" s="189"/>
      <c r="K99" s="101" t="str">
        <f t="shared" si="28"/>
        <v/>
      </c>
      <c r="L99" s="101"/>
      <c r="M99" s="101"/>
      <c r="N99" s="101"/>
      <c r="O99" s="101"/>
      <c r="P99" s="101"/>
      <c r="Q99" s="102"/>
      <c r="R99" s="103"/>
      <c r="S99" s="103"/>
      <c r="T99" s="103"/>
      <c r="U99" s="103"/>
      <c r="V99" s="103"/>
      <c r="W99" s="104"/>
      <c r="X99" s="189"/>
      <c r="Y99" s="101"/>
      <c r="Z99" s="101"/>
      <c r="AA99" s="101"/>
      <c r="AB99" s="101"/>
      <c r="AC99" s="101"/>
      <c r="AD99" s="101"/>
      <c r="AE99" s="102"/>
      <c r="AF99" s="103"/>
      <c r="AG99" s="103"/>
      <c r="AH99" s="103"/>
      <c r="AI99" s="103"/>
      <c r="AJ99" s="103"/>
      <c r="AK99" s="104"/>
      <c r="AL99" s="287"/>
      <c r="AM99" s="308"/>
      <c r="AN99" s="105"/>
      <c r="AO99" s="275"/>
      <c r="AP99" s="284"/>
      <c r="AQ99" s="122"/>
      <c r="AR99" s="329"/>
      <c r="AS99" s="122"/>
      <c r="AU99" s="184" t="e">
        <f t="shared" si="8"/>
        <v>#VALUE!</v>
      </c>
      <c r="AV99" s="176" t="str">
        <f t="shared" si="22"/>
        <v/>
      </c>
      <c r="AW99" s="177" t="str">
        <f t="shared" si="23"/>
        <v/>
      </c>
      <c r="AX99" s="178" t="str">
        <f t="shared" si="29"/>
        <v/>
      </c>
      <c r="AY99" s="176" t="str">
        <f t="shared" si="25"/>
        <v/>
      </c>
      <c r="AZ99" s="177" t="str">
        <f t="shared" si="26"/>
        <v/>
      </c>
      <c r="BA99" s="178" t="str">
        <f t="shared" si="30"/>
        <v/>
      </c>
      <c r="BB99" s="180">
        <v>1</v>
      </c>
      <c r="BC99" s="180">
        <f t="shared" si="12"/>
        <v>1.02</v>
      </c>
      <c r="BD99" s="180">
        <f t="shared" si="13"/>
        <v>0.98</v>
      </c>
      <c r="BE99" s="180">
        <f t="shared" si="14"/>
        <v>1.03</v>
      </c>
      <c r="BF99" s="180">
        <f t="shared" si="15"/>
        <v>0.97</v>
      </c>
    </row>
    <row r="100" spans="2:58" s="6" customFormat="1" x14ac:dyDescent="0.25">
      <c r="B100" s="96"/>
      <c r="C100" s="97"/>
      <c r="D100" s="114" t="str">
        <f t="shared" si="3"/>
        <v/>
      </c>
      <c r="E100" s="191" t="str">
        <f t="shared" si="4"/>
        <v/>
      </c>
      <c r="F100" s="97"/>
      <c r="G100" s="114" t="str">
        <f t="shared" si="20"/>
        <v/>
      </c>
      <c r="H100" s="191" t="str">
        <f t="shared" si="21"/>
        <v/>
      </c>
      <c r="I100" s="190" t="str">
        <f t="shared" si="7"/>
        <v/>
      </c>
      <c r="J100" s="189"/>
      <c r="K100" s="101" t="str">
        <f t="shared" si="28"/>
        <v/>
      </c>
      <c r="L100" s="101"/>
      <c r="M100" s="101"/>
      <c r="N100" s="101"/>
      <c r="O100" s="101"/>
      <c r="P100" s="101"/>
      <c r="Q100" s="102"/>
      <c r="R100" s="103"/>
      <c r="S100" s="103"/>
      <c r="T100" s="103"/>
      <c r="U100" s="103"/>
      <c r="V100" s="103"/>
      <c r="W100" s="104"/>
      <c r="X100" s="189"/>
      <c r="Y100" s="101"/>
      <c r="Z100" s="101"/>
      <c r="AA100" s="101"/>
      <c r="AB100" s="101"/>
      <c r="AC100" s="101"/>
      <c r="AD100" s="101"/>
      <c r="AE100" s="102"/>
      <c r="AF100" s="103"/>
      <c r="AG100" s="103"/>
      <c r="AH100" s="103"/>
      <c r="AI100" s="103"/>
      <c r="AJ100" s="103"/>
      <c r="AK100" s="104"/>
      <c r="AL100" s="287"/>
      <c r="AM100" s="308"/>
      <c r="AN100" s="105"/>
      <c r="AO100" s="275"/>
      <c r="AP100" s="284"/>
      <c r="AQ100" s="122"/>
      <c r="AR100" s="329"/>
      <c r="AS100" s="122"/>
      <c r="AU100" s="184" t="e">
        <f t="shared" si="8"/>
        <v>#VALUE!</v>
      </c>
      <c r="AV100" s="176" t="str">
        <f t="shared" si="22"/>
        <v/>
      </c>
      <c r="AW100" s="177" t="str">
        <f t="shared" si="23"/>
        <v/>
      </c>
      <c r="AX100" s="178" t="str">
        <f t="shared" si="29"/>
        <v/>
      </c>
      <c r="AY100" s="176" t="str">
        <f t="shared" si="25"/>
        <v/>
      </c>
      <c r="AZ100" s="177" t="str">
        <f t="shared" si="26"/>
        <v/>
      </c>
      <c r="BA100" s="178" t="str">
        <f t="shared" si="30"/>
        <v/>
      </c>
      <c r="BB100" s="180">
        <v>1</v>
      </c>
      <c r="BC100" s="180">
        <f t="shared" si="12"/>
        <v>1.02</v>
      </c>
      <c r="BD100" s="180">
        <f t="shared" si="13"/>
        <v>0.98</v>
      </c>
      <c r="BE100" s="180">
        <f t="shared" si="14"/>
        <v>1.03</v>
      </c>
      <c r="BF100" s="180">
        <f t="shared" si="15"/>
        <v>0.97</v>
      </c>
    </row>
    <row r="101" spans="2:58" s="6" customFormat="1" x14ac:dyDescent="0.25">
      <c r="B101" s="96"/>
      <c r="C101" s="97"/>
      <c r="D101" s="114" t="str">
        <f t="shared" si="3"/>
        <v/>
      </c>
      <c r="E101" s="191" t="str">
        <f t="shared" si="4"/>
        <v/>
      </c>
      <c r="F101" s="97"/>
      <c r="G101" s="114" t="str">
        <f t="shared" si="20"/>
        <v/>
      </c>
      <c r="H101" s="191" t="str">
        <f t="shared" si="21"/>
        <v/>
      </c>
      <c r="I101" s="190" t="str">
        <f t="shared" si="7"/>
        <v/>
      </c>
      <c r="J101" s="189"/>
      <c r="K101" s="101" t="str">
        <f t="shared" si="28"/>
        <v/>
      </c>
      <c r="L101" s="101"/>
      <c r="M101" s="101"/>
      <c r="N101" s="101"/>
      <c r="O101" s="101"/>
      <c r="P101" s="101"/>
      <c r="Q101" s="102"/>
      <c r="R101" s="103"/>
      <c r="S101" s="103"/>
      <c r="T101" s="103"/>
      <c r="U101" s="103"/>
      <c r="V101" s="103"/>
      <c r="W101" s="104"/>
      <c r="X101" s="189"/>
      <c r="Y101" s="101"/>
      <c r="Z101" s="101"/>
      <c r="AA101" s="101"/>
      <c r="AB101" s="101"/>
      <c r="AC101" s="101"/>
      <c r="AD101" s="101"/>
      <c r="AE101" s="102"/>
      <c r="AF101" s="103"/>
      <c r="AG101" s="103"/>
      <c r="AH101" s="103"/>
      <c r="AI101" s="103"/>
      <c r="AJ101" s="103"/>
      <c r="AK101" s="104"/>
      <c r="AL101" s="287"/>
      <c r="AM101" s="308"/>
      <c r="AN101" s="105"/>
      <c r="AO101" s="275"/>
      <c r="AP101" s="284"/>
      <c r="AQ101" s="122"/>
      <c r="AR101" s="329"/>
      <c r="AS101" s="122"/>
      <c r="AU101" s="184" t="e">
        <f t="shared" si="8"/>
        <v>#VALUE!</v>
      </c>
      <c r="AV101" s="176" t="str">
        <f t="shared" si="22"/>
        <v/>
      </c>
      <c r="AW101" s="177" t="str">
        <f t="shared" si="23"/>
        <v/>
      </c>
      <c r="AX101" s="178" t="str">
        <f t="shared" si="29"/>
        <v/>
      </c>
      <c r="AY101" s="176" t="str">
        <f t="shared" si="25"/>
        <v/>
      </c>
      <c r="AZ101" s="177" t="str">
        <f t="shared" si="26"/>
        <v/>
      </c>
      <c r="BA101" s="178" t="str">
        <f t="shared" si="30"/>
        <v/>
      </c>
      <c r="BB101" s="180">
        <v>1</v>
      </c>
      <c r="BC101" s="180">
        <f t="shared" si="12"/>
        <v>1.02</v>
      </c>
      <c r="BD101" s="180">
        <f t="shared" si="13"/>
        <v>0.98</v>
      </c>
      <c r="BE101" s="180">
        <f t="shared" si="14"/>
        <v>1.03</v>
      </c>
      <c r="BF101" s="180">
        <f t="shared" si="15"/>
        <v>0.97</v>
      </c>
    </row>
    <row r="102" spans="2:58" s="6" customFormat="1" x14ac:dyDescent="0.25">
      <c r="B102" s="96"/>
      <c r="C102" s="97"/>
      <c r="D102" s="114" t="str">
        <f t="shared" si="3"/>
        <v/>
      </c>
      <c r="E102" s="191" t="str">
        <f t="shared" si="4"/>
        <v/>
      </c>
      <c r="F102" s="97"/>
      <c r="G102" s="114" t="str">
        <f t="shared" si="20"/>
        <v/>
      </c>
      <c r="H102" s="191" t="str">
        <f t="shared" si="21"/>
        <v/>
      </c>
      <c r="I102" s="190" t="str">
        <f t="shared" si="7"/>
        <v/>
      </c>
      <c r="J102" s="189"/>
      <c r="K102" s="101" t="str">
        <f t="shared" si="28"/>
        <v/>
      </c>
      <c r="L102" s="101"/>
      <c r="M102" s="101"/>
      <c r="N102" s="101"/>
      <c r="O102" s="101"/>
      <c r="P102" s="101"/>
      <c r="Q102" s="102"/>
      <c r="R102" s="103"/>
      <c r="S102" s="103"/>
      <c r="T102" s="103"/>
      <c r="U102" s="103"/>
      <c r="V102" s="103"/>
      <c r="W102" s="104"/>
      <c r="X102" s="189"/>
      <c r="Y102" s="101"/>
      <c r="Z102" s="101"/>
      <c r="AA102" s="101"/>
      <c r="AB102" s="101"/>
      <c r="AC102" s="101"/>
      <c r="AD102" s="101"/>
      <c r="AE102" s="102"/>
      <c r="AF102" s="103"/>
      <c r="AG102" s="103"/>
      <c r="AH102" s="103"/>
      <c r="AI102" s="103"/>
      <c r="AJ102" s="103"/>
      <c r="AK102" s="104"/>
      <c r="AL102" s="287"/>
      <c r="AM102" s="308"/>
      <c r="AN102" s="105"/>
      <c r="AO102" s="275"/>
      <c r="AP102" s="284"/>
      <c r="AQ102" s="122"/>
      <c r="AR102" s="329"/>
      <c r="AS102" s="122"/>
      <c r="AU102" s="184" t="e">
        <f t="shared" si="8"/>
        <v>#VALUE!</v>
      </c>
      <c r="AV102" s="176" t="str">
        <f t="shared" si="22"/>
        <v/>
      </c>
      <c r="AW102" s="177" t="str">
        <f t="shared" si="23"/>
        <v/>
      </c>
      <c r="AX102" s="178" t="str">
        <f t="shared" si="29"/>
        <v/>
      </c>
      <c r="AY102" s="176" t="str">
        <f t="shared" si="25"/>
        <v/>
      </c>
      <c r="AZ102" s="177" t="str">
        <f t="shared" si="26"/>
        <v/>
      </c>
      <c r="BA102" s="178" t="str">
        <f t="shared" si="30"/>
        <v/>
      </c>
      <c r="BB102" s="180">
        <v>1</v>
      </c>
      <c r="BC102" s="180">
        <f t="shared" si="12"/>
        <v>1.02</v>
      </c>
      <c r="BD102" s="180">
        <f t="shared" si="13"/>
        <v>0.98</v>
      </c>
      <c r="BE102" s="180">
        <f t="shared" si="14"/>
        <v>1.03</v>
      </c>
      <c r="BF102" s="180">
        <f t="shared" si="15"/>
        <v>0.97</v>
      </c>
    </row>
    <row r="103" spans="2:58" s="6" customFormat="1" x14ac:dyDescent="0.25">
      <c r="B103" s="96"/>
      <c r="C103" s="97"/>
      <c r="D103" s="114" t="str">
        <f t="shared" si="3"/>
        <v/>
      </c>
      <c r="E103" s="191" t="str">
        <f t="shared" si="4"/>
        <v/>
      </c>
      <c r="F103" s="97"/>
      <c r="G103" s="114" t="str">
        <f t="shared" si="20"/>
        <v/>
      </c>
      <c r="H103" s="191" t="str">
        <f t="shared" si="21"/>
        <v/>
      </c>
      <c r="I103" s="190" t="str">
        <f t="shared" si="7"/>
        <v/>
      </c>
      <c r="J103" s="189"/>
      <c r="K103" s="101" t="str">
        <f t="shared" si="28"/>
        <v/>
      </c>
      <c r="L103" s="101"/>
      <c r="M103" s="101"/>
      <c r="N103" s="101"/>
      <c r="O103" s="101"/>
      <c r="P103" s="101"/>
      <c r="Q103" s="102"/>
      <c r="R103" s="103"/>
      <c r="S103" s="103"/>
      <c r="T103" s="103"/>
      <c r="U103" s="103"/>
      <c r="V103" s="103"/>
      <c r="W103" s="104"/>
      <c r="X103" s="189"/>
      <c r="Y103" s="101"/>
      <c r="Z103" s="101"/>
      <c r="AA103" s="101"/>
      <c r="AB103" s="101"/>
      <c r="AC103" s="101"/>
      <c r="AD103" s="101"/>
      <c r="AE103" s="102"/>
      <c r="AF103" s="103"/>
      <c r="AG103" s="103"/>
      <c r="AH103" s="103"/>
      <c r="AI103" s="103"/>
      <c r="AJ103" s="103"/>
      <c r="AK103" s="104"/>
      <c r="AL103" s="287"/>
      <c r="AM103" s="308"/>
      <c r="AN103" s="105"/>
      <c r="AO103" s="275"/>
      <c r="AP103" s="284"/>
      <c r="AQ103" s="122"/>
      <c r="AR103" s="329"/>
      <c r="AS103" s="122"/>
      <c r="AU103" s="184" t="e">
        <f t="shared" si="8"/>
        <v>#VALUE!</v>
      </c>
      <c r="AV103" s="176" t="str">
        <f t="shared" si="22"/>
        <v/>
      </c>
      <c r="AW103" s="177" t="str">
        <f t="shared" si="23"/>
        <v/>
      </c>
      <c r="AX103" s="178" t="str">
        <f t="shared" si="29"/>
        <v/>
      </c>
      <c r="AY103" s="176" t="str">
        <f t="shared" si="25"/>
        <v/>
      </c>
      <c r="AZ103" s="177" t="str">
        <f t="shared" si="26"/>
        <v/>
      </c>
      <c r="BA103" s="178" t="str">
        <f t="shared" si="30"/>
        <v/>
      </c>
      <c r="BB103" s="180">
        <v>1</v>
      </c>
      <c r="BC103" s="180">
        <f t="shared" si="12"/>
        <v>1.02</v>
      </c>
      <c r="BD103" s="180">
        <f t="shared" si="13"/>
        <v>0.98</v>
      </c>
      <c r="BE103" s="180">
        <f t="shared" si="14"/>
        <v>1.03</v>
      </c>
      <c r="BF103" s="180">
        <f t="shared" si="15"/>
        <v>0.97</v>
      </c>
    </row>
    <row r="104" spans="2:58" s="6" customFormat="1" x14ac:dyDescent="0.25">
      <c r="B104" s="96"/>
      <c r="C104" s="97"/>
      <c r="D104" s="114" t="str">
        <f t="shared" si="3"/>
        <v/>
      </c>
      <c r="E104" s="191" t="str">
        <f t="shared" si="4"/>
        <v/>
      </c>
      <c r="F104" s="97"/>
      <c r="G104" s="114" t="str">
        <f t="shared" si="20"/>
        <v/>
      </c>
      <c r="H104" s="191" t="str">
        <f t="shared" si="21"/>
        <v/>
      </c>
      <c r="I104" s="190" t="str">
        <f t="shared" si="7"/>
        <v/>
      </c>
      <c r="J104" s="189"/>
      <c r="K104" s="101" t="str">
        <f t="shared" si="28"/>
        <v/>
      </c>
      <c r="L104" s="101"/>
      <c r="M104" s="101"/>
      <c r="N104" s="101"/>
      <c r="O104" s="101"/>
      <c r="P104" s="101"/>
      <c r="Q104" s="102"/>
      <c r="R104" s="103"/>
      <c r="S104" s="103"/>
      <c r="T104" s="103"/>
      <c r="U104" s="103"/>
      <c r="V104" s="103"/>
      <c r="W104" s="104"/>
      <c r="X104" s="189"/>
      <c r="Y104" s="101"/>
      <c r="Z104" s="101"/>
      <c r="AA104" s="101"/>
      <c r="AB104" s="101"/>
      <c r="AC104" s="101"/>
      <c r="AD104" s="101"/>
      <c r="AE104" s="102"/>
      <c r="AF104" s="103"/>
      <c r="AG104" s="103"/>
      <c r="AH104" s="103"/>
      <c r="AI104" s="103"/>
      <c r="AJ104" s="103"/>
      <c r="AK104" s="104"/>
      <c r="AL104" s="287"/>
      <c r="AM104" s="308"/>
      <c r="AN104" s="105"/>
      <c r="AO104" s="275"/>
      <c r="AP104" s="284"/>
      <c r="AQ104" s="122"/>
      <c r="AR104" s="329"/>
      <c r="AS104" s="122"/>
      <c r="AU104" s="184" t="e">
        <f t="shared" si="8"/>
        <v>#VALUE!</v>
      </c>
      <c r="AV104" s="176" t="str">
        <f t="shared" si="22"/>
        <v/>
      </c>
      <c r="AW104" s="177" t="str">
        <f t="shared" si="23"/>
        <v/>
      </c>
      <c r="AX104" s="178" t="str">
        <f t="shared" si="29"/>
        <v/>
      </c>
      <c r="AY104" s="176" t="str">
        <f t="shared" si="25"/>
        <v/>
      </c>
      <c r="AZ104" s="177" t="str">
        <f t="shared" si="26"/>
        <v/>
      </c>
      <c r="BA104" s="178" t="str">
        <f t="shared" si="30"/>
        <v/>
      </c>
      <c r="BB104" s="180">
        <v>1</v>
      </c>
      <c r="BC104" s="180">
        <f t="shared" si="12"/>
        <v>1.02</v>
      </c>
      <c r="BD104" s="180">
        <f t="shared" si="13"/>
        <v>0.98</v>
      </c>
      <c r="BE104" s="180">
        <f t="shared" si="14"/>
        <v>1.03</v>
      </c>
      <c r="BF104" s="180">
        <f t="shared" si="15"/>
        <v>0.97</v>
      </c>
    </row>
    <row r="105" spans="2:58" s="6" customFormat="1" x14ac:dyDescent="0.25">
      <c r="B105" s="96"/>
      <c r="C105" s="97"/>
      <c r="D105" s="114" t="str">
        <f t="shared" si="3"/>
        <v/>
      </c>
      <c r="E105" s="191" t="str">
        <f t="shared" si="4"/>
        <v/>
      </c>
      <c r="F105" s="97"/>
      <c r="G105" s="114" t="str">
        <f t="shared" si="20"/>
        <v/>
      </c>
      <c r="H105" s="191" t="str">
        <f t="shared" si="21"/>
        <v/>
      </c>
      <c r="I105" s="190" t="str">
        <f t="shared" si="7"/>
        <v/>
      </c>
      <c r="J105" s="189"/>
      <c r="K105" s="101" t="str">
        <f t="shared" si="28"/>
        <v/>
      </c>
      <c r="L105" s="101"/>
      <c r="M105" s="101"/>
      <c r="N105" s="101"/>
      <c r="O105" s="101"/>
      <c r="P105" s="101"/>
      <c r="Q105" s="102"/>
      <c r="R105" s="103"/>
      <c r="S105" s="103"/>
      <c r="T105" s="103"/>
      <c r="U105" s="103"/>
      <c r="V105" s="103"/>
      <c r="W105" s="104"/>
      <c r="X105" s="189"/>
      <c r="Y105" s="101"/>
      <c r="Z105" s="101"/>
      <c r="AA105" s="101"/>
      <c r="AB105" s="101"/>
      <c r="AC105" s="101"/>
      <c r="AD105" s="101"/>
      <c r="AE105" s="102"/>
      <c r="AF105" s="103"/>
      <c r="AG105" s="103"/>
      <c r="AH105" s="103"/>
      <c r="AI105" s="103"/>
      <c r="AJ105" s="103"/>
      <c r="AK105" s="104"/>
      <c r="AL105" s="287"/>
      <c r="AM105" s="308"/>
      <c r="AN105" s="105"/>
      <c r="AO105" s="275"/>
      <c r="AP105" s="284"/>
      <c r="AQ105" s="122"/>
      <c r="AR105" s="329"/>
      <c r="AS105" s="122"/>
      <c r="AU105" s="184" t="e">
        <f t="shared" si="8"/>
        <v>#VALUE!</v>
      </c>
      <c r="AV105" s="176" t="str">
        <f t="shared" si="22"/>
        <v/>
      </c>
      <c r="AW105" s="177" t="str">
        <f t="shared" ref="AW105:AW113" si="31">IF(C105="",IF(AV105="","",AV105),AVERAGE(AV96:AV113))</f>
        <v/>
      </c>
      <c r="AX105" s="178" t="str">
        <f t="shared" si="29"/>
        <v/>
      </c>
      <c r="AY105" s="176" t="str">
        <f t="shared" si="25"/>
        <v/>
      </c>
      <c r="AZ105" s="177" t="str">
        <f t="shared" ref="AZ105:AZ113" si="32">IF(F105="",IF(AY105="","",AY105),AVERAGE(AY96:AY113))</f>
        <v/>
      </c>
      <c r="BA105" s="178" t="str">
        <f t="shared" si="30"/>
        <v/>
      </c>
      <c r="BB105" s="180">
        <v>1</v>
      </c>
      <c r="BC105" s="180">
        <f t="shared" si="12"/>
        <v>1.02</v>
      </c>
      <c r="BD105" s="180">
        <f t="shared" si="13"/>
        <v>0.98</v>
      </c>
      <c r="BE105" s="180">
        <f t="shared" si="14"/>
        <v>1.03</v>
      </c>
      <c r="BF105" s="180">
        <f t="shared" si="15"/>
        <v>0.97</v>
      </c>
    </row>
    <row r="106" spans="2:58" s="6" customFormat="1" x14ac:dyDescent="0.25">
      <c r="B106" s="96"/>
      <c r="C106" s="97"/>
      <c r="D106" s="114" t="str">
        <f t="shared" si="3"/>
        <v/>
      </c>
      <c r="E106" s="191" t="str">
        <f t="shared" si="4"/>
        <v/>
      </c>
      <c r="F106" s="97"/>
      <c r="G106" s="114" t="str">
        <f t="shared" si="20"/>
        <v/>
      </c>
      <c r="H106" s="191" t="str">
        <f t="shared" si="21"/>
        <v/>
      </c>
      <c r="I106" s="190" t="str">
        <f t="shared" si="7"/>
        <v/>
      </c>
      <c r="J106" s="189"/>
      <c r="K106" s="101" t="str">
        <f t="shared" si="28"/>
        <v/>
      </c>
      <c r="L106" s="101"/>
      <c r="M106" s="101"/>
      <c r="N106" s="101"/>
      <c r="O106" s="101"/>
      <c r="P106" s="101"/>
      <c r="Q106" s="102"/>
      <c r="R106" s="103"/>
      <c r="S106" s="103"/>
      <c r="T106" s="103"/>
      <c r="U106" s="103"/>
      <c r="V106" s="103"/>
      <c r="W106" s="104"/>
      <c r="X106" s="189"/>
      <c r="Y106" s="101"/>
      <c r="Z106" s="101"/>
      <c r="AA106" s="101"/>
      <c r="AB106" s="101"/>
      <c r="AC106" s="101"/>
      <c r="AD106" s="101"/>
      <c r="AE106" s="102"/>
      <c r="AF106" s="103"/>
      <c r="AG106" s="103"/>
      <c r="AH106" s="103"/>
      <c r="AI106" s="103"/>
      <c r="AJ106" s="103"/>
      <c r="AK106" s="104"/>
      <c r="AL106" s="287"/>
      <c r="AM106" s="308"/>
      <c r="AN106" s="105"/>
      <c r="AO106" s="275"/>
      <c r="AP106" s="284"/>
      <c r="AQ106" s="122"/>
      <c r="AR106" s="329"/>
      <c r="AS106" s="122"/>
      <c r="AU106" s="184" t="e">
        <f t="shared" si="8"/>
        <v>#VALUE!</v>
      </c>
      <c r="AV106" s="176" t="str">
        <f t="shared" si="22"/>
        <v/>
      </c>
      <c r="AW106" s="177" t="str">
        <f t="shared" si="31"/>
        <v/>
      </c>
      <c r="AX106" s="178" t="str">
        <f t="shared" si="29"/>
        <v/>
      </c>
      <c r="AY106" s="176" t="str">
        <f t="shared" si="25"/>
        <v/>
      </c>
      <c r="AZ106" s="177" t="str">
        <f t="shared" si="32"/>
        <v/>
      </c>
      <c r="BA106" s="178" t="str">
        <f t="shared" si="30"/>
        <v/>
      </c>
      <c r="BB106" s="180">
        <v>1</v>
      </c>
      <c r="BC106" s="180">
        <f t="shared" si="12"/>
        <v>1.02</v>
      </c>
      <c r="BD106" s="180">
        <f t="shared" si="13"/>
        <v>0.98</v>
      </c>
      <c r="BE106" s="180">
        <f t="shared" si="14"/>
        <v>1.03</v>
      </c>
      <c r="BF106" s="180">
        <f t="shared" si="15"/>
        <v>0.97</v>
      </c>
    </row>
    <row r="107" spans="2:58" s="6" customFormat="1" x14ac:dyDescent="0.25">
      <c r="B107" s="96"/>
      <c r="C107" s="97"/>
      <c r="D107" s="114" t="str">
        <f t="shared" si="3"/>
        <v/>
      </c>
      <c r="E107" s="191" t="str">
        <f t="shared" si="4"/>
        <v/>
      </c>
      <c r="F107" s="97"/>
      <c r="G107" s="114" t="str">
        <f t="shared" si="20"/>
        <v/>
      </c>
      <c r="H107" s="191" t="str">
        <f t="shared" si="21"/>
        <v/>
      </c>
      <c r="I107" s="190" t="str">
        <f t="shared" si="7"/>
        <v/>
      </c>
      <c r="J107" s="189"/>
      <c r="K107" s="101" t="str">
        <f t="shared" si="28"/>
        <v/>
      </c>
      <c r="L107" s="101"/>
      <c r="M107" s="101"/>
      <c r="N107" s="101"/>
      <c r="O107" s="101"/>
      <c r="P107" s="101"/>
      <c r="Q107" s="102"/>
      <c r="R107" s="103"/>
      <c r="S107" s="103"/>
      <c r="T107" s="103"/>
      <c r="U107" s="103"/>
      <c r="V107" s="103"/>
      <c r="W107" s="104"/>
      <c r="X107" s="189"/>
      <c r="Y107" s="101"/>
      <c r="Z107" s="101"/>
      <c r="AA107" s="101"/>
      <c r="AB107" s="101"/>
      <c r="AC107" s="101"/>
      <c r="AD107" s="101"/>
      <c r="AE107" s="102"/>
      <c r="AF107" s="103"/>
      <c r="AG107" s="103"/>
      <c r="AH107" s="103"/>
      <c r="AI107" s="103"/>
      <c r="AJ107" s="103"/>
      <c r="AK107" s="104"/>
      <c r="AL107" s="287"/>
      <c r="AM107" s="308"/>
      <c r="AN107" s="105"/>
      <c r="AO107" s="275"/>
      <c r="AP107" s="284"/>
      <c r="AQ107" s="122"/>
      <c r="AR107" s="329"/>
      <c r="AS107" s="122"/>
      <c r="AU107" s="184" t="e">
        <f t="shared" si="8"/>
        <v>#VALUE!</v>
      </c>
      <c r="AV107" s="176" t="str">
        <f t="shared" si="22"/>
        <v/>
      </c>
      <c r="AW107" s="177" t="str">
        <f t="shared" si="31"/>
        <v/>
      </c>
      <c r="AX107" s="178" t="str">
        <f t="shared" si="29"/>
        <v/>
      </c>
      <c r="AY107" s="176" t="str">
        <f t="shared" si="25"/>
        <v/>
      </c>
      <c r="AZ107" s="177" t="str">
        <f t="shared" si="32"/>
        <v/>
      </c>
      <c r="BA107" s="178" t="str">
        <f t="shared" si="30"/>
        <v/>
      </c>
      <c r="BB107" s="180">
        <v>1</v>
      </c>
      <c r="BC107" s="180">
        <f t="shared" si="12"/>
        <v>1.02</v>
      </c>
      <c r="BD107" s="180">
        <f t="shared" si="13"/>
        <v>0.98</v>
      </c>
      <c r="BE107" s="180">
        <f t="shared" si="14"/>
        <v>1.03</v>
      </c>
      <c r="BF107" s="180">
        <f t="shared" si="15"/>
        <v>0.97</v>
      </c>
    </row>
    <row r="108" spans="2:58" s="6" customFormat="1" x14ac:dyDescent="0.25">
      <c r="B108" s="96"/>
      <c r="C108" s="97"/>
      <c r="D108" s="114" t="str">
        <f t="shared" si="3"/>
        <v/>
      </c>
      <c r="E108" s="191" t="str">
        <f t="shared" si="4"/>
        <v/>
      </c>
      <c r="F108" s="97"/>
      <c r="G108" s="114" t="str">
        <f t="shared" si="20"/>
        <v/>
      </c>
      <c r="H108" s="191" t="str">
        <f t="shared" si="21"/>
        <v/>
      </c>
      <c r="I108" s="190" t="str">
        <f t="shared" si="7"/>
        <v/>
      </c>
      <c r="J108" s="189"/>
      <c r="K108" s="101" t="str">
        <f t="shared" si="28"/>
        <v/>
      </c>
      <c r="L108" s="101"/>
      <c r="M108" s="101"/>
      <c r="N108" s="101"/>
      <c r="O108" s="101"/>
      <c r="P108" s="101"/>
      <c r="Q108" s="102"/>
      <c r="R108" s="103"/>
      <c r="S108" s="103"/>
      <c r="T108" s="103"/>
      <c r="U108" s="103"/>
      <c r="V108" s="103"/>
      <c r="W108" s="104"/>
      <c r="X108" s="189"/>
      <c r="Y108" s="101"/>
      <c r="Z108" s="101"/>
      <c r="AA108" s="101"/>
      <c r="AB108" s="101"/>
      <c r="AC108" s="101"/>
      <c r="AD108" s="101"/>
      <c r="AE108" s="102"/>
      <c r="AF108" s="103"/>
      <c r="AG108" s="103"/>
      <c r="AH108" s="103"/>
      <c r="AI108" s="103"/>
      <c r="AJ108" s="103"/>
      <c r="AK108" s="104"/>
      <c r="AL108" s="287"/>
      <c r="AM108" s="308"/>
      <c r="AN108" s="105"/>
      <c r="AO108" s="275"/>
      <c r="AP108" s="284"/>
      <c r="AQ108" s="122"/>
      <c r="AR108" s="329"/>
      <c r="AS108" s="122"/>
      <c r="AU108" s="184" t="e">
        <f t="shared" si="8"/>
        <v>#VALUE!</v>
      </c>
      <c r="AV108" s="176" t="str">
        <f t="shared" si="22"/>
        <v/>
      </c>
      <c r="AW108" s="177" t="str">
        <f t="shared" si="31"/>
        <v/>
      </c>
      <c r="AX108" s="178" t="str">
        <f t="shared" si="29"/>
        <v/>
      </c>
      <c r="AY108" s="176" t="str">
        <f t="shared" si="25"/>
        <v/>
      </c>
      <c r="AZ108" s="177" t="str">
        <f t="shared" si="32"/>
        <v/>
      </c>
      <c r="BA108" s="178" t="str">
        <f t="shared" si="30"/>
        <v/>
      </c>
      <c r="BB108" s="180">
        <v>1</v>
      </c>
      <c r="BC108" s="180">
        <f t="shared" si="12"/>
        <v>1.02</v>
      </c>
      <c r="BD108" s="180">
        <f t="shared" si="13"/>
        <v>0.98</v>
      </c>
      <c r="BE108" s="180">
        <f t="shared" si="14"/>
        <v>1.03</v>
      </c>
      <c r="BF108" s="180">
        <f t="shared" si="15"/>
        <v>0.97</v>
      </c>
    </row>
    <row r="109" spans="2:58" s="6" customFormat="1" x14ac:dyDescent="0.25">
      <c r="B109" s="96"/>
      <c r="C109" s="97"/>
      <c r="D109" s="114" t="str">
        <f t="shared" si="3"/>
        <v/>
      </c>
      <c r="E109" s="191" t="str">
        <f t="shared" si="4"/>
        <v/>
      </c>
      <c r="F109" s="97"/>
      <c r="G109" s="114" t="str">
        <f t="shared" si="20"/>
        <v/>
      </c>
      <c r="H109" s="191" t="str">
        <f t="shared" si="21"/>
        <v/>
      </c>
      <c r="I109" s="190" t="str">
        <f t="shared" si="7"/>
        <v/>
      </c>
      <c r="J109" s="189"/>
      <c r="K109" s="101" t="str">
        <f t="shared" si="28"/>
        <v/>
      </c>
      <c r="L109" s="101"/>
      <c r="M109" s="101"/>
      <c r="N109" s="101"/>
      <c r="O109" s="101"/>
      <c r="P109" s="101"/>
      <c r="Q109" s="102"/>
      <c r="R109" s="103"/>
      <c r="S109" s="103"/>
      <c r="T109" s="103"/>
      <c r="U109" s="103"/>
      <c r="V109" s="103"/>
      <c r="W109" s="104"/>
      <c r="X109" s="189"/>
      <c r="Y109" s="101"/>
      <c r="Z109" s="101"/>
      <c r="AA109" s="101"/>
      <c r="AB109" s="101"/>
      <c r="AC109" s="101"/>
      <c r="AD109" s="101"/>
      <c r="AE109" s="102"/>
      <c r="AF109" s="103"/>
      <c r="AG109" s="103"/>
      <c r="AH109" s="103"/>
      <c r="AI109" s="103"/>
      <c r="AJ109" s="103"/>
      <c r="AK109" s="104"/>
      <c r="AL109" s="287"/>
      <c r="AM109" s="308"/>
      <c r="AN109" s="105"/>
      <c r="AO109" s="275"/>
      <c r="AP109" s="284"/>
      <c r="AQ109" s="122"/>
      <c r="AR109" s="329"/>
      <c r="AS109" s="122"/>
      <c r="AU109" s="184" t="e">
        <f t="shared" si="8"/>
        <v>#VALUE!</v>
      </c>
      <c r="AV109" s="176" t="str">
        <f t="shared" si="22"/>
        <v/>
      </c>
      <c r="AW109" s="177" t="str">
        <f t="shared" si="31"/>
        <v/>
      </c>
      <c r="AX109" s="178" t="str">
        <f t="shared" si="29"/>
        <v/>
      </c>
      <c r="AY109" s="176" t="str">
        <f t="shared" si="25"/>
        <v/>
      </c>
      <c r="AZ109" s="177" t="str">
        <f t="shared" si="32"/>
        <v/>
      </c>
      <c r="BA109" s="178" t="str">
        <f t="shared" si="30"/>
        <v/>
      </c>
      <c r="BB109" s="180">
        <v>1</v>
      </c>
      <c r="BC109" s="180">
        <f t="shared" si="12"/>
        <v>1.02</v>
      </c>
      <c r="BD109" s="180">
        <f t="shared" si="13"/>
        <v>0.98</v>
      </c>
      <c r="BE109" s="180">
        <f t="shared" si="14"/>
        <v>1.03</v>
      </c>
      <c r="BF109" s="180">
        <f t="shared" si="15"/>
        <v>0.97</v>
      </c>
    </row>
    <row r="110" spans="2:58" s="6" customFormat="1" x14ac:dyDescent="0.25">
      <c r="B110" s="96"/>
      <c r="C110" s="97"/>
      <c r="D110" s="114" t="str">
        <f t="shared" si="3"/>
        <v/>
      </c>
      <c r="E110" s="191" t="str">
        <f t="shared" si="4"/>
        <v/>
      </c>
      <c r="F110" s="97"/>
      <c r="G110" s="114" t="str">
        <f t="shared" si="20"/>
        <v/>
      </c>
      <c r="H110" s="191" t="str">
        <f t="shared" si="21"/>
        <v/>
      </c>
      <c r="I110" s="190" t="str">
        <f t="shared" si="7"/>
        <v/>
      </c>
      <c r="J110" s="189"/>
      <c r="K110" s="101" t="str">
        <f t="shared" si="28"/>
        <v/>
      </c>
      <c r="L110" s="101"/>
      <c r="M110" s="101"/>
      <c r="N110" s="101"/>
      <c r="O110" s="101"/>
      <c r="P110" s="101"/>
      <c r="Q110" s="102"/>
      <c r="R110" s="103"/>
      <c r="S110" s="103"/>
      <c r="T110" s="103"/>
      <c r="U110" s="103"/>
      <c r="V110" s="103"/>
      <c r="W110" s="104"/>
      <c r="X110" s="189"/>
      <c r="Y110" s="101"/>
      <c r="Z110" s="101"/>
      <c r="AA110" s="101"/>
      <c r="AB110" s="101"/>
      <c r="AC110" s="101"/>
      <c r="AD110" s="101"/>
      <c r="AE110" s="102"/>
      <c r="AF110" s="103"/>
      <c r="AG110" s="103"/>
      <c r="AH110" s="103"/>
      <c r="AI110" s="103"/>
      <c r="AJ110" s="103"/>
      <c r="AK110" s="104"/>
      <c r="AL110" s="287"/>
      <c r="AM110" s="308"/>
      <c r="AN110" s="105"/>
      <c r="AO110" s="275"/>
      <c r="AP110" s="284"/>
      <c r="AQ110" s="122"/>
      <c r="AR110" s="329"/>
      <c r="AS110" s="122"/>
      <c r="AU110" s="184" t="e">
        <f t="shared" si="8"/>
        <v>#VALUE!</v>
      </c>
      <c r="AV110" s="176" t="str">
        <f t="shared" si="22"/>
        <v/>
      </c>
      <c r="AW110" s="177" t="str">
        <f t="shared" si="31"/>
        <v/>
      </c>
      <c r="AX110" s="178" t="str">
        <f t="shared" si="29"/>
        <v/>
      </c>
      <c r="AY110" s="176" t="str">
        <f t="shared" si="25"/>
        <v/>
      </c>
      <c r="AZ110" s="177" t="str">
        <f t="shared" si="32"/>
        <v/>
      </c>
      <c r="BA110" s="178" t="str">
        <f t="shared" si="30"/>
        <v/>
      </c>
      <c r="BB110" s="180">
        <v>1</v>
      </c>
      <c r="BC110" s="180">
        <f t="shared" si="12"/>
        <v>1.02</v>
      </c>
      <c r="BD110" s="180">
        <f t="shared" si="13"/>
        <v>0.98</v>
      </c>
      <c r="BE110" s="180">
        <f t="shared" si="14"/>
        <v>1.03</v>
      </c>
      <c r="BF110" s="180">
        <f t="shared" si="15"/>
        <v>0.97</v>
      </c>
    </row>
    <row r="111" spans="2:58" s="6" customFormat="1" x14ac:dyDescent="0.25">
      <c r="B111" s="96"/>
      <c r="C111" s="97"/>
      <c r="D111" s="114" t="str">
        <f t="shared" si="3"/>
        <v/>
      </c>
      <c r="E111" s="191" t="str">
        <f t="shared" si="4"/>
        <v/>
      </c>
      <c r="F111" s="97"/>
      <c r="G111" s="114" t="str">
        <f t="shared" si="20"/>
        <v/>
      </c>
      <c r="H111" s="191" t="str">
        <f t="shared" si="21"/>
        <v/>
      </c>
      <c r="I111" s="190" t="str">
        <f t="shared" si="7"/>
        <v/>
      </c>
      <c r="J111" s="189"/>
      <c r="K111" s="101" t="str">
        <f t="shared" si="28"/>
        <v/>
      </c>
      <c r="L111" s="101"/>
      <c r="M111" s="101"/>
      <c r="N111" s="101"/>
      <c r="O111" s="101"/>
      <c r="P111" s="101"/>
      <c r="Q111" s="102"/>
      <c r="R111" s="103"/>
      <c r="S111" s="103"/>
      <c r="T111" s="103"/>
      <c r="U111" s="103"/>
      <c r="V111" s="103"/>
      <c r="W111" s="104"/>
      <c r="X111" s="189"/>
      <c r="Y111" s="101"/>
      <c r="Z111" s="101"/>
      <c r="AA111" s="101"/>
      <c r="AB111" s="101"/>
      <c r="AC111" s="101"/>
      <c r="AD111" s="101"/>
      <c r="AE111" s="102"/>
      <c r="AF111" s="103"/>
      <c r="AG111" s="103"/>
      <c r="AH111" s="103"/>
      <c r="AI111" s="103"/>
      <c r="AJ111" s="103"/>
      <c r="AK111" s="104"/>
      <c r="AL111" s="287"/>
      <c r="AM111" s="308"/>
      <c r="AN111" s="105"/>
      <c r="AO111" s="275"/>
      <c r="AP111" s="284"/>
      <c r="AQ111" s="122"/>
      <c r="AR111" s="329"/>
      <c r="AS111" s="122"/>
      <c r="AU111" s="184" t="e">
        <f t="shared" si="8"/>
        <v>#VALUE!</v>
      </c>
      <c r="AV111" s="176" t="str">
        <f t="shared" si="22"/>
        <v/>
      </c>
      <c r="AW111" s="177" t="str">
        <f t="shared" si="31"/>
        <v/>
      </c>
      <c r="AX111" s="178" t="str">
        <f t="shared" si="29"/>
        <v/>
      </c>
      <c r="AY111" s="176" t="str">
        <f t="shared" si="25"/>
        <v/>
      </c>
      <c r="AZ111" s="177" t="str">
        <f t="shared" si="32"/>
        <v/>
      </c>
      <c r="BA111" s="178" t="str">
        <f t="shared" si="30"/>
        <v/>
      </c>
      <c r="BB111" s="180">
        <v>1</v>
      </c>
      <c r="BC111" s="180">
        <f t="shared" si="12"/>
        <v>1.02</v>
      </c>
      <c r="BD111" s="180">
        <f t="shared" si="13"/>
        <v>0.98</v>
      </c>
      <c r="BE111" s="180">
        <f t="shared" si="14"/>
        <v>1.03</v>
      </c>
      <c r="BF111" s="180">
        <f t="shared" si="15"/>
        <v>0.97</v>
      </c>
    </row>
    <row r="112" spans="2:58" s="6" customFormat="1" x14ac:dyDescent="0.25">
      <c r="B112" s="96"/>
      <c r="C112" s="97"/>
      <c r="D112" s="114" t="str">
        <f t="shared" si="3"/>
        <v/>
      </c>
      <c r="E112" s="191" t="str">
        <f t="shared" si="4"/>
        <v/>
      </c>
      <c r="F112" s="97"/>
      <c r="G112" s="114" t="str">
        <f t="shared" si="20"/>
        <v/>
      </c>
      <c r="H112" s="191" t="str">
        <f t="shared" si="21"/>
        <v/>
      </c>
      <c r="I112" s="190" t="str">
        <f t="shared" si="7"/>
        <v/>
      </c>
      <c r="J112" s="189"/>
      <c r="K112" s="101" t="str">
        <f t="shared" si="28"/>
        <v/>
      </c>
      <c r="L112" s="101"/>
      <c r="M112" s="101"/>
      <c r="N112" s="101"/>
      <c r="O112" s="101"/>
      <c r="P112" s="101"/>
      <c r="Q112" s="102"/>
      <c r="R112" s="103"/>
      <c r="S112" s="103"/>
      <c r="T112" s="103"/>
      <c r="U112" s="103"/>
      <c r="V112" s="103"/>
      <c r="W112" s="104"/>
      <c r="X112" s="189"/>
      <c r="Y112" s="101"/>
      <c r="Z112" s="101"/>
      <c r="AA112" s="101"/>
      <c r="AB112" s="101"/>
      <c r="AC112" s="101"/>
      <c r="AD112" s="101"/>
      <c r="AE112" s="102"/>
      <c r="AF112" s="103"/>
      <c r="AG112" s="103"/>
      <c r="AH112" s="103"/>
      <c r="AI112" s="103"/>
      <c r="AJ112" s="103"/>
      <c r="AK112" s="104"/>
      <c r="AL112" s="287"/>
      <c r="AM112" s="308"/>
      <c r="AN112" s="105"/>
      <c r="AO112" s="275"/>
      <c r="AP112" s="284"/>
      <c r="AQ112" s="122"/>
      <c r="AR112" s="329"/>
      <c r="AS112" s="122"/>
      <c r="AU112" s="184" t="e">
        <f t="shared" si="8"/>
        <v>#VALUE!</v>
      </c>
      <c r="AV112" s="176" t="str">
        <f t="shared" si="22"/>
        <v/>
      </c>
      <c r="AW112" s="177" t="str">
        <f t="shared" si="31"/>
        <v/>
      </c>
      <c r="AX112" s="178" t="str">
        <f t="shared" si="29"/>
        <v/>
      </c>
      <c r="AY112" s="176" t="str">
        <f t="shared" si="25"/>
        <v/>
      </c>
      <c r="AZ112" s="177" t="str">
        <f t="shared" si="32"/>
        <v/>
      </c>
      <c r="BA112" s="178" t="str">
        <f t="shared" si="30"/>
        <v/>
      </c>
      <c r="BB112" s="180">
        <v>1</v>
      </c>
      <c r="BC112" s="180">
        <f t="shared" si="12"/>
        <v>1.02</v>
      </c>
      <c r="BD112" s="180">
        <f t="shared" si="13"/>
        <v>0.98</v>
      </c>
      <c r="BE112" s="180">
        <f t="shared" si="14"/>
        <v>1.03</v>
      </c>
      <c r="BF112" s="180">
        <f t="shared" si="15"/>
        <v>0.97</v>
      </c>
    </row>
    <row r="113" spans="2:58" s="6" customFormat="1" ht="15.75" thickBot="1" x14ac:dyDescent="0.3">
      <c r="B113" s="400"/>
      <c r="C113" s="123"/>
      <c r="D113" s="124" t="str">
        <f t="shared" si="3"/>
        <v/>
      </c>
      <c r="E113" s="401" t="str">
        <f t="shared" si="4"/>
        <v/>
      </c>
      <c r="F113" s="123"/>
      <c r="G113" s="124" t="str">
        <f t="shared" si="20"/>
        <v/>
      </c>
      <c r="H113" s="401" t="str">
        <f t="shared" si="21"/>
        <v/>
      </c>
      <c r="I113" s="402" t="str">
        <f t="shared" si="7"/>
        <v/>
      </c>
      <c r="J113" s="403"/>
      <c r="K113" s="404" t="str">
        <f t="shared" si="28"/>
        <v/>
      </c>
      <c r="L113" s="404"/>
      <c r="M113" s="404"/>
      <c r="N113" s="404"/>
      <c r="O113" s="404"/>
      <c r="P113" s="404"/>
      <c r="Q113" s="405"/>
      <c r="R113" s="406"/>
      <c r="S113" s="406"/>
      <c r="T113" s="406"/>
      <c r="U113" s="406"/>
      <c r="V113" s="406"/>
      <c r="W113" s="407"/>
      <c r="X113" s="403"/>
      <c r="Y113" s="404"/>
      <c r="Z113" s="404"/>
      <c r="AA113" s="404"/>
      <c r="AB113" s="404"/>
      <c r="AC113" s="404"/>
      <c r="AD113" s="404"/>
      <c r="AE113" s="405"/>
      <c r="AF113" s="406"/>
      <c r="AG113" s="406"/>
      <c r="AH113" s="406"/>
      <c r="AI113" s="406"/>
      <c r="AJ113" s="406"/>
      <c r="AK113" s="407"/>
      <c r="AL113" s="334"/>
      <c r="AM113" s="338"/>
      <c r="AN113" s="186"/>
      <c r="AO113" s="276"/>
      <c r="AP113" s="339"/>
      <c r="AQ113" s="126"/>
      <c r="AR113" s="340"/>
      <c r="AS113" s="126"/>
      <c r="AU113" s="184" t="e">
        <f t="shared" si="8"/>
        <v>#VALUE!</v>
      </c>
      <c r="AV113" s="176" t="str">
        <f t="shared" si="22"/>
        <v/>
      </c>
      <c r="AW113" s="177" t="str">
        <f t="shared" si="31"/>
        <v/>
      </c>
      <c r="AX113" s="178" t="str">
        <f t="shared" si="29"/>
        <v/>
      </c>
      <c r="AY113" s="176" t="str">
        <f t="shared" si="25"/>
        <v/>
      </c>
      <c r="AZ113" s="177" t="str">
        <f t="shared" si="32"/>
        <v/>
      </c>
      <c r="BA113" s="178" t="str">
        <f t="shared" si="30"/>
        <v/>
      </c>
      <c r="BB113" s="180">
        <v>1</v>
      </c>
      <c r="BC113" s="180">
        <f t="shared" ref="BC113" si="33">1+1*$BC$49</f>
        <v>1.02</v>
      </c>
      <c r="BD113" s="180">
        <f t="shared" ref="BD113" si="34">1+1*$BD$49</f>
        <v>0.98</v>
      </c>
      <c r="BE113" s="180">
        <f t="shared" ref="BE113" si="35">1+1*$BE$49</f>
        <v>1.03</v>
      </c>
      <c r="BF113" s="180">
        <f t="shared" ref="BF113" si="36">1+1*$BF$49</f>
        <v>0.97</v>
      </c>
    </row>
  </sheetData>
  <mergeCells count="33">
    <mergeCell ref="D18:K18"/>
    <mergeCell ref="L30:M30"/>
    <mergeCell ref="B25:J25"/>
    <mergeCell ref="I27:J27"/>
    <mergeCell ref="B2:BF4"/>
    <mergeCell ref="BD5:BF5"/>
    <mergeCell ref="BD6:BF6"/>
    <mergeCell ref="BD7:BF7"/>
    <mergeCell ref="B13:BF13"/>
    <mergeCell ref="BD9:BE9"/>
    <mergeCell ref="BD10:BE10"/>
    <mergeCell ref="BD11:BE11"/>
    <mergeCell ref="E44:F44"/>
    <mergeCell ref="G44:H44"/>
    <mergeCell ref="I44:J44"/>
    <mergeCell ref="E27:F27"/>
    <mergeCell ref="G27:H27"/>
    <mergeCell ref="G33:H33"/>
    <mergeCell ref="I33:J33"/>
    <mergeCell ref="E33:F33"/>
    <mergeCell ref="E37:F37"/>
    <mergeCell ref="I41:J41"/>
    <mergeCell ref="G37:H37"/>
    <mergeCell ref="I37:J37"/>
    <mergeCell ref="E41:F41"/>
    <mergeCell ref="G41:H41"/>
    <mergeCell ref="X48:AK48"/>
    <mergeCell ref="F48:H48"/>
    <mergeCell ref="C48:E48"/>
    <mergeCell ref="AU48:BA48"/>
    <mergeCell ref="AP48:AQ48"/>
    <mergeCell ref="AR48:AS48"/>
    <mergeCell ref="J48:W48"/>
  </mergeCells>
  <conditionalFormatting sqref="B34">
    <cfRule type="containsBlanks" dxfId="369" priority="427">
      <formula>LEN(TRIM(B34))=0</formula>
    </cfRule>
  </conditionalFormatting>
  <conditionalFormatting sqref="B38">
    <cfRule type="containsBlanks" dxfId="368" priority="426">
      <formula>LEN(TRIM(B38))=0</formula>
    </cfRule>
  </conditionalFormatting>
  <conditionalFormatting sqref="C30">
    <cfRule type="containsBlanks" dxfId="367" priority="430">
      <formula>LEN(TRIM(C30))=0</formula>
    </cfRule>
  </conditionalFormatting>
  <conditionalFormatting sqref="C67:C68">
    <cfRule type="containsBlanks" dxfId="366" priority="74" stopIfTrue="1">
      <formula>LEN(TRIM(C67))=0</formula>
    </cfRule>
  </conditionalFormatting>
  <conditionalFormatting sqref="C68">
    <cfRule type="cellIs" dxfId="365" priority="98" operator="lessThan">
      <formula>$J$28</formula>
    </cfRule>
    <cfRule type="cellIs" dxfId="364" priority="99" operator="greaterThan">
      <formula>$I$28</formula>
    </cfRule>
    <cfRule type="cellIs" dxfId="363" priority="103" operator="greaterThan">
      <formula>$G$28</formula>
    </cfRule>
    <cfRule type="cellIs" dxfId="362" priority="97" operator="between">
      <formula>$F$28</formula>
      <formula>$E$28</formula>
    </cfRule>
    <cfRule type="cellIs" dxfId="361" priority="100" operator="equal">
      <formula>$H$28</formula>
    </cfRule>
    <cfRule type="cellIs" dxfId="360" priority="101" operator="lessThan">
      <formula>$H$28</formula>
    </cfRule>
    <cfRule type="cellIs" dxfId="359" priority="102" operator="equal">
      <formula>$G$28</formula>
    </cfRule>
  </conditionalFormatting>
  <conditionalFormatting sqref="C50:E113 F50:F98">
    <cfRule type="containsBlanks" dxfId="358" priority="134" stopIfTrue="1">
      <formula>LEN(TRIM(C50))=0</formula>
    </cfRule>
  </conditionalFormatting>
  <conditionalFormatting sqref="D34:D36">
    <cfRule type="containsBlanks" dxfId="357" priority="1002">
      <formula>LEN(TRIM(D34))=0</formula>
    </cfRule>
  </conditionalFormatting>
  <conditionalFormatting sqref="D42">
    <cfRule type="containsBlanks" dxfId="356" priority="1001">
      <formula>LEN(TRIM(D42))=0</formula>
    </cfRule>
  </conditionalFormatting>
  <conditionalFormatting sqref="D49:E49">
    <cfRule type="containsBlanks" dxfId="355" priority="1050">
      <formula>LEN(TRIM(D49))=0</formula>
    </cfRule>
  </conditionalFormatting>
  <conditionalFormatting sqref="D50:E113 G50:H113">
    <cfRule type="cellIs" dxfId="354" priority="1057" operator="greaterThan">
      <formula>0.0201</formula>
    </cfRule>
    <cfRule type="cellIs" dxfId="353" priority="1056" operator="lessThan">
      <formula>-0.0201</formula>
    </cfRule>
  </conditionalFormatting>
  <conditionalFormatting sqref="F50:F67 AE50:AE67 AE69:AE71 F69:F98">
    <cfRule type="cellIs" dxfId="352" priority="401" operator="greaterThan">
      <formula>$G$29</formula>
    </cfRule>
    <cfRule type="cellIs" dxfId="351" priority="400" operator="equal">
      <formula>$G$29</formula>
    </cfRule>
    <cfRule type="cellIs" dxfId="350" priority="399" operator="lessThan">
      <formula>$H$29</formula>
    </cfRule>
    <cfRule type="cellIs" dxfId="349" priority="398" operator="equal">
      <formula>$H$29</formula>
    </cfRule>
    <cfRule type="cellIs" dxfId="348" priority="397" operator="greaterThan">
      <formula>$I$29</formula>
    </cfRule>
    <cfRule type="cellIs" dxfId="347" priority="396" operator="lessThan">
      <formula>$J$29</formula>
    </cfRule>
  </conditionalFormatting>
  <conditionalFormatting sqref="F51:F67">
    <cfRule type="containsBlanks" dxfId="346" priority="994" stopIfTrue="1">
      <formula>LEN(TRIM(F51))=0</formula>
    </cfRule>
  </conditionalFormatting>
  <conditionalFormatting sqref="F68">
    <cfRule type="cellIs" dxfId="345" priority="95" operator="greaterThan">
      <formula>$G$29</formula>
    </cfRule>
    <cfRule type="cellIs" dxfId="344" priority="93" operator="lessThan">
      <formula>$H$29</formula>
    </cfRule>
    <cfRule type="cellIs" dxfId="343" priority="92" operator="equal">
      <formula>$H$29</formula>
    </cfRule>
    <cfRule type="cellIs" dxfId="342" priority="91" operator="greaterThan">
      <formula>$I$29</formula>
    </cfRule>
    <cfRule type="cellIs" dxfId="341" priority="89" operator="between">
      <formula>$F$29</formula>
      <formula>$E$29</formula>
    </cfRule>
    <cfRule type="containsBlanks" dxfId="340" priority="88" stopIfTrue="1">
      <formula>LEN(TRIM(F68))=0</formula>
    </cfRule>
    <cfRule type="cellIs" dxfId="339" priority="94" operator="equal">
      <formula>$G$29</formula>
    </cfRule>
    <cfRule type="cellIs" dxfId="338" priority="90" operator="lessThan">
      <formula>$J$29</formula>
    </cfRule>
  </conditionalFormatting>
  <conditionalFormatting sqref="G114:G1048576">
    <cfRule type="cellIs" dxfId="337" priority="1063" operator="lessThanOrEqual">
      <formula>#REF!</formula>
    </cfRule>
    <cfRule type="cellIs" dxfId="336" priority="1064" operator="greaterThanOrEqual">
      <formula>#REF!</formula>
    </cfRule>
    <cfRule type="cellIs" dxfId="335" priority="1065" operator="lessThanOrEqual">
      <formula>#REF!</formula>
    </cfRule>
    <cfRule type="cellIs" dxfId="334" priority="1066" operator="greaterThanOrEqual">
      <formula>#REF!</formula>
    </cfRule>
  </conditionalFormatting>
  <conditionalFormatting sqref="G28:H31">
    <cfRule type="containsBlanks" dxfId="333" priority="428">
      <formula>LEN(TRIM(G28))=0</formula>
    </cfRule>
  </conditionalFormatting>
  <conditionalFormatting sqref="G49:H49">
    <cfRule type="containsBlanks" dxfId="332" priority="766">
      <formula>LEN(TRIM(G49))=0</formula>
    </cfRule>
  </conditionalFormatting>
  <conditionalFormatting sqref="G50:H113 D50:E113">
    <cfRule type="cellIs" dxfId="331" priority="1058" operator="between">
      <formula>0.02</formula>
      <formula>-0.02</formula>
    </cfRule>
    <cfRule type="cellIs" dxfId="330" priority="1054" operator="lessThan">
      <formula>-0.03</formula>
    </cfRule>
    <cfRule type="cellIs" dxfId="329" priority="1055" operator="greaterThan">
      <formula>0.03</formula>
    </cfRule>
  </conditionalFormatting>
  <conditionalFormatting sqref="I49:I113">
    <cfRule type="containsBlanks" dxfId="328" priority="1059">
      <formula>LEN(TRIM(I49))=0</formula>
    </cfRule>
  </conditionalFormatting>
  <conditionalFormatting sqref="I30:J31">
    <cfRule type="containsBlanks" dxfId="327" priority="429">
      <formula>LEN(TRIM(I30))=0</formula>
    </cfRule>
  </conditionalFormatting>
  <conditionalFormatting sqref="J51:K56">
    <cfRule type="cellIs" dxfId="326" priority="817" operator="lessThan">
      <formula>-3.001</formula>
    </cfRule>
    <cfRule type="cellIs" dxfId="325" priority="819" operator="lessThan">
      <formula>-1.001</formula>
    </cfRule>
    <cfRule type="cellIs" dxfId="324" priority="820" operator="greaterThan">
      <formula>1.001</formula>
    </cfRule>
    <cfRule type="cellIs" dxfId="323" priority="818" operator="greaterThan">
      <formula>3.001</formula>
    </cfRule>
    <cfRule type="cellIs" dxfId="322" priority="821" operator="between">
      <formula>1</formula>
      <formula>-1</formula>
    </cfRule>
  </conditionalFormatting>
  <conditionalFormatting sqref="J57:K57">
    <cfRule type="cellIs" dxfId="321" priority="312" operator="lessThan">
      <formula>-1.001</formula>
    </cfRule>
    <cfRule type="cellIs" dxfId="320" priority="311" operator="greaterThan">
      <formula>3.001</formula>
    </cfRule>
    <cfRule type="cellIs" dxfId="319" priority="310" operator="lessThan">
      <formula>-3.001</formula>
    </cfRule>
    <cfRule type="cellIs" dxfId="318" priority="314" operator="between">
      <formula>1</formula>
      <formula>-1</formula>
    </cfRule>
    <cfRule type="cellIs" dxfId="317" priority="313" operator="greaterThan">
      <formula>1.001</formula>
    </cfRule>
  </conditionalFormatting>
  <conditionalFormatting sqref="J68:K68">
    <cfRule type="cellIs" dxfId="316" priority="183" operator="greaterThan">
      <formula>1.001</formula>
    </cfRule>
    <cfRule type="cellIs" dxfId="315" priority="182" operator="lessThan">
      <formula>-1.001</formula>
    </cfRule>
    <cfRule type="cellIs" dxfId="314" priority="181" operator="greaterThan">
      <formula>3.001</formula>
    </cfRule>
    <cfRule type="cellIs" dxfId="313" priority="180" operator="lessThan">
      <formula>-3.001</formula>
    </cfRule>
    <cfRule type="cellIs" dxfId="312" priority="184" operator="between">
      <formula>1</formula>
      <formula>-1</formula>
    </cfRule>
  </conditionalFormatting>
  <conditionalFormatting sqref="J50:P56">
    <cfRule type="cellIs" dxfId="311" priority="1046" operator="greaterThan">
      <formula>3.001</formula>
    </cfRule>
    <cfRule type="containsBlanks" dxfId="310" priority="1044" stopIfTrue="1">
      <formula>LEN(TRIM(J50))=0</formula>
    </cfRule>
    <cfRule type="cellIs" dxfId="309" priority="1047" operator="lessThan">
      <formula>-1.001</formula>
    </cfRule>
    <cfRule type="cellIs" dxfId="308" priority="1045" operator="lessThan">
      <formula>-3.001</formula>
    </cfRule>
    <cfRule type="cellIs" dxfId="307" priority="1049" operator="between">
      <formula>1</formula>
      <formula>-1</formula>
    </cfRule>
    <cfRule type="cellIs" dxfId="306" priority="1048" operator="greaterThan">
      <formula>1.001</formula>
    </cfRule>
  </conditionalFormatting>
  <conditionalFormatting sqref="J51:P67">
    <cfRule type="containsBlanks" dxfId="305" priority="323" stopIfTrue="1">
      <formula>LEN(TRIM(J51))=0</formula>
    </cfRule>
  </conditionalFormatting>
  <conditionalFormatting sqref="J57:P67">
    <cfRule type="cellIs" dxfId="304" priority="328" operator="between">
      <formula>1</formula>
      <formula>-1</formula>
    </cfRule>
    <cfRule type="cellIs" dxfId="303" priority="327" operator="greaterThan">
      <formula>1.001</formula>
    </cfRule>
    <cfRule type="cellIs" dxfId="302" priority="326" operator="lessThan">
      <formula>-1.001</formula>
    </cfRule>
    <cfRule type="cellIs" dxfId="301" priority="325" operator="greaterThan">
      <formula>3.001</formula>
    </cfRule>
    <cfRule type="cellIs" dxfId="300" priority="324" operator="lessThan">
      <formula>-3.001</formula>
    </cfRule>
  </conditionalFormatting>
  <conditionalFormatting sqref="J68:P71 X68:AD68">
    <cfRule type="cellIs" dxfId="299" priority="195" operator="lessThan">
      <formula>-3.001</formula>
    </cfRule>
    <cfRule type="cellIs" dxfId="298" priority="196" operator="greaterThan">
      <formula>3.001</formula>
    </cfRule>
    <cfRule type="cellIs" dxfId="297" priority="199" operator="between">
      <formula>1</formula>
      <formula>-1</formula>
    </cfRule>
  </conditionalFormatting>
  <conditionalFormatting sqref="J68:P71">
    <cfRule type="containsBlanks" dxfId="296" priority="194" stopIfTrue="1">
      <formula>LEN(TRIM(J68))=0</formula>
    </cfRule>
  </conditionalFormatting>
  <conditionalFormatting sqref="J72:P113 X72:AD113">
    <cfRule type="cellIs" dxfId="295" priority="28" operator="lessThan">
      <formula>-1.001</formula>
    </cfRule>
    <cfRule type="cellIs" dxfId="294" priority="26" operator="lessThan">
      <formula>-3.001</formula>
    </cfRule>
    <cfRule type="cellIs" dxfId="293" priority="30" operator="between">
      <formula>1</formula>
      <formula>-1</formula>
    </cfRule>
    <cfRule type="cellIs" dxfId="292" priority="29" operator="greaterThan">
      <formula>1.001</formula>
    </cfRule>
    <cfRule type="cellIs" dxfId="291" priority="27" operator="greaterThan">
      <formula>3.001</formula>
    </cfRule>
  </conditionalFormatting>
  <conditionalFormatting sqref="J57:Q57">
    <cfRule type="containsBlanks" dxfId="290" priority="278" stopIfTrue="1">
      <formula>LEN(TRIM(J57))=0</formula>
    </cfRule>
  </conditionalFormatting>
  <conditionalFormatting sqref="J68:Q68">
    <cfRule type="containsBlanks" dxfId="289" priority="148" stopIfTrue="1">
      <formula>LEN(TRIM(J68))=0</formula>
    </cfRule>
  </conditionalFormatting>
  <conditionalFormatting sqref="K50 K58:K67 N58:N67 K69:K71 N69:N71">
    <cfRule type="cellIs" dxfId="288" priority="1041" operator="lessThan">
      <formula>-1.001</formula>
    </cfRule>
    <cfRule type="cellIs" dxfId="287" priority="1040" operator="greaterThan">
      <formula>3.001</formula>
    </cfRule>
    <cfRule type="cellIs" dxfId="286" priority="1039" operator="lessThan">
      <formula>-3.001</formula>
    </cfRule>
    <cfRule type="cellIs" dxfId="285" priority="1042" operator="greaterThan">
      <formula>1.001</formula>
    </cfRule>
  </conditionalFormatting>
  <conditionalFormatting sqref="K50">
    <cfRule type="cellIs" dxfId="284" priority="1043" operator="between">
      <formula>1</formula>
      <formula>-1</formula>
    </cfRule>
  </conditionalFormatting>
  <conditionalFormatting sqref="K58:K67 N58:N67 K69:K71 N69:N71 AV50:AV113 AG51:AK67 AE51:AE67 F69:F113 AP52:AS67 AP69:AS113 G50:H113">
    <cfRule type="containsBlanks" dxfId="283" priority="1053" stopIfTrue="1">
      <formula>LEN(TRIM(F50))=0</formula>
    </cfRule>
  </conditionalFormatting>
  <conditionalFormatting sqref="K72:K113 N72:N113 AG68:AK113">
    <cfRule type="containsBlanks" dxfId="282" priority="44" stopIfTrue="1">
      <formula>LEN(TRIM(K68))=0</formula>
    </cfRule>
  </conditionalFormatting>
  <conditionalFormatting sqref="K72:K113 N72:N113">
    <cfRule type="cellIs" dxfId="281" priority="42" operator="greaterThan">
      <formula>1.001</formula>
    </cfRule>
    <cfRule type="cellIs" dxfId="280" priority="40" operator="greaterThan">
      <formula>3.001</formula>
    </cfRule>
    <cfRule type="cellIs" dxfId="279" priority="39" operator="lessThan">
      <formula>-3.001</formula>
    </cfRule>
    <cfRule type="cellIs" dxfId="278" priority="41" operator="lessThan">
      <formula>-1.001</formula>
    </cfRule>
  </conditionalFormatting>
  <conditionalFormatting sqref="K50:P50">
    <cfRule type="containsBlanks" dxfId="277" priority="1007" stopIfTrue="1">
      <formula>LEN(TRIM(K50))=0</formula>
    </cfRule>
  </conditionalFormatting>
  <conditionalFormatting sqref="L50:M50">
    <cfRule type="cellIs" dxfId="276" priority="1020" operator="lessThan">
      <formula>-1.001</formula>
    </cfRule>
    <cfRule type="cellIs" dxfId="275" priority="1021" operator="greaterThan">
      <formula>1.001</formula>
    </cfRule>
    <cfRule type="cellIs" dxfId="274" priority="1022" operator="lessThan">
      <formula>-0.501</formula>
    </cfRule>
    <cfRule type="cellIs" dxfId="273" priority="1023" operator="greaterThan">
      <formula>0.501</formula>
    </cfRule>
    <cfRule type="cellIs" dxfId="272" priority="1024" operator="between">
      <formula>0.5</formula>
      <formula>-0.5</formula>
    </cfRule>
  </conditionalFormatting>
  <conditionalFormatting sqref="L51:M56">
    <cfRule type="cellIs" dxfId="271" priority="798" operator="lessThan">
      <formula>-1.001</formula>
    </cfRule>
    <cfRule type="cellIs" dxfId="270" priority="799" operator="greaterThan">
      <formula>1.001</formula>
    </cfRule>
    <cfRule type="cellIs" dxfId="269" priority="801" operator="greaterThan">
      <formula>0.501</formula>
    </cfRule>
    <cfRule type="cellIs" dxfId="268" priority="800" operator="lessThan">
      <formula>-0.501</formula>
    </cfRule>
    <cfRule type="cellIs" dxfId="267" priority="802" operator="between">
      <formula>0.5</formula>
      <formula>-0.5</formula>
    </cfRule>
  </conditionalFormatting>
  <conditionalFormatting sqref="L57:M57">
    <cfRule type="cellIs" dxfId="266" priority="292" operator="greaterThan">
      <formula>1.001</formula>
    </cfRule>
    <cfRule type="cellIs" dxfId="265" priority="291" operator="lessThan">
      <formula>-1.001</formula>
    </cfRule>
    <cfRule type="cellIs" dxfId="264" priority="293" operator="lessThan">
      <formula>-0.501</formula>
    </cfRule>
    <cfRule type="cellIs" dxfId="263" priority="294" operator="greaterThan">
      <formula>0.501</formula>
    </cfRule>
    <cfRule type="cellIs" dxfId="262" priority="295" operator="between">
      <formula>0.5</formula>
      <formula>-0.5</formula>
    </cfRule>
  </conditionalFormatting>
  <conditionalFormatting sqref="L58:M67 O58:P67 L69:M71 O69:P71">
    <cfRule type="cellIs" dxfId="261" priority="1029" operator="greaterThan">
      <formula>0.501</formula>
    </cfRule>
    <cfRule type="cellIs" dxfId="260" priority="1030" operator="between">
      <formula>0.5</formula>
      <formula>-0.5</formula>
    </cfRule>
    <cfRule type="cellIs" dxfId="259" priority="1028" operator="lessThan">
      <formula>-0.501</formula>
    </cfRule>
    <cfRule type="cellIs" dxfId="258" priority="1027" operator="greaterThan">
      <formula>1.001</formula>
    </cfRule>
    <cfRule type="cellIs" dxfId="257" priority="1026" operator="lessThan">
      <formula>-1.001</formula>
    </cfRule>
  </conditionalFormatting>
  <conditionalFormatting sqref="L58:M67 O58:Q67 L69:M71 O69:Q71">
    <cfRule type="containsBlanks" dxfId="256" priority="1025" stopIfTrue="1">
      <formula>LEN(TRIM(L58))=0</formula>
    </cfRule>
  </conditionalFormatting>
  <conditionalFormatting sqref="L68:M68">
    <cfRule type="cellIs" dxfId="255" priority="161" operator="lessThan">
      <formula>-1.001</formula>
    </cfRule>
    <cfRule type="cellIs" dxfId="254" priority="162" operator="greaterThan">
      <formula>1.001</formula>
    </cfRule>
    <cfRule type="cellIs" dxfId="253" priority="163" operator="lessThan">
      <formula>-0.501</formula>
    </cfRule>
    <cfRule type="cellIs" dxfId="252" priority="164" operator="greaterThan">
      <formula>0.501</formula>
    </cfRule>
    <cfRule type="cellIs" dxfId="251" priority="165" operator="between">
      <formula>0.5</formula>
      <formula>-0.5</formula>
    </cfRule>
  </conditionalFormatting>
  <conditionalFormatting sqref="L72:M113 O72:P113">
    <cfRule type="cellIs" dxfId="250" priority="34" operator="greaterThan">
      <formula>1.001</formula>
    </cfRule>
    <cfRule type="cellIs" dxfId="249" priority="35" operator="lessThan">
      <formula>-0.501</formula>
    </cfRule>
    <cfRule type="cellIs" dxfId="248" priority="36" operator="greaterThan">
      <formula>0.501</formula>
    </cfRule>
    <cfRule type="cellIs" dxfId="247" priority="37" operator="between">
      <formula>0.5</formula>
      <formula>-0.5</formula>
    </cfRule>
    <cfRule type="cellIs" dxfId="246" priority="33" operator="lessThan">
      <formula>-1.001</formula>
    </cfRule>
  </conditionalFormatting>
  <conditionalFormatting sqref="L72:M113 O72:Q113">
    <cfRule type="containsBlanks" dxfId="245" priority="32" stopIfTrue="1">
      <formula>LEN(TRIM(L72))=0</formula>
    </cfRule>
  </conditionalFormatting>
  <conditionalFormatting sqref="N50">
    <cfRule type="cellIs" dxfId="244" priority="1037" operator="between">
      <formula>1</formula>
      <formula>-1</formula>
    </cfRule>
    <cfRule type="cellIs" dxfId="243" priority="1034" operator="greaterThan">
      <formula>3.001</formula>
    </cfRule>
    <cfRule type="cellIs" dxfId="242" priority="1036" operator="greaterThan">
      <formula>1.001</formula>
    </cfRule>
    <cfRule type="cellIs" dxfId="241" priority="1035" operator="lessThan">
      <formula>-1.001</formula>
    </cfRule>
    <cfRule type="cellIs" dxfId="240" priority="1033" operator="lessThan">
      <formula>-3.001</formula>
    </cfRule>
  </conditionalFormatting>
  <conditionalFormatting sqref="N51:N56">
    <cfRule type="cellIs" dxfId="239" priority="813" operator="lessThan">
      <formula>-1.001</formula>
    </cfRule>
    <cfRule type="cellIs" dxfId="238" priority="815" operator="between">
      <formula>1</formula>
      <formula>-1</formula>
    </cfRule>
    <cfRule type="cellIs" dxfId="237" priority="814" operator="greaterThan">
      <formula>1.001</formula>
    </cfRule>
    <cfRule type="cellIs" dxfId="236" priority="811" operator="lessThan">
      <formula>-3.001</formula>
    </cfRule>
    <cfRule type="cellIs" dxfId="235" priority="812" operator="greaterThan">
      <formula>3.001</formula>
    </cfRule>
  </conditionalFormatting>
  <conditionalFormatting sqref="N57">
    <cfRule type="cellIs" dxfId="234" priority="305" operator="greaterThan">
      <formula>3.001</formula>
    </cfRule>
    <cfRule type="cellIs" dxfId="233" priority="306" operator="lessThan">
      <formula>-1.001</formula>
    </cfRule>
    <cfRule type="cellIs" dxfId="232" priority="307" operator="greaterThan">
      <formula>1.001</formula>
    </cfRule>
    <cfRule type="cellIs" dxfId="231" priority="308" operator="between">
      <formula>1</formula>
      <formula>-1</formula>
    </cfRule>
    <cfRule type="cellIs" dxfId="230" priority="304" operator="lessThan">
      <formula>-3.001</formula>
    </cfRule>
  </conditionalFormatting>
  <conditionalFormatting sqref="N68">
    <cfRule type="cellIs" dxfId="229" priority="174" operator="lessThan">
      <formula>-3.001</formula>
    </cfRule>
    <cfRule type="cellIs" dxfId="228" priority="177" operator="greaterThan">
      <formula>1.001</formula>
    </cfRule>
    <cfRule type="cellIs" dxfId="227" priority="178" operator="between">
      <formula>1</formula>
      <formula>-1</formula>
    </cfRule>
    <cfRule type="cellIs" dxfId="226" priority="176" operator="lessThan">
      <formula>-1.001</formula>
    </cfRule>
    <cfRule type="cellIs" dxfId="225" priority="175" operator="greaterThan">
      <formula>3.001</formula>
    </cfRule>
  </conditionalFormatting>
  <conditionalFormatting sqref="O50:P50">
    <cfRule type="cellIs" dxfId="224" priority="1008" operator="lessThan">
      <formula>-1.001</formula>
    </cfRule>
    <cfRule type="cellIs" dxfId="223" priority="1012" operator="between">
      <formula>0.5</formula>
      <formula>-0.5</formula>
    </cfRule>
    <cfRule type="cellIs" dxfId="222" priority="1011" operator="greaterThan">
      <formula>0.501</formula>
    </cfRule>
    <cfRule type="cellIs" dxfId="221" priority="1010" operator="lessThan">
      <formula>-0.501</formula>
    </cfRule>
    <cfRule type="cellIs" dxfId="220" priority="1009" operator="greaterThan">
      <formula>1.001</formula>
    </cfRule>
  </conditionalFormatting>
  <conditionalFormatting sqref="O51:P56">
    <cfRule type="cellIs" dxfId="219" priority="790" operator="between">
      <formula>0.5</formula>
      <formula>-0.5</formula>
    </cfRule>
    <cfRule type="cellIs" dxfId="218" priority="789" operator="greaterThan">
      <formula>0.501</formula>
    </cfRule>
    <cfRule type="cellIs" dxfId="217" priority="788" operator="lessThan">
      <formula>-0.501</formula>
    </cfRule>
    <cfRule type="cellIs" dxfId="216" priority="786" operator="lessThan">
      <formula>-1.001</formula>
    </cfRule>
    <cfRule type="cellIs" dxfId="215" priority="787" operator="greaterThan">
      <formula>1.001</formula>
    </cfRule>
  </conditionalFormatting>
  <conditionalFormatting sqref="O57:P57">
    <cfRule type="cellIs" dxfId="214" priority="279" operator="lessThan">
      <formula>-1.001</formula>
    </cfRule>
    <cfRule type="cellIs" dxfId="213" priority="283" operator="between">
      <formula>0.5</formula>
      <formula>-0.5</formula>
    </cfRule>
    <cfRule type="cellIs" dxfId="212" priority="280" operator="greaterThan">
      <formula>1.001</formula>
    </cfRule>
    <cfRule type="cellIs" dxfId="211" priority="281" operator="lessThan">
      <formula>-0.501</formula>
    </cfRule>
    <cfRule type="cellIs" dxfId="210" priority="282" operator="greaterThan">
      <formula>0.501</formula>
    </cfRule>
  </conditionalFormatting>
  <conditionalFormatting sqref="O68:P68">
    <cfRule type="cellIs" dxfId="209" priority="150" operator="greaterThan">
      <formula>1.001</formula>
    </cfRule>
    <cfRule type="cellIs" dxfId="208" priority="149" operator="lessThan">
      <formula>-1.001</formula>
    </cfRule>
    <cfRule type="cellIs" dxfId="207" priority="153" operator="between">
      <formula>0.5</formula>
      <formula>-0.5</formula>
    </cfRule>
    <cfRule type="cellIs" dxfId="206" priority="151" operator="lessThan">
      <formula>-0.501</formula>
    </cfRule>
    <cfRule type="cellIs" dxfId="205" priority="152" operator="greaterThan">
      <formula>0.501</formula>
    </cfRule>
  </conditionalFormatting>
  <conditionalFormatting sqref="Q50:Q56 C50:C67 Q58:Q67 Q69:Q71 C69:C98">
    <cfRule type="cellIs" dxfId="204" priority="3815" operator="greaterThan">
      <formula>$I$28</formula>
    </cfRule>
    <cfRule type="cellIs" dxfId="203" priority="3814" operator="lessThan">
      <formula>$J$28</formula>
    </cfRule>
    <cfRule type="cellIs" dxfId="202" priority="3818" operator="equal">
      <formula>$G$28</formula>
    </cfRule>
    <cfRule type="cellIs" dxfId="201" priority="3819" operator="greaterThan">
      <formula>$G$28</formula>
    </cfRule>
    <cfRule type="cellIs" dxfId="200" priority="3817" operator="lessThan">
      <formula>$H$28</formula>
    </cfRule>
    <cfRule type="cellIs" dxfId="199" priority="3816" operator="equal">
      <formula>$H$28</formula>
    </cfRule>
  </conditionalFormatting>
  <conditionalFormatting sqref="Q57">
    <cfRule type="cellIs" dxfId="198" priority="332" operator="greaterThan">
      <formula>$I$28</formula>
    </cfRule>
    <cfRule type="cellIs" dxfId="197" priority="333" operator="equal">
      <formula>$H$28</formula>
    </cfRule>
    <cfRule type="cellIs" dxfId="196" priority="334" operator="lessThan">
      <formula>$H$28</formula>
    </cfRule>
    <cfRule type="cellIs" dxfId="195" priority="335" operator="equal">
      <formula>$G$28</formula>
    </cfRule>
    <cfRule type="cellIs" dxfId="194" priority="336" operator="greaterThan">
      <formula>$G$28</formula>
    </cfRule>
    <cfRule type="cellIs" dxfId="193" priority="329" operator="between">
      <formula>$F$28</formula>
      <formula>$E$28</formula>
    </cfRule>
    <cfRule type="cellIs" dxfId="192" priority="331" operator="lessThan">
      <formula>$J$28</formula>
    </cfRule>
  </conditionalFormatting>
  <conditionalFormatting sqref="Q58:Q67 Q69:Q71 Q50:Q56 C50:C67 C69:C98">
    <cfRule type="cellIs" dxfId="191" priority="3722" operator="between">
      <formula>$F$28</formula>
      <formula>$E$28</formula>
    </cfRule>
  </conditionalFormatting>
  <conditionalFormatting sqref="Q68">
    <cfRule type="cellIs" dxfId="190" priority="206" operator="between">
      <formula>$F$28</formula>
      <formula>$E$28</formula>
    </cfRule>
    <cfRule type="cellIs" dxfId="189" priority="209" operator="greaterThan">
      <formula>$I$28</formula>
    </cfRule>
    <cfRule type="cellIs" dxfId="188" priority="208" operator="lessThan">
      <formula>$J$28</formula>
    </cfRule>
    <cfRule type="cellIs" dxfId="187" priority="213" operator="greaterThan">
      <formula>$G$28</formula>
    </cfRule>
    <cfRule type="cellIs" dxfId="186" priority="211" operator="lessThan">
      <formula>$H$28</formula>
    </cfRule>
    <cfRule type="cellIs" dxfId="185" priority="210" operator="equal">
      <formula>$H$28</formula>
    </cfRule>
    <cfRule type="cellIs" dxfId="184" priority="212" operator="equal">
      <formula>$G$28</formula>
    </cfRule>
  </conditionalFormatting>
  <conditionalFormatting sqref="Q72:Q113">
    <cfRule type="cellIs" dxfId="183" priority="47" operator="lessThan">
      <formula>$J$28</formula>
    </cfRule>
    <cfRule type="cellIs" dxfId="182" priority="45" operator="between">
      <formula>$F$28</formula>
      <formula>$E$28</formula>
    </cfRule>
    <cfRule type="cellIs" dxfId="181" priority="52" operator="greaterThan">
      <formula>$G$28</formula>
    </cfRule>
    <cfRule type="cellIs" dxfId="180" priority="51" operator="equal">
      <formula>$G$28</formula>
    </cfRule>
    <cfRule type="cellIs" dxfId="179" priority="50" operator="lessThan">
      <formula>$H$28</formula>
    </cfRule>
    <cfRule type="cellIs" dxfId="178" priority="49" operator="equal">
      <formula>$H$28</formula>
    </cfRule>
    <cfRule type="cellIs" dxfId="177" priority="48" operator="greaterThan">
      <formula>$I$28</formula>
    </cfRule>
  </conditionalFormatting>
  <conditionalFormatting sqref="Q50:U56">
    <cfRule type="containsBlanks" dxfId="176" priority="411" stopIfTrue="1">
      <formula>LEN(TRIM(Q50))=0</formula>
    </cfRule>
  </conditionalFormatting>
  <conditionalFormatting sqref="R50:U56">
    <cfRule type="cellIs" dxfId="175" priority="412" operator="between">
      <formula>$F$34</formula>
      <formula>$E$34</formula>
    </cfRule>
    <cfRule type="cellIs" dxfId="174" priority="413" operator="lessThan">
      <formula>$J$34</formula>
    </cfRule>
    <cfRule type="cellIs" dxfId="173" priority="418" operator="greaterThan">
      <formula>$G$34</formula>
    </cfRule>
    <cfRule type="cellIs" dxfId="172" priority="417" operator="equal">
      <formula>$G$34</formula>
    </cfRule>
    <cfRule type="cellIs" dxfId="171" priority="416" operator="lessThan">
      <formula>$H$34</formula>
    </cfRule>
    <cfRule type="cellIs" dxfId="170" priority="415" operator="equal">
      <formula>$H$34</formula>
    </cfRule>
    <cfRule type="cellIs" dxfId="169" priority="414" operator="greaterThan">
      <formula>$I$34</formula>
    </cfRule>
  </conditionalFormatting>
  <conditionalFormatting sqref="R57:U113">
    <cfRule type="cellIs" dxfId="168" priority="18" operator="between">
      <formula>$F$34</formula>
      <formula>$E$34</formula>
    </cfRule>
    <cfRule type="cellIs" dxfId="167" priority="19" operator="lessThan">
      <formula>$J$34</formula>
    </cfRule>
    <cfRule type="cellIs" dxfId="166" priority="20" operator="greaterThan">
      <formula>$I$34</formula>
    </cfRule>
    <cfRule type="cellIs" dxfId="165" priority="21" operator="equal">
      <formula>$H$34</formula>
    </cfRule>
    <cfRule type="cellIs" dxfId="164" priority="23" operator="equal">
      <formula>$G$34</formula>
    </cfRule>
    <cfRule type="cellIs" dxfId="163" priority="24" operator="greaterThan">
      <formula>$G$34</formula>
    </cfRule>
    <cfRule type="cellIs" dxfId="162" priority="22" operator="lessThan">
      <formula>$H$34</formula>
    </cfRule>
    <cfRule type="containsBlanks" dxfId="161" priority="17" stopIfTrue="1">
      <formula>LEN(TRIM(R57))=0</formula>
    </cfRule>
  </conditionalFormatting>
  <conditionalFormatting sqref="S50:U56 AG50:AI67 S69:U71 AG69:AI71">
    <cfRule type="cellIs" dxfId="160" priority="3875" operator="greaterThan">
      <formula>$G$34</formula>
    </cfRule>
    <cfRule type="cellIs" dxfId="159" priority="3874" operator="equal">
      <formula>$G$34</formula>
    </cfRule>
    <cfRule type="cellIs" dxfId="158" priority="3873" operator="lessThan">
      <formula>$H$34</formula>
    </cfRule>
    <cfRule type="cellIs" dxfId="157" priority="3872" operator="equal">
      <formula>$H$34</formula>
    </cfRule>
  </conditionalFormatting>
  <conditionalFormatting sqref="S57:U67">
    <cfRule type="cellIs" dxfId="156" priority="330" operator="between">
      <formula>$F$34</formula>
      <formula>$E$34</formula>
    </cfRule>
    <cfRule type="cellIs" dxfId="155" priority="337" operator="lessThan">
      <formula>$J$34</formula>
    </cfRule>
    <cfRule type="cellIs" dxfId="154" priority="338" operator="greaterThan">
      <formula>$I$34</formula>
    </cfRule>
    <cfRule type="cellIs" dxfId="153" priority="342" operator="greaterThan">
      <formula>$G$34</formula>
    </cfRule>
    <cfRule type="cellIs" dxfId="152" priority="341" operator="equal">
      <formula>$G$34</formula>
    </cfRule>
    <cfRule type="cellIs" dxfId="151" priority="339" operator="equal">
      <formula>$H$34</formula>
    </cfRule>
    <cfRule type="cellIs" dxfId="150" priority="340" operator="lessThan">
      <formula>$H$34</formula>
    </cfRule>
  </conditionalFormatting>
  <conditionalFormatting sqref="S68:U68 AG68:AI68">
    <cfRule type="cellIs" dxfId="149" priority="224" operator="equal">
      <formula>$H$34</formula>
    </cfRule>
    <cfRule type="cellIs" dxfId="148" priority="225" operator="lessThan">
      <formula>$H$34</formula>
    </cfRule>
    <cfRule type="cellIs" dxfId="147" priority="227" operator="greaterThan">
      <formula>$G$34</formula>
    </cfRule>
    <cfRule type="cellIs" dxfId="146" priority="226" operator="equal">
      <formula>$G$34</formula>
    </cfRule>
  </conditionalFormatting>
  <conditionalFormatting sqref="S68:U68">
    <cfRule type="cellIs" dxfId="145" priority="207" operator="between">
      <formula>$F$34</formula>
      <formula>$E$34</formula>
    </cfRule>
  </conditionalFormatting>
  <conditionalFormatting sqref="S72:U113 AG72:AI113">
    <cfRule type="cellIs" dxfId="144" priority="63" operator="equal">
      <formula>$H$34</formula>
    </cfRule>
    <cfRule type="cellIs" dxfId="143" priority="64" operator="lessThan">
      <formula>$H$34</formula>
    </cfRule>
    <cfRule type="cellIs" dxfId="142" priority="65" operator="equal">
      <formula>$G$34</formula>
    </cfRule>
    <cfRule type="cellIs" dxfId="141" priority="66" operator="greaterThan">
      <formula>$G$34</formula>
    </cfRule>
  </conditionalFormatting>
  <conditionalFormatting sqref="S50:W56">
    <cfRule type="containsBlanks" dxfId="140" priority="782" stopIfTrue="1">
      <formula>LEN(TRIM(S50))=0</formula>
    </cfRule>
  </conditionalFormatting>
  <conditionalFormatting sqref="S57:W67">
    <cfRule type="containsBlanks" dxfId="139" priority="275" stopIfTrue="1">
      <formula>LEN(TRIM(S57))=0</formula>
    </cfRule>
  </conditionalFormatting>
  <conditionalFormatting sqref="S72:AE113 J72:P113">
    <cfRule type="containsBlanks" dxfId="138" priority="25" stopIfTrue="1">
      <formula>LEN(TRIM(J72))=0</formula>
    </cfRule>
  </conditionalFormatting>
  <conditionalFormatting sqref="S68:AI68">
    <cfRule type="containsBlanks" dxfId="137" priority="104" stopIfTrue="1">
      <formula>LEN(TRIM(S68))=0</formula>
    </cfRule>
  </conditionalFormatting>
  <conditionalFormatting sqref="S69:AI71">
    <cfRule type="containsBlanks" dxfId="136" priority="988" stopIfTrue="1">
      <formula>LEN(TRIM(S69))=0</formula>
    </cfRule>
  </conditionalFormatting>
  <conditionalFormatting sqref="V51:V57">
    <cfRule type="containsBlanks" dxfId="135" priority="276" stopIfTrue="1">
      <formula>LEN(TRIM(V51))=0</formula>
    </cfRule>
  </conditionalFormatting>
  <conditionalFormatting sqref="V50:W56 V69:W71">
    <cfRule type="cellIs" dxfId="134" priority="3888" operator="between">
      <formula>$F$38</formula>
      <formula>$E$38</formula>
    </cfRule>
    <cfRule type="cellIs" dxfId="133" priority="3887" operator="greaterThan">
      <formula>$G$38</formula>
    </cfRule>
    <cfRule type="cellIs" dxfId="132" priority="3884" operator="equal">
      <formula>$H$38</formula>
    </cfRule>
    <cfRule type="cellIs" dxfId="131" priority="3885" operator="lessThan">
      <formula>$H$38</formula>
    </cfRule>
    <cfRule type="cellIs" dxfId="130" priority="3886" operator="equal">
      <formula>$G$38</formula>
    </cfRule>
  </conditionalFormatting>
  <conditionalFormatting sqref="V57:W67">
    <cfRule type="cellIs" dxfId="129" priority="348" operator="greaterThan">
      <formula>$G$38</formula>
    </cfRule>
    <cfRule type="cellIs" dxfId="128" priority="346" operator="lessThan">
      <formula>$H$38</formula>
    </cfRule>
    <cfRule type="cellIs" dxfId="127" priority="345" operator="equal">
      <formula>$H$38</formula>
    </cfRule>
    <cfRule type="cellIs" dxfId="126" priority="344" operator="greaterThan">
      <formula>$I$38</formula>
    </cfRule>
    <cfRule type="cellIs" dxfId="125" priority="347" operator="equal">
      <formula>$G$38</formula>
    </cfRule>
    <cfRule type="cellIs" dxfId="124" priority="349" operator="between">
      <formula>$F$38</formula>
      <formula>$E$38</formula>
    </cfRule>
    <cfRule type="cellIs" dxfId="123" priority="343" operator="lessThan">
      <formula>$J$38</formula>
    </cfRule>
  </conditionalFormatting>
  <conditionalFormatting sqref="V68:W68">
    <cfRule type="cellIs" dxfId="122" priority="232" operator="equal">
      <formula>$G$38</formula>
    </cfRule>
    <cfRule type="cellIs" dxfId="121" priority="233" operator="greaterThan">
      <formula>$G$38</formula>
    </cfRule>
    <cfRule type="cellIs" dxfId="120" priority="234" operator="between">
      <formula>$F$38</formula>
      <formula>$E$38</formula>
    </cfRule>
    <cfRule type="cellIs" dxfId="119" priority="228" operator="lessThan">
      <formula>$J$38</formula>
    </cfRule>
    <cfRule type="cellIs" dxfId="118" priority="229" operator="greaterThan">
      <formula>$I$38</formula>
    </cfRule>
    <cfRule type="cellIs" dxfId="117" priority="230" operator="equal">
      <formula>$H$38</formula>
    </cfRule>
    <cfRule type="cellIs" dxfId="116" priority="231" operator="lessThan">
      <formula>$H$38</formula>
    </cfRule>
  </conditionalFormatting>
  <conditionalFormatting sqref="V69:W71 V50:W56">
    <cfRule type="cellIs" dxfId="115" priority="3883" operator="greaterThan">
      <formula>$I$38</formula>
    </cfRule>
    <cfRule type="cellIs" dxfId="114" priority="3882" operator="lessThan">
      <formula>$J$38</formula>
    </cfRule>
  </conditionalFormatting>
  <conditionalFormatting sqref="V72:W113">
    <cfRule type="cellIs" dxfId="113" priority="67" operator="lessThan">
      <formula>$J$38</formula>
    </cfRule>
    <cfRule type="cellIs" dxfId="112" priority="73" operator="between">
      <formula>$F$38</formula>
      <formula>$E$38</formula>
    </cfRule>
    <cfRule type="cellIs" dxfId="111" priority="72" operator="greaterThan">
      <formula>$G$38</formula>
    </cfRule>
    <cfRule type="cellIs" dxfId="110" priority="71" operator="equal">
      <formula>$G$38</formula>
    </cfRule>
    <cfRule type="cellIs" dxfId="109" priority="70" operator="lessThan">
      <formula>$H$38</formula>
    </cfRule>
    <cfRule type="cellIs" dxfId="108" priority="69" operator="equal">
      <formula>$H$38</formula>
    </cfRule>
    <cfRule type="cellIs" dxfId="107" priority="68" operator="greaterThan">
      <formula>$I$38</formula>
    </cfRule>
  </conditionalFormatting>
  <conditionalFormatting sqref="X50:AD67 X69:AD71">
    <cfRule type="cellIs" dxfId="106" priority="992" operator="greaterThan">
      <formula>1.001</formula>
    </cfRule>
    <cfRule type="cellIs" dxfId="105" priority="991" operator="lessThan">
      <formula>-1.001</formula>
    </cfRule>
  </conditionalFormatting>
  <conditionalFormatting sqref="X68:AD68 J68:P71">
    <cfRule type="cellIs" dxfId="104" priority="198" operator="greaterThan">
      <formula>1.001</formula>
    </cfRule>
    <cfRule type="cellIs" dxfId="103" priority="197" operator="lessThan">
      <formula>-1.001</formula>
    </cfRule>
  </conditionalFormatting>
  <conditionalFormatting sqref="X69:AD71 X50:AD67">
    <cfRule type="cellIs" dxfId="102" priority="989" operator="lessThan">
      <formula>-3.001</formula>
    </cfRule>
    <cfRule type="cellIs" dxfId="101" priority="990" operator="greaterThan">
      <formula>3.001</formula>
    </cfRule>
    <cfRule type="cellIs" dxfId="100" priority="993" operator="between">
      <formula>1</formula>
      <formula>-1</formula>
    </cfRule>
  </conditionalFormatting>
  <conditionalFormatting sqref="X50:AE67">
    <cfRule type="containsBlanks" dxfId="99" priority="394" stopIfTrue="1">
      <formula>LEN(TRIM(X50))=0</formula>
    </cfRule>
  </conditionalFormatting>
  <conditionalFormatting sqref="X49:AK49">
    <cfRule type="containsBlanks" dxfId="98" priority="425">
      <formula>LEN(TRIM(X49))=0</formula>
    </cfRule>
  </conditionalFormatting>
  <conditionalFormatting sqref="AE50:AE67 AE69:AE71 F50:F67 F69:F98">
    <cfRule type="cellIs" dxfId="97" priority="395" operator="between">
      <formula>$F$29</formula>
      <formula>$E$29</formula>
    </cfRule>
  </conditionalFormatting>
  <conditionalFormatting sqref="AE68">
    <cfRule type="cellIs" dxfId="96" priority="109" operator="lessThan">
      <formula>$H$29</formula>
    </cfRule>
    <cfRule type="cellIs" dxfId="95" priority="108" operator="equal">
      <formula>$H$29</formula>
    </cfRule>
    <cfRule type="cellIs" dxfId="94" priority="107" operator="greaterThan">
      <formula>$I$29</formula>
    </cfRule>
    <cfRule type="cellIs" dxfId="93" priority="106" operator="lessThan">
      <formula>$J$29</formula>
    </cfRule>
    <cfRule type="cellIs" dxfId="92" priority="105" operator="between">
      <formula>$F$29</formula>
      <formula>$E$29</formula>
    </cfRule>
    <cfRule type="cellIs" dxfId="91" priority="111" operator="greaterThan">
      <formula>$G$29</formula>
    </cfRule>
    <cfRule type="cellIs" dxfId="90" priority="110" operator="equal">
      <formula>$G$29</formula>
    </cfRule>
  </conditionalFormatting>
  <conditionalFormatting sqref="AE68:AE71">
    <cfRule type="containsBlanks" dxfId="89" priority="138" stopIfTrue="1">
      <formula>LEN(TRIM(AE68))=0</formula>
    </cfRule>
  </conditionalFormatting>
  <conditionalFormatting sqref="AE72:AE113">
    <cfRule type="cellIs" dxfId="88" priority="3" operator="lessThan">
      <formula>$J$29</formula>
    </cfRule>
    <cfRule type="containsBlanks" dxfId="87" priority="1" stopIfTrue="1">
      <formula>LEN(TRIM(AE72))=0</formula>
    </cfRule>
    <cfRule type="cellIs" dxfId="86" priority="8" operator="greaterThan">
      <formula>$G$29</formula>
    </cfRule>
    <cfRule type="cellIs" dxfId="85" priority="7" operator="equal">
      <formula>$G$29</formula>
    </cfRule>
    <cfRule type="cellIs" dxfId="84" priority="6" operator="lessThan">
      <formula>$H$29</formula>
    </cfRule>
    <cfRule type="cellIs" dxfId="83" priority="5" operator="equal">
      <formula>$H$29</formula>
    </cfRule>
    <cfRule type="cellIs" dxfId="82" priority="4" operator="greaterThan">
      <formula>$I$29</formula>
    </cfRule>
    <cfRule type="cellIs" dxfId="81" priority="2" operator="between">
      <formula>$F$29</formula>
      <formula>$E$29</formula>
    </cfRule>
  </conditionalFormatting>
  <conditionalFormatting sqref="AF50:AI67 AF69:AI71">
    <cfRule type="cellIs" dxfId="80" priority="3843" operator="equal">
      <formula>$G$35</formula>
    </cfRule>
    <cfRule type="cellIs" dxfId="79" priority="3844" operator="greaterThan">
      <formula>$G$35</formula>
    </cfRule>
    <cfRule type="cellIs" dxfId="78" priority="3839" operator="lessThan">
      <formula>$J$35</formula>
    </cfRule>
    <cfRule type="cellIs" dxfId="77" priority="3840" operator="greaterThan">
      <formula>$I$35</formula>
    </cfRule>
    <cfRule type="cellIs" dxfId="76" priority="3841" operator="equal">
      <formula>$H$35</formula>
    </cfRule>
    <cfRule type="cellIs" dxfId="75" priority="3842" operator="lessThan">
      <formula>$H$35</formula>
    </cfRule>
    <cfRule type="cellIs" dxfId="74" priority="3845" operator="between">
      <formula>$F$35</formula>
      <formula>$E$35</formula>
    </cfRule>
  </conditionalFormatting>
  <conditionalFormatting sqref="AF50:AI67">
    <cfRule type="containsBlanks" dxfId="73" priority="3838" stopIfTrue="1">
      <formula>LEN(TRIM(AF50))=0</formula>
    </cfRule>
  </conditionalFormatting>
  <conditionalFormatting sqref="AF68:AI68">
    <cfRule type="cellIs" dxfId="72" priority="215" operator="lessThan">
      <formula>$J$35</formula>
    </cfRule>
    <cfRule type="cellIs" dxfId="71" priority="217" operator="equal">
      <formula>$H$35</formula>
    </cfRule>
    <cfRule type="cellIs" dxfId="70" priority="221" operator="between">
      <formula>$F$35</formula>
      <formula>$E$35</formula>
    </cfRule>
    <cfRule type="cellIs" dxfId="69" priority="220" operator="greaterThan">
      <formula>$G$35</formula>
    </cfRule>
    <cfRule type="cellIs" dxfId="68" priority="219" operator="equal">
      <formula>$G$35</formula>
    </cfRule>
    <cfRule type="cellIs" dxfId="67" priority="218" operator="lessThan">
      <formula>$H$35</formula>
    </cfRule>
    <cfRule type="cellIs" dxfId="66" priority="216" operator="greaterThan">
      <formula>$I$35</formula>
    </cfRule>
  </conditionalFormatting>
  <conditionalFormatting sqref="AF72:AI113">
    <cfRule type="containsBlanks" dxfId="65" priority="53" stopIfTrue="1">
      <formula>LEN(TRIM(AF72))=0</formula>
    </cfRule>
    <cfRule type="cellIs" dxfId="64" priority="54" operator="lessThan">
      <formula>$J$35</formula>
    </cfRule>
    <cfRule type="cellIs" dxfId="63" priority="55" operator="greaterThan">
      <formula>$I$35</formula>
    </cfRule>
    <cfRule type="cellIs" dxfId="62" priority="56" operator="equal">
      <formula>$H$35</formula>
    </cfRule>
    <cfRule type="cellIs" dxfId="61" priority="58" operator="equal">
      <formula>$G$35</formula>
    </cfRule>
    <cfRule type="cellIs" dxfId="60" priority="57" operator="lessThan">
      <formula>$H$35</formula>
    </cfRule>
    <cfRule type="cellIs" dxfId="59" priority="59" operator="greaterThan">
      <formula>$G$35</formula>
    </cfRule>
    <cfRule type="cellIs" dxfId="58" priority="60" operator="between">
      <formula>$F$35</formula>
      <formula>$E$35</formula>
    </cfRule>
  </conditionalFormatting>
  <conditionalFormatting sqref="AG50:AI50">
    <cfRule type="containsBlanks" dxfId="57" priority="615" stopIfTrue="1">
      <formula>LEN(TRIM(AG50))=0</formula>
    </cfRule>
  </conditionalFormatting>
  <conditionalFormatting sqref="AG50:AI67 S69:U71 S50:U56">
    <cfRule type="cellIs" dxfId="56" priority="3770" operator="between">
      <formula>$F$34</formula>
      <formula>$E$34</formula>
    </cfRule>
  </conditionalFormatting>
  <conditionalFormatting sqref="AG50:AI67 AG69:AI71 S50:U56 S69:U71">
    <cfRule type="cellIs" dxfId="55" priority="3870" operator="lessThan">
      <formula>$J$34</formula>
    </cfRule>
    <cfRule type="cellIs" dxfId="54" priority="3871" operator="greaterThan">
      <formula>$I$34</formula>
    </cfRule>
  </conditionalFormatting>
  <conditionalFormatting sqref="AG68:AI68 S68:U68">
    <cfRule type="cellIs" dxfId="53" priority="222" operator="lessThan">
      <formula>$J$34</formula>
    </cfRule>
    <cfRule type="cellIs" dxfId="52" priority="223" operator="greaterThan">
      <formula>$I$34</formula>
    </cfRule>
  </conditionalFormatting>
  <conditionalFormatting sqref="AG68:AI113 S72:U113">
    <cfRule type="cellIs" dxfId="51" priority="46" operator="between">
      <formula>$F$34</formula>
      <formula>$E$34</formula>
    </cfRule>
  </conditionalFormatting>
  <conditionalFormatting sqref="AG72:AI113 S72:U113">
    <cfRule type="cellIs" dxfId="50" priority="61" operator="lessThan">
      <formula>$J$34</formula>
    </cfRule>
    <cfRule type="cellIs" dxfId="49" priority="62" operator="greaterThan">
      <formula>$I$34</formula>
    </cfRule>
  </conditionalFormatting>
  <conditionalFormatting sqref="AJ50:AK67">
    <cfRule type="cellIs" dxfId="48" priority="408" operator="equal">
      <formula>$G$39</formula>
    </cfRule>
    <cfRule type="cellIs" dxfId="47" priority="407" operator="lessThan">
      <formula>$H$39</formula>
    </cfRule>
    <cfRule type="cellIs" dxfId="46" priority="406" operator="equal">
      <formula>$H$39</formula>
    </cfRule>
    <cfRule type="cellIs" dxfId="45" priority="405" operator="greaterThan">
      <formula>$I$39</formula>
    </cfRule>
    <cfRule type="cellIs" dxfId="44" priority="404" operator="lessThan">
      <formula>$J$39</formula>
    </cfRule>
    <cfRule type="cellIs" dxfId="43" priority="410" operator="between">
      <formula>$F$39</formula>
      <formula>$E$39</formula>
    </cfRule>
    <cfRule type="cellIs" dxfId="42" priority="409" operator="greaterThan">
      <formula>$G$39</formula>
    </cfRule>
  </conditionalFormatting>
  <conditionalFormatting sqref="AJ50:AK113">
    <cfRule type="containsBlanks" dxfId="41" priority="9" stopIfTrue="1">
      <formula>LEN(TRIM(AJ50))=0</formula>
    </cfRule>
  </conditionalFormatting>
  <conditionalFormatting sqref="AJ68:AK113">
    <cfRule type="cellIs" dxfId="40" priority="14" operator="equal">
      <formula>$G$39</formula>
    </cfRule>
    <cfRule type="cellIs" dxfId="39" priority="15" operator="greaterThan">
      <formula>$G$39</formula>
    </cfRule>
    <cfRule type="cellIs" dxfId="38" priority="16" operator="between">
      <formula>$F$39</formula>
      <formula>$E$39</formula>
    </cfRule>
    <cfRule type="cellIs" dxfId="37" priority="10" operator="lessThan">
      <formula>$J$39</formula>
    </cfRule>
    <cfRule type="cellIs" dxfId="36" priority="11" operator="greaterThan">
      <formula>$I$39</formula>
    </cfRule>
    <cfRule type="cellIs" dxfId="35" priority="12" operator="equal">
      <formula>$H$39</formula>
    </cfRule>
    <cfRule type="cellIs" dxfId="34" priority="13" operator="lessThan">
      <formula>$H$39</formula>
    </cfRule>
  </conditionalFormatting>
  <conditionalFormatting sqref="AK50">
    <cfRule type="containsBlanks" dxfId="33" priority="402" stopIfTrue="1">
      <formula>LEN(TRIM(AK50))=0</formula>
    </cfRule>
  </conditionalFormatting>
  <conditionalFormatting sqref="AL50:AM113">
    <cfRule type="containsBlanks" dxfId="32" priority="87">
      <formula>LEN(TRIM(AL50))=0</formula>
    </cfRule>
  </conditionalFormatting>
  <conditionalFormatting sqref="AN51:AO113">
    <cfRule type="containsBlanks" dxfId="31" priority="75">
      <formula>LEN(TRIM(AN51))=0</formula>
    </cfRule>
  </conditionalFormatting>
  <conditionalFormatting sqref="AP50:AP67 AR50:AR67 AP69:AP113 AR69:AR113">
    <cfRule type="cellIs" dxfId="30" priority="3890" operator="greaterThan">
      <formula>90</formula>
    </cfRule>
    <cfRule type="cellIs" dxfId="29" priority="258" operator="between">
      <formula>85</formula>
      <formula>90</formula>
    </cfRule>
    <cfRule type="cellIs" dxfId="28" priority="264" operator="equal">
      <formula>90</formula>
    </cfRule>
  </conditionalFormatting>
  <conditionalFormatting sqref="AP50:AP67 AR50:AR67">
    <cfRule type="cellIs" dxfId="27" priority="257" operator="equal">
      <formula>90</formula>
    </cfRule>
    <cfRule type="cellIs" dxfId="26" priority="263" operator="lessThan">
      <formula>85</formula>
    </cfRule>
  </conditionalFormatting>
  <conditionalFormatting sqref="AP68 AR68">
    <cfRule type="cellIs" dxfId="25" priority="86" operator="greaterThan">
      <formula>90</formula>
    </cfRule>
    <cfRule type="cellIs" dxfId="24" priority="79" operator="between">
      <formula>85</formula>
      <formula>90</formula>
    </cfRule>
    <cfRule type="cellIs" dxfId="23" priority="78" operator="equal">
      <formula>90</formula>
    </cfRule>
  </conditionalFormatting>
  <conditionalFormatting sqref="AP68:AP113 AR68:AR113">
    <cfRule type="cellIs" dxfId="22" priority="84" operator="lessThan">
      <formula>85</formula>
    </cfRule>
    <cfRule type="cellIs" dxfId="21" priority="85" operator="equal">
      <formula>90</formula>
    </cfRule>
  </conditionalFormatting>
  <conditionalFormatting sqref="AP49:AS49">
    <cfRule type="containsBlanks" dxfId="20" priority="374">
      <formula>LEN(TRIM(AP49))=0</formula>
    </cfRule>
  </conditionalFormatting>
  <conditionalFormatting sqref="AP50:AS51">
    <cfRule type="containsBlanks" dxfId="19" priority="256" stopIfTrue="1">
      <formula>LEN(TRIM(AP50))=0</formula>
    </cfRule>
  </conditionalFormatting>
  <conditionalFormatting sqref="AP50:AS113">
    <cfRule type="containsBlanks" dxfId="18" priority="76" stopIfTrue="1">
      <formula>LEN(TRIM(AP50))=0</formula>
    </cfRule>
  </conditionalFormatting>
  <conditionalFormatting sqref="AP68:AS68">
    <cfRule type="containsBlanks" dxfId="17" priority="77" stopIfTrue="1">
      <formula>LEN(TRIM(AP68))=0</formula>
    </cfRule>
  </conditionalFormatting>
  <conditionalFormatting sqref="AQ50:AQ67 AS50:AS67">
    <cfRule type="cellIs" dxfId="16" priority="259" operator="equal">
      <formula>95</formula>
    </cfRule>
    <cfRule type="cellIs" dxfId="15" priority="260" operator="lessThan">
      <formula>90</formula>
    </cfRule>
    <cfRule type="cellIs" dxfId="14" priority="262" operator="greaterThan">
      <formula>95</formula>
    </cfRule>
    <cfRule type="cellIs" dxfId="13" priority="261" operator="between">
      <formula>90</formula>
      <formula>95</formula>
    </cfRule>
  </conditionalFormatting>
  <conditionalFormatting sqref="AQ68:AQ113 AS68:AS113">
    <cfRule type="cellIs" dxfId="12" priority="83" operator="greaterThan">
      <formula>95</formula>
    </cfRule>
    <cfRule type="cellIs" dxfId="11" priority="82" operator="between">
      <formula>90</formula>
      <formula>95</formula>
    </cfRule>
    <cfRule type="cellIs" dxfId="10" priority="80" operator="equal">
      <formula>95</formula>
    </cfRule>
    <cfRule type="cellIs" dxfId="9" priority="81" operator="lessThan">
      <formula>90</formula>
    </cfRule>
  </conditionalFormatting>
  <conditionalFormatting sqref="AV49:AX113">
    <cfRule type="notContainsBlanks" dxfId="8" priority="422">
      <formula>LEN(TRIM(AV49))&gt;0</formula>
    </cfRule>
  </conditionalFormatting>
  <conditionalFormatting sqref="AY49:BA113">
    <cfRule type="notContainsBlanks" dxfId="7" priority="421">
      <formula>LEN(TRIM(AY49))&gt;0</formula>
    </cfRule>
    <cfRule type="containsBlanks" dxfId="6" priority="419">
      <formula>LEN(TRIM(AY49))=0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100"/>
  <sheetViews>
    <sheetView showGridLines="0" zoomScale="85" zoomScaleNormal="85" workbookViewId="0">
      <pane ySplit="9" topLeftCell="A10" activePane="bottomLeft" state="frozen"/>
      <selection activeCell="I1035" sqref="I1035"/>
      <selection pane="bottomLeft" activeCell="Q20" sqref="Q20"/>
    </sheetView>
  </sheetViews>
  <sheetFormatPr defaultRowHeight="15" x14ac:dyDescent="0.25"/>
  <cols>
    <col min="1" max="2" width="12.7109375" style="10" customWidth="1"/>
    <col min="3" max="3" width="12.85546875" style="10" customWidth="1"/>
    <col min="4" max="4" width="14" style="10" customWidth="1"/>
    <col min="5" max="5" width="12" style="10" customWidth="1"/>
    <col min="6" max="6" width="12.42578125" style="10" customWidth="1"/>
    <col min="7" max="7" width="7.42578125" style="10" customWidth="1"/>
    <col min="8" max="8" width="7.7109375" style="10" customWidth="1"/>
    <col min="9" max="9" width="7.5703125" style="10" bestFit="1" customWidth="1"/>
    <col min="10" max="10" width="7.28515625" style="10" customWidth="1"/>
    <col min="11" max="11" width="7.5703125" style="10" bestFit="1" customWidth="1"/>
    <col min="12" max="12" width="7.7109375" style="10" customWidth="1"/>
    <col min="13" max="13" width="7.5703125" style="10" bestFit="1" customWidth="1"/>
    <col min="14" max="14" width="53.140625" style="17" bestFit="1" customWidth="1"/>
  </cols>
  <sheetData>
    <row r="2" spans="1:14" x14ac:dyDescent="0.25">
      <c r="C2" s="13" t="s">
        <v>29</v>
      </c>
      <c r="D2" s="14" t="s">
        <v>30</v>
      </c>
      <c r="E2" s="15"/>
      <c r="F2" s="15"/>
      <c r="G2" s="15"/>
      <c r="H2" s="16" t="s">
        <v>31</v>
      </c>
      <c r="I2" s="14" t="s">
        <v>32</v>
      </c>
      <c r="J2" s="15"/>
      <c r="K2" s="15"/>
      <c r="M2" s="14"/>
    </row>
    <row r="3" spans="1:14" x14ac:dyDescent="0.25">
      <c r="C3" s="13" t="s">
        <v>33</v>
      </c>
      <c r="D3" s="14" t="s">
        <v>34</v>
      </c>
      <c r="E3" s="15"/>
      <c r="F3" s="15"/>
      <c r="G3" s="15"/>
      <c r="H3" s="15"/>
      <c r="I3" s="15"/>
      <c r="J3" s="15"/>
      <c r="K3" s="15"/>
      <c r="L3" s="15"/>
      <c r="M3" s="15"/>
    </row>
    <row r="4" spans="1:14" x14ac:dyDescent="0.25">
      <c r="C4" s="13" t="s">
        <v>35</v>
      </c>
      <c r="D4" s="14" t="s">
        <v>36</v>
      </c>
      <c r="E4" s="15"/>
      <c r="F4" s="15"/>
      <c r="G4" s="15"/>
      <c r="H4" s="15"/>
      <c r="I4" s="15"/>
      <c r="J4" s="15"/>
      <c r="K4" s="15"/>
      <c r="L4" s="15"/>
      <c r="M4" s="15"/>
    </row>
    <row r="5" spans="1:14" x14ac:dyDescent="0.25">
      <c r="C5" s="13" t="s">
        <v>37</v>
      </c>
      <c r="D5" s="14" t="s">
        <v>38</v>
      </c>
      <c r="E5" s="15"/>
      <c r="F5" s="15"/>
      <c r="G5" s="15"/>
      <c r="H5" s="15"/>
      <c r="I5" s="15"/>
      <c r="J5" s="15"/>
      <c r="K5" s="15"/>
      <c r="L5" s="15"/>
      <c r="M5" s="15"/>
    </row>
    <row r="6" spans="1:14" ht="15.75" thickBot="1" x14ac:dyDescent="0.3">
      <c r="E6" s="15"/>
      <c r="F6" s="15"/>
      <c r="G6" s="15"/>
      <c r="H6" s="15"/>
      <c r="I6" s="15"/>
      <c r="J6" s="15"/>
      <c r="K6" s="15"/>
      <c r="L6" s="15"/>
      <c r="M6" s="15"/>
    </row>
    <row r="7" spans="1:14" ht="21.75" thickBot="1" x14ac:dyDescent="0.3">
      <c r="A7" s="493" t="s">
        <v>39</v>
      </c>
      <c r="B7" s="393"/>
      <c r="C7" s="496" t="s">
        <v>141</v>
      </c>
      <c r="D7" s="497"/>
      <c r="E7" s="497"/>
      <c r="F7" s="497"/>
      <c r="G7" s="497"/>
      <c r="H7" s="497"/>
      <c r="I7" s="497"/>
      <c r="J7" s="497"/>
      <c r="K7" s="497"/>
      <c r="L7" s="498"/>
      <c r="M7" s="18"/>
      <c r="N7" s="19"/>
    </row>
    <row r="8" spans="1:14" s="5" customFormat="1" ht="36.75" customHeight="1" thickBot="1" x14ac:dyDescent="0.3">
      <c r="A8" s="494"/>
      <c r="B8" s="394"/>
      <c r="C8" s="499" t="s">
        <v>40</v>
      </c>
      <c r="D8" s="500"/>
      <c r="E8" s="500"/>
      <c r="F8" s="500"/>
      <c r="G8" s="501"/>
      <c r="H8" s="500" t="s">
        <v>41</v>
      </c>
      <c r="I8" s="500"/>
      <c r="J8" s="500"/>
      <c r="K8" s="501"/>
      <c r="L8" s="499" t="s">
        <v>42</v>
      </c>
      <c r="M8" s="502"/>
      <c r="N8" s="20" t="s">
        <v>43</v>
      </c>
    </row>
    <row r="9" spans="1:14" ht="15.75" thickBot="1" x14ac:dyDescent="0.3">
      <c r="A9" s="495"/>
      <c r="B9" s="395"/>
      <c r="C9" s="21" t="s">
        <v>44</v>
      </c>
      <c r="D9" s="22" t="s">
        <v>45</v>
      </c>
      <c r="E9" s="22" t="s">
        <v>46</v>
      </c>
      <c r="F9" s="23" t="s">
        <v>47</v>
      </c>
      <c r="G9" s="22" t="s">
        <v>48</v>
      </c>
      <c r="H9" s="24" t="s">
        <v>49</v>
      </c>
      <c r="I9" s="25" t="s">
        <v>50</v>
      </c>
      <c r="J9" s="25" t="s">
        <v>51</v>
      </c>
      <c r="K9" s="26" t="s">
        <v>52</v>
      </c>
      <c r="L9" s="24" t="s">
        <v>53</v>
      </c>
      <c r="M9" s="25" t="s">
        <v>26</v>
      </c>
      <c r="N9" s="27" t="s">
        <v>54</v>
      </c>
    </row>
    <row r="10" spans="1:14" x14ac:dyDescent="0.25">
      <c r="A10" s="355">
        <v>44981</v>
      </c>
      <c r="B10" s="396" t="s">
        <v>339</v>
      </c>
      <c r="C10" s="344" t="s">
        <v>283</v>
      </c>
      <c r="D10" s="348" t="s">
        <v>283</v>
      </c>
      <c r="E10" s="348" t="s">
        <v>283</v>
      </c>
      <c r="F10" s="349"/>
      <c r="G10" s="344" t="s">
        <v>283</v>
      </c>
      <c r="H10" s="342">
        <v>0</v>
      </c>
      <c r="I10" s="343">
        <v>-0.5</v>
      </c>
      <c r="J10" s="343">
        <v>0</v>
      </c>
      <c r="K10" s="345">
        <v>0.5</v>
      </c>
      <c r="L10" s="346">
        <v>296.60000000000002</v>
      </c>
      <c r="M10" s="347">
        <v>993.8</v>
      </c>
      <c r="N10" s="354"/>
    </row>
    <row r="11" spans="1:14" x14ac:dyDescent="0.25">
      <c r="A11" s="366">
        <v>44984</v>
      </c>
      <c r="B11" s="397" t="s">
        <v>335</v>
      </c>
      <c r="C11" s="344" t="s">
        <v>283</v>
      </c>
      <c r="D11" s="348" t="s">
        <v>283</v>
      </c>
      <c r="E11" s="348" t="s">
        <v>283</v>
      </c>
      <c r="F11" s="349"/>
      <c r="G11" s="344" t="s">
        <v>283</v>
      </c>
      <c r="H11" s="342">
        <v>0</v>
      </c>
      <c r="I11" s="343">
        <v>0</v>
      </c>
      <c r="J11" s="343">
        <v>0</v>
      </c>
      <c r="K11" s="345">
        <v>1</v>
      </c>
      <c r="L11" s="346">
        <v>296.60000000000002</v>
      </c>
      <c r="M11" s="347">
        <v>1019.9</v>
      </c>
      <c r="N11" s="354"/>
    </row>
    <row r="12" spans="1:14" x14ac:dyDescent="0.25">
      <c r="A12" s="366">
        <v>44985</v>
      </c>
      <c r="B12" s="397" t="s">
        <v>336</v>
      </c>
      <c r="C12" s="344" t="s">
        <v>283</v>
      </c>
      <c r="D12" s="348" t="s">
        <v>283</v>
      </c>
      <c r="E12" s="350"/>
      <c r="F12" s="351" t="s">
        <v>283</v>
      </c>
      <c r="G12" s="344" t="s">
        <v>283</v>
      </c>
      <c r="H12" s="342">
        <v>0</v>
      </c>
      <c r="I12" s="343">
        <v>0</v>
      </c>
      <c r="J12" s="343">
        <v>-0.5</v>
      </c>
      <c r="K12" s="345">
        <v>1</v>
      </c>
      <c r="L12" s="346">
        <v>296.8</v>
      </c>
      <c r="M12" s="347">
        <v>1021.6</v>
      </c>
      <c r="N12" s="354"/>
    </row>
    <row r="13" spans="1:14" x14ac:dyDescent="0.25">
      <c r="A13" s="366">
        <v>44986</v>
      </c>
      <c r="B13" s="397" t="s">
        <v>337</v>
      </c>
      <c r="C13" s="344" t="s">
        <v>283</v>
      </c>
      <c r="D13" s="348" t="s">
        <v>283</v>
      </c>
      <c r="E13" s="348" t="s">
        <v>283</v>
      </c>
      <c r="F13" s="349"/>
      <c r="G13" s="344" t="s">
        <v>283</v>
      </c>
      <c r="H13" s="342">
        <v>0</v>
      </c>
      <c r="I13" s="343">
        <v>-0.5</v>
      </c>
      <c r="J13" s="343">
        <v>0</v>
      </c>
      <c r="K13" s="345">
        <v>0.5</v>
      </c>
      <c r="L13" s="346">
        <v>296.39999999999998</v>
      </c>
      <c r="M13" s="347">
        <v>1022</v>
      </c>
      <c r="N13" s="354"/>
    </row>
    <row r="14" spans="1:14" x14ac:dyDescent="0.25">
      <c r="A14" s="366">
        <v>44987</v>
      </c>
      <c r="B14" s="397" t="s">
        <v>338</v>
      </c>
      <c r="C14" s="344" t="s">
        <v>283</v>
      </c>
      <c r="D14" s="348" t="s">
        <v>283</v>
      </c>
      <c r="E14" s="350"/>
      <c r="F14" s="351" t="s">
        <v>283</v>
      </c>
      <c r="G14" s="344" t="s">
        <v>283</v>
      </c>
      <c r="H14" s="342">
        <v>-0.5</v>
      </c>
      <c r="I14" s="343">
        <v>0</v>
      </c>
      <c r="J14" s="343">
        <v>0</v>
      </c>
      <c r="K14" s="345">
        <v>1</v>
      </c>
      <c r="L14" s="346">
        <v>296.60000000000002</v>
      </c>
      <c r="M14" s="347">
        <v>1017.7</v>
      </c>
      <c r="N14" s="354"/>
    </row>
    <row r="15" spans="1:14" x14ac:dyDescent="0.25">
      <c r="A15" s="366">
        <v>44988</v>
      </c>
      <c r="B15" s="397" t="s">
        <v>339</v>
      </c>
      <c r="C15" s="344" t="s">
        <v>283</v>
      </c>
      <c r="D15" s="348" t="s">
        <v>283</v>
      </c>
      <c r="E15" s="348" t="s">
        <v>283</v>
      </c>
      <c r="F15" s="349"/>
      <c r="G15" s="344" t="s">
        <v>283</v>
      </c>
      <c r="H15" s="342">
        <v>-0.5</v>
      </c>
      <c r="I15" s="343">
        <v>0</v>
      </c>
      <c r="J15" s="343">
        <v>0</v>
      </c>
      <c r="K15" s="345">
        <v>1</v>
      </c>
      <c r="L15" s="346">
        <v>296.8</v>
      </c>
      <c r="M15" s="347">
        <v>1009.2</v>
      </c>
      <c r="N15" s="354"/>
    </row>
    <row r="16" spans="1:14" x14ac:dyDescent="0.25">
      <c r="A16" s="366">
        <v>44991</v>
      </c>
      <c r="B16" s="397" t="s">
        <v>335</v>
      </c>
      <c r="C16" s="344" t="s">
        <v>283</v>
      </c>
      <c r="D16" s="348" t="s">
        <v>283</v>
      </c>
      <c r="E16" s="348" t="s">
        <v>283</v>
      </c>
      <c r="F16" s="349"/>
      <c r="G16" s="344" t="s">
        <v>283</v>
      </c>
      <c r="H16" s="342">
        <v>0</v>
      </c>
      <c r="I16" s="343">
        <v>0</v>
      </c>
      <c r="J16" s="343">
        <v>0</v>
      </c>
      <c r="K16" s="345">
        <v>0.5</v>
      </c>
      <c r="L16" s="346">
        <v>296.5</v>
      </c>
      <c r="M16" s="347">
        <v>993.1</v>
      </c>
      <c r="N16" s="354"/>
    </row>
    <row r="17" spans="1:14" x14ac:dyDescent="0.25">
      <c r="A17" s="366">
        <v>44992</v>
      </c>
      <c r="B17" s="397" t="s">
        <v>336</v>
      </c>
      <c r="C17" s="344" t="s">
        <v>283</v>
      </c>
      <c r="D17" s="348" t="s">
        <v>283</v>
      </c>
      <c r="E17" s="350"/>
      <c r="F17" s="351" t="s">
        <v>283</v>
      </c>
      <c r="G17" s="344" t="s">
        <v>283</v>
      </c>
      <c r="H17" s="342">
        <v>0</v>
      </c>
      <c r="I17" s="343">
        <v>0</v>
      </c>
      <c r="J17" s="343">
        <v>0</v>
      </c>
      <c r="K17" s="345">
        <v>1</v>
      </c>
      <c r="L17" s="346">
        <v>296.60000000000002</v>
      </c>
      <c r="M17" s="347">
        <v>990.7</v>
      </c>
      <c r="N17" s="354"/>
    </row>
    <row r="18" spans="1:14" x14ac:dyDescent="0.25">
      <c r="A18" s="366">
        <v>44993</v>
      </c>
      <c r="B18" s="397" t="s">
        <v>337</v>
      </c>
      <c r="C18" s="344" t="s">
        <v>283</v>
      </c>
      <c r="D18" s="348" t="s">
        <v>283</v>
      </c>
      <c r="E18" s="348" t="s">
        <v>283</v>
      </c>
      <c r="F18" s="349"/>
      <c r="G18" s="344" t="s">
        <v>283</v>
      </c>
      <c r="H18" s="342">
        <v>0</v>
      </c>
      <c r="I18" s="343">
        <v>-0.5</v>
      </c>
      <c r="J18" s="343">
        <v>-0.5</v>
      </c>
      <c r="K18" s="345">
        <v>1</v>
      </c>
      <c r="L18" s="346">
        <v>296.60000000000002</v>
      </c>
      <c r="M18" s="347">
        <v>979.6</v>
      </c>
      <c r="N18" s="354"/>
    </row>
    <row r="19" spans="1:14" x14ac:dyDescent="0.25">
      <c r="A19" s="366">
        <v>44994</v>
      </c>
      <c r="B19" s="397" t="s">
        <v>338</v>
      </c>
      <c r="C19" s="344" t="s">
        <v>283</v>
      </c>
      <c r="D19" s="348" t="s">
        <v>283</v>
      </c>
      <c r="E19" s="350"/>
      <c r="F19" s="351" t="s">
        <v>283</v>
      </c>
      <c r="G19" s="344" t="s">
        <v>283</v>
      </c>
      <c r="H19" s="342">
        <v>0</v>
      </c>
      <c r="I19" s="343">
        <v>0</v>
      </c>
      <c r="J19" s="343">
        <v>0</v>
      </c>
      <c r="K19" s="345">
        <v>1</v>
      </c>
      <c r="L19" s="346">
        <v>296.89999999999998</v>
      </c>
      <c r="M19" s="347">
        <v>992.3</v>
      </c>
      <c r="N19" s="354"/>
    </row>
    <row r="20" spans="1:14" x14ac:dyDescent="0.25">
      <c r="A20" s="366">
        <v>44995</v>
      </c>
      <c r="B20" s="397" t="s">
        <v>339</v>
      </c>
      <c r="C20" s="344" t="s">
        <v>283</v>
      </c>
      <c r="D20" s="348" t="s">
        <v>283</v>
      </c>
      <c r="E20" s="348" t="s">
        <v>283</v>
      </c>
      <c r="F20" s="349"/>
      <c r="G20" s="344" t="s">
        <v>283</v>
      </c>
      <c r="H20" s="342">
        <v>0</v>
      </c>
      <c r="I20" s="343">
        <v>0</v>
      </c>
      <c r="J20" s="343">
        <v>0</v>
      </c>
      <c r="K20" s="345">
        <v>1</v>
      </c>
      <c r="L20" s="346">
        <v>295.8</v>
      </c>
      <c r="M20" s="347">
        <v>994.5</v>
      </c>
      <c r="N20" s="354"/>
    </row>
    <row r="21" spans="1:14" x14ac:dyDescent="0.25">
      <c r="A21" s="341"/>
      <c r="B21" s="397" t="s">
        <v>335</v>
      </c>
      <c r="C21" s="344"/>
      <c r="D21" s="348"/>
      <c r="E21" s="348"/>
      <c r="F21" s="349"/>
      <c r="G21" s="344"/>
      <c r="H21" s="342"/>
      <c r="I21" s="343"/>
      <c r="J21" s="343"/>
      <c r="K21" s="345"/>
      <c r="L21" s="346"/>
      <c r="M21" s="347"/>
      <c r="N21" s="354"/>
    </row>
    <row r="22" spans="1:14" x14ac:dyDescent="0.25">
      <c r="A22" s="341"/>
      <c r="B22" s="397" t="s">
        <v>336</v>
      </c>
      <c r="C22" s="344"/>
      <c r="D22" s="348"/>
      <c r="E22" s="350"/>
      <c r="F22" s="351"/>
      <c r="G22" s="344"/>
      <c r="H22" s="342"/>
      <c r="I22" s="343"/>
      <c r="J22" s="343"/>
      <c r="K22" s="345"/>
      <c r="L22" s="346"/>
      <c r="M22" s="347"/>
      <c r="N22" s="354"/>
    </row>
    <row r="23" spans="1:14" x14ac:dyDescent="0.25">
      <c r="A23" s="341"/>
      <c r="B23" s="397" t="s">
        <v>337</v>
      </c>
      <c r="C23" s="344"/>
      <c r="D23" s="348"/>
      <c r="E23" s="348"/>
      <c r="F23" s="349"/>
      <c r="G23" s="344"/>
      <c r="H23" s="342"/>
      <c r="I23" s="343"/>
      <c r="J23" s="343"/>
      <c r="K23" s="345"/>
      <c r="L23" s="346"/>
      <c r="M23" s="347"/>
      <c r="N23" s="354"/>
    </row>
    <row r="24" spans="1:14" x14ac:dyDescent="0.25">
      <c r="A24" s="341"/>
      <c r="B24" s="397" t="s">
        <v>338</v>
      </c>
      <c r="C24" s="344"/>
      <c r="D24" s="348"/>
      <c r="E24" s="350"/>
      <c r="F24" s="351"/>
      <c r="G24" s="344"/>
      <c r="H24" s="342"/>
      <c r="I24" s="343"/>
      <c r="J24" s="343"/>
      <c r="K24" s="345"/>
      <c r="L24" s="346"/>
      <c r="M24" s="347"/>
      <c r="N24" s="354"/>
    </row>
    <row r="25" spans="1:14" x14ac:dyDescent="0.25">
      <c r="A25" s="341"/>
      <c r="B25" s="397" t="s">
        <v>339</v>
      </c>
      <c r="C25" s="344"/>
      <c r="D25" s="348"/>
      <c r="E25" s="348"/>
      <c r="F25" s="349"/>
      <c r="G25" s="344"/>
      <c r="H25" s="342"/>
      <c r="I25" s="343"/>
      <c r="J25" s="343"/>
      <c r="K25" s="345"/>
      <c r="L25" s="346"/>
      <c r="M25" s="347"/>
      <c r="N25" s="354"/>
    </row>
    <row r="26" spans="1:14" x14ac:dyDescent="0.25">
      <c r="A26" s="341"/>
      <c r="B26" s="397" t="s">
        <v>335</v>
      </c>
      <c r="C26" s="344"/>
      <c r="D26" s="348"/>
      <c r="E26" s="348"/>
      <c r="F26" s="349"/>
      <c r="G26" s="344"/>
      <c r="H26" s="342"/>
      <c r="I26" s="343"/>
      <c r="J26" s="343"/>
      <c r="K26" s="345"/>
      <c r="L26" s="346"/>
      <c r="M26" s="347"/>
      <c r="N26" s="354"/>
    </row>
    <row r="27" spans="1:14" x14ac:dyDescent="0.25">
      <c r="A27" s="341"/>
      <c r="B27" s="397" t="s">
        <v>336</v>
      </c>
      <c r="C27" s="344"/>
      <c r="D27" s="348"/>
      <c r="E27" s="350"/>
      <c r="F27" s="351"/>
      <c r="G27" s="344"/>
      <c r="H27" s="342"/>
      <c r="I27" s="343"/>
      <c r="J27" s="343"/>
      <c r="K27" s="345"/>
      <c r="L27" s="346"/>
      <c r="M27" s="347"/>
      <c r="N27" s="354"/>
    </row>
    <row r="28" spans="1:14" x14ac:dyDescent="0.25">
      <c r="A28" s="341"/>
      <c r="B28" s="397" t="s">
        <v>337</v>
      </c>
      <c r="C28" s="344"/>
      <c r="D28" s="348"/>
      <c r="E28" s="348"/>
      <c r="F28" s="349"/>
      <c r="G28" s="344"/>
      <c r="H28" s="342"/>
      <c r="I28" s="343"/>
      <c r="J28" s="343"/>
      <c r="K28" s="345"/>
      <c r="L28" s="346"/>
      <c r="M28" s="347"/>
      <c r="N28" s="354"/>
    </row>
    <row r="29" spans="1:14" x14ac:dyDescent="0.25">
      <c r="A29" s="341"/>
      <c r="B29" s="397" t="s">
        <v>338</v>
      </c>
      <c r="C29" s="344"/>
      <c r="D29" s="348"/>
      <c r="E29" s="350"/>
      <c r="F29" s="351"/>
      <c r="G29" s="344"/>
      <c r="H29" s="342"/>
      <c r="I29" s="343"/>
      <c r="J29" s="343"/>
      <c r="K29" s="345"/>
      <c r="L29" s="346"/>
      <c r="M29" s="347"/>
      <c r="N29" s="354"/>
    </row>
    <row r="30" spans="1:14" x14ac:dyDescent="0.25">
      <c r="A30" s="341"/>
      <c r="B30" s="397" t="s">
        <v>339</v>
      </c>
      <c r="C30" s="344"/>
      <c r="D30" s="348"/>
      <c r="E30" s="348"/>
      <c r="F30" s="349"/>
      <c r="G30" s="344"/>
      <c r="H30" s="342"/>
      <c r="I30" s="343"/>
      <c r="J30" s="343"/>
      <c r="K30" s="345"/>
      <c r="L30" s="346"/>
      <c r="M30" s="347"/>
      <c r="N30" s="354"/>
    </row>
    <row r="31" spans="1:14" x14ac:dyDescent="0.25">
      <c r="A31" s="341"/>
      <c r="B31" s="397" t="s">
        <v>335</v>
      </c>
      <c r="C31" s="344"/>
      <c r="D31" s="348"/>
      <c r="E31" s="348"/>
      <c r="F31" s="349"/>
      <c r="G31" s="344"/>
      <c r="H31" s="342"/>
      <c r="I31" s="343"/>
      <c r="J31" s="343"/>
      <c r="K31" s="345"/>
      <c r="L31" s="346"/>
      <c r="M31" s="347"/>
      <c r="N31" s="354"/>
    </row>
    <row r="32" spans="1:14" x14ac:dyDescent="0.25">
      <c r="A32" s="341"/>
      <c r="B32" s="397" t="s">
        <v>336</v>
      </c>
      <c r="C32" s="344"/>
      <c r="D32" s="348"/>
      <c r="E32" s="350"/>
      <c r="F32" s="351"/>
      <c r="G32" s="344"/>
      <c r="H32" s="342"/>
      <c r="I32" s="343"/>
      <c r="J32" s="343"/>
      <c r="K32" s="345"/>
      <c r="L32" s="346"/>
      <c r="M32" s="347"/>
      <c r="N32" s="354"/>
    </row>
    <row r="33" spans="1:14" x14ac:dyDescent="0.25">
      <c r="A33" s="341"/>
      <c r="B33" s="397" t="s">
        <v>337</v>
      </c>
      <c r="C33" s="344"/>
      <c r="D33" s="348"/>
      <c r="E33" s="348"/>
      <c r="F33" s="349"/>
      <c r="G33" s="344"/>
      <c r="H33" s="342"/>
      <c r="I33" s="343"/>
      <c r="J33" s="343"/>
      <c r="K33" s="345"/>
      <c r="L33" s="346"/>
      <c r="M33" s="347"/>
      <c r="N33" s="354"/>
    </row>
    <row r="34" spans="1:14" x14ac:dyDescent="0.25">
      <c r="A34" s="341"/>
      <c r="B34" s="397" t="s">
        <v>338</v>
      </c>
      <c r="C34" s="344"/>
      <c r="D34" s="348"/>
      <c r="E34" s="350"/>
      <c r="F34" s="351"/>
      <c r="G34" s="344"/>
      <c r="H34" s="342"/>
      <c r="I34" s="343"/>
      <c r="J34" s="343"/>
      <c r="K34" s="345"/>
      <c r="L34" s="346"/>
      <c r="M34" s="347"/>
      <c r="N34" s="354"/>
    </row>
    <row r="35" spans="1:14" x14ac:dyDescent="0.25">
      <c r="A35" s="341"/>
      <c r="B35" s="397" t="s">
        <v>339</v>
      </c>
      <c r="C35" s="344"/>
      <c r="D35" s="348"/>
      <c r="E35" s="348"/>
      <c r="F35" s="349"/>
      <c r="G35" s="344"/>
      <c r="H35" s="342"/>
      <c r="I35" s="343"/>
      <c r="J35" s="343"/>
      <c r="K35" s="345"/>
      <c r="L35" s="346"/>
      <c r="M35" s="347"/>
      <c r="N35" s="354"/>
    </row>
    <row r="36" spans="1:14" x14ac:dyDescent="0.25">
      <c r="A36" s="341"/>
      <c r="B36" s="397" t="s">
        <v>335</v>
      </c>
      <c r="C36" s="344"/>
      <c r="D36" s="348"/>
      <c r="E36" s="348"/>
      <c r="F36" s="349"/>
      <c r="G36" s="344"/>
      <c r="H36" s="342"/>
      <c r="I36" s="343"/>
      <c r="J36" s="343"/>
      <c r="K36" s="345"/>
      <c r="L36" s="346"/>
      <c r="M36" s="347"/>
      <c r="N36" s="354"/>
    </row>
    <row r="37" spans="1:14" x14ac:dyDescent="0.25">
      <c r="A37" s="341"/>
      <c r="B37" s="397" t="s">
        <v>336</v>
      </c>
      <c r="C37" s="344"/>
      <c r="D37" s="348"/>
      <c r="E37" s="350"/>
      <c r="F37" s="351"/>
      <c r="G37" s="344"/>
      <c r="H37" s="342"/>
      <c r="I37" s="343"/>
      <c r="J37" s="343"/>
      <c r="K37" s="345"/>
      <c r="L37" s="346"/>
      <c r="M37" s="347"/>
      <c r="N37" s="354"/>
    </row>
    <row r="38" spans="1:14" x14ac:dyDescent="0.25">
      <c r="A38" s="341"/>
      <c r="B38" s="397" t="s">
        <v>337</v>
      </c>
      <c r="C38" s="344"/>
      <c r="D38" s="348"/>
      <c r="E38" s="348"/>
      <c r="F38" s="349"/>
      <c r="G38" s="344"/>
      <c r="H38" s="342"/>
      <c r="I38" s="343"/>
      <c r="J38" s="343"/>
      <c r="K38" s="345"/>
      <c r="L38" s="346"/>
      <c r="M38" s="347"/>
      <c r="N38" s="354"/>
    </row>
    <row r="39" spans="1:14" x14ac:dyDescent="0.25">
      <c r="A39" s="341"/>
      <c r="B39" s="397" t="s">
        <v>338</v>
      </c>
      <c r="C39" s="344"/>
      <c r="D39" s="348"/>
      <c r="E39" s="350"/>
      <c r="F39" s="351"/>
      <c r="G39" s="344"/>
      <c r="H39" s="342"/>
      <c r="I39" s="343"/>
      <c r="J39" s="343"/>
      <c r="K39" s="345"/>
      <c r="L39" s="346"/>
      <c r="M39" s="347"/>
      <c r="N39" s="354"/>
    </row>
    <row r="40" spans="1:14" x14ac:dyDescent="0.25">
      <c r="A40" s="341"/>
      <c r="B40" s="397" t="s">
        <v>339</v>
      </c>
      <c r="C40" s="344"/>
      <c r="D40" s="348"/>
      <c r="E40" s="348"/>
      <c r="F40" s="349"/>
      <c r="G40" s="344"/>
      <c r="H40" s="342"/>
      <c r="I40" s="343"/>
      <c r="J40" s="343"/>
      <c r="K40" s="345"/>
      <c r="L40" s="346"/>
      <c r="M40" s="347"/>
      <c r="N40" s="354"/>
    </row>
    <row r="41" spans="1:14" x14ac:dyDescent="0.25">
      <c r="A41" s="341"/>
      <c r="B41" s="397" t="s">
        <v>335</v>
      </c>
      <c r="C41" s="344"/>
      <c r="D41" s="348"/>
      <c r="E41" s="348"/>
      <c r="F41" s="349"/>
      <c r="G41" s="344"/>
      <c r="H41" s="342"/>
      <c r="I41" s="343"/>
      <c r="J41" s="343"/>
      <c r="K41" s="345"/>
      <c r="L41" s="346"/>
      <c r="M41" s="347"/>
      <c r="N41" s="354"/>
    </row>
    <row r="42" spans="1:14" x14ac:dyDescent="0.25">
      <c r="A42" s="341"/>
      <c r="B42" s="397" t="s">
        <v>336</v>
      </c>
      <c r="C42" s="344"/>
      <c r="D42" s="348"/>
      <c r="E42" s="350"/>
      <c r="F42" s="351"/>
      <c r="G42" s="344"/>
      <c r="H42" s="342"/>
      <c r="I42" s="343"/>
      <c r="J42" s="343"/>
      <c r="K42" s="345"/>
      <c r="L42" s="346"/>
      <c r="M42" s="347"/>
      <c r="N42" s="354"/>
    </row>
    <row r="43" spans="1:14" x14ac:dyDescent="0.25">
      <c r="A43" s="341"/>
      <c r="B43" s="397" t="s">
        <v>337</v>
      </c>
      <c r="C43" s="344"/>
      <c r="D43" s="348"/>
      <c r="E43" s="348"/>
      <c r="F43" s="349"/>
      <c r="G43" s="344"/>
      <c r="H43" s="342"/>
      <c r="I43" s="343"/>
      <c r="J43" s="343"/>
      <c r="K43" s="345"/>
      <c r="L43" s="346"/>
      <c r="M43" s="347"/>
      <c r="N43" s="354"/>
    </row>
    <row r="44" spans="1:14" x14ac:dyDescent="0.25">
      <c r="A44" s="341"/>
      <c r="B44" s="397" t="s">
        <v>338</v>
      </c>
      <c r="C44" s="344"/>
      <c r="D44" s="348"/>
      <c r="E44" s="350"/>
      <c r="F44" s="351"/>
      <c r="G44" s="344"/>
      <c r="H44" s="342"/>
      <c r="I44" s="343"/>
      <c r="J44" s="343"/>
      <c r="K44" s="345"/>
      <c r="L44" s="346"/>
      <c r="M44" s="347"/>
      <c r="N44" s="354"/>
    </row>
    <row r="45" spans="1:14" x14ac:dyDescent="0.25">
      <c r="A45" s="341"/>
      <c r="B45" s="397" t="s">
        <v>339</v>
      </c>
      <c r="C45" s="344"/>
      <c r="D45" s="348"/>
      <c r="E45" s="348"/>
      <c r="F45" s="349"/>
      <c r="G45" s="344"/>
      <c r="H45" s="342"/>
      <c r="I45" s="343"/>
      <c r="J45" s="343"/>
      <c r="K45" s="345"/>
      <c r="L45" s="346"/>
      <c r="M45" s="347"/>
      <c r="N45" s="354"/>
    </row>
    <row r="46" spans="1:14" x14ac:dyDescent="0.25">
      <c r="A46" s="341"/>
      <c r="B46" s="397" t="s">
        <v>335</v>
      </c>
      <c r="C46" s="344"/>
      <c r="D46" s="348"/>
      <c r="E46" s="348"/>
      <c r="F46" s="349"/>
      <c r="G46" s="344"/>
      <c r="H46" s="342"/>
      <c r="I46" s="343"/>
      <c r="J46" s="343"/>
      <c r="K46" s="345"/>
      <c r="L46" s="346"/>
      <c r="M46" s="347"/>
      <c r="N46" s="354"/>
    </row>
    <row r="47" spans="1:14" x14ac:dyDescent="0.25">
      <c r="A47" s="341"/>
      <c r="B47" s="397" t="s">
        <v>336</v>
      </c>
      <c r="C47" s="344"/>
      <c r="D47" s="348"/>
      <c r="E47" s="350"/>
      <c r="F47" s="351"/>
      <c r="G47" s="344"/>
      <c r="H47" s="342"/>
      <c r="I47" s="343"/>
      <c r="J47" s="343"/>
      <c r="K47" s="345"/>
      <c r="L47" s="346"/>
      <c r="M47" s="347"/>
      <c r="N47" s="354"/>
    </row>
    <row r="48" spans="1:14" x14ac:dyDescent="0.25">
      <c r="A48" s="341"/>
      <c r="B48" s="397" t="s">
        <v>337</v>
      </c>
      <c r="C48" s="344"/>
      <c r="D48" s="348"/>
      <c r="E48" s="348"/>
      <c r="F48" s="349"/>
      <c r="G48" s="344"/>
      <c r="H48" s="342"/>
      <c r="I48" s="343"/>
      <c r="J48" s="343"/>
      <c r="K48" s="345"/>
      <c r="L48" s="346"/>
      <c r="M48" s="347"/>
      <c r="N48" s="354"/>
    </row>
    <row r="49" spans="1:14" x14ac:dyDescent="0.25">
      <c r="A49" s="341"/>
      <c r="B49" s="397" t="s">
        <v>338</v>
      </c>
      <c r="C49" s="344"/>
      <c r="D49" s="348"/>
      <c r="E49" s="350"/>
      <c r="F49" s="351"/>
      <c r="G49" s="344"/>
      <c r="H49" s="352"/>
      <c r="I49" s="348"/>
      <c r="J49" s="348"/>
      <c r="K49" s="353"/>
      <c r="L49" s="346"/>
      <c r="M49" s="347"/>
      <c r="N49" s="354"/>
    </row>
    <row r="50" spans="1:14" x14ac:dyDescent="0.25">
      <c r="A50" s="341"/>
      <c r="B50" s="397" t="s">
        <v>339</v>
      </c>
      <c r="C50" s="344"/>
      <c r="D50" s="348"/>
      <c r="E50" s="348"/>
      <c r="F50" s="349"/>
      <c r="G50" s="344"/>
      <c r="H50" s="352"/>
      <c r="I50" s="348"/>
      <c r="J50" s="348"/>
      <c r="K50" s="353"/>
      <c r="L50" s="346"/>
      <c r="M50" s="347"/>
      <c r="N50" s="354"/>
    </row>
    <row r="51" spans="1:14" x14ac:dyDescent="0.25">
      <c r="A51" s="341"/>
      <c r="B51" s="397" t="s">
        <v>335</v>
      </c>
      <c r="C51" s="344"/>
      <c r="D51" s="348"/>
      <c r="E51" s="348"/>
      <c r="F51" s="349"/>
      <c r="G51" s="344"/>
      <c r="H51" s="352"/>
      <c r="I51" s="348"/>
      <c r="J51" s="348"/>
      <c r="K51" s="353"/>
      <c r="L51" s="346"/>
      <c r="M51" s="347"/>
      <c r="N51" s="354"/>
    </row>
    <row r="52" spans="1:14" x14ac:dyDescent="0.25">
      <c r="A52" s="341"/>
      <c r="B52" s="397" t="s">
        <v>336</v>
      </c>
      <c r="C52" s="344"/>
      <c r="D52" s="348"/>
      <c r="E52" s="350"/>
      <c r="F52" s="351"/>
      <c r="G52" s="344"/>
      <c r="H52" s="352"/>
      <c r="I52" s="348"/>
      <c r="J52" s="348"/>
      <c r="K52" s="353"/>
      <c r="L52" s="346"/>
      <c r="M52" s="347"/>
      <c r="N52" s="354"/>
    </row>
    <row r="53" spans="1:14" x14ac:dyDescent="0.25">
      <c r="A53" s="341"/>
      <c r="B53" s="397" t="s">
        <v>337</v>
      </c>
      <c r="C53" s="344"/>
      <c r="D53" s="348"/>
      <c r="E53" s="348"/>
      <c r="F53" s="349"/>
      <c r="G53" s="344"/>
      <c r="H53" s="352"/>
      <c r="I53" s="348"/>
      <c r="J53" s="348"/>
      <c r="K53" s="353"/>
      <c r="L53" s="346"/>
      <c r="M53" s="347"/>
      <c r="N53" s="354"/>
    </row>
    <row r="54" spans="1:14" x14ac:dyDescent="0.25">
      <c r="A54" s="341"/>
      <c r="B54" s="397" t="s">
        <v>338</v>
      </c>
      <c r="C54" s="344"/>
      <c r="D54" s="348"/>
      <c r="E54" s="350"/>
      <c r="F54" s="351"/>
      <c r="G54" s="344"/>
      <c r="H54" s="352"/>
      <c r="I54" s="348"/>
      <c r="J54" s="348"/>
      <c r="K54" s="353"/>
      <c r="L54" s="346"/>
      <c r="M54" s="347"/>
      <c r="N54" s="354"/>
    </row>
    <row r="55" spans="1:14" x14ac:dyDescent="0.25">
      <c r="A55" s="341"/>
      <c r="B55" s="397" t="s">
        <v>339</v>
      </c>
      <c r="C55" s="344"/>
      <c r="D55" s="348"/>
      <c r="E55" s="348"/>
      <c r="F55" s="349"/>
      <c r="G55" s="344"/>
      <c r="H55" s="352"/>
      <c r="I55" s="348"/>
      <c r="J55" s="348"/>
      <c r="K55" s="353"/>
      <c r="L55" s="346"/>
      <c r="M55" s="347"/>
      <c r="N55" s="354"/>
    </row>
    <row r="56" spans="1:14" x14ac:dyDescent="0.25">
      <c r="A56" s="341"/>
      <c r="B56" s="397" t="s">
        <v>335</v>
      </c>
      <c r="C56" s="344"/>
      <c r="D56" s="348"/>
      <c r="E56" s="348"/>
      <c r="F56" s="349"/>
      <c r="G56" s="344"/>
      <c r="H56" s="352"/>
      <c r="I56" s="348"/>
      <c r="J56" s="348"/>
      <c r="K56" s="353"/>
      <c r="L56" s="346"/>
      <c r="M56" s="347"/>
      <c r="N56" s="354"/>
    </row>
    <row r="57" spans="1:14" x14ac:dyDescent="0.25">
      <c r="A57" s="341"/>
      <c r="B57" s="397" t="s">
        <v>336</v>
      </c>
      <c r="C57" s="344"/>
      <c r="D57" s="348"/>
      <c r="E57" s="350"/>
      <c r="F57" s="351"/>
      <c r="G57" s="344"/>
      <c r="H57" s="352"/>
      <c r="I57" s="348"/>
      <c r="J57" s="348"/>
      <c r="K57" s="353"/>
      <c r="L57" s="346"/>
      <c r="M57" s="347"/>
      <c r="N57" s="354"/>
    </row>
    <row r="58" spans="1:14" x14ac:dyDescent="0.25">
      <c r="A58" s="341"/>
      <c r="B58" s="397" t="s">
        <v>337</v>
      </c>
      <c r="C58" s="344"/>
      <c r="D58" s="348"/>
      <c r="E58" s="348"/>
      <c r="F58" s="349"/>
      <c r="G58" s="344"/>
      <c r="H58" s="352"/>
      <c r="I58" s="348"/>
      <c r="J58" s="348"/>
      <c r="K58" s="353"/>
      <c r="L58" s="346"/>
      <c r="M58" s="347"/>
      <c r="N58" s="354"/>
    </row>
    <row r="59" spans="1:14" x14ac:dyDescent="0.25">
      <c r="A59" s="341"/>
      <c r="B59" s="397" t="s">
        <v>338</v>
      </c>
      <c r="C59" s="344"/>
      <c r="D59" s="348"/>
      <c r="E59" s="350"/>
      <c r="F59" s="351"/>
      <c r="G59" s="344"/>
      <c r="H59" s="352"/>
      <c r="I59" s="348"/>
      <c r="J59" s="348"/>
      <c r="K59" s="353"/>
      <c r="L59" s="346"/>
      <c r="M59" s="347"/>
      <c r="N59" s="354"/>
    </row>
    <row r="60" spans="1:14" x14ac:dyDescent="0.25">
      <c r="A60" s="341"/>
      <c r="B60" s="397" t="s">
        <v>339</v>
      </c>
      <c r="C60" s="344"/>
      <c r="D60" s="348"/>
      <c r="E60" s="348"/>
      <c r="F60" s="349"/>
      <c r="G60" s="344"/>
      <c r="H60" s="352"/>
      <c r="I60" s="348"/>
      <c r="J60" s="348"/>
      <c r="K60" s="353"/>
      <c r="L60" s="346"/>
      <c r="M60" s="347"/>
      <c r="N60" s="354"/>
    </row>
    <row r="61" spans="1:14" x14ac:dyDescent="0.25">
      <c r="A61" s="341"/>
      <c r="B61" s="397" t="s">
        <v>335</v>
      </c>
      <c r="C61" s="344"/>
      <c r="D61" s="348"/>
      <c r="E61" s="348"/>
      <c r="F61" s="349"/>
      <c r="G61" s="344"/>
      <c r="H61" s="352"/>
      <c r="I61" s="348"/>
      <c r="J61" s="348"/>
      <c r="K61" s="353"/>
      <c r="L61" s="346"/>
      <c r="M61" s="347"/>
      <c r="N61" s="354"/>
    </row>
    <row r="62" spans="1:14" x14ac:dyDescent="0.25">
      <c r="A62" s="341"/>
      <c r="B62" s="397" t="s">
        <v>336</v>
      </c>
      <c r="C62" s="344"/>
      <c r="D62" s="348"/>
      <c r="E62" s="350"/>
      <c r="F62" s="351"/>
      <c r="G62" s="344"/>
      <c r="H62" s="352"/>
      <c r="I62" s="348"/>
      <c r="J62" s="348"/>
      <c r="K62" s="353"/>
      <c r="L62" s="346"/>
      <c r="M62" s="347"/>
      <c r="N62" s="354"/>
    </row>
    <row r="63" spans="1:14" x14ac:dyDescent="0.25">
      <c r="A63" s="341"/>
      <c r="B63" s="397" t="s">
        <v>337</v>
      </c>
      <c r="C63" s="344"/>
      <c r="D63" s="348"/>
      <c r="E63" s="348"/>
      <c r="F63" s="349"/>
      <c r="G63" s="344"/>
      <c r="H63" s="352"/>
      <c r="I63" s="348"/>
      <c r="J63" s="348"/>
      <c r="K63" s="353"/>
      <c r="L63" s="346"/>
      <c r="M63" s="347"/>
      <c r="N63" s="354"/>
    </row>
    <row r="64" spans="1:14" x14ac:dyDescent="0.25">
      <c r="A64" s="341"/>
      <c r="B64" s="397" t="s">
        <v>338</v>
      </c>
      <c r="C64" s="344"/>
      <c r="D64" s="348"/>
      <c r="E64" s="350"/>
      <c r="F64" s="351"/>
      <c r="G64" s="344"/>
      <c r="H64" s="352"/>
      <c r="I64" s="348"/>
      <c r="J64" s="348"/>
      <c r="K64" s="353"/>
      <c r="L64" s="346"/>
      <c r="M64" s="347"/>
      <c r="N64" s="354"/>
    </row>
    <row r="65" spans="1:14" x14ac:dyDescent="0.25">
      <c r="A65" s="341"/>
      <c r="B65" s="397" t="s">
        <v>339</v>
      </c>
      <c r="C65" s="344"/>
      <c r="D65" s="348"/>
      <c r="E65" s="348"/>
      <c r="F65" s="349"/>
      <c r="G65" s="344"/>
      <c r="H65" s="352"/>
      <c r="I65" s="348"/>
      <c r="J65" s="348"/>
      <c r="K65" s="353"/>
      <c r="L65" s="346"/>
      <c r="M65" s="347"/>
      <c r="N65" s="354"/>
    </row>
    <row r="66" spans="1:14" x14ac:dyDescent="0.25">
      <c r="A66" s="341"/>
      <c r="B66" s="397" t="s">
        <v>335</v>
      </c>
      <c r="C66" s="344"/>
      <c r="D66" s="348"/>
      <c r="E66" s="348"/>
      <c r="F66" s="349"/>
      <c r="G66" s="344"/>
      <c r="H66" s="352"/>
      <c r="I66" s="348"/>
      <c r="J66" s="348"/>
      <c r="K66" s="353"/>
      <c r="L66" s="346"/>
      <c r="M66" s="347"/>
      <c r="N66" s="354"/>
    </row>
    <row r="67" spans="1:14" x14ac:dyDescent="0.25">
      <c r="A67" s="341"/>
      <c r="B67" s="397" t="s">
        <v>336</v>
      </c>
      <c r="C67" s="344"/>
      <c r="D67" s="348"/>
      <c r="E67" s="350"/>
      <c r="F67" s="351"/>
      <c r="G67" s="344"/>
      <c r="H67" s="352"/>
      <c r="I67" s="348"/>
      <c r="J67" s="348"/>
      <c r="K67" s="353"/>
      <c r="L67" s="346"/>
      <c r="M67" s="347"/>
      <c r="N67" s="354"/>
    </row>
    <row r="68" spans="1:14" x14ac:dyDescent="0.25">
      <c r="A68" s="341"/>
      <c r="B68" s="397" t="s">
        <v>337</v>
      </c>
      <c r="C68" s="344"/>
      <c r="D68" s="348"/>
      <c r="E68" s="348"/>
      <c r="F68" s="349"/>
      <c r="G68" s="344"/>
      <c r="H68" s="352"/>
      <c r="I68" s="348"/>
      <c r="J68" s="348"/>
      <c r="K68" s="353"/>
      <c r="L68" s="346"/>
      <c r="M68" s="347"/>
      <c r="N68" s="354"/>
    </row>
    <row r="69" spans="1:14" x14ac:dyDescent="0.25">
      <c r="A69" s="341"/>
      <c r="B69" s="397" t="s">
        <v>338</v>
      </c>
      <c r="C69" s="344"/>
      <c r="D69" s="348"/>
      <c r="E69" s="350"/>
      <c r="F69" s="351"/>
      <c r="G69" s="344"/>
      <c r="H69" s="352"/>
      <c r="I69" s="348"/>
      <c r="J69" s="348"/>
      <c r="K69" s="353"/>
      <c r="L69" s="346"/>
      <c r="M69" s="347"/>
      <c r="N69" s="354"/>
    </row>
    <row r="70" spans="1:14" x14ac:dyDescent="0.25">
      <c r="A70" s="341"/>
      <c r="B70" s="397" t="s">
        <v>339</v>
      </c>
      <c r="C70" s="344"/>
      <c r="D70" s="348"/>
      <c r="E70" s="348"/>
      <c r="F70" s="349"/>
      <c r="G70" s="344"/>
      <c r="H70" s="352"/>
      <c r="I70" s="348"/>
      <c r="J70" s="348"/>
      <c r="K70" s="353"/>
      <c r="L70" s="346"/>
      <c r="M70" s="347"/>
      <c r="N70" s="354"/>
    </row>
    <row r="71" spans="1:14" x14ac:dyDescent="0.25">
      <c r="A71" s="341"/>
      <c r="B71" s="397" t="s">
        <v>335</v>
      </c>
      <c r="C71" s="344"/>
      <c r="D71" s="348"/>
      <c r="E71" s="348"/>
      <c r="F71" s="349"/>
      <c r="G71" s="344"/>
      <c r="H71" s="352"/>
      <c r="I71" s="348"/>
      <c r="J71" s="348"/>
      <c r="K71" s="353"/>
      <c r="L71" s="346"/>
      <c r="M71" s="347"/>
      <c r="N71" s="354"/>
    </row>
    <row r="72" spans="1:14" x14ac:dyDescent="0.25">
      <c r="A72" s="341"/>
      <c r="B72" s="397" t="s">
        <v>336</v>
      </c>
      <c r="C72" s="344"/>
      <c r="D72" s="348"/>
      <c r="E72" s="350"/>
      <c r="F72" s="351"/>
      <c r="G72" s="344"/>
      <c r="H72" s="352"/>
      <c r="I72" s="348"/>
      <c r="J72" s="348"/>
      <c r="K72" s="353"/>
      <c r="L72" s="346"/>
      <c r="M72" s="347"/>
      <c r="N72" s="354"/>
    </row>
    <row r="73" spans="1:14" x14ac:dyDescent="0.25">
      <c r="A73" s="341"/>
      <c r="B73" s="397" t="s">
        <v>337</v>
      </c>
      <c r="C73" s="344"/>
      <c r="D73" s="348"/>
      <c r="E73" s="348"/>
      <c r="F73" s="349"/>
      <c r="G73" s="344"/>
      <c r="H73" s="352"/>
      <c r="I73" s="348"/>
      <c r="J73" s="348"/>
      <c r="K73" s="353"/>
      <c r="L73" s="346"/>
      <c r="M73" s="347"/>
      <c r="N73" s="354"/>
    </row>
    <row r="74" spans="1:14" x14ac:dyDescent="0.25">
      <c r="A74" s="341"/>
      <c r="B74" s="397" t="s">
        <v>338</v>
      </c>
      <c r="C74" s="344"/>
      <c r="D74" s="348"/>
      <c r="E74" s="350"/>
      <c r="F74" s="351"/>
      <c r="G74" s="344"/>
      <c r="H74" s="352"/>
      <c r="I74" s="348"/>
      <c r="J74" s="348"/>
      <c r="K74" s="353"/>
      <c r="L74" s="346"/>
      <c r="M74" s="347"/>
      <c r="N74" s="354"/>
    </row>
    <row r="75" spans="1:14" x14ac:dyDescent="0.25">
      <c r="A75" s="341"/>
      <c r="B75" s="397" t="s">
        <v>339</v>
      </c>
      <c r="C75" s="344"/>
      <c r="D75" s="348"/>
      <c r="E75" s="348"/>
      <c r="F75" s="349"/>
      <c r="G75" s="344"/>
      <c r="H75" s="352"/>
      <c r="I75" s="348"/>
      <c r="J75" s="348"/>
      <c r="K75" s="353"/>
      <c r="L75" s="346"/>
      <c r="M75" s="347"/>
      <c r="N75" s="354"/>
    </row>
    <row r="76" spans="1:14" x14ac:dyDescent="0.25">
      <c r="A76" s="341"/>
      <c r="B76" s="397" t="s">
        <v>335</v>
      </c>
      <c r="C76" s="344"/>
      <c r="D76" s="348"/>
      <c r="E76" s="348"/>
      <c r="F76" s="349"/>
      <c r="G76" s="344"/>
      <c r="H76" s="352"/>
      <c r="I76" s="348"/>
      <c r="J76" s="348"/>
      <c r="K76" s="353"/>
      <c r="L76" s="346"/>
      <c r="M76" s="347"/>
      <c r="N76" s="354"/>
    </row>
    <row r="77" spans="1:14" x14ac:dyDescent="0.25">
      <c r="A77" s="341"/>
      <c r="B77" s="397" t="s">
        <v>336</v>
      </c>
      <c r="C77" s="344"/>
      <c r="D77" s="348"/>
      <c r="E77" s="350"/>
      <c r="F77" s="351"/>
      <c r="G77" s="344"/>
      <c r="H77" s="352"/>
      <c r="I77" s="348"/>
      <c r="J77" s="348"/>
      <c r="K77" s="353"/>
      <c r="L77" s="346"/>
      <c r="M77" s="347"/>
      <c r="N77" s="354"/>
    </row>
    <row r="78" spans="1:14" x14ac:dyDescent="0.25">
      <c r="A78" s="341"/>
      <c r="B78" s="397" t="s">
        <v>337</v>
      </c>
      <c r="C78" s="344"/>
      <c r="D78" s="348"/>
      <c r="E78" s="348"/>
      <c r="F78" s="349"/>
      <c r="G78" s="344"/>
      <c r="H78" s="352"/>
      <c r="I78" s="348"/>
      <c r="J78" s="348"/>
      <c r="K78" s="353"/>
      <c r="L78" s="346"/>
      <c r="M78" s="347"/>
      <c r="N78" s="354"/>
    </row>
    <row r="79" spans="1:14" x14ac:dyDescent="0.25">
      <c r="A79" s="341"/>
      <c r="B79" s="397" t="s">
        <v>338</v>
      </c>
      <c r="C79" s="344"/>
      <c r="D79" s="348"/>
      <c r="E79" s="350"/>
      <c r="F79" s="351"/>
      <c r="G79" s="344"/>
      <c r="H79" s="352"/>
      <c r="I79" s="348"/>
      <c r="J79" s="348"/>
      <c r="K79" s="353"/>
      <c r="L79" s="346"/>
      <c r="M79" s="347"/>
      <c r="N79" s="354"/>
    </row>
    <row r="80" spans="1:14" x14ac:dyDescent="0.25">
      <c r="A80" s="341"/>
      <c r="B80" s="397" t="s">
        <v>339</v>
      </c>
      <c r="C80" s="344"/>
      <c r="D80" s="348"/>
      <c r="E80" s="348"/>
      <c r="F80" s="349"/>
      <c r="G80" s="344"/>
      <c r="H80" s="352"/>
      <c r="I80" s="348"/>
      <c r="J80" s="348"/>
      <c r="K80" s="353"/>
      <c r="L80" s="346"/>
      <c r="M80" s="347"/>
      <c r="N80" s="354"/>
    </row>
    <row r="81" spans="1:14" x14ac:dyDescent="0.25">
      <c r="A81" s="341"/>
      <c r="B81" s="397" t="s">
        <v>335</v>
      </c>
      <c r="C81" s="344"/>
      <c r="D81" s="348"/>
      <c r="E81" s="348"/>
      <c r="F81" s="349"/>
      <c r="G81" s="344"/>
      <c r="H81" s="352"/>
      <c r="I81" s="348"/>
      <c r="J81" s="348"/>
      <c r="K81" s="353"/>
      <c r="L81" s="346"/>
      <c r="M81" s="347"/>
      <c r="N81" s="354"/>
    </row>
    <row r="82" spans="1:14" x14ac:dyDescent="0.25">
      <c r="A82" s="341"/>
      <c r="B82" s="397" t="s">
        <v>336</v>
      </c>
      <c r="C82" s="344"/>
      <c r="D82" s="348"/>
      <c r="E82" s="350"/>
      <c r="F82" s="351"/>
      <c r="G82" s="344"/>
      <c r="H82" s="352"/>
      <c r="I82" s="348"/>
      <c r="J82" s="348"/>
      <c r="K82" s="353"/>
      <c r="L82" s="346"/>
      <c r="M82" s="347"/>
      <c r="N82" s="354"/>
    </row>
    <row r="83" spans="1:14" x14ac:dyDescent="0.25">
      <c r="A83" s="341"/>
      <c r="B83" s="397" t="s">
        <v>337</v>
      </c>
      <c r="C83" s="344"/>
      <c r="D83" s="348"/>
      <c r="E83" s="348"/>
      <c r="F83" s="349"/>
      <c r="G83" s="344"/>
      <c r="H83" s="352"/>
      <c r="I83" s="348"/>
      <c r="J83" s="348"/>
      <c r="K83" s="353"/>
      <c r="L83" s="346"/>
      <c r="M83" s="347"/>
      <c r="N83" s="354"/>
    </row>
    <row r="84" spans="1:14" x14ac:dyDescent="0.25">
      <c r="A84" s="341"/>
      <c r="B84" s="397" t="s">
        <v>338</v>
      </c>
      <c r="C84" s="344"/>
      <c r="D84" s="348"/>
      <c r="E84" s="350"/>
      <c r="F84" s="351"/>
      <c r="G84" s="344"/>
      <c r="H84" s="352"/>
      <c r="I84" s="348"/>
      <c r="J84" s="348"/>
      <c r="K84" s="353"/>
      <c r="L84" s="346"/>
      <c r="M84" s="347"/>
      <c r="N84" s="354"/>
    </row>
    <row r="85" spans="1:14" x14ac:dyDescent="0.25">
      <c r="A85" s="341"/>
      <c r="B85" s="397" t="s">
        <v>339</v>
      </c>
      <c r="C85" s="344"/>
      <c r="D85" s="348"/>
      <c r="E85" s="348"/>
      <c r="F85" s="349"/>
      <c r="G85" s="344"/>
      <c r="H85" s="352"/>
      <c r="I85" s="348"/>
      <c r="J85" s="348"/>
      <c r="K85" s="353"/>
      <c r="L85" s="346"/>
      <c r="M85" s="347"/>
      <c r="N85" s="354"/>
    </row>
    <row r="86" spans="1:14" x14ac:dyDescent="0.25">
      <c r="A86" s="341"/>
      <c r="B86" s="397" t="s">
        <v>335</v>
      </c>
      <c r="C86" s="344"/>
      <c r="D86" s="348"/>
      <c r="E86" s="348"/>
      <c r="F86" s="349"/>
      <c r="G86" s="344"/>
      <c r="H86" s="352"/>
      <c r="I86" s="348"/>
      <c r="J86" s="348"/>
      <c r="K86" s="353"/>
      <c r="L86" s="346"/>
      <c r="M86" s="347"/>
      <c r="N86" s="354"/>
    </row>
    <row r="87" spans="1:14" x14ac:dyDescent="0.25">
      <c r="A87" s="341"/>
      <c r="B87" s="397" t="s">
        <v>336</v>
      </c>
      <c r="C87" s="344"/>
      <c r="D87" s="348"/>
      <c r="E87" s="350"/>
      <c r="F87" s="351"/>
      <c r="G87" s="344"/>
      <c r="H87" s="352"/>
      <c r="I87" s="348"/>
      <c r="J87" s="348"/>
      <c r="K87" s="353"/>
      <c r="L87" s="346"/>
      <c r="M87" s="347"/>
      <c r="N87" s="354"/>
    </row>
    <row r="88" spans="1:14" x14ac:dyDescent="0.25">
      <c r="A88" s="341"/>
      <c r="B88" s="397" t="s">
        <v>337</v>
      </c>
      <c r="C88" s="344"/>
      <c r="D88" s="348"/>
      <c r="E88" s="348"/>
      <c r="F88" s="349"/>
      <c r="G88" s="344"/>
      <c r="H88" s="352"/>
      <c r="I88" s="348"/>
      <c r="J88" s="348"/>
      <c r="K88" s="353"/>
      <c r="L88" s="346"/>
      <c r="M88" s="347"/>
      <c r="N88" s="354"/>
    </row>
    <row r="89" spans="1:14" x14ac:dyDescent="0.25">
      <c r="A89" s="341"/>
      <c r="B89" s="397" t="s">
        <v>338</v>
      </c>
      <c r="C89" s="344"/>
      <c r="D89" s="348"/>
      <c r="E89" s="350"/>
      <c r="F89" s="351"/>
      <c r="G89" s="344"/>
      <c r="H89" s="352"/>
      <c r="I89" s="348"/>
      <c r="J89" s="348"/>
      <c r="K89" s="353"/>
      <c r="L89" s="346"/>
      <c r="M89" s="347"/>
      <c r="N89" s="354"/>
    </row>
    <row r="90" spans="1:14" x14ac:dyDescent="0.25">
      <c r="A90" s="341"/>
      <c r="B90" s="397" t="s">
        <v>339</v>
      </c>
      <c r="C90" s="344"/>
      <c r="D90" s="348"/>
      <c r="E90" s="348"/>
      <c r="F90" s="349"/>
      <c r="G90" s="344"/>
      <c r="H90" s="352"/>
      <c r="I90" s="348"/>
      <c r="J90" s="348"/>
      <c r="K90" s="353"/>
      <c r="L90" s="346"/>
      <c r="M90" s="347"/>
      <c r="N90" s="354"/>
    </row>
    <row r="91" spans="1:14" x14ac:dyDescent="0.25">
      <c r="A91" s="341"/>
      <c r="B91" s="397" t="s">
        <v>335</v>
      </c>
      <c r="C91" s="344"/>
      <c r="D91" s="348"/>
      <c r="E91" s="348"/>
      <c r="F91" s="349"/>
      <c r="G91" s="344"/>
      <c r="H91" s="352"/>
      <c r="I91" s="348"/>
      <c r="J91" s="348"/>
      <c r="K91" s="353"/>
      <c r="L91" s="346"/>
      <c r="M91" s="347"/>
      <c r="N91" s="354"/>
    </row>
    <row r="92" spans="1:14" x14ac:dyDescent="0.25">
      <c r="A92" s="341"/>
      <c r="B92" s="397" t="s">
        <v>336</v>
      </c>
      <c r="C92" s="344"/>
      <c r="D92" s="348"/>
      <c r="E92" s="350"/>
      <c r="F92" s="351"/>
      <c r="G92" s="344"/>
      <c r="H92" s="352"/>
      <c r="I92" s="348"/>
      <c r="J92" s="348"/>
      <c r="K92" s="353"/>
      <c r="L92" s="346"/>
      <c r="M92" s="347"/>
      <c r="N92" s="354"/>
    </row>
    <row r="93" spans="1:14" x14ac:dyDescent="0.25">
      <c r="A93" s="341"/>
      <c r="B93" s="397" t="s">
        <v>337</v>
      </c>
      <c r="C93" s="344"/>
      <c r="D93" s="348"/>
      <c r="E93" s="348"/>
      <c r="F93" s="349"/>
      <c r="G93" s="344"/>
      <c r="H93" s="352"/>
      <c r="I93" s="348"/>
      <c r="J93" s="348"/>
      <c r="K93" s="353"/>
      <c r="L93" s="346"/>
      <c r="M93" s="347"/>
      <c r="N93" s="354"/>
    </row>
    <row r="94" spans="1:14" x14ac:dyDescent="0.25">
      <c r="A94" s="341"/>
      <c r="B94" s="397" t="s">
        <v>338</v>
      </c>
      <c r="C94" s="344"/>
      <c r="D94" s="348"/>
      <c r="E94" s="350"/>
      <c r="F94" s="351"/>
      <c r="G94" s="344"/>
      <c r="H94" s="352"/>
      <c r="I94" s="348"/>
      <c r="J94" s="348"/>
      <c r="K94" s="353"/>
      <c r="L94" s="346"/>
      <c r="M94" s="347"/>
      <c r="N94" s="354"/>
    </row>
    <row r="95" spans="1:14" x14ac:dyDescent="0.25">
      <c r="A95" s="341"/>
      <c r="B95" s="397" t="s">
        <v>339</v>
      </c>
      <c r="C95" s="344"/>
      <c r="D95" s="348"/>
      <c r="E95" s="348"/>
      <c r="F95" s="349"/>
      <c r="G95" s="344"/>
      <c r="H95" s="352"/>
      <c r="I95" s="348"/>
      <c r="J95" s="348"/>
      <c r="K95" s="353"/>
      <c r="L95" s="346"/>
      <c r="M95" s="347"/>
      <c r="N95" s="354"/>
    </row>
    <row r="96" spans="1:14" x14ac:dyDescent="0.25">
      <c r="A96" s="341"/>
      <c r="B96" s="397" t="s">
        <v>335</v>
      </c>
      <c r="C96" s="344"/>
      <c r="D96" s="348"/>
      <c r="E96" s="348"/>
      <c r="F96" s="349"/>
      <c r="G96" s="344"/>
      <c r="H96" s="352"/>
      <c r="I96" s="348"/>
      <c r="J96" s="348"/>
      <c r="K96" s="353"/>
      <c r="L96" s="346"/>
      <c r="M96" s="347"/>
      <c r="N96" s="354"/>
    </row>
    <row r="97" spans="1:14" x14ac:dyDescent="0.25">
      <c r="A97" s="341"/>
      <c r="B97" s="397" t="s">
        <v>336</v>
      </c>
      <c r="C97" s="344"/>
      <c r="D97" s="348"/>
      <c r="E97" s="350"/>
      <c r="F97" s="351"/>
      <c r="G97" s="344"/>
      <c r="H97" s="352"/>
      <c r="I97" s="348"/>
      <c r="J97" s="348"/>
      <c r="K97" s="353"/>
      <c r="L97" s="346"/>
      <c r="M97" s="347"/>
      <c r="N97" s="354"/>
    </row>
    <row r="98" spans="1:14" x14ac:dyDescent="0.25">
      <c r="A98" s="341"/>
      <c r="B98" s="397" t="s">
        <v>337</v>
      </c>
      <c r="C98" s="344"/>
      <c r="D98" s="348"/>
      <c r="E98" s="348"/>
      <c r="F98" s="349"/>
      <c r="G98" s="344"/>
      <c r="H98" s="352"/>
      <c r="I98" s="348"/>
      <c r="J98" s="348"/>
      <c r="K98" s="353"/>
      <c r="L98" s="346"/>
      <c r="M98" s="347"/>
      <c r="N98" s="354"/>
    </row>
    <row r="99" spans="1:14" x14ac:dyDescent="0.25">
      <c r="A99" s="341"/>
      <c r="B99" s="397" t="s">
        <v>338</v>
      </c>
      <c r="C99" s="344"/>
      <c r="D99" s="348"/>
      <c r="E99" s="350"/>
      <c r="F99" s="351"/>
      <c r="G99" s="344"/>
      <c r="H99" s="352"/>
      <c r="I99" s="348"/>
      <c r="J99" s="348"/>
      <c r="K99" s="353"/>
      <c r="L99" s="346"/>
      <c r="M99" s="347"/>
      <c r="N99" s="354"/>
    </row>
    <row r="100" spans="1:14" x14ac:dyDescent="0.25">
      <c r="A100" s="341"/>
      <c r="B100" s="397" t="s">
        <v>339</v>
      </c>
      <c r="C100" s="344"/>
      <c r="D100" s="348"/>
      <c r="E100" s="348"/>
      <c r="F100" s="349"/>
      <c r="G100" s="344"/>
      <c r="H100" s="352"/>
      <c r="I100" s="348"/>
      <c r="J100" s="348"/>
      <c r="K100" s="353"/>
      <c r="L100" s="346"/>
      <c r="M100" s="347"/>
      <c r="N100" s="354"/>
    </row>
  </sheetData>
  <protectedRanges>
    <protectedRange sqref="N9" name="Område2"/>
  </protectedRanges>
  <mergeCells count="5">
    <mergeCell ref="A7:A9"/>
    <mergeCell ref="C7:L7"/>
    <mergeCell ref="C8:G8"/>
    <mergeCell ref="H8:K8"/>
    <mergeCell ref="L8:M8"/>
  </mergeCells>
  <conditionalFormatting sqref="G10:G100">
    <cfRule type="containsText" dxfId="5" priority="1" stopIfTrue="1" operator="containsText" text="ok">
      <formula>NOT(ISERROR(SEARCH("ok",G10)))</formula>
    </cfRule>
  </conditionalFormatting>
  <conditionalFormatting sqref="H10:K100">
    <cfRule type="cellIs" dxfId="4" priority="3" operator="lessThanOrEqual">
      <formula>-2</formula>
    </cfRule>
    <cfRule type="cellIs" dxfId="3" priority="4" operator="between">
      <formula>-1.5</formula>
      <formula>-2</formula>
    </cfRule>
    <cfRule type="cellIs" dxfId="2" priority="5" operator="greaterThanOrEqual">
      <formula>2</formula>
    </cfRule>
    <cfRule type="cellIs" dxfId="1" priority="6" operator="between">
      <formula>1.5</formula>
      <formula>2</formula>
    </cfRule>
  </conditionalFormatting>
  <conditionalFormatting sqref="H10:M100">
    <cfRule type="containsBlanks" dxfId="0" priority="2" stopIfTrue="1">
      <formula>LEN(TRIM(H10))=0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ADC3E-E161-4BF8-91BC-8ABDB854A2D4}">
  <dimension ref="A1:E37"/>
  <sheetViews>
    <sheetView workbookViewId="0">
      <selection activeCell="F12" sqref="F12"/>
    </sheetView>
  </sheetViews>
  <sheetFormatPr defaultRowHeight="15" x14ac:dyDescent="0.25"/>
  <cols>
    <col min="2" max="2" width="10" bestFit="1" customWidth="1"/>
    <col min="3" max="3" width="16.5703125" bestFit="1" customWidth="1"/>
    <col min="4" max="4" width="15.140625" bestFit="1" customWidth="1"/>
  </cols>
  <sheetData>
    <row r="1" spans="1:5" x14ac:dyDescent="0.25">
      <c r="A1" s="45" t="s">
        <v>205</v>
      </c>
      <c r="B1" s="45" t="s">
        <v>206</v>
      </c>
      <c r="C1" s="45" t="s">
        <v>207</v>
      </c>
      <c r="D1" s="45" t="s">
        <v>208</v>
      </c>
      <c r="E1" s="45" t="s">
        <v>209</v>
      </c>
    </row>
    <row r="2" spans="1:5" x14ac:dyDescent="0.25">
      <c r="A2" s="42" t="s">
        <v>210</v>
      </c>
      <c r="B2" s="42" t="s">
        <v>211</v>
      </c>
      <c r="C2" s="42" t="s">
        <v>212</v>
      </c>
      <c r="D2" s="42" t="s">
        <v>213</v>
      </c>
      <c r="E2" s="42"/>
    </row>
    <row r="3" spans="1:5" x14ac:dyDescent="0.25">
      <c r="A3" s="42" t="s">
        <v>157</v>
      </c>
      <c r="B3" s="42" t="s">
        <v>214</v>
      </c>
      <c r="C3" s="42" t="s">
        <v>215</v>
      </c>
      <c r="D3" s="42" t="s">
        <v>216</v>
      </c>
      <c r="E3" s="42"/>
    </row>
    <row r="4" spans="1:5" x14ac:dyDescent="0.25">
      <c r="A4" s="42" t="s">
        <v>217</v>
      </c>
      <c r="B4" s="42" t="s">
        <v>218</v>
      </c>
      <c r="C4" s="42" t="s">
        <v>219</v>
      </c>
      <c r="D4" s="42" t="s">
        <v>220</v>
      </c>
      <c r="E4" s="42"/>
    </row>
    <row r="5" spans="1:5" x14ac:dyDescent="0.25">
      <c r="A5" s="374" t="s">
        <v>191</v>
      </c>
      <c r="B5" s="372" t="s">
        <v>296</v>
      </c>
      <c r="C5" s="372" t="s">
        <v>346</v>
      </c>
      <c r="D5" s="371" t="s">
        <v>226</v>
      </c>
      <c r="E5" s="42"/>
    </row>
    <row r="6" spans="1:5" x14ac:dyDescent="0.25">
      <c r="A6" s="42" t="s">
        <v>221</v>
      </c>
      <c r="B6" s="42" t="s">
        <v>222</v>
      </c>
      <c r="C6" s="42" t="s">
        <v>223</v>
      </c>
      <c r="D6" s="42" t="s">
        <v>220</v>
      </c>
      <c r="E6" s="42"/>
    </row>
    <row r="7" spans="1:5" x14ac:dyDescent="0.25">
      <c r="A7" s="371" t="s">
        <v>187</v>
      </c>
      <c r="B7" s="371" t="s">
        <v>224</v>
      </c>
      <c r="C7" s="371" t="s">
        <v>225</v>
      </c>
      <c r="D7" s="371" t="s">
        <v>226</v>
      </c>
      <c r="E7" s="42"/>
    </row>
    <row r="8" spans="1:5" ht="14.25" customHeight="1" x14ac:dyDescent="0.25">
      <c r="A8" s="371" t="s">
        <v>194</v>
      </c>
      <c r="B8" s="372" t="s">
        <v>300</v>
      </c>
      <c r="C8" s="372" t="s">
        <v>301</v>
      </c>
      <c r="D8" s="371" t="s">
        <v>226</v>
      </c>
      <c r="E8" s="42"/>
    </row>
    <row r="9" spans="1:5" x14ac:dyDescent="0.25">
      <c r="A9" s="42" t="s">
        <v>227</v>
      </c>
      <c r="B9" s="42" t="s">
        <v>228</v>
      </c>
      <c r="C9" s="42" t="s">
        <v>229</v>
      </c>
      <c r="D9" s="42" t="s">
        <v>213</v>
      </c>
      <c r="E9" s="42"/>
    </row>
    <row r="10" spans="1:5" x14ac:dyDescent="0.25">
      <c r="A10" s="42" t="s">
        <v>230</v>
      </c>
      <c r="B10" s="42" t="s">
        <v>231</v>
      </c>
      <c r="C10" s="42" t="s">
        <v>232</v>
      </c>
      <c r="D10" s="42" t="s">
        <v>220</v>
      </c>
      <c r="E10" s="42"/>
    </row>
    <row r="11" spans="1:5" x14ac:dyDescent="0.25">
      <c r="A11" s="42" t="s">
        <v>358</v>
      </c>
      <c r="B11" s="42" t="s">
        <v>359</v>
      </c>
      <c r="C11" s="42" t="s">
        <v>360</v>
      </c>
      <c r="D11" s="42" t="s">
        <v>220</v>
      </c>
      <c r="E11" s="42"/>
    </row>
    <row r="12" spans="1:5" x14ac:dyDescent="0.25">
      <c r="A12" s="371" t="s">
        <v>347</v>
      </c>
      <c r="B12" s="371" t="s">
        <v>348</v>
      </c>
      <c r="C12" s="371" t="s">
        <v>349</v>
      </c>
      <c r="D12" s="371" t="s">
        <v>226</v>
      </c>
      <c r="E12" s="42"/>
    </row>
    <row r="13" spans="1:5" x14ac:dyDescent="0.25">
      <c r="A13" s="42" t="s">
        <v>233</v>
      </c>
      <c r="B13" s="42" t="s">
        <v>234</v>
      </c>
      <c r="C13" s="42" t="s">
        <v>235</v>
      </c>
      <c r="D13" s="42" t="s">
        <v>220</v>
      </c>
      <c r="E13" s="42"/>
    </row>
    <row r="14" spans="1:5" x14ac:dyDescent="0.25">
      <c r="A14" s="371" t="s">
        <v>350</v>
      </c>
      <c r="B14" s="371" t="s">
        <v>237</v>
      </c>
      <c r="C14" s="372" t="s">
        <v>351</v>
      </c>
      <c r="D14" s="371" t="s">
        <v>226</v>
      </c>
      <c r="E14" s="42"/>
    </row>
    <row r="15" spans="1:5" x14ac:dyDescent="0.25">
      <c r="A15" s="42" t="s">
        <v>236</v>
      </c>
      <c r="B15" s="42" t="s">
        <v>237</v>
      </c>
      <c r="C15" s="42" t="s">
        <v>238</v>
      </c>
      <c r="D15" s="42" t="s">
        <v>220</v>
      </c>
      <c r="E15" s="42"/>
    </row>
    <row r="16" spans="1:5" x14ac:dyDescent="0.25">
      <c r="A16" s="42" t="s">
        <v>239</v>
      </c>
      <c r="B16" s="42" t="s">
        <v>240</v>
      </c>
      <c r="C16" s="42" t="s">
        <v>241</v>
      </c>
      <c r="D16" s="42" t="s">
        <v>220</v>
      </c>
      <c r="E16" s="42"/>
    </row>
    <row r="17" spans="1:5" x14ac:dyDescent="0.25">
      <c r="A17" s="371" t="s">
        <v>289</v>
      </c>
      <c r="B17" s="372" t="s">
        <v>304</v>
      </c>
      <c r="C17" s="372" t="s">
        <v>303</v>
      </c>
      <c r="D17" s="371" t="s">
        <v>226</v>
      </c>
      <c r="E17" s="42"/>
    </row>
    <row r="18" spans="1:5" x14ac:dyDescent="0.25">
      <c r="A18" s="42" t="s">
        <v>242</v>
      </c>
      <c r="B18" s="42" t="s">
        <v>243</v>
      </c>
      <c r="C18" s="42" t="s">
        <v>244</v>
      </c>
      <c r="D18" s="42" t="s">
        <v>220</v>
      </c>
      <c r="E18" s="42"/>
    </row>
    <row r="19" spans="1:5" x14ac:dyDescent="0.25">
      <c r="A19" s="371" t="s">
        <v>174</v>
      </c>
      <c r="B19" s="373" t="s">
        <v>305</v>
      </c>
      <c r="C19" s="373" t="s">
        <v>306</v>
      </c>
      <c r="D19" s="371" t="s">
        <v>226</v>
      </c>
      <c r="E19" s="42"/>
    </row>
    <row r="20" spans="1:5" x14ac:dyDescent="0.25">
      <c r="A20" s="371" t="s">
        <v>352</v>
      </c>
      <c r="B20" s="372" t="s">
        <v>308</v>
      </c>
      <c r="C20" s="372" t="s">
        <v>307</v>
      </c>
      <c r="D20" s="371" t="s">
        <v>226</v>
      </c>
      <c r="E20" s="42"/>
    </row>
    <row r="21" spans="1:5" x14ac:dyDescent="0.25">
      <c r="A21" s="42" t="s">
        <v>245</v>
      </c>
      <c r="B21" s="42" t="s">
        <v>246</v>
      </c>
      <c r="C21" s="42" t="s">
        <v>247</v>
      </c>
      <c r="D21" s="42" t="s">
        <v>220</v>
      </c>
      <c r="E21" s="42"/>
    </row>
    <row r="22" spans="1:5" x14ac:dyDescent="0.25">
      <c r="A22" s="42" t="s">
        <v>248</v>
      </c>
      <c r="B22" s="42" t="s">
        <v>249</v>
      </c>
      <c r="C22" s="42" t="s">
        <v>250</v>
      </c>
      <c r="D22" s="42" t="s">
        <v>220</v>
      </c>
      <c r="E22" s="42"/>
    </row>
    <row r="23" spans="1:5" x14ac:dyDescent="0.25">
      <c r="A23" s="42" t="s">
        <v>251</v>
      </c>
      <c r="B23" s="42" t="s">
        <v>252</v>
      </c>
      <c r="C23" s="42" t="s">
        <v>253</v>
      </c>
      <c r="D23" s="42" t="s">
        <v>220</v>
      </c>
      <c r="E23" s="42"/>
    </row>
    <row r="24" spans="1:5" x14ac:dyDescent="0.25">
      <c r="A24" s="42" t="s">
        <v>254</v>
      </c>
      <c r="B24" s="42" t="s">
        <v>255</v>
      </c>
      <c r="C24" s="42" t="s">
        <v>256</v>
      </c>
      <c r="D24" s="42" t="s">
        <v>220</v>
      </c>
      <c r="E24" s="42"/>
    </row>
    <row r="25" spans="1:5" x14ac:dyDescent="0.25">
      <c r="A25" s="42" t="s">
        <v>257</v>
      </c>
      <c r="B25" s="42" t="s">
        <v>258</v>
      </c>
      <c r="C25" s="42" t="s">
        <v>259</v>
      </c>
      <c r="D25" s="42" t="s">
        <v>220</v>
      </c>
      <c r="E25" s="42"/>
    </row>
    <row r="26" spans="1:5" x14ac:dyDescent="0.25">
      <c r="A26" s="42" t="s">
        <v>260</v>
      </c>
      <c r="B26" s="42" t="s">
        <v>252</v>
      </c>
      <c r="C26" s="42" t="s">
        <v>261</v>
      </c>
      <c r="D26" s="42" t="s">
        <v>226</v>
      </c>
      <c r="E26" s="42"/>
    </row>
    <row r="27" spans="1:5" x14ac:dyDescent="0.25">
      <c r="A27" s="42" t="s">
        <v>262</v>
      </c>
      <c r="B27" s="42" t="s">
        <v>263</v>
      </c>
      <c r="C27" s="42" t="s">
        <v>264</v>
      </c>
      <c r="D27" s="42" t="s">
        <v>220</v>
      </c>
      <c r="E27" s="42"/>
    </row>
    <row r="28" spans="1:5" x14ac:dyDescent="0.25">
      <c r="A28" s="42" t="s">
        <v>204</v>
      </c>
      <c r="B28" s="42" t="s">
        <v>265</v>
      </c>
      <c r="C28" s="42" t="s">
        <v>266</v>
      </c>
      <c r="D28" s="42" t="s">
        <v>220</v>
      </c>
      <c r="E28" s="42"/>
    </row>
    <row r="29" spans="1:5" x14ac:dyDescent="0.25">
      <c r="A29" s="42" t="s">
        <v>361</v>
      </c>
      <c r="B29" s="42" t="s">
        <v>362</v>
      </c>
      <c r="C29" s="42" t="s">
        <v>363</v>
      </c>
      <c r="D29" s="42" t="s">
        <v>220</v>
      </c>
      <c r="E29" s="42"/>
    </row>
    <row r="30" spans="1:5" x14ac:dyDescent="0.25">
      <c r="A30" s="371" t="s">
        <v>280</v>
      </c>
      <c r="B30" s="372" t="s">
        <v>353</v>
      </c>
      <c r="C30" s="372" t="s">
        <v>309</v>
      </c>
      <c r="D30" s="371" t="s">
        <v>226</v>
      </c>
      <c r="E30" s="42"/>
    </row>
    <row r="31" spans="1:5" x14ac:dyDescent="0.25">
      <c r="A31" s="371" t="s">
        <v>354</v>
      </c>
      <c r="B31" s="372" t="s">
        <v>355</v>
      </c>
      <c r="C31" s="372" t="s">
        <v>351</v>
      </c>
      <c r="D31" s="371" t="s">
        <v>226</v>
      </c>
      <c r="E31" s="42"/>
    </row>
    <row r="32" spans="1:5" x14ac:dyDescent="0.25">
      <c r="A32" s="42" t="s">
        <v>267</v>
      </c>
      <c r="B32" s="42" t="s">
        <v>268</v>
      </c>
      <c r="C32" s="42" t="s">
        <v>269</v>
      </c>
      <c r="D32" s="42" t="s">
        <v>220</v>
      </c>
      <c r="E32" s="42"/>
    </row>
    <row r="33" spans="1:5" x14ac:dyDescent="0.25">
      <c r="A33" s="371" t="s">
        <v>312</v>
      </c>
      <c r="B33" s="372" t="s">
        <v>311</v>
      </c>
      <c r="C33" s="372" t="s">
        <v>310</v>
      </c>
      <c r="D33" s="371" t="s">
        <v>226</v>
      </c>
      <c r="E33" s="42"/>
    </row>
    <row r="34" spans="1:5" x14ac:dyDescent="0.25">
      <c r="A34" s="371" t="s">
        <v>297</v>
      </c>
      <c r="B34" s="372" t="s">
        <v>298</v>
      </c>
      <c r="C34" s="372" t="s">
        <v>299</v>
      </c>
      <c r="D34" s="371" t="s">
        <v>226</v>
      </c>
      <c r="E34" s="42"/>
    </row>
    <row r="35" spans="1:5" x14ac:dyDescent="0.25">
      <c r="A35" s="42" t="s">
        <v>270</v>
      </c>
      <c r="B35" s="42" t="s">
        <v>271</v>
      </c>
      <c r="C35" s="42" t="s">
        <v>272</v>
      </c>
      <c r="D35" s="42" t="s">
        <v>220</v>
      </c>
    </row>
    <row r="36" spans="1:5" x14ac:dyDescent="0.25">
      <c r="A36" s="42" t="s">
        <v>273</v>
      </c>
      <c r="B36" s="42" t="s">
        <v>274</v>
      </c>
      <c r="C36" s="42" t="s">
        <v>275</v>
      </c>
      <c r="D36" s="42" t="s">
        <v>220</v>
      </c>
    </row>
    <row r="37" spans="1:5" x14ac:dyDescent="0.25">
      <c r="A37" s="42" t="s">
        <v>292</v>
      </c>
      <c r="B37" s="42" t="s">
        <v>356</v>
      </c>
      <c r="C37" s="42" t="s">
        <v>357</v>
      </c>
      <c r="D37" s="42" t="s">
        <v>220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J54" sqref="J54"/>
    </sheetView>
  </sheetViews>
  <sheetFormatPr defaultRowHeight="15" x14ac:dyDescent="0.25"/>
  <cols>
    <col min="2" max="2" width="10.7109375" bestFit="1" customWidth="1"/>
    <col min="3" max="3" width="11.85546875" bestFit="1" customWidth="1"/>
    <col min="4" max="4" width="55" customWidth="1"/>
  </cols>
  <sheetData>
    <row r="1" spans="1:4" x14ac:dyDescent="0.25">
      <c r="A1" s="2" t="s">
        <v>19</v>
      </c>
      <c r="B1" s="2" t="s">
        <v>5</v>
      </c>
      <c r="C1" s="2" t="s">
        <v>17</v>
      </c>
      <c r="D1" s="2" t="s">
        <v>18</v>
      </c>
    </row>
    <row r="2" spans="1:4" x14ac:dyDescent="0.25">
      <c r="A2">
        <v>1</v>
      </c>
      <c r="B2" s="3">
        <v>44980</v>
      </c>
      <c r="C2" t="s">
        <v>154</v>
      </c>
      <c r="D2" t="s">
        <v>276</v>
      </c>
    </row>
    <row r="3" spans="1:4" x14ac:dyDescent="0.25">
      <c r="A3">
        <v>2</v>
      </c>
      <c r="B3" s="3"/>
    </row>
    <row r="4" spans="1:4" x14ac:dyDescent="0.25">
      <c r="A4">
        <v>3</v>
      </c>
      <c r="B4" s="3"/>
      <c r="D4" s="5"/>
    </row>
    <row r="5" spans="1:4" x14ac:dyDescent="0.25">
      <c r="A5">
        <v>4</v>
      </c>
      <c r="B5" s="3"/>
    </row>
    <row r="6" spans="1:4" x14ac:dyDescent="0.25">
      <c r="A6">
        <v>5</v>
      </c>
      <c r="B6" s="3"/>
    </row>
    <row r="7" spans="1:4" x14ac:dyDescent="0.25">
      <c r="A7">
        <v>6</v>
      </c>
      <c r="B7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GTR2_Setup check</vt:lpstr>
      <vt:lpstr>GTR2_150MeV</vt:lpstr>
      <vt:lpstr>GTR2_Cubes</vt:lpstr>
      <vt:lpstr>Safety and lasers</vt:lpstr>
      <vt:lpstr>Signatures</vt:lpstr>
      <vt:lpstr>Updates</vt:lpstr>
      <vt:lpstr>Plot GTR2_150 MeV</vt:lpstr>
      <vt:lpstr>Plot_GTR2_Cubes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Malgorzata Liszka</cp:lastModifiedBy>
  <dcterms:created xsi:type="dcterms:W3CDTF">2019-01-08T10:23:09Z</dcterms:created>
  <dcterms:modified xsi:type="dcterms:W3CDTF">2023-07-21T07:28:26Z</dcterms:modified>
</cp:coreProperties>
</file>