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mensam\03 QA Program\QA periodiska kontroller\05 Månadskontroller\053 SW dose check\01_Results\"/>
    </mc:Choice>
  </mc:AlternateContent>
  <xr:revisionPtr revIDLastSave="0" documentId="13_ncr:1_{11AB2DC2-8265-4B82-A078-5558D518C25F}" xr6:coauthVersionLast="47" xr6:coauthVersionMax="47" xr10:uidLastSave="{00000000-0000-0000-0000-000000000000}"/>
  <bookViews>
    <workbookView xWindow="25800" yWindow="0" windowWidth="25800" windowHeight="21000" xr2:uid="{A05F03F5-9165-42E4-8311-9EFCFA7ABB7B}"/>
  </bookViews>
  <sheets>
    <sheet name="GTR1_SW_SOBP plans" sheetId="4" r:id="rId1"/>
    <sheet name="GTR2_SW_SOBP plans" sheetId="5" r:id="rId2"/>
    <sheet name="Summar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5" l="1"/>
  <c r="F29" i="5"/>
  <c r="F30" i="4" l="1"/>
  <c r="G30" i="4"/>
  <c r="F29" i="4"/>
  <c r="G29" i="4" l="1"/>
  <c r="F25" i="5" l="1"/>
  <c r="Y63" i="4" l="1"/>
  <c r="Z63" i="4" s="1"/>
  <c r="AF72" i="4"/>
  <c r="AG72" i="4" s="1"/>
  <c r="Y72" i="4"/>
  <c r="Z72" i="4" s="1"/>
  <c r="O72" i="4"/>
  <c r="I72" i="4"/>
  <c r="AF71" i="4"/>
  <c r="AG71" i="4" s="1"/>
  <c r="Y71" i="4"/>
  <c r="Z71" i="4" s="1"/>
  <c r="O71" i="4"/>
  <c r="I71" i="4"/>
  <c r="AF70" i="4"/>
  <c r="AG70" i="4" s="1"/>
  <c r="Y70" i="4"/>
  <c r="Z70" i="4" s="1"/>
  <c r="O70" i="4"/>
  <c r="I70" i="4"/>
  <c r="AF69" i="4"/>
  <c r="AG69" i="4" s="1"/>
  <c r="Y69" i="4"/>
  <c r="Z69" i="4" s="1"/>
  <c r="O69" i="4"/>
  <c r="I69" i="4"/>
  <c r="AF68" i="4"/>
  <c r="AG68" i="4" s="1"/>
  <c r="Y68" i="4"/>
  <c r="Z68" i="4" s="1"/>
  <c r="O68" i="4"/>
  <c r="I68" i="4"/>
  <c r="AF67" i="4"/>
  <c r="AG67" i="4" s="1"/>
  <c r="Y67" i="4"/>
  <c r="Z67" i="4" s="1"/>
  <c r="O67" i="4"/>
  <c r="I67" i="4"/>
  <c r="AF66" i="4"/>
  <c r="AG66" i="4" s="1"/>
  <c r="Y66" i="4"/>
  <c r="Z66" i="4" s="1"/>
  <c r="O66" i="4"/>
  <c r="I66" i="4"/>
  <c r="AF65" i="4"/>
  <c r="AG65" i="4" s="1"/>
  <c r="Y65" i="4"/>
  <c r="Z65" i="4" s="1"/>
  <c r="O65" i="4"/>
  <c r="I65" i="4"/>
  <c r="F25" i="4"/>
  <c r="Q65" i="4" l="1"/>
  <c r="Q71" i="4"/>
  <c r="P71" i="4"/>
  <c r="Q72" i="4"/>
  <c r="P72" i="4"/>
  <c r="Q69" i="4"/>
  <c r="P69" i="4"/>
  <c r="Q70" i="4"/>
  <c r="P70" i="4"/>
  <c r="Q67" i="4"/>
  <c r="P67" i="4"/>
  <c r="Q68" i="4"/>
  <c r="P68" i="4"/>
  <c r="P65" i="4"/>
  <c r="Q66" i="4"/>
  <c r="P66" i="4"/>
  <c r="AF64" i="4"/>
  <c r="AG64" i="4" s="1"/>
  <c r="Y64" i="4"/>
  <c r="Z64" i="4" s="1"/>
  <c r="O64" i="4"/>
  <c r="I64" i="4"/>
  <c r="AF63" i="4"/>
  <c r="AG63" i="4" s="1"/>
  <c r="O63" i="4"/>
  <c r="P63" i="4" s="1"/>
  <c r="I63" i="4"/>
  <c r="I51" i="4"/>
  <c r="O44" i="5"/>
  <c r="Q64" i="4" l="1"/>
  <c r="R64" i="4" s="1"/>
  <c r="Q63" i="4"/>
  <c r="S72" i="4"/>
  <c r="R72" i="4"/>
  <c r="S71" i="4"/>
  <c r="R71" i="4"/>
  <c r="S70" i="4"/>
  <c r="R70" i="4"/>
  <c r="S69" i="4"/>
  <c r="R69" i="4"/>
  <c r="S68" i="4"/>
  <c r="R68" i="4"/>
  <c r="S67" i="4"/>
  <c r="R67" i="4"/>
  <c r="S66" i="4"/>
  <c r="R66" i="4"/>
  <c r="S65" i="4"/>
  <c r="R65" i="4"/>
  <c r="P64" i="4"/>
  <c r="AF61" i="5"/>
  <c r="AG61" i="5" s="1"/>
  <c r="Y61" i="5"/>
  <c r="Z61" i="5" s="1"/>
  <c r="O61" i="5"/>
  <c r="Q61" i="5" s="1"/>
  <c r="I61" i="5"/>
  <c r="AF60" i="5"/>
  <c r="AG60" i="5" s="1"/>
  <c r="Y60" i="5"/>
  <c r="Z60" i="5" s="1"/>
  <c r="O60" i="5"/>
  <c r="I60" i="5"/>
  <c r="AF59" i="5"/>
  <c r="AG59" i="5" s="1"/>
  <c r="Y59" i="5"/>
  <c r="Z59" i="5" s="1"/>
  <c r="O59" i="5"/>
  <c r="I59" i="5"/>
  <c r="AF58" i="5"/>
  <c r="AG58" i="5" s="1"/>
  <c r="Y58" i="5"/>
  <c r="Z58" i="5" s="1"/>
  <c r="O58" i="5"/>
  <c r="I58" i="5"/>
  <c r="AF57" i="5"/>
  <c r="AG57" i="5" s="1"/>
  <c r="Y57" i="5"/>
  <c r="Z57" i="5" s="1"/>
  <c r="O57" i="5"/>
  <c r="P57" i="5" s="1"/>
  <c r="I57" i="5"/>
  <c r="AF56" i="5"/>
  <c r="AG56" i="5" s="1"/>
  <c r="Y56" i="5"/>
  <c r="Z56" i="5" s="1"/>
  <c r="O56" i="5"/>
  <c r="I56" i="5"/>
  <c r="AF55" i="5"/>
  <c r="AG55" i="5" s="1"/>
  <c r="Y55" i="5"/>
  <c r="Z55" i="5" s="1"/>
  <c r="O55" i="5"/>
  <c r="I55" i="5"/>
  <c r="AF54" i="5"/>
  <c r="AG54" i="5" s="1"/>
  <c r="Y54" i="5"/>
  <c r="Z54" i="5" s="1"/>
  <c r="O54" i="5"/>
  <c r="I54" i="5"/>
  <c r="AF53" i="5"/>
  <c r="AG53" i="5" s="1"/>
  <c r="Y53" i="5"/>
  <c r="Z53" i="5" s="1"/>
  <c r="O53" i="5"/>
  <c r="I53" i="5"/>
  <c r="AF52" i="5"/>
  <c r="AG52" i="5" s="1"/>
  <c r="Y52" i="5"/>
  <c r="Z52" i="5" s="1"/>
  <c r="O52" i="5"/>
  <c r="I52" i="5"/>
  <c r="AF51" i="5"/>
  <c r="AG51" i="5" s="1"/>
  <c r="Y51" i="5"/>
  <c r="Z51" i="5" s="1"/>
  <c r="O51" i="5"/>
  <c r="I51" i="5"/>
  <c r="AF50" i="5"/>
  <c r="AG50" i="5" s="1"/>
  <c r="Y50" i="5"/>
  <c r="Z50" i="5" s="1"/>
  <c r="O50" i="5"/>
  <c r="I50" i="5"/>
  <c r="AF49" i="5"/>
  <c r="AG49" i="5" s="1"/>
  <c r="Y49" i="5"/>
  <c r="Z49" i="5" s="1"/>
  <c r="O49" i="5"/>
  <c r="I49" i="5"/>
  <c r="AF48" i="5"/>
  <c r="AG48" i="5" s="1"/>
  <c r="Y48" i="5"/>
  <c r="Z48" i="5" s="1"/>
  <c r="O48" i="5"/>
  <c r="I48" i="5"/>
  <c r="AF47" i="5"/>
  <c r="AG47" i="5" s="1"/>
  <c r="Y47" i="5"/>
  <c r="Z47" i="5" s="1"/>
  <c r="O47" i="5"/>
  <c r="I47" i="5"/>
  <c r="AF46" i="5"/>
  <c r="AG46" i="5" s="1"/>
  <c r="Y46" i="5"/>
  <c r="Z46" i="5" s="1"/>
  <c r="O46" i="5"/>
  <c r="I46" i="5"/>
  <c r="AF45" i="5"/>
  <c r="AG45" i="5" s="1"/>
  <c r="Y45" i="5"/>
  <c r="Z45" i="5" s="1"/>
  <c r="O45" i="5"/>
  <c r="I45" i="5"/>
  <c r="AF44" i="5"/>
  <c r="AG44" i="5" s="1"/>
  <c r="Y44" i="5"/>
  <c r="Z44" i="5" s="1"/>
  <c r="P44" i="5"/>
  <c r="I44" i="5"/>
  <c r="Q44" i="5" s="1"/>
  <c r="R44" i="5" s="1"/>
  <c r="AF43" i="5"/>
  <c r="AG43" i="5" s="1"/>
  <c r="Y43" i="5"/>
  <c r="Z43" i="5" s="1"/>
  <c r="O43" i="5"/>
  <c r="I43" i="5"/>
  <c r="AF42" i="5"/>
  <c r="AG42" i="5" s="1"/>
  <c r="Y42" i="5"/>
  <c r="Z42" i="5" s="1"/>
  <c r="O42" i="5"/>
  <c r="I42" i="5"/>
  <c r="P52" i="5" l="1"/>
  <c r="Q52" i="5"/>
  <c r="P56" i="5"/>
  <c r="Q56" i="5"/>
  <c r="R56" i="5" s="1"/>
  <c r="P60" i="5"/>
  <c r="Q60" i="5"/>
  <c r="R60" i="5" s="1"/>
  <c r="Q58" i="5"/>
  <c r="S58" i="5" s="1"/>
  <c r="P59" i="5"/>
  <c r="Q59" i="5"/>
  <c r="S59" i="5" s="1"/>
  <c r="Q57" i="5"/>
  <c r="S56" i="5"/>
  <c r="S64" i="4"/>
  <c r="Q55" i="5"/>
  <c r="R55" i="5" s="1"/>
  <c r="Q54" i="5"/>
  <c r="R54" i="5" s="1"/>
  <c r="S63" i="4"/>
  <c r="R63" i="4"/>
  <c r="Q47" i="5"/>
  <c r="R47" i="5" s="1"/>
  <c r="P55" i="5"/>
  <c r="R61" i="5"/>
  <c r="Q42" i="5"/>
  <c r="R42" i="5" s="1"/>
  <c r="Q50" i="5"/>
  <c r="S50" i="5" s="1"/>
  <c r="Q46" i="5"/>
  <c r="S46" i="5" s="1"/>
  <c r="P48" i="5"/>
  <c r="Q48" i="5"/>
  <c r="S48" i="5" s="1"/>
  <c r="P47" i="5"/>
  <c r="P45" i="5"/>
  <c r="Q45" i="5"/>
  <c r="P49" i="5"/>
  <c r="Q49" i="5"/>
  <c r="P51" i="5"/>
  <c r="Q51" i="5"/>
  <c r="S51" i="5" s="1"/>
  <c r="P43" i="5"/>
  <c r="Q43" i="5"/>
  <c r="R43" i="5" s="1"/>
  <c r="Q53" i="5"/>
  <c r="R53" i="5" s="1"/>
  <c r="R52" i="5"/>
  <c r="S44" i="5"/>
  <c r="P53" i="5"/>
  <c r="P61" i="5"/>
  <c r="S60" i="5"/>
  <c r="P42" i="5"/>
  <c r="P46" i="5"/>
  <c r="P50" i="5"/>
  <c r="P54" i="5"/>
  <c r="P58" i="5"/>
  <c r="R59" i="5" l="1"/>
  <c r="S55" i="5"/>
  <c r="S47" i="5"/>
  <c r="S61" i="5"/>
  <c r="S54" i="5"/>
  <c r="S43" i="5"/>
  <c r="S52" i="5"/>
  <c r="R50" i="5"/>
  <c r="R46" i="5"/>
  <c r="R58" i="5"/>
  <c r="R51" i="5"/>
  <c r="S53" i="5"/>
  <c r="R48" i="5"/>
  <c r="S42" i="5"/>
  <c r="S57" i="5"/>
  <c r="R57" i="5"/>
  <c r="S49" i="5"/>
  <c r="R49" i="5"/>
  <c r="S45" i="5"/>
  <c r="R45" i="5"/>
  <c r="AF62" i="4" l="1"/>
  <c r="AG62" i="4" s="1"/>
  <c r="Y62" i="4"/>
  <c r="Z62" i="4" s="1"/>
  <c r="O62" i="4"/>
  <c r="I62" i="4"/>
  <c r="AF61" i="4"/>
  <c r="AG61" i="4" s="1"/>
  <c r="Y61" i="4"/>
  <c r="Z61" i="4" s="1"/>
  <c r="O61" i="4"/>
  <c r="Q61" i="4" s="1"/>
  <c r="I61" i="4"/>
  <c r="AF60" i="4"/>
  <c r="AG60" i="4" s="1"/>
  <c r="Y60" i="4"/>
  <c r="Z60" i="4" s="1"/>
  <c r="O60" i="4"/>
  <c r="P60" i="4" s="1"/>
  <c r="I60" i="4"/>
  <c r="AF59" i="4"/>
  <c r="AG59" i="4" s="1"/>
  <c r="Y59" i="4"/>
  <c r="Z59" i="4" s="1"/>
  <c r="O59" i="4"/>
  <c r="Q59" i="4" s="1"/>
  <c r="I59" i="4"/>
  <c r="AF58" i="4"/>
  <c r="AG58" i="4" s="1"/>
  <c r="Y58" i="4"/>
  <c r="Z58" i="4" s="1"/>
  <c r="O58" i="4"/>
  <c r="I58" i="4"/>
  <c r="AF57" i="4"/>
  <c r="AG57" i="4" s="1"/>
  <c r="Y57" i="4"/>
  <c r="Z57" i="4" s="1"/>
  <c r="O57" i="4"/>
  <c r="P57" i="4" s="1"/>
  <c r="I57" i="4"/>
  <c r="AF56" i="4"/>
  <c r="AG56" i="4" s="1"/>
  <c r="Y56" i="4"/>
  <c r="Z56" i="4" s="1"/>
  <c r="O56" i="4"/>
  <c r="P56" i="4" s="1"/>
  <c r="I56" i="4"/>
  <c r="AF55" i="4"/>
  <c r="AG55" i="4" s="1"/>
  <c r="Y55" i="4"/>
  <c r="Z55" i="4" s="1"/>
  <c r="O55" i="4"/>
  <c r="P55" i="4" s="1"/>
  <c r="I55" i="4"/>
  <c r="Y45" i="4"/>
  <c r="Z45" i="4" s="1"/>
  <c r="O53" i="4"/>
  <c r="P53" i="4" s="1"/>
  <c r="I53" i="4"/>
  <c r="AF54" i="4"/>
  <c r="AG54" i="4" s="1"/>
  <c r="Y54" i="4"/>
  <c r="Z54" i="4" s="1"/>
  <c r="O54" i="4"/>
  <c r="I54" i="4"/>
  <c r="AF53" i="4"/>
  <c r="AG53" i="4" s="1"/>
  <c r="Y53" i="4"/>
  <c r="Z53" i="4" s="1"/>
  <c r="AF45" i="4"/>
  <c r="AG45" i="4" s="1"/>
  <c r="AF46" i="4"/>
  <c r="AG46" i="4" s="1"/>
  <c r="AF47" i="4"/>
  <c r="AG47" i="4" s="1"/>
  <c r="AF48" i="4"/>
  <c r="AG48" i="4" s="1"/>
  <c r="AF49" i="4"/>
  <c r="AG49" i="4" s="1"/>
  <c r="AF50" i="4"/>
  <c r="AG50" i="4" s="1"/>
  <c r="AF51" i="4"/>
  <c r="AG51" i="4" s="1"/>
  <c r="AF52" i="4"/>
  <c r="AG52" i="4" s="1"/>
  <c r="Y46" i="4"/>
  <c r="Z46" i="4" s="1"/>
  <c r="Y47" i="4"/>
  <c r="Z47" i="4" s="1"/>
  <c r="Y48" i="4"/>
  <c r="Z48" i="4" s="1"/>
  <c r="Y49" i="4"/>
  <c r="Z49" i="4" s="1"/>
  <c r="Y50" i="4"/>
  <c r="Z50" i="4" s="1"/>
  <c r="Y51" i="4"/>
  <c r="Z51" i="4" s="1"/>
  <c r="Y52" i="4"/>
  <c r="Z52" i="4" s="1"/>
  <c r="AF44" i="4"/>
  <c r="AG44" i="4" s="1"/>
  <c r="Y44" i="4"/>
  <c r="Z44" i="4" s="1"/>
  <c r="AF43" i="4"/>
  <c r="AG43" i="4" s="1"/>
  <c r="Y43" i="4"/>
  <c r="Z43" i="4" s="1"/>
  <c r="Q62" i="4" l="1"/>
  <c r="R62" i="4" s="1"/>
  <c r="P62" i="4"/>
  <c r="S59" i="4"/>
  <c r="R61" i="4"/>
  <c r="Q55" i="4"/>
  <c r="S55" i="4" s="1"/>
  <c r="Q56" i="4"/>
  <c r="R56" i="4" s="1"/>
  <c r="Q57" i="4"/>
  <c r="R57" i="4" s="1"/>
  <c r="P59" i="4"/>
  <c r="Q54" i="4"/>
  <c r="R54" i="4" s="1"/>
  <c r="Q53" i="4"/>
  <c r="S53" i="4" s="1"/>
  <c r="Q58" i="4"/>
  <c r="S58" i="4" s="1"/>
  <c r="P58" i="4"/>
  <c r="P61" i="4"/>
  <c r="Q60" i="4"/>
  <c r="P54" i="4"/>
  <c r="O44" i="4"/>
  <c r="P44" i="4" s="1"/>
  <c r="O45" i="4"/>
  <c r="O46" i="4"/>
  <c r="P46" i="4" s="1"/>
  <c r="O47" i="4"/>
  <c r="O48" i="4"/>
  <c r="P48" i="4" s="1"/>
  <c r="O49" i="4"/>
  <c r="O50" i="4"/>
  <c r="O51" i="4"/>
  <c r="P51" i="4" s="1"/>
  <c r="O52" i="4"/>
  <c r="P52" i="4"/>
  <c r="O43" i="4"/>
  <c r="I44" i="4"/>
  <c r="I45" i="4"/>
  <c r="I46" i="4"/>
  <c r="I47" i="4"/>
  <c r="I48" i="4"/>
  <c r="I49" i="4"/>
  <c r="I50" i="4"/>
  <c r="I52" i="4"/>
  <c r="I43" i="4"/>
  <c r="S61" i="4" l="1"/>
  <c r="R59" i="4"/>
  <c r="S57" i="4"/>
  <c r="R55" i="4"/>
  <c r="S56" i="4"/>
  <c r="R58" i="4"/>
  <c r="S62" i="4"/>
  <c r="S54" i="4"/>
  <c r="R53" i="4"/>
  <c r="Q44" i="4"/>
  <c r="S44" i="4" s="1"/>
  <c r="Q48" i="4"/>
  <c r="S48" i="4" s="1"/>
  <c r="Q52" i="4"/>
  <c r="S52" i="4" s="1"/>
  <c r="Q46" i="4"/>
  <c r="S46" i="4" s="1"/>
  <c r="Q51" i="4"/>
  <c r="R51" i="4" s="1"/>
  <c r="Q50" i="4"/>
  <c r="S50" i="4" s="1"/>
  <c r="Q43" i="4"/>
  <c r="R43" i="4" s="1"/>
  <c r="P49" i="4"/>
  <c r="Q49" i="4"/>
  <c r="P47" i="4"/>
  <c r="Q47" i="4"/>
  <c r="P50" i="4"/>
  <c r="P45" i="4"/>
  <c r="Q45" i="4"/>
  <c r="S60" i="4"/>
  <c r="R60" i="4"/>
  <c r="P43" i="4"/>
  <c r="R44" i="4" l="1"/>
  <c r="S51" i="4"/>
  <c r="R48" i="4"/>
  <c r="R50" i="4"/>
  <c r="S43" i="4"/>
  <c r="R46" i="4"/>
  <c r="R52" i="4"/>
  <c r="S49" i="4"/>
  <c r="R49" i="4"/>
  <c r="R47" i="4"/>
  <c r="S47" i="4"/>
  <c r="S45" i="4"/>
  <c r="R45" i="4"/>
</calcChain>
</file>

<file path=xl/sharedStrings.xml><?xml version="1.0" encoding="utf-8"?>
<sst xmlns="http://schemas.openxmlformats.org/spreadsheetml/2006/main" count="255" uniqueCount="93">
  <si>
    <t>Date</t>
  </si>
  <si>
    <t>Plan ID</t>
  </si>
  <si>
    <r>
      <t>z</t>
    </r>
    <r>
      <rPr>
        <vertAlign val="subscript"/>
        <sz val="10"/>
        <color theme="1"/>
        <rFont val="Calibri"/>
        <family val="2"/>
        <scheme val="minor"/>
      </rPr>
      <t>meas</t>
    </r>
    <r>
      <rPr>
        <sz val="10"/>
        <color theme="1"/>
        <rFont val="Calibri"/>
        <family val="2"/>
        <scheme val="minor"/>
      </rPr>
      <t xml:space="preserve"> [cm]</t>
    </r>
  </si>
  <si>
    <t>meas 1</t>
  </si>
  <si>
    <t>meas 2</t>
  </si>
  <si>
    <t>meas 3</t>
  </si>
  <si>
    <t>[Gy]</t>
  </si>
  <si>
    <t>iso at the surface of the IC</t>
  </si>
  <si>
    <t>Dosimetry equipment:</t>
  </si>
  <si>
    <t>Name and model:</t>
  </si>
  <si>
    <t>phantom</t>
  </si>
  <si>
    <t>ionization chamber</t>
  </si>
  <si>
    <t>PTW Roos TW34001</t>
  </si>
  <si>
    <t>electrometer</t>
  </si>
  <si>
    <t>PTW UnidosWebline T10022</t>
  </si>
  <si>
    <t>SN:000456</t>
  </si>
  <si>
    <t>cable</t>
  </si>
  <si>
    <t>reference</t>
  </si>
  <si>
    <t>Setup of measurement:</t>
  </si>
  <si>
    <t>Mode</t>
  </si>
  <si>
    <t>Charge&amp;Current</t>
  </si>
  <si>
    <t>Units</t>
  </si>
  <si>
    <t>Electrical</t>
  </si>
  <si>
    <t>Range</t>
  </si>
  <si>
    <t>Medium/High</t>
  </si>
  <si>
    <t>Nominal voltage [V]</t>
  </si>
  <si>
    <r>
      <t>calibration factor 
(proton PBS, Q</t>
    </r>
    <r>
      <rPr>
        <b/>
        <vertAlign val="subscript"/>
        <sz val="10"/>
        <rFont val="Calibri"/>
        <family val="2"/>
        <scheme val="minor"/>
      </rPr>
      <t>o</t>
    </r>
    <r>
      <rPr>
        <b/>
        <sz val="10"/>
        <rFont val="Calibri"/>
        <family val="2"/>
        <scheme val="minor"/>
      </rPr>
      <t>=150MeV):</t>
    </r>
  </si>
  <si>
    <t>Prescribe MU's</t>
  </si>
  <si>
    <t>Correction factors</t>
  </si>
  <si>
    <r>
      <t>electrometer - k</t>
    </r>
    <r>
      <rPr>
        <vertAlign val="subscript"/>
        <sz val="10"/>
        <color theme="1"/>
        <rFont val="Calibri"/>
        <family val="2"/>
        <scheme val="minor"/>
      </rPr>
      <t>elec</t>
    </r>
  </si>
  <si>
    <r>
      <t>ion recombination - k</t>
    </r>
    <r>
      <rPr>
        <vertAlign val="subscript"/>
        <sz val="10"/>
        <color theme="1"/>
        <rFont val="Calibri"/>
        <family val="2"/>
        <scheme val="minor"/>
      </rPr>
      <t>s</t>
    </r>
  </si>
  <si>
    <r>
      <t>polarity - k</t>
    </r>
    <r>
      <rPr>
        <vertAlign val="subscript"/>
        <sz val="10"/>
        <color theme="1"/>
        <rFont val="Calibri"/>
        <family val="2"/>
        <scheme val="minor"/>
      </rPr>
      <t>pol</t>
    </r>
  </si>
  <si>
    <r>
      <t>beam quality - k</t>
    </r>
    <r>
      <rPr>
        <vertAlign val="subscript"/>
        <sz val="10"/>
        <color theme="1"/>
        <rFont val="Calibri"/>
        <family val="2"/>
        <scheme val="minor"/>
      </rPr>
      <t>Q,Qo</t>
    </r>
  </si>
  <si>
    <t>Room ID:</t>
  </si>
  <si>
    <t>GTR 1</t>
  </si>
  <si>
    <t>PPS Z-axis</t>
  </si>
  <si>
    <t>STD</t>
  </si>
  <si>
    <t>Average Dose</t>
  </si>
  <si>
    <t>Deviation from reference</t>
  </si>
  <si>
    <t>Primary Chamber</t>
  </si>
  <si>
    <t>Average MU's</t>
  </si>
  <si>
    <t>Deviation from Prescribe MU's</t>
  </si>
  <si>
    <t>Secondary Chamber</t>
  </si>
  <si>
    <t>[cm]</t>
  </si>
  <si>
    <t>[hPa]</t>
  </si>
  <si>
    <t>meas 4</t>
  </si>
  <si>
    <t>meas 5</t>
  </si>
  <si>
    <t>[nC]</t>
  </si>
  <si>
    <t>[%]</t>
  </si>
  <si>
    <t>MU_1</t>
  </si>
  <si>
    <t>MU_2</t>
  </si>
  <si>
    <t>MU_3</t>
  </si>
  <si>
    <t>MU_4</t>
  </si>
  <si>
    <t>MU_5</t>
  </si>
  <si>
    <t>R15M10</t>
  </si>
  <si>
    <t>R31M10</t>
  </si>
  <si>
    <t>no.of SW plates</t>
  </si>
  <si>
    <t>Deviation from TPS</t>
  </si>
  <si>
    <t>Prescribe dose TPS [Gy]</t>
  </si>
  <si>
    <t>Refernece dose [Gy]</t>
  </si>
  <si>
    <r>
      <t>z</t>
    </r>
    <r>
      <rPr>
        <vertAlign val="subscript"/>
        <sz val="10"/>
        <color theme="1"/>
        <rFont val="Calibri"/>
        <family val="2"/>
        <scheme val="minor"/>
      </rPr>
      <t>meas</t>
    </r>
  </si>
  <si>
    <r>
      <t>p</t>
    </r>
    <r>
      <rPr>
        <vertAlign val="subscript"/>
        <sz val="10"/>
        <color theme="1"/>
        <rFont val="Calibri"/>
        <family val="2"/>
        <scheme val="minor"/>
      </rPr>
      <t>air</t>
    </r>
  </si>
  <si>
    <r>
      <t>k</t>
    </r>
    <r>
      <rPr>
        <vertAlign val="subscript"/>
        <sz val="10"/>
        <color theme="1"/>
        <rFont val="Calibri"/>
        <family val="2"/>
        <scheme val="minor"/>
      </rPr>
      <t>T,p_air</t>
    </r>
  </si>
  <si>
    <r>
      <t>Q</t>
    </r>
    <r>
      <rPr>
        <vertAlign val="subscript"/>
        <sz val="10"/>
        <color theme="1"/>
        <rFont val="Calibri"/>
        <family val="2"/>
        <scheme val="minor"/>
      </rPr>
      <t>meas</t>
    </r>
    <r>
      <rPr>
        <sz val="10"/>
        <color theme="1"/>
        <rFont val="Calibri"/>
        <family val="2"/>
        <scheme val="minor"/>
      </rPr>
      <t xml:space="preserve"> [nC]</t>
    </r>
  </si>
  <si>
    <r>
      <t>Average Q</t>
    </r>
    <r>
      <rPr>
        <vertAlign val="subscript"/>
        <sz val="10"/>
        <color theme="1"/>
        <rFont val="Calibri"/>
        <family val="2"/>
        <scheme val="minor"/>
      </rPr>
      <t>meas</t>
    </r>
  </si>
  <si>
    <r>
      <t>[</t>
    </r>
    <r>
      <rPr>
        <vertAlign val="superscript"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>C]</t>
    </r>
  </si>
  <si>
    <t>Slab phantom</t>
  </si>
  <si>
    <t>ID.nr:</t>
  </si>
  <si>
    <t>Titel:</t>
  </si>
  <si>
    <t>Dokumenttyp:</t>
  </si>
  <si>
    <t>Strålskyddsinstruktion</t>
  </si>
  <si>
    <t>Godkänt av:</t>
  </si>
  <si>
    <t>Godkänt den:</t>
  </si>
  <si>
    <t xml:space="preserve">Kategori: </t>
  </si>
  <si>
    <t>Strålskydd</t>
  </si>
  <si>
    <t>Skapat av:</t>
  </si>
  <si>
    <t>Skapat den:</t>
  </si>
  <si>
    <t>Reviderat av:</t>
  </si>
  <si>
    <t>Reviderat den:</t>
  </si>
  <si>
    <t>Protocol for measurements of the homogeneous cubic plan in SW with Roos IC</t>
  </si>
  <si>
    <t>[DD/MM/YYYY]</t>
  </si>
  <si>
    <r>
      <t>T</t>
    </r>
    <r>
      <rPr>
        <vertAlign val="subscript"/>
        <sz val="10"/>
        <color theme="1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,</t>
    </r>
    <r>
      <rPr>
        <vertAlign val="subscript"/>
        <sz val="10"/>
        <color theme="1"/>
        <rFont val="Calibri"/>
        <family val="2"/>
        <scheme val="minor"/>
      </rPr>
      <t>air</t>
    </r>
  </si>
  <si>
    <t>GTR 2</t>
  </si>
  <si>
    <t>SN:002519</t>
  </si>
  <si>
    <t>SN:000470</t>
  </si>
  <si>
    <t>GTR1_Roos IC+electrometer #470 from GTR2</t>
  </si>
  <si>
    <t>Blue SW phantom + new calibration coefficient</t>
  </si>
  <si>
    <r>
      <t>N</t>
    </r>
    <r>
      <rPr>
        <vertAlign val="subscript"/>
        <sz val="10"/>
        <color theme="1"/>
        <rFont val="Calibri"/>
        <family val="2"/>
        <scheme val="minor"/>
      </rPr>
      <t>D,w,Qo</t>
    </r>
    <r>
      <rPr>
        <sz val="10"/>
        <color theme="1"/>
        <rFont val="Calibri"/>
        <family val="2"/>
        <scheme val="minor"/>
      </rPr>
      <t xml:space="preserve"> [Gy/nC] 2023-03-27</t>
    </r>
  </si>
  <si>
    <r>
      <t>N</t>
    </r>
    <r>
      <rPr>
        <vertAlign val="subscript"/>
        <sz val="10"/>
        <color theme="2" tint="-9.9978637043366805E-2"/>
        <rFont val="Calibri"/>
        <family val="2"/>
        <scheme val="minor"/>
      </rPr>
      <t>D,w,Qo</t>
    </r>
    <r>
      <rPr>
        <sz val="10"/>
        <color theme="2" tint="-9.9978637043366805E-2"/>
        <rFont val="Calibri"/>
        <family val="2"/>
        <scheme val="minor"/>
      </rPr>
      <t xml:space="preserve"> [Gy/nC] 2021-03-19</t>
    </r>
  </si>
  <si>
    <t>REFERENCE 
MEASUREMENTS</t>
  </si>
  <si>
    <t>9.7 (Blue SW)</t>
  </si>
  <si>
    <t>25.5 (Blue SW)</t>
  </si>
  <si>
    <t>New calibration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</si>
</sst>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%"/>
    <numFmt numFmtId="167" formatCode="0.0000"/>
    <numFmt numFmtId="168" formatCode="0.0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b/>
      <sz val="10"/>
      <name val="Calibri"/>
      <family val="2"/>
      <scheme val="minor"/>
    </font>
    <font>
      <b/>
      <vertAlign val="subscript"/>
      <sz val="10"/>
      <name val="Calibri"/>
      <family val="2"/>
      <scheme val="minor"/>
    </font>
    <font>
      <b/>
      <sz val="11"/>
      <name val="Calibri"/>
      <family val="2"/>
      <scheme val="minor"/>
    </font>
    <font>
      <sz val="16"/>
      <color rgb="FF005A9E"/>
      <name val="Calibri"/>
      <family val="2"/>
    </font>
    <font>
      <b/>
      <sz val="11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MS Sans Serif"/>
    </font>
    <font>
      <sz val="12"/>
      <name val="Times New Roman"/>
      <family val="1"/>
    </font>
    <font>
      <sz val="8"/>
      <name val="Verdana"/>
      <family val="2"/>
    </font>
    <font>
      <sz val="9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sz val="9"/>
      <name val="Verdana"/>
      <family val="2"/>
    </font>
    <font>
      <sz val="10"/>
      <color theme="2" tint="-9.9978637043366805E-2"/>
      <name val="Calibri"/>
      <family val="2"/>
      <scheme val="minor"/>
    </font>
    <font>
      <vertAlign val="subscript"/>
      <sz val="10"/>
      <color theme="2" tint="-9.9978637043366805E-2"/>
      <name val="Calibri"/>
      <family val="2"/>
      <scheme val="minor"/>
    </font>
    <font>
      <b/>
      <sz val="10"/>
      <color theme="2" tint="-9.9978637043366805E-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8" fillId="3" borderId="0" applyNumberFormat="0" applyBorder="0" applyAlignment="0" applyProtection="0"/>
    <xf numFmtId="0" fontId="11" fillId="0" borderId="0"/>
    <xf numFmtId="0" fontId="20" fillId="0" borderId="0"/>
  </cellStyleXfs>
  <cellXfs count="286">
    <xf numFmtId="0" fontId="0" fillId="0" borderId="0" xfId="0"/>
    <xf numFmtId="0" fontId="12" fillId="0" borderId="0" xfId="4" applyFont="1" applyAlignment="1">
      <alignment vertical="center"/>
    </xf>
    <xf numFmtId="0" fontId="3" fillId="0" borderId="0" xfId="0" applyFont="1"/>
    <xf numFmtId="0" fontId="3" fillId="0" borderId="39" xfId="0" applyFont="1" applyBorder="1" applyAlignment="1">
      <alignment horizontal="center"/>
    </xf>
    <xf numFmtId="0" fontId="3" fillId="0" borderId="30" xfId="0" applyFont="1" applyBorder="1"/>
    <xf numFmtId="0" fontId="3" fillId="0" borderId="31" xfId="0" applyFont="1" applyBorder="1"/>
    <xf numFmtId="0" fontId="5" fillId="0" borderId="30" xfId="4" applyFont="1" applyBorder="1" applyAlignment="1">
      <alignment horizontal="left"/>
    </xf>
    <xf numFmtId="0" fontId="5" fillId="0" borderId="31" xfId="4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40" xfId="0" applyFont="1" applyBorder="1" applyAlignment="1">
      <alignment horizontal="center"/>
    </xf>
    <xf numFmtId="167" fontId="3" fillId="0" borderId="23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38" xfId="4" applyFont="1" applyBorder="1" applyAlignment="1">
      <alignment horizontal="center"/>
    </xf>
    <xf numFmtId="0" fontId="5" fillId="0" borderId="40" xfId="4" applyFont="1" applyBorder="1" applyAlignment="1">
      <alignment horizontal="center" vertical="center"/>
    </xf>
    <xf numFmtId="0" fontId="5" fillId="0" borderId="40" xfId="4" applyFont="1" applyBorder="1" applyAlignment="1">
      <alignment horizontal="center"/>
    </xf>
    <xf numFmtId="0" fontId="5" fillId="0" borderId="41" xfId="4" applyFont="1" applyBorder="1" applyAlignment="1">
      <alignment horizontal="center"/>
    </xf>
    <xf numFmtId="0" fontId="3" fillId="0" borderId="40" xfId="0" applyFont="1" applyBorder="1" applyAlignment="1">
      <alignment horizontal="center" vertical="center"/>
    </xf>
    <xf numFmtId="164" fontId="3" fillId="0" borderId="39" xfId="0" applyNumberFormat="1" applyFont="1" applyBorder="1" applyAlignment="1">
      <alignment horizontal="center"/>
    </xf>
    <xf numFmtId="164" fontId="3" fillId="0" borderId="40" xfId="0" applyNumberFormat="1" applyFont="1" applyBorder="1" applyAlignment="1">
      <alignment horizontal="center"/>
    </xf>
    <xf numFmtId="166" fontId="3" fillId="0" borderId="9" xfId="1" applyNumberFormat="1" applyFont="1" applyBorder="1" applyAlignment="1">
      <alignment horizontal="center"/>
    </xf>
    <xf numFmtId="0" fontId="12" fillId="0" borderId="43" xfId="4" applyFont="1" applyBorder="1" applyAlignment="1">
      <alignment horizontal="left" vertical="center"/>
    </xf>
    <xf numFmtId="0" fontId="5" fillId="0" borderId="42" xfId="4" applyFont="1" applyBorder="1" applyAlignment="1">
      <alignment vertical="center"/>
    </xf>
    <xf numFmtId="0" fontId="10" fillId="0" borderId="36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4" fillId="0" borderId="29" xfId="4" applyFont="1" applyBorder="1" applyAlignment="1">
      <alignment vertical="center"/>
    </xf>
    <xf numFmtId="0" fontId="6" fillId="0" borderId="32" xfId="0" applyFont="1" applyBorder="1"/>
    <xf numFmtId="0" fontId="16" fillId="0" borderId="0" xfId="0" applyFont="1"/>
    <xf numFmtId="0" fontId="15" fillId="0" borderId="0" xfId="0" applyFont="1" applyAlignment="1">
      <alignment horizontal="center" vertical="center"/>
    </xf>
    <xf numFmtId="0" fontId="3" fillId="0" borderId="48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6" fillId="0" borderId="44" xfId="0" applyFont="1" applyBorder="1"/>
    <xf numFmtId="0" fontId="6" fillId="0" borderId="25" xfId="0" applyFont="1" applyBorder="1"/>
    <xf numFmtId="0" fontId="6" fillId="0" borderId="35" xfId="0" applyFont="1" applyBorder="1"/>
    <xf numFmtId="0" fontId="10" fillId="0" borderId="32" xfId="0" applyFont="1" applyBorder="1"/>
    <xf numFmtId="0" fontId="3" fillId="0" borderId="27" xfId="0" applyFont="1" applyBorder="1" applyAlignment="1">
      <alignment horizontal="center"/>
    </xf>
    <xf numFmtId="166" fontId="3" fillId="0" borderId="13" xfId="1" applyNumberFormat="1" applyFont="1" applyBorder="1" applyAlignment="1">
      <alignment horizontal="center"/>
    </xf>
    <xf numFmtId="0" fontId="7" fillId="2" borderId="42" xfId="2" applyFont="1" applyBorder="1"/>
    <xf numFmtId="164" fontId="7" fillId="2" borderId="11" xfId="2" applyNumberFormat="1" applyFont="1" applyBorder="1" applyAlignment="1">
      <alignment horizontal="center"/>
    </xf>
    <xf numFmtId="0" fontId="7" fillId="2" borderId="43" xfId="2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164" fontId="3" fillId="0" borderId="61" xfId="0" applyNumberFormat="1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10" fontId="3" fillId="0" borderId="64" xfId="1" applyNumberFormat="1" applyFont="1" applyBorder="1" applyAlignment="1">
      <alignment horizontal="center"/>
    </xf>
    <xf numFmtId="166" fontId="3" fillId="0" borderId="65" xfId="1" applyNumberFormat="1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164" fontId="3" fillId="0" borderId="49" xfId="0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0" fontId="3" fillId="0" borderId="21" xfId="1" applyNumberFormat="1" applyFont="1" applyBorder="1" applyAlignment="1">
      <alignment horizontal="center"/>
    </xf>
    <xf numFmtId="166" fontId="3" fillId="0" borderId="49" xfId="1" applyNumberFormat="1" applyFont="1" applyBorder="1" applyAlignment="1">
      <alignment horizontal="center"/>
    </xf>
    <xf numFmtId="166" fontId="3" fillId="0" borderId="67" xfId="1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0" fontId="3" fillId="0" borderId="18" xfId="1" applyNumberFormat="1" applyFont="1" applyBorder="1" applyAlignment="1">
      <alignment horizontal="center"/>
    </xf>
    <xf numFmtId="166" fontId="3" fillId="0" borderId="24" xfId="1" applyNumberFormat="1" applyFont="1" applyBorder="1" applyAlignment="1">
      <alignment horizontal="center"/>
    </xf>
    <xf numFmtId="166" fontId="3" fillId="0" borderId="53" xfId="1" applyNumberFormat="1" applyFont="1" applyBorder="1" applyAlignment="1">
      <alignment horizontal="center"/>
    </xf>
    <xf numFmtId="0" fontId="23" fillId="0" borderId="50" xfId="5" applyFont="1" applyBorder="1"/>
    <xf numFmtId="0" fontId="24" fillId="0" borderId="51" xfId="5" applyFont="1" applyBorder="1"/>
    <xf numFmtId="165" fontId="24" fillId="0" borderId="51" xfId="5" applyNumberFormat="1" applyFont="1" applyBorder="1"/>
    <xf numFmtId="164" fontId="24" fillId="0" borderId="51" xfId="5" applyNumberFormat="1" applyFont="1" applyBorder="1"/>
    <xf numFmtId="0" fontId="24" fillId="0" borderId="52" xfId="5" applyFont="1" applyBorder="1"/>
    <xf numFmtId="0" fontId="25" fillId="0" borderId="53" xfId="5" applyFont="1" applyBorder="1"/>
    <xf numFmtId="0" fontId="24" fillId="0" borderId="45" xfId="5" applyFont="1" applyBorder="1"/>
    <xf numFmtId="165" fontId="24" fillId="0" borderId="45" xfId="5" applyNumberFormat="1" applyFont="1" applyBorder="1"/>
    <xf numFmtId="164" fontId="24" fillId="0" borderId="45" xfId="5" applyNumberFormat="1" applyFont="1" applyBorder="1"/>
    <xf numFmtId="0" fontId="24" fillId="0" borderId="54" xfId="5" applyFont="1" applyBorder="1"/>
    <xf numFmtId="0" fontId="26" fillId="0" borderId="51" xfId="5" applyFont="1" applyBorder="1"/>
    <xf numFmtId="0" fontId="23" fillId="0" borderId="52" xfId="5" applyFont="1" applyBorder="1" applyAlignment="1">
      <alignment horizontal="right"/>
    </xf>
    <xf numFmtId="0" fontId="24" fillId="0" borderId="50" xfId="5" applyFont="1" applyBorder="1"/>
    <xf numFmtId="0" fontId="23" fillId="0" borderId="65" xfId="5" applyFont="1" applyBorder="1"/>
    <xf numFmtId="0" fontId="24" fillId="0" borderId="0" xfId="5" applyFont="1"/>
    <xf numFmtId="164" fontId="24" fillId="0" borderId="0" xfId="5" applyNumberFormat="1" applyFont="1"/>
    <xf numFmtId="164" fontId="24" fillId="0" borderId="71" xfId="5" applyNumberFormat="1" applyFont="1" applyBorder="1" applyAlignment="1">
      <alignment horizontal="right"/>
    </xf>
    <xf numFmtId="0" fontId="24" fillId="0" borderId="65" xfId="5" applyFont="1" applyBorder="1"/>
    <xf numFmtId="0" fontId="24" fillId="0" borderId="71" xfId="5" applyFont="1" applyBorder="1"/>
    <xf numFmtId="0" fontId="23" fillId="0" borderId="0" xfId="5" applyFont="1"/>
    <xf numFmtId="165" fontId="24" fillId="0" borderId="0" xfId="5" applyNumberFormat="1" applyFont="1"/>
    <xf numFmtId="0" fontId="23" fillId="0" borderId="71" xfId="5" applyFont="1" applyBorder="1" applyAlignment="1">
      <alignment horizontal="right"/>
    </xf>
    <xf numFmtId="0" fontId="23" fillId="0" borderId="53" xfId="5" applyFont="1" applyBorder="1"/>
    <xf numFmtId="165" fontId="23" fillId="0" borderId="45" xfId="5" applyNumberFormat="1" applyFont="1" applyBorder="1"/>
    <xf numFmtId="0" fontId="23" fillId="0" borderId="54" xfId="5" applyFont="1" applyBorder="1" applyAlignment="1">
      <alignment horizontal="right"/>
    </xf>
    <xf numFmtId="0" fontId="21" fillId="0" borderId="69" xfId="5" applyFont="1" applyBorder="1"/>
    <xf numFmtId="0" fontId="21" fillId="0" borderId="47" xfId="5" applyFont="1" applyBorder="1"/>
    <xf numFmtId="165" fontId="21" fillId="0" borderId="47" xfId="5" applyNumberFormat="1" applyFont="1" applyBorder="1"/>
    <xf numFmtId="164" fontId="21" fillId="0" borderId="47" xfId="5" applyNumberFormat="1" applyFont="1" applyBorder="1"/>
    <xf numFmtId="0" fontId="22" fillId="0" borderId="70" xfId="5" applyFont="1" applyBorder="1" applyAlignment="1">
      <alignment horizontal="right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65" xfId="0" applyBorder="1"/>
    <xf numFmtId="0" fontId="0" fillId="0" borderId="71" xfId="0" applyBorder="1"/>
    <xf numFmtId="0" fontId="0" fillId="0" borderId="53" xfId="0" applyBorder="1"/>
    <xf numFmtId="0" fontId="0" fillId="0" borderId="45" xfId="0" applyBorder="1"/>
    <xf numFmtId="0" fontId="0" fillId="0" borderId="54" xfId="0" applyBorder="1"/>
    <xf numFmtId="0" fontId="23" fillId="4" borderId="0" xfId="5" applyFont="1" applyFill="1"/>
    <xf numFmtId="165" fontId="24" fillId="4" borderId="0" xfId="5" applyNumberFormat="1" applyFont="1" applyFill="1"/>
    <xf numFmtId="0" fontId="23" fillId="4" borderId="69" xfId="5" applyFont="1" applyFill="1" applyBorder="1"/>
    <xf numFmtId="0" fontId="24" fillId="4" borderId="47" xfId="5" applyFont="1" applyFill="1" applyBorder="1"/>
    <xf numFmtId="0" fontId="24" fillId="4" borderId="70" xfId="5" applyFont="1" applyFill="1" applyBorder="1"/>
    <xf numFmtId="0" fontId="26" fillId="4" borderId="53" xfId="5" applyFont="1" applyFill="1" applyBorder="1"/>
    <xf numFmtId="0" fontId="24" fillId="4" borderId="45" xfId="5" applyFont="1" applyFill="1" applyBorder="1"/>
    <xf numFmtId="0" fontId="24" fillId="4" borderId="54" xfId="5" applyFont="1" applyFill="1" applyBorder="1"/>
    <xf numFmtId="0" fontId="9" fillId="3" borderId="42" xfId="3" applyFont="1" applyBorder="1"/>
    <xf numFmtId="164" fontId="9" fillId="3" borderId="11" xfId="3" applyNumberFormat="1" applyFont="1" applyBorder="1" applyAlignment="1">
      <alignment horizontal="center"/>
    </xf>
    <xf numFmtId="0" fontId="9" fillId="3" borderId="43" xfId="3" applyFont="1" applyBorder="1" applyAlignment="1">
      <alignment horizontal="center"/>
    </xf>
    <xf numFmtId="0" fontId="3" fillId="6" borderId="29" xfId="0" applyFont="1" applyFill="1" applyBorder="1"/>
    <xf numFmtId="164" fontId="3" fillId="6" borderId="2" xfId="0" applyNumberFormat="1" applyFont="1" applyFill="1" applyBorder="1" applyAlignment="1">
      <alignment horizontal="center"/>
    </xf>
    <xf numFmtId="0" fontId="3" fillId="6" borderId="38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3" fillId="7" borderId="46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6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 wrapText="1"/>
    </xf>
    <xf numFmtId="2" fontId="3" fillId="0" borderId="20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3" fillId="0" borderId="63" xfId="0" applyNumberFormat="1" applyFont="1" applyBorder="1" applyAlignment="1">
      <alignment horizontal="center"/>
    </xf>
    <xf numFmtId="0" fontId="3" fillId="0" borderId="74" xfId="0" applyFont="1" applyBorder="1" applyAlignment="1">
      <alignment horizontal="center"/>
    </xf>
    <xf numFmtId="0" fontId="3" fillId="0" borderId="72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2" fontId="3" fillId="8" borderId="74" xfId="0" applyNumberFormat="1" applyFont="1" applyFill="1" applyBorder="1" applyAlignment="1">
      <alignment horizontal="center"/>
    </xf>
    <xf numFmtId="165" fontId="3" fillId="8" borderId="74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0" fontId="3" fillId="0" borderId="12" xfId="1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73" xfId="0" applyNumberFormat="1" applyFont="1" applyBorder="1" applyAlignment="1">
      <alignment horizontal="center"/>
    </xf>
    <xf numFmtId="2" fontId="3" fillId="8" borderId="73" xfId="0" applyNumberFormat="1" applyFont="1" applyFill="1" applyBorder="1" applyAlignment="1">
      <alignment horizontal="center"/>
    </xf>
    <xf numFmtId="165" fontId="3" fillId="8" borderId="73" xfId="0" applyNumberFormat="1" applyFont="1" applyFill="1" applyBorder="1" applyAlignment="1">
      <alignment horizontal="center"/>
    </xf>
    <xf numFmtId="2" fontId="3" fillId="8" borderId="72" xfId="0" applyNumberFormat="1" applyFont="1" applyFill="1" applyBorder="1" applyAlignment="1">
      <alignment horizontal="center"/>
    </xf>
    <xf numFmtId="165" fontId="3" fillId="8" borderId="72" xfId="0" applyNumberFormat="1" applyFont="1" applyFill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72" xfId="0" applyNumberFormat="1" applyFont="1" applyBorder="1" applyAlignment="1">
      <alignment horizontal="center"/>
    </xf>
    <xf numFmtId="2" fontId="3" fillId="0" borderId="57" xfId="0" applyNumberFormat="1" applyFont="1" applyBorder="1" applyAlignment="1">
      <alignment horizontal="center"/>
    </xf>
    <xf numFmtId="2" fontId="3" fillId="0" borderId="62" xfId="0" applyNumberFormat="1" applyFont="1" applyBorder="1" applyAlignment="1">
      <alignment horizontal="center"/>
    </xf>
    <xf numFmtId="2" fontId="3" fillId="0" borderId="19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166" fontId="3" fillId="0" borderId="64" xfId="1" applyNumberFormat="1" applyFont="1" applyBorder="1" applyAlignment="1">
      <alignment horizontal="center"/>
    </xf>
    <xf numFmtId="166" fontId="3" fillId="0" borderId="21" xfId="1" applyNumberFormat="1" applyFont="1" applyBorder="1" applyAlignment="1">
      <alignment horizontal="center"/>
    </xf>
    <xf numFmtId="166" fontId="3" fillId="0" borderId="18" xfId="1" applyNumberFormat="1" applyFont="1" applyBorder="1" applyAlignment="1">
      <alignment horizontal="center"/>
    </xf>
    <xf numFmtId="166" fontId="3" fillId="0" borderId="12" xfId="1" applyNumberFormat="1" applyFont="1" applyBorder="1" applyAlignment="1">
      <alignment horizontal="center"/>
    </xf>
    <xf numFmtId="0" fontId="19" fillId="0" borderId="40" xfId="0" applyFont="1" applyBorder="1" applyAlignment="1">
      <alignment horizontal="center"/>
    </xf>
    <xf numFmtId="2" fontId="3" fillId="0" borderId="10" xfId="0" applyNumberFormat="1" applyFont="1" applyBorder="1" applyAlignment="1">
      <alignment horizontal="center" vertical="center"/>
    </xf>
    <xf numFmtId="166" fontId="3" fillId="0" borderId="61" xfId="1" applyNumberFormat="1" applyFont="1" applyBorder="1" applyAlignment="1">
      <alignment horizontal="center"/>
    </xf>
    <xf numFmtId="0" fontId="12" fillId="0" borderId="0" xfId="4" applyFont="1" applyAlignment="1">
      <alignment vertical="center" wrapText="1"/>
    </xf>
    <xf numFmtId="0" fontId="3" fillId="0" borderId="0" xfId="0" applyFont="1" applyAlignment="1">
      <alignment horizontal="left" vertical="center"/>
    </xf>
    <xf numFmtId="168" fontId="19" fillId="0" borderId="0" xfId="0" applyNumberFormat="1" applyFont="1" applyAlignment="1">
      <alignment horizontal="center" vertical="center"/>
    </xf>
    <xf numFmtId="168" fontId="19" fillId="0" borderId="41" xfId="0" applyNumberFormat="1" applyFont="1" applyBorder="1" applyAlignment="1">
      <alignment horizontal="center" vertical="center"/>
    </xf>
    <xf numFmtId="168" fontId="29" fillId="0" borderId="78" xfId="0" applyNumberFormat="1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/>
    </xf>
    <xf numFmtId="0" fontId="3" fillId="7" borderId="80" xfId="0" applyFont="1" applyFill="1" applyBorder="1" applyAlignment="1">
      <alignment horizontal="center"/>
    </xf>
    <xf numFmtId="0" fontId="3" fillId="7" borderId="59" xfId="0" applyFont="1" applyFill="1" applyBorder="1" applyAlignment="1">
      <alignment horizontal="center"/>
    </xf>
    <xf numFmtId="0" fontId="3" fillId="7" borderId="57" xfId="0" applyFont="1" applyFill="1" applyBorder="1" applyAlignment="1">
      <alignment horizontal="center"/>
    </xf>
    <xf numFmtId="0" fontId="3" fillId="7" borderId="60" xfId="0" applyFont="1" applyFill="1" applyBorder="1" applyAlignment="1">
      <alignment horizontal="center"/>
    </xf>
    <xf numFmtId="0" fontId="3" fillId="7" borderId="57" xfId="0" applyFont="1" applyFill="1" applyBorder="1" applyAlignment="1">
      <alignment horizontal="center" vertical="center" wrapText="1"/>
    </xf>
    <xf numFmtId="0" fontId="3" fillId="7" borderId="81" xfId="0" applyFont="1" applyFill="1" applyBorder="1" applyAlignment="1">
      <alignment horizontal="center" vertical="center" wrapText="1"/>
    </xf>
    <xf numFmtId="0" fontId="3" fillId="7" borderId="62" xfId="0" applyFont="1" applyFill="1" applyBorder="1" applyAlignment="1">
      <alignment horizontal="center"/>
    </xf>
    <xf numFmtId="0" fontId="3" fillId="7" borderId="81" xfId="0" applyFont="1" applyFill="1" applyBorder="1" applyAlignment="1">
      <alignment horizontal="center"/>
    </xf>
    <xf numFmtId="0" fontId="3" fillId="7" borderId="8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2" fontId="3" fillId="8" borderId="4" xfId="0" applyNumberFormat="1" applyFont="1" applyFill="1" applyBorder="1" applyAlignment="1">
      <alignment horizontal="center"/>
    </xf>
    <xf numFmtId="165" fontId="3" fillId="8" borderId="4" xfId="0" applyNumberFormat="1" applyFont="1" applyFill="1" applyBorder="1" applyAlignment="1">
      <alignment horizontal="center"/>
    </xf>
    <xf numFmtId="164" fontId="3" fillId="0" borderId="4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0" fontId="3" fillId="0" borderId="3" xfId="1" applyNumberFormat="1" applyFont="1" applyBorder="1" applyAlignment="1">
      <alignment horizontal="center"/>
    </xf>
    <xf numFmtId="166" fontId="3" fillId="0" borderId="46" xfId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166" fontId="3" fillId="0" borderId="3" xfId="1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164" fontId="3" fillId="0" borderId="86" xfId="0" applyNumberFormat="1" applyFont="1" applyBorder="1" applyAlignment="1">
      <alignment horizontal="center"/>
    </xf>
    <xf numFmtId="2" fontId="3" fillId="0" borderId="87" xfId="0" applyNumberFormat="1" applyFont="1" applyBorder="1" applyAlignment="1">
      <alignment horizontal="center"/>
    </xf>
    <xf numFmtId="10" fontId="3" fillId="0" borderId="88" xfId="1" applyNumberFormat="1" applyFont="1" applyBorder="1" applyAlignment="1">
      <alignment horizontal="center"/>
    </xf>
    <xf numFmtId="166" fontId="3" fillId="0" borderId="86" xfId="1" applyNumberFormat="1" applyFont="1" applyBorder="1" applyAlignment="1">
      <alignment horizontal="center"/>
    </xf>
    <xf numFmtId="0" fontId="3" fillId="0" borderId="89" xfId="0" applyFont="1" applyBorder="1" applyAlignment="1">
      <alignment horizontal="center"/>
    </xf>
    <xf numFmtId="166" fontId="3" fillId="0" borderId="88" xfId="1" applyNumberFormat="1" applyFont="1" applyBorder="1" applyAlignment="1">
      <alignment horizontal="center"/>
    </xf>
    <xf numFmtId="0" fontId="0" fillId="0" borderId="90" xfId="0" applyBorder="1"/>
    <xf numFmtId="166" fontId="5" fillId="9" borderId="46" xfId="2" applyNumberFormat="1" applyFont="1" applyFill="1" applyBorder="1" applyAlignment="1">
      <alignment horizontal="center"/>
    </xf>
    <xf numFmtId="166" fontId="5" fillId="9" borderId="61" xfId="2" applyNumberFormat="1" applyFont="1" applyFill="1" applyBorder="1" applyAlignment="1">
      <alignment horizontal="center"/>
    </xf>
    <xf numFmtId="166" fontId="5" fillId="9" borderId="49" xfId="2" applyNumberFormat="1" applyFont="1" applyFill="1" applyBorder="1" applyAlignment="1">
      <alignment horizontal="center"/>
    </xf>
    <xf numFmtId="166" fontId="5" fillId="9" borderId="24" xfId="2" applyNumberFormat="1" applyFont="1" applyFill="1" applyBorder="1" applyAlignment="1">
      <alignment horizontal="center"/>
    </xf>
    <xf numFmtId="166" fontId="5" fillId="9" borderId="9" xfId="2" applyNumberFormat="1" applyFont="1" applyFill="1" applyBorder="1" applyAlignment="1">
      <alignment horizontal="center"/>
    </xf>
    <xf numFmtId="166" fontId="3" fillId="9" borderId="9" xfId="1" applyNumberFormat="1" applyFont="1" applyFill="1" applyBorder="1" applyAlignment="1">
      <alignment horizontal="center"/>
    </xf>
    <xf numFmtId="166" fontId="3" fillId="9" borderId="24" xfId="1" applyNumberFormat="1" applyFont="1" applyFill="1" applyBorder="1" applyAlignment="1">
      <alignment horizontal="center"/>
    </xf>
    <xf numFmtId="166" fontId="3" fillId="9" borderId="49" xfId="1" applyNumberFormat="1" applyFont="1" applyFill="1" applyBorder="1" applyAlignment="1">
      <alignment horizontal="center"/>
    </xf>
    <xf numFmtId="166" fontId="3" fillId="9" borderId="86" xfId="1" applyNumberFormat="1" applyFont="1" applyFill="1" applyBorder="1" applyAlignment="1">
      <alignment horizontal="center"/>
    </xf>
    <xf numFmtId="166" fontId="3" fillId="0" borderId="5" xfId="1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8" borderId="89" xfId="0" applyNumberFormat="1" applyFont="1" applyFill="1" applyBorder="1" applyAlignment="1">
      <alignment horizontal="center"/>
    </xf>
    <xf numFmtId="165" fontId="3" fillId="8" borderId="89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6" fontId="3" fillId="0" borderId="95" xfId="1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166" fontId="5" fillId="9" borderId="46" xfId="3" applyNumberFormat="1" applyFont="1" applyFill="1" applyBorder="1" applyAlignment="1">
      <alignment horizontal="center"/>
    </xf>
    <xf numFmtId="166" fontId="5" fillId="9" borderId="61" xfId="3" applyNumberFormat="1" applyFont="1" applyFill="1" applyBorder="1" applyAlignment="1">
      <alignment horizontal="center"/>
    </xf>
    <xf numFmtId="166" fontId="5" fillId="9" borderId="49" xfId="3" applyNumberFormat="1" applyFont="1" applyFill="1" applyBorder="1" applyAlignment="1">
      <alignment horizontal="center"/>
    </xf>
    <xf numFmtId="166" fontId="5" fillId="9" borderId="24" xfId="3" applyNumberFormat="1" applyFont="1" applyFill="1" applyBorder="1" applyAlignment="1">
      <alignment horizontal="center"/>
    </xf>
    <xf numFmtId="166" fontId="5" fillId="9" borderId="9" xfId="3" applyNumberFormat="1" applyFont="1" applyFill="1" applyBorder="1" applyAlignment="1">
      <alignment horizontal="center"/>
    </xf>
    <xf numFmtId="166" fontId="5" fillId="9" borderId="86" xfId="3" applyNumberFormat="1" applyFont="1" applyFill="1" applyBorder="1" applyAlignment="1">
      <alignment horizontal="center"/>
    </xf>
    <xf numFmtId="0" fontId="3" fillId="10" borderId="48" xfId="0" applyFont="1" applyFill="1" applyBorder="1" applyAlignment="1">
      <alignment horizontal="center"/>
    </xf>
    <xf numFmtId="0" fontId="3" fillId="10" borderId="28" xfId="0" applyFont="1" applyFill="1" applyBorder="1" applyAlignment="1">
      <alignment horizontal="center"/>
    </xf>
    <xf numFmtId="166" fontId="0" fillId="0" borderId="0" xfId="1" applyNumberFormat="1" applyFont="1" applyBorder="1"/>
    <xf numFmtId="10" fontId="0" fillId="0" borderId="0" xfId="1" applyNumberFormat="1" applyFont="1" applyBorder="1"/>
    <xf numFmtId="0" fontId="0" fillId="9" borderId="92" xfId="0" applyFill="1" applyBorder="1" applyAlignment="1">
      <alignment horizontal="center" vertical="center" textRotation="255" wrapText="1"/>
    </xf>
    <xf numFmtId="0" fontId="0" fillId="9" borderId="93" xfId="0" applyFill="1" applyBorder="1" applyAlignment="1">
      <alignment horizontal="center" vertical="center" textRotation="255"/>
    </xf>
    <xf numFmtId="0" fontId="0" fillId="9" borderId="94" xfId="0" applyFill="1" applyBorder="1" applyAlignment="1">
      <alignment horizontal="center" vertical="center" textRotation="255"/>
    </xf>
    <xf numFmtId="14" fontId="3" fillId="0" borderId="66" xfId="0" applyNumberFormat="1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0" fillId="4" borderId="75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91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14" fontId="3" fillId="0" borderId="84" xfId="0" applyNumberFormat="1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14" fontId="3" fillId="0" borderId="58" xfId="0" applyNumberFormat="1" applyFont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3" fillId="0" borderId="85" xfId="0" applyFont="1" applyBorder="1" applyAlignment="1">
      <alignment horizontal="center" vertical="center"/>
    </xf>
    <xf numFmtId="14" fontId="3" fillId="0" borderId="83" xfId="0" applyNumberFormat="1" applyFont="1" applyBorder="1" applyAlignment="1">
      <alignment horizontal="center" vertical="center"/>
    </xf>
    <xf numFmtId="14" fontId="23" fillId="0" borderId="65" xfId="5" applyNumberFormat="1" applyFont="1" applyBorder="1" applyAlignment="1">
      <alignment horizontal="left"/>
    </xf>
    <xf numFmtId="14" fontId="23" fillId="0" borderId="0" xfId="5" applyNumberFormat="1" applyFont="1" applyAlignment="1">
      <alignment horizontal="left"/>
    </xf>
    <xf numFmtId="14" fontId="23" fillId="0" borderId="71" xfId="5" applyNumberFormat="1" applyFont="1" applyBorder="1" applyAlignment="1">
      <alignment horizontal="left"/>
    </xf>
    <xf numFmtId="14" fontId="23" fillId="0" borderId="53" xfId="5" applyNumberFormat="1" applyFont="1" applyBorder="1" applyAlignment="1">
      <alignment horizontal="left"/>
    </xf>
    <xf numFmtId="14" fontId="23" fillId="0" borderId="45" xfId="5" applyNumberFormat="1" applyFont="1" applyBorder="1" applyAlignment="1">
      <alignment horizontal="left"/>
    </xf>
    <xf numFmtId="14" fontId="23" fillId="0" borderId="54" xfId="5" applyNumberFormat="1" applyFont="1" applyBorder="1" applyAlignment="1">
      <alignment horizontal="left"/>
    </xf>
    <xf numFmtId="0" fontId="0" fillId="5" borderId="0" xfId="0" applyFill="1" applyAlignment="1">
      <alignment horizontal="center"/>
    </xf>
    <xf numFmtId="0" fontId="17" fillId="0" borderId="55" xfId="0" applyFont="1" applyBorder="1" applyAlignment="1">
      <alignment horizontal="center"/>
    </xf>
    <xf numFmtId="0" fontId="17" fillId="0" borderId="56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3" fillId="7" borderId="5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4" fillId="0" borderId="2" xfId="4" applyFont="1" applyBorder="1" applyAlignment="1">
      <alignment horizontal="left" vertical="center"/>
    </xf>
    <xf numFmtId="0" fontId="14" fillId="0" borderId="38" xfId="4" applyFont="1" applyBorder="1" applyAlignment="1">
      <alignment horizontal="left" vertical="center"/>
    </xf>
    <xf numFmtId="0" fontId="12" fillId="0" borderId="29" xfId="4" applyFont="1" applyBorder="1" applyAlignment="1">
      <alignment horizontal="left" vertical="center" wrapText="1"/>
    </xf>
    <xf numFmtId="0" fontId="12" fillId="0" borderId="30" xfId="4" applyFont="1" applyBorder="1" applyAlignment="1">
      <alignment horizontal="left" vertical="center" wrapText="1"/>
    </xf>
    <xf numFmtId="0" fontId="12" fillId="0" borderId="31" xfId="4" applyFont="1" applyBorder="1" applyAlignment="1">
      <alignment horizontal="left" vertical="center" wrapText="1"/>
    </xf>
    <xf numFmtId="0" fontId="19" fillId="0" borderId="33" xfId="4" applyFont="1" applyBorder="1" applyAlignment="1">
      <alignment horizontal="left" vertical="center"/>
    </xf>
    <xf numFmtId="0" fontId="19" fillId="0" borderId="34" xfId="4" applyFont="1" applyBorder="1" applyAlignment="1">
      <alignment horizontal="left" vertical="center"/>
    </xf>
    <xf numFmtId="0" fontId="3" fillId="0" borderId="39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12" fillId="0" borderId="76" xfId="4" applyFont="1" applyBorder="1" applyAlignment="1">
      <alignment horizontal="center" vertical="center" wrapText="1"/>
    </xf>
    <xf numFmtId="0" fontId="12" fillId="0" borderId="77" xfId="4" applyFont="1" applyBorder="1" applyAlignment="1">
      <alignment horizontal="center" vertical="center" wrapText="1"/>
    </xf>
    <xf numFmtId="0" fontId="5" fillId="0" borderId="2" xfId="4" applyFont="1" applyBorder="1" applyAlignment="1">
      <alignment horizontal="left"/>
    </xf>
    <xf numFmtId="0" fontId="5" fillId="0" borderId="39" xfId="4" applyFont="1" applyBorder="1" applyAlignment="1">
      <alignment horizontal="left" vertical="center"/>
    </xf>
    <xf numFmtId="0" fontId="5" fillId="0" borderId="39" xfId="4" applyFont="1" applyBorder="1" applyAlignment="1">
      <alignment horizontal="left"/>
    </xf>
    <xf numFmtId="0" fontId="5" fillId="0" borderId="7" xfId="4" applyFont="1" applyBorder="1" applyAlignment="1">
      <alignment horizontal="left"/>
    </xf>
    <xf numFmtId="0" fontId="27" fillId="0" borderId="79" xfId="0" applyFont="1" applyBorder="1" applyAlignment="1">
      <alignment horizontal="left" vertical="center"/>
    </xf>
    <xf numFmtId="14" fontId="3" fillId="0" borderId="76" xfId="0" applyNumberFormat="1" applyFont="1" applyBorder="1" applyAlignment="1">
      <alignment horizontal="center" vertical="center"/>
    </xf>
    <xf numFmtId="0" fontId="3" fillId="0" borderId="83" xfId="0" applyFont="1" applyBorder="1" applyAlignment="1">
      <alignment horizontal="center" vertical="center"/>
    </xf>
    <xf numFmtId="0" fontId="30" fillId="9" borderId="96" xfId="0" applyFont="1" applyFill="1" applyBorder="1" applyAlignment="1">
      <alignment horizontal="center" vertical="center" textRotation="255" wrapText="1"/>
    </xf>
    <xf numFmtId="0" fontId="30" fillId="9" borderId="97" xfId="0" applyFont="1" applyFill="1" applyBorder="1" applyAlignment="1">
      <alignment horizontal="center" vertical="center" textRotation="255"/>
    </xf>
    <xf numFmtId="0" fontId="30" fillId="9" borderId="98" xfId="0" applyFont="1" applyFill="1" applyBorder="1" applyAlignment="1">
      <alignment horizontal="center" vertical="center" textRotation="255"/>
    </xf>
    <xf numFmtId="0" fontId="31" fillId="4" borderId="75" xfId="0" applyFont="1" applyFill="1" applyBorder="1" applyAlignment="1">
      <alignment horizontal="center" vertical="center"/>
    </xf>
    <xf numFmtId="0" fontId="31" fillId="4" borderId="24" xfId="0" applyFont="1" applyFill="1" applyBorder="1" applyAlignment="1">
      <alignment horizontal="center" vertical="center"/>
    </xf>
  </cellXfs>
  <cellStyles count="6">
    <cellStyle name="Good" xfId="2" builtinId="26"/>
    <cellStyle name="Neutral" xfId="3" builtinId="28"/>
    <cellStyle name="Normal" xfId="0" builtinId="0"/>
    <cellStyle name="Normal 2" xfId="5" xr:uid="{EEA18976-F076-454B-9898-8F1F0DA4EEF5}"/>
    <cellStyle name="Normalny 2" xfId="4" xr:uid="{BA048E66-A6EC-40FF-A5DD-E6E26B5FF1D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28575</xdr:rowOff>
    </xdr:from>
    <xdr:to>
      <xdr:col>2</xdr:col>
      <xdr:colOff>249316</xdr:colOff>
      <xdr:row>3</xdr:row>
      <xdr:rowOff>153587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45C6CE42-F7A3-4FF6-ACD1-C5B4C0526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19075"/>
          <a:ext cx="1639966" cy="5060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28575</xdr:rowOff>
    </xdr:from>
    <xdr:to>
      <xdr:col>2</xdr:col>
      <xdr:colOff>249316</xdr:colOff>
      <xdr:row>3</xdr:row>
      <xdr:rowOff>153587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9FB439C-AAD9-4D17-ABC9-CEE626D83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19075"/>
          <a:ext cx="1639966" cy="506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D76C-4FE0-4581-B010-4037B2F87027}">
  <dimension ref="B2:AI72"/>
  <sheetViews>
    <sheetView showGridLines="0" tabSelected="1" topLeftCell="A12" zoomScale="90" zoomScaleNormal="90" workbookViewId="0">
      <selection activeCell="AC71" sqref="AC71"/>
    </sheetView>
  </sheetViews>
  <sheetFormatPr defaultRowHeight="15" x14ac:dyDescent="0.25"/>
  <cols>
    <col min="1" max="1" width="3" customWidth="1"/>
    <col min="2" max="2" width="22.85546875" customWidth="1"/>
    <col min="3" max="3" width="12.42578125" bestFit="1" customWidth="1"/>
    <col min="4" max="4" width="13.5703125" bestFit="1" customWidth="1"/>
    <col min="5" max="5" width="13.7109375" bestFit="1" customWidth="1"/>
    <col min="6" max="6" width="10.85546875" customWidth="1"/>
    <col min="14" max="14" width="7.140625" bestFit="1" customWidth="1"/>
    <col min="15" max="15" width="13.42578125" bestFit="1" customWidth="1"/>
    <col min="16" max="16" width="6.85546875" bestFit="1" customWidth="1"/>
    <col min="17" max="17" width="13.28515625" bestFit="1" customWidth="1"/>
    <col min="18" max="18" width="14.42578125" bestFit="1" customWidth="1"/>
    <col min="19" max="19" width="14.42578125" customWidth="1"/>
    <col min="20" max="22" width="8.42578125" bestFit="1" customWidth="1"/>
    <col min="23" max="23" width="8" bestFit="1" customWidth="1"/>
    <col min="24" max="24" width="5.5703125" bestFit="1" customWidth="1"/>
    <col min="25" max="25" width="13.140625" bestFit="1" customWidth="1"/>
    <col min="26" max="26" width="14.42578125" bestFit="1" customWidth="1"/>
    <col min="27" max="29" width="7.42578125" bestFit="1" customWidth="1"/>
    <col min="30" max="30" width="8" bestFit="1" customWidth="1"/>
    <col min="31" max="31" width="6" bestFit="1" customWidth="1"/>
    <col min="32" max="32" width="13.140625" bestFit="1" customWidth="1"/>
    <col min="33" max="33" width="15.85546875" customWidth="1"/>
    <col min="34" max="34" width="43.42578125" bestFit="1" customWidth="1"/>
    <col min="35" max="35" width="16" customWidth="1"/>
  </cols>
  <sheetData>
    <row r="2" spans="2:16" x14ac:dyDescent="0.25">
      <c r="B2" s="98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100"/>
    </row>
    <row r="3" spans="2:16" x14ac:dyDescent="0.25">
      <c r="B3" s="101"/>
      <c r="P3" s="102"/>
    </row>
    <row r="4" spans="2:16" x14ac:dyDescent="0.25">
      <c r="B4" s="103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5"/>
    </row>
    <row r="5" spans="2:16" ht="15.75" x14ac:dyDescent="0.25">
      <c r="B5" s="93"/>
      <c r="C5" s="94"/>
      <c r="D5" s="95"/>
      <c r="E5" s="95"/>
      <c r="F5" s="95"/>
      <c r="G5" s="96"/>
      <c r="H5" s="96"/>
      <c r="I5" s="96"/>
      <c r="J5" s="94"/>
      <c r="K5" s="96"/>
      <c r="L5" s="96"/>
      <c r="M5" s="97" t="s">
        <v>67</v>
      </c>
      <c r="N5" s="108"/>
      <c r="O5" s="109"/>
      <c r="P5" s="110"/>
    </row>
    <row r="6" spans="2:16" ht="15.75" x14ac:dyDescent="0.25">
      <c r="B6" s="68" t="s">
        <v>68</v>
      </c>
      <c r="C6" s="69"/>
      <c r="D6" s="70"/>
      <c r="E6" s="70"/>
      <c r="F6" s="70"/>
      <c r="G6" s="71"/>
      <c r="H6" s="71"/>
      <c r="I6" s="71"/>
      <c r="J6" s="69"/>
      <c r="K6" s="69"/>
      <c r="L6" s="69"/>
      <c r="M6" s="72"/>
      <c r="N6" s="68" t="s">
        <v>69</v>
      </c>
      <c r="O6" s="69"/>
      <c r="P6" s="72"/>
    </row>
    <row r="7" spans="2:16" ht="15.75" x14ac:dyDescent="0.25">
      <c r="B7" s="73" t="s">
        <v>79</v>
      </c>
      <c r="C7" s="74"/>
      <c r="D7" s="75"/>
      <c r="E7" s="75"/>
      <c r="F7" s="75"/>
      <c r="G7" s="76"/>
      <c r="H7" s="76"/>
      <c r="I7" s="76"/>
      <c r="J7" s="74"/>
      <c r="K7" s="74"/>
      <c r="L7" s="74"/>
      <c r="M7" s="77"/>
      <c r="N7" s="111" t="s">
        <v>70</v>
      </c>
      <c r="O7" s="112"/>
      <c r="P7" s="113"/>
    </row>
    <row r="8" spans="2:16" ht="15.75" x14ac:dyDescent="0.25">
      <c r="B8" s="68" t="s">
        <v>71</v>
      </c>
      <c r="C8" s="69"/>
      <c r="D8" s="78"/>
      <c r="E8" s="70"/>
      <c r="F8" s="70"/>
      <c r="G8" s="71"/>
      <c r="H8" s="71"/>
      <c r="I8" s="71"/>
      <c r="J8" s="69"/>
      <c r="K8" s="69"/>
      <c r="L8" s="69"/>
      <c r="M8" s="79" t="s">
        <v>72</v>
      </c>
      <c r="N8" s="80"/>
      <c r="O8" s="69"/>
      <c r="P8" s="72"/>
    </row>
    <row r="9" spans="2:16" ht="15.75" x14ac:dyDescent="0.25">
      <c r="B9" s="81" t="s">
        <v>73</v>
      </c>
      <c r="C9" s="82"/>
      <c r="D9" s="106" t="s">
        <v>74</v>
      </c>
      <c r="E9" s="107"/>
      <c r="F9" s="107"/>
      <c r="G9" s="83"/>
      <c r="H9" s="83"/>
      <c r="I9" s="83"/>
      <c r="J9" s="82"/>
      <c r="K9" s="82"/>
      <c r="L9" s="83"/>
      <c r="M9" s="84"/>
      <c r="N9" s="85"/>
      <c r="O9" s="82"/>
      <c r="P9" s="86"/>
    </row>
    <row r="10" spans="2:16" ht="15.75" x14ac:dyDescent="0.25">
      <c r="B10" s="81" t="s">
        <v>75</v>
      </c>
      <c r="C10" s="82"/>
      <c r="D10" s="87"/>
      <c r="E10" s="88"/>
      <c r="F10" s="88"/>
      <c r="G10" s="83"/>
      <c r="H10" s="83"/>
      <c r="I10" s="83"/>
      <c r="J10" s="82"/>
      <c r="K10" s="82"/>
      <c r="L10" s="82"/>
      <c r="M10" s="89" t="s">
        <v>76</v>
      </c>
      <c r="N10" s="249"/>
      <c r="O10" s="250"/>
      <c r="P10" s="251"/>
    </row>
    <row r="11" spans="2:16" ht="15.75" x14ac:dyDescent="0.25">
      <c r="B11" s="90" t="s">
        <v>77</v>
      </c>
      <c r="C11" s="74"/>
      <c r="D11" s="91"/>
      <c r="E11" s="75"/>
      <c r="F11" s="75"/>
      <c r="G11" s="76"/>
      <c r="H11" s="76"/>
      <c r="I11" s="76"/>
      <c r="J11" s="74"/>
      <c r="K11" s="74"/>
      <c r="L11" s="74"/>
      <c r="M11" s="92" t="s">
        <v>78</v>
      </c>
      <c r="N11" s="252"/>
      <c r="O11" s="253"/>
      <c r="P11" s="254"/>
    </row>
    <row r="12" spans="2:16" ht="15.75" thickBot="1" x14ac:dyDescent="0.3"/>
    <row r="13" spans="2:16" ht="15.75" thickBot="1" x14ac:dyDescent="0.3">
      <c r="B13" s="40" t="s">
        <v>33</v>
      </c>
      <c r="C13" s="256" t="s">
        <v>34</v>
      </c>
      <c r="D13" s="257"/>
      <c r="E13" s="258"/>
      <c r="F13" s="33"/>
    </row>
    <row r="14" spans="2:16" ht="15.75" thickBot="1" x14ac:dyDescent="0.3">
      <c r="F14" s="2"/>
    </row>
    <row r="15" spans="2:16" x14ac:dyDescent="0.25">
      <c r="B15" s="31" t="s">
        <v>8</v>
      </c>
      <c r="C15" s="262" t="s">
        <v>9</v>
      </c>
      <c r="D15" s="262"/>
      <c r="E15" s="263"/>
      <c r="F15" s="1"/>
    </row>
    <row r="16" spans="2:16" x14ac:dyDescent="0.25">
      <c r="B16" s="28" t="s">
        <v>10</v>
      </c>
      <c r="C16" s="267" t="s">
        <v>66</v>
      </c>
      <c r="D16" s="268"/>
      <c r="E16" s="27"/>
      <c r="F16" s="1"/>
    </row>
    <row r="17" spans="2:17" x14ac:dyDescent="0.25">
      <c r="B17" s="6" t="s">
        <v>11</v>
      </c>
      <c r="C17" s="269" t="s">
        <v>12</v>
      </c>
      <c r="D17" s="269"/>
      <c r="E17" s="162" t="s">
        <v>83</v>
      </c>
      <c r="F17" s="2"/>
    </row>
    <row r="18" spans="2:17" x14ac:dyDescent="0.25">
      <c r="B18" s="6" t="s">
        <v>13</v>
      </c>
      <c r="C18" s="269" t="s">
        <v>14</v>
      </c>
      <c r="D18" s="269"/>
      <c r="E18" s="162" t="s">
        <v>15</v>
      </c>
      <c r="F18" s="2"/>
    </row>
    <row r="19" spans="2:17" ht="15.75" thickBot="1" x14ac:dyDescent="0.3">
      <c r="B19" s="7" t="s">
        <v>16</v>
      </c>
      <c r="C19" s="270"/>
      <c r="D19" s="270"/>
      <c r="E19" s="9" t="s">
        <v>17</v>
      </c>
      <c r="F19" s="2"/>
    </row>
    <row r="20" spans="2:17" x14ac:dyDescent="0.25">
      <c r="B20" s="264" t="s">
        <v>18</v>
      </c>
      <c r="C20" s="274" t="s">
        <v>19</v>
      </c>
      <c r="D20" s="274"/>
      <c r="E20" s="19" t="s">
        <v>20</v>
      </c>
      <c r="F20" s="2"/>
    </row>
    <row r="21" spans="2:17" x14ac:dyDescent="0.25">
      <c r="B21" s="265"/>
      <c r="C21" s="275" t="s">
        <v>21</v>
      </c>
      <c r="D21" s="275"/>
      <c r="E21" s="20" t="s">
        <v>22</v>
      </c>
      <c r="F21" s="2"/>
    </row>
    <row r="22" spans="2:17" ht="12" customHeight="1" x14ac:dyDescent="0.25">
      <c r="B22" s="265"/>
      <c r="C22" s="276" t="s">
        <v>23</v>
      </c>
      <c r="D22" s="276"/>
      <c r="E22" s="21" t="s">
        <v>24</v>
      </c>
      <c r="F22" s="2"/>
      <c r="Q22" s="34"/>
    </row>
    <row r="23" spans="2:17" ht="15.75" thickBot="1" x14ac:dyDescent="0.3">
      <c r="B23" s="266"/>
      <c r="C23" s="277" t="s">
        <v>25</v>
      </c>
      <c r="D23" s="277"/>
      <c r="E23" s="22">
        <v>-200</v>
      </c>
      <c r="F23" s="2"/>
    </row>
    <row r="24" spans="2:17" ht="27.75" customHeight="1" x14ac:dyDescent="0.25">
      <c r="B24" s="272" t="s">
        <v>26</v>
      </c>
      <c r="C24" s="278" t="s">
        <v>88</v>
      </c>
      <c r="D24" s="278"/>
      <c r="E24" s="169">
        <v>8.4599999999999995E-2</v>
      </c>
    </row>
    <row r="25" spans="2:17" ht="15.75" thickBot="1" x14ac:dyDescent="0.3">
      <c r="B25" s="273"/>
      <c r="C25" s="271" t="s">
        <v>87</v>
      </c>
      <c r="D25" s="271"/>
      <c r="E25" s="168">
        <v>8.4900000000000003E-2</v>
      </c>
      <c r="F25" s="170">
        <f>E25/E24-1</f>
        <v>3.5460992907803135E-3</v>
      </c>
    </row>
    <row r="26" spans="2:17" x14ac:dyDescent="0.25">
      <c r="B26" s="165"/>
      <c r="C26" s="166"/>
      <c r="D26" s="166"/>
      <c r="E26" s="167"/>
      <c r="F26" s="2"/>
    </row>
    <row r="27" spans="2:17" ht="15.75" thickBot="1" x14ac:dyDescent="0.3">
      <c r="B27" s="2"/>
      <c r="C27" s="2"/>
      <c r="D27" s="2"/>
      <c r="E27" s="2"/>
      <c r="F27" s="2"/>
    </row>
    <row r="28" spans="2:17" ht="15.75" thickBot="1" x14ac:dyDescent="0.3">
      <c r="B28" s="32" t="s">
        <v>1</v>
      </c>
      <c r="C28" s="29" t="s">
        <v>54</v>
      </c>
      <c r="D28" s="29" t="s">
        <v>55</v>
      </c>
      <c r="E28" s="30"/>
    </row>
    <row r="29" spans="2:17" x14ac:dyDescent="0.25">
      <c r="B29" s="117" t="s">
        <v>58</v>
      </c>
      <c r="C29" s="118">
        <v>2.0179999999999998</v>
      </c>
      <c r="D29" s="118">
        <v>2.0190000000000001</v>
      </c>
      <c r="E29" s="119"/>
      <c r="F29" s="231">
        <f>C30/C29-1</f>
        <v>-9.9108027750246519E-3</v>
      </c>
      <c r="G29" s="231">
        <f>D30/D29-1</f>
        <v>-1.4363546310054542E-2</v>
      </c>
    </row>
    <row r="30" spans="2:17" x14ac:dyDescent="0.25">
      <c r="B30" s="43" t="s">
        <v>59</v>
      </c>
      <c r="C30" s="44">
        <v>1.998</v>
      </c>
      <c r="D30" s="44">
        <v>1.99</v>
      </c>
      <c r="E30" s="45"/>
      <c r="F30" s="232">
        <f>1.991/C30-1</f>
        <v>-3.5035035035034801E-3</v>
      </c>
      <c r="G30" s="232">
        <f>1.983/D30-1</f>
        <v>-3.5175879396984744E-3</v>
      </c>
    </row>
    <row r="31" spans="2:17" x14ac:dyDescent="0.25">
      <c r="B31" s="4" t="s">
        <v>27</v>
      </c>
      <c r="C31" s="14">
        <v>2069.67</v>
      </c>
      <c r="D31" s="14">
        <v>1719.77</v>
      </c>
      <c r="E31" s="23"/>
    </row>
    <row r="32" spans="2:17" ht="15.75" thickBot="1" x14ac:dyDescent="0.3">
      <c r="B32" s="5" t="s">
        <v>2</v>
      </c>
      <c r="C32" s="8">
        <v>10</v>
      </c>
      <c r="D32" s="8">
        <v>26</v>
      </c>
      <c r="E32" s="9"/>
    </row>
    <row r="33" spans="2:35" x14ac:dyDescent="0.25">
      <c r="B33" s="37" t="s">
        <v>28</v>
      </c>
      <c r="C33" s="38"/>
      <c r="D33" s="38"/>
      <c r="E33" s="39"/>
    </row>
    <row r="34" spans="2:35" x14ac:dyDescent="0.25">
      <c r="B34" s="4" t="s">
        <v>29</v>
      </c>
      <c r="C34" s="24">
        <v>1</v>
      </c>
      <c r="D34" s="24">
        <v>1</v>
      </c>
      <c r="E34" s="25"/>
    </row>
    <row r="35" spans="2:35" x14ac:dyDescent="0.25">
      <c r="B35" s="10" t="s">
        <v>30</v>
      </c>
      <c r="C35" s="24">
        <v>1.0057</v>
      </c>
      <c r="D35" s="3">
        <v>1.004</v>
      </c>
      <c r="E35" s="12"/>
    </row>
    <row r="36" spans="2:35" x14ac:dyDescent="0.25">
      <c r="B36" s="10" t="s">
        <v>31</v>
      </c>
      <c r="C36" s="24">
        <v>1</v>
      </c>
      <c r="D36" s="24">
        <v>1</v>
      </c>
      <c r="E36" s="25"/>
    </row>
    <row r="37" spans="2:35" ht="15.75" thickBot="1" x14ac:dyDescent="0.3">
      <c r="B37" s="11" t="s">
        <v>32</v>
      </c>
      <c r="C37" s="46">
        <v>1.0005559412041301</v>
      </c>
      <c r="D37" s="46">
        <v>1.00050921574411</v>
      </c>
      <c r="E37" s="13"/>
    </row>
    <row r="39" spans="2:35" x14ac:dyDescent="0.25">
      <c r="B39" s="255" t="s">
        <v>7</v>
      </c>
      <c r="C39" s="255"/>
      <c r="D39" s="255"/>
      <c r="E39" s="255"/>
    </row>
    <row r="40" spans="2:35" ht="15.75" thickBot="1" x14ac:dyDescent="0.3"/>
    <row r="41" spans="2:35" ht="25.5" x14ac:dyDescent="0.25">
      <c r="B41" s="120" t="s">
        <v>0</v>
      </c>
      <c r="C41" s="121" t="s">
        <v>1</v>
      </c>
      <c r="D41" s="122" t="s">
        <v>60</v>
      </c>
      <c r="E41" s="123" t="s">
        <v>56</v>
      </c>
      <c r="F41" s="121" t="s">
        <v>35</v>
      </c>
      <c r="G41" s="122" t="s">
        <v>81</v>
      </c>
      <c r="H41" s="121" t="s">
        <v>61</v>
      </c>
      <c r="I41" s="124" t="s">
        <v>62</v>
      </c>
      <c r="J41" s="259" t="s">
        <v>63</v>
      </c>
      <c r="K41" s="260"/>
      <c r="L41" s="260"/>
      <c r="M41" s="260"/>
      <c r="N41" s="261"/>
      <c r="O41" s="125" t="s">
        <v>64</v>
      </c>
      <c r="P41" s="126" t="s">
        <v>36</v>
      </c>
      <c r="Q41" s="127" t="s">
        <v>37</v>
      </c>
      <c r="R41" s="124" t="s">
        <v>38</v>
      </c>
      <c r="S41" s="124" t="s">
        <v>57</v>
      </c>
      <c r="T41" s="259" t="s">
        <v>39</v>
      </c>
      <c r="U41" s="260"/>
      <c r="V41" s="260"/>
      <c r="W41" s="260"/>
      <c r="X41" s="261"/>
      <c r="Y41" s="125" t="s">
        <v>40</v>
      </c>
      <c r="Z41" s="121" t="s">
        <v>41</v>
      </c>
      <c r="AA41" s="259" t="s">
        <v>42</v>
      </c>
      <c r="AB41" s="260"/>
      <c r="AC41" s="260"/>
      <c r="AD41" s="260"/>
      <c r="AE41" s="261"/>
      <c r="AF41" s="125" t="s">
        <v>40</v>
      </c>
      <c r="AG41" s="128" t="s">
        <v>41</v>
      </c>
    </row>
    <row r="42" spans="2:35" ht="15.75" thickBot="1" x14ac:dyDescent="0.3">
      <c r="B42" s="171" t="s">
        <v>80</v>
      </c>
      <c r="C42" s="172"/>
      <c r="D42" s="173" t="s">
        <v>43</v>
      </c>
      <c r="E42" s="174" t="s">
        <v>43</v>
      </c>
      <c r="F42" s="172" t="s">
        <v>43</v>
      </c>
      <c r="G42" s="175" t="s">
        <v>65</v>
      </c>
      <c r="H42" s="172" t="s">
        <v>44</v>
      </c>
      <c r="I42" s="176" t="s">
        <v>65</v>
      </c>
      <c r="J42" s="173" t="s">
        <v>3</v>
      </c>
      <c r="K42" s="177" t="s">
        <v>4</v>
      </c>
      <c r="L42" s="177" t="s">
        <v>5</v>
      </c>
      <c r="M42" s="177" t="s">
        <v>45</v>
      </c>
      <c r="N42" s="177" t="s">
        <v>46</v>
      </c>
      <c r="O42" s="177" t="s">
        <v>47</v>
      </c>
      <c r="P42" s="172" t="s">
        <v>48</v>
      </c>
      <c r="Q42" s="178" t="s">
        <v>6</v>
      </c>
      <c r="R42" s="178" t="s">
        <v>48</v>
      </c>
      <c r="S42" s="178" t="s">
        <v>48</v>
      </c>
      <c r="T42" s="173" t="s">
        <v>49</v>
      </c>
      <c r="U42" s="177" t="s">
        <v>50</v>
      </c>
      <c r="V42" s="177" t="s">
        <v>51</v>
      </c>
      <c r="W42" s="177" t="s">
        <v>52</v>
      </c>
      <c r="X42" s="177" t="s">
        <v>53</v>
      </c>
      <c r="Y42" s="177"/>
      <c r="Z42" s="172"/>
      <c r="AA42" s="173" t="s">
        <v>49</v>
      </c>
      <c r="AB42" s="177" t="s">
        <v>50</v>
      </c>
      <c r="AC42" s="177" t="s">
        <v>51</v>
      </c>
      <c r="AD42" s="177" t="s">
        <v>52</v>
      </c>
      <c r="AE42" s="177" t="s">
        <v>53</v>
      </c>
      <c r="AF42" s="177"/>
      <c r="AG42" s="179"/>
    </row>
    <row r="43" spans="2:35" x14ac:dyDescent="0.25">
      <c r="B43" s="279">
        <v>44391</v>
      </c>
      <c r="C43" s="180" t="s">
        <v>54</v>
      </c>
      <c r="D43" s="181">
        <v>10</v>
      </c>
      <c r="E43" s="182">
        <v>9.6</v>
      </c>
      <c r="F43" s="180"/>
      <c r="G43" s="183">
        <v>22.59</v>
      </c>
      <c r="H43" s="184">
        <v>1009</v>
      </c>
      <c r="I43" s="185">
        <f>((G43+273.15)/293.15)*(1013.25/H43)</f>
        <v>1.0130843726603835</v>
      </c>
      <c r="J43" s="186">
        <v>-23.12</v>
      </c>
      <c r="K43" s="187">
        <v>-23.12</v>
      </c>
      <c r="L43" s="188">
        <v>-23.12</v>
      </c>
      <c r="M43" s="189"/>
      <c r="N43" s="189"/>
      <c r="O43" s="189">
        <f>AVERAGE(J43:N43)</f>
        <v>-23.12</v>
      </c>
      <c r="P43" s="190">
        <f>(STDEV(J43:N43))/O43</f>
        <v>0</v>
      </c>
      <c r="Q43" s="185">
        <f>ABS(O43*I43*$E$24*$C$34*$C$35*$C$36*$C$37)</f>
        <v>1.9939471094105263</v>
      </c>
      <c r="R43" s="205">
        <f>Q43/$C$30-1</f>
        <v>-2.0284737685053456E-3</v>
      </c>
      <c r="S43" s="191">
        <f>Q43/$C$29-1</f>
        <v>-1.1919172740076034E-2</v>
      </c>
      <c r="T43" s="192">
        <v>2068.3000000000002</v>
      </c>
      <c r="U43" s="193">
        <v>2068.52</v>
      </c>
      <c r="V43" s="193">
        <v>2068.5300000000002</v>
      </c>
      <c r="W43" s="189"/>
      <c r="X43" s="189"/>
      <c r="Y43" s="189">
        <f>AVERAGE(T43:X43)</f>
        <v>2068.4500000000003</v>
      </c>
      <c r="Z43" s="194">
        <f>Y43/$C$31-1</f>
        <v>-5.8946595350939379E-4</v>
      </c>
      <c r="AA43" s="192">
        <v>2071.3000000000002</v>
      </c>
      <c r="AB43" s="193">
        <v>2071.44</v>
      </c>
      <c r="AC43" s="193">
        <v>2071.44</v>
      </c>
      <c r="AD43" s="189"/>
      <c r="AE43" s="189"/>
      <c r="AF43" s="193">
        <f>AVERAGE(AA43:AE43)</f>
        <v>2071.3933333333334</v>
      </c>
      <c r="AG43" s="194">
        <f>AF43/$C$31-1</f>
        <v>8.3266092339995268E-4</v>
      </c>
      <c r="AH43" s="241" t="s">
        <v>85</v>
      </c>
      <c r="AI43" s="233" t="s">
        <v>89</v>
      </c>
    </row>
    <row r="44" spans="2:35" x14ac:dyDescent="0.25">
      <c r="B44" s="280"/>
      <c r="C44" s="49" t="s">
        <v>55</v>
      </c>
      <c r="D44" s="47">
        <v>26</v>
      </c>
      <c r="E44" s="50">
        <v>25.3</v>
      </c>
      <c r="F44" s="49"/>
      <c r="G44" s="147">
        <v>22.59</v>
      </c>
      <c r="H44" s="148">
        <v>1009</v>
      </c>
      <c r="I44" s="51">
        <f>((G44+273.15)/293.15)*(1013.25/H44)</f>
        <v>1.0130843726603835</v>
      </c>
      <c r="J44" s="143">
        <v>-23.08</v>
      </c>
      <c r="K44" s="144">
        <v>-23.1</v>
      </c>
      <c r="L44" s="144">
        <v>-23.08</v>
      </c>
      <c r="M44" s="52"/>
      <c r="N44" s="52"/>
      <c r="O44" s="132">
        <f t="shared" ref="O44:O52" si="0">AVERAGE(J44:N44)</f>
        <v>-23.086666666666662</v>
      </c>
      <c r="P44" s="54">
        <f t="shared" ref="P44:P52" si="1">(STDEV(J44:N44))/O44</f>
        <v>-5.0015905503007459E-4</v>
      </c>
      <c r="Q44" s="51">
        <f>ABS(O44*I44*$E$24*$D$34*$D$35*$D$36*$D$37)</f>
        <v>1.9876138661172253</v>
      </c>
      <c r="R44" s="206">
        <f>Q44/$D$30-1</f>
        <v>-1.1990622526505401E-3</v>
      </c>
      <c r="S44" s="164">
        <f>Q44/$D$29-1</f>
        <v>-1.5545385776510545E-2</v>
      </c>
      <c r="T44" s="146"/>
      <c r="U44" s="151">
        <v>1720.47</v>
      </c>
      <c r="V44" s="151">
        <v>1720.46</v>
      </c>
      <c r="W44" s="52"/>
      <c r="X44" s="52"/>
      <c r="Y44" s="53">
        <f>AVERAGE(T44:X44)</f>
        <v>1720.4650000000001</v>
      </c>
      <c r="Z44" s="158">
        <f>Y44/$D$31-1</f>
        <v>4.0412380725340924E-4</v>
      </c>
      <c r="AA44" s="146"/>
      <c r="AB44" s="151">
        <v>1722.15</v>
      </c>
      <c r="AC44" s="151">
        <v>1722.18</v>
      </c>
      <c r="AD44" s="52"/>
      <c r="AE44" s="52"/>
      <c r="AF44" s="132">
        <f>AVERAGE(AA44:AE44)</f>
        <v>1722.165</v>
      </c>
      <c r="AG44" s="158">
        <f>AF44/$D$31-1</f>
        <v>1.3926280839879901E-3</v>
      </c>
      <c r="AH44" s="242"/>
      <c r="AI44" s="234"/>
    </row>
    <row r="45" spans="2:35" x14ac:dyDescent="0.25">
      <c r="B45" s="243">
        <v>44396</v>
      </c>
      <c r="C45" s="56" t="s">
        <v>54</v>
      </c>
      <c r="D45" s="57">
        <v>10</v>
      </c>
      <c r="E45" s="35">
        <v>9.6</v>
      </c>
      <c r="F45" s="56"/>
      <c r="G45" s="136">
        <v>22.68</v>
      </c>
      <c r="H45" s="137">
        <v>1012</v>
      </c>
      <c r="I45" s="58">
        <f t="shared" ref="I45:I52" si="2">((G45+273.15)/293.15)*(1013.25/H45)</f>
        <v>1.010388547392066</v>
      </c>
      <c r="J45" s="138">
        <v>-23.21</v>
      </c>
      <c r="K45" s="139">
        <v>-23.24</v>
      </c>
      <c r="L45" s="145">
        <v>-23.22</v>
      </c>
      <c r="M45" s="59"/>
      <c r="N45" s="59"/>
      <c r="O45" s="129">
        <f t="shared" si="0"/>
        <v>-23.223333333333333</v>
      </c>
      <c r="P45" s="60">
        <f t="shared" si="1"/>
        <v>-6.577545134140246E-4</v>
      </c>
      <c r="Q45" s="58">
        <f>ABS(O45*I45*$E$24*$C$34*$C$35*$C$36*$C$37)</f>
        <v>1.9975293031467543</v>
      </c>
      <c r="R45" s="207">
        <f>Q45/$C$30-1</f>
        <v>-2.3558401063350498E-4</v>
      </c>
      <c r="S45" s="61">
        <f>Q45/$C$29-1</f>
        <v>-1.0144051958991818E-2</v>
      </c>
      <c r="T45" s="152"/>
      <c r="U45" s="131"/>
      <c r="V45" s="131">
        <v>2069.15</v>
      </c>
      <c r="W45" s="59"/>
      <c r="X45" s="59"/>
      <c r="Y45" s="129">
        <f>AVERAGE(T45:X45)</f>
        <v>2069.15</v>
      </c>
      <c r="Z45" s="159">
        <f>Y45/$C$31-1</f>
        <v>-2.5124778346308219E-4</v>
      </c>
      <c r="AA45" s="152"/>
      <c r="AB45" s="131"/>
      <c r="AC45" s="131">
        <v>2070.34</v>
      </c>
      <c r="AD45" s="59"/>
      <c r="AE45" s="59"/>
      <c r="AF45" s="129">
        <f t="shared" ref="AF45:AF52" si="3">AVERAGE(AA45:AE45)</f>
        <v>2070.34</v>
      </c>
      <c r="AG45" s="159">
        <f>AF45/$C$31-1</f>
        <v>3.237231056159029E-4</v>
      </c>
      <c r="AI45" s="234"/>
    </row>
    <row r="46" spans="2:35" x14ac:dyDescent="0.25">
      <c r="B46" s="247"/>
      <c r="C46" s="17" t="s">
        <v>55</v>
      </c>
      <c r="D46" s="16">
        <v>26</v>
      </c>
      <c r="E46" s="36">
        <v>25.3</v>
      </c>
      <c r="F46" s="17"/>
      <c r="G46" s="147">
        <v>22.68</v>
      </c>
      <c r="H46" s="148">
        <v>1012</v>
      </c>
      <c r="I46" s="63">
        <f t="shared" si="2"/>
        <v>1.010388547392066</v>
      </c>
      <c r="J46" s="143">
        <v>-23.16</v>
      </c>
      <c r="K46" s="144">
        <v>-23.17</v>
      </c>
      <c r="L46" s="144">
        <v>-23.17</v>
      </c>
      <c r="M46" s="15"/>
      <c r="N46" s="15"/>
      <c r="O46" s="130">
        <f t="shared" si="0"/>
        <v>-23.166666666666668</v>
      </c>
      <c r="P46" s="65">
        <f t="shared" si="1"/>
        <v>-2.4921594353512921E-4</v>
      </c>
      <c r="Q46" s="63">
        <f>ABS(O46*I46*$E$24*$D$34*$D$35*$D$36*$D$37)</f>
        <v>1.9891939694403551</v>
      </c>
      <c r="R46" s="208">
        <f>Q46/$D$30-1</f>
        <v>-4.0504048223366507E-4</v>
      </c>
      <c r="S46" s="66">
        <f>Q46/$D$29-1</f>
        <v>-1.4762768974564189E-2</v>
      </c>
      <c r="T46" s="146">
        <v>1721.1</v>
      </c>
      <c r="U46" s="151"/>
      <c r="V46" s="151"/>
      <c r="W46" s="15"/>
      <c r="X46" s="15"/>
      <c r="Y46" s="130">
        <f t="shared" ref="Y46:Y52" si="4">AVERAGE(T46:X46)</f>
        <v>1721.1</v>
      </c>
      <c r="Z46" s="160">
        <f>Y46/$D$31-1</f>
        <v>7.7335922826882175E-4</v>
      </c>
      <c r="AA46" s="146">
        <v>1721.3</v>
      </c>
      <c r="AB46" s="151"/>
      <c r="AC46" s="151"/>
      <c r="AD46" s="15"/>
      <c r="AE46" s="15"/>
      <c r="AF46" s="130">
        <f t="shared" si="3"/>
        <v>1721.3</v>
      </c>
      <c r="AG46" s="160">
        <f>AF46/$D$31-1</f>
        <v>8.89653849061256E-4</v>
      </c>
      <c r="AI46" s="234"/>
    </row>
    <row r="47" spans="2:35" x14ac:dyDescent="0.25">
      <c r="B47" s="243">
        <v>44453</v>
      </c>
      <c r="C47" s="142" t="s">
        <v>54</v>
      </c>
      <c r="D47" s="18">
        <v>10</v>
      </c>
      <c r="E47" s="41">
        <v>9.6</v>
      </c>
      <c r="F47" s="142">
        <v>-2.12</v>
      </c>
      <c r="G47" s="136">
        <v>22.08</v>
      </c>
      <c r="H47" s="137">
        <v>1014</v>
      </c>
      <c r="I47" s="48">
        <f t="shared" si="2"/>
        <v>1.0063504506750285</v>
      </c>
      <c r="J47" s="138">
        <v>-23.32</v>
      </c>
      <c r="K47" s="139">
        <v>-23.34</v>
      </c>
      <c r="L47" s="145">
        <v>-23.34</v>
      </c>
      <c r="M47" s="141"/>
      <c r="N47" s="141"/>
      <c r="O47" s="131">
        <f t="shared" si="0"/>
        <v>-23.333333333333332</v>
      </c>
      <c r="P47" s="140">
        <f t="shared" si="1"/>
        <v>-4.9487165930538299E-4</v>
      </c>
      <c r="Q47" s="58">
        <f>ABS(O47*I47*$E$24*$C$34*$C$35*$C$36*$C$37)</f>
        <v>1.9989697357958109</v>
      </c>
      <c r="R47" s="209">
        <f>Q47/$C$30-1</f>
        <v>4.853532511566172E-4</v>
      </c>
      <c r="S47" s="26">
        <f>Q47/$C$29-1</f>
        <v>-9.4302597642165198E-3</v>
      </c>
      <c r="T47" s="152">
        <v>2067.36</v>
      </c>
      <c r="U47" s="131">
        <v>2069.8000000000002</v>
      </c>
      <c r="V47" s="131">
        <v>2069.83</v>
      </c>
      <c r="W47" s="141"/>
      <c r="X47" s="141"/>
      <c r="Y47" s="131">
        <f t="shared" si="4"/>
        <v>2068.9966666666664</v>
      </c>
      <c r="Z47" s="161">
        <f>Y47/$C$31-1</f>
        <v>-3.2533366833054078E-4</v>
      </c>
      <c r="AA47" s="152">
        <v>2068.6799999999998</v>
      </c>
      <c r="AB47" s="131">
        <v>2071.02</v>
      </c>
      <c r="AC47" s="131">
        <v>2071.13</v>
      </c>
      <c r="AD47" s="141"/>
      <c r="AE47" s="141"/>
      <c r="AF47" s="131">
        <f t="shared" si="3"/>
        <v>2070.2766666666666</v>
      </c>
      <c r="AG47" s="161">
        <f>AF47/$C$31-1</f>
        <v>2.9312241404011452E-4</v>
      </c>
      <c r="AH47" s="246" t="s">
        <v>85</v>
      </c>
      <c r="AI47" s="234"/>
    </row>
    <row r="48" spans="2:35" x14ac:dyDescent="0.25">
      <c r="B48" s="247"/>
      <c r="C48" s="49" t="s">
        <v>55</v>
      </c>
      <c r="D48" s="47">
        <v>26</v>
      </c>
      <c r="E48" s="50">
        <v>25.3</v>
      </c>
      <c r="F48" s="49">
        <v>-2.08</v>
      </c>
      <c r="G48" s="147">
        <v>22.08</v>
      </c>
      <c r="H48" s="148">
        <v>1014</v>
      </c>
      <c r="I48" s="51">
        <f t="shared" si="2"/>
        <v>1.0063504506750285</v>
      </c>
      <c r="J48" s="143">
        <v>-23.27</v>
      </c>
      <c r="K48" s="144">
        <v>-23.27</v>
      </c>
      <c r="L48" s="144">
        <v>-23.23</v>
      </c>
      <c r="M48" s="52">
        <v>-23.25</v>
      </c>
      <c r="N48" s="52">
        <v>-23.24</v>
      </c>
      <c r="O48" s="132">
        <f t="shared" si="0"/>
        <v>-23.251999999999999</v>
      </c>
      <c r="P48" s="54">
        <f t="shared" si="1"/>
        <v>-7.6933355496293799E-4</v>
      </c>
      <c r="Q48" s="63">
        <f>ABS(O48*I48*$E$24*$D$34*$D$35*$D$36*$D$37)</f>
        <v>1.9885418200601019</v>
      </c>
      <c r="R48" s="206">
        <f>Q48/$D$30-1</f>
        <v>-7.3275373864223337E-4</v>
      </c>
      <c r="S48" s="164">
        <f>Q48/$D$29-1</f>
        <v>-1.5085775106437938E-2</v>
      </c>
      <c r="T48" s="146">
        <v>1721.61</v>
      </c>
      <c r="U48" s="151">
        <v>1721.61</v>
      </c>
      <c r="V48" s="151">
        <v>1719.86</v>
      </c>
      <c r="W48" s="52">
        <v>1719.88</v>
      </c>
      <c r="X48" s="52">
        <v>1719.71</v>
      </c>
      <c r="Y48" s="132">
        <f t="shared" si="4"/>
        <v>1720.5340000000001</v>
      </c>
      <c r="Z48" s="158">
        <f>Y48/$D$31-1</f>
        <v>4.4424545142662808E-4</v>
      </c>
      <c r="AA48" s="146">
        <v>1721.82</v>
      </c>
      <c r="AB48" s="151">
        <v>1721.88</v>
      </c>
      <c r="AC48" s="151">
        <v>1720.18</v>
      </c>
      <c r="AD48" s="52">
        <v>1720.12</v>
      </c>
      <c r="AE48" s="52">
        <v>1720</v>
      </c>
      <c r="AF48" s="132">
        <f t="shared" si="3"/>
        <v>1720.8</v>
      </c>
      <c r="AG48" s="158">
        <f>AF48/$D$31-1</f>
        <v>5.9891729708039243E-4</v>
      </c>
      <c r="AH48" s="242"/>
      <c r="AI48" s="234"/>
    </row>
    <row r="49" spans="2:35" x14ac:dyDescent="0.25">
      <c r="B49" s="243">
        <v>44456</v>
      </c>
      <c r="C49" s="56" t="s">
        <v>54</v>
      </c>
      <c r="D49" s="57">
        <v>10</v>
      </c>
      <c r="E49" s="35">
        <v>9.6</v>
      </c>
      <c r="F49" s="56">
        <v>-2.11</v>
      </c>
      <c r="G49" s="136">
        <v>22.303999999999998</v>
      </c>
      <c r="H49" s="137">
        <v>1017</v>
      </c>
      <c r="I49" s="58">
        <f t="shared" si="2"/>
        <v>1.0041431616803944</v>
      </c>
      <c r="J49" s="163">
        <v>-23.41</v>
      </c>
      <c r="K49" s="139">
        <v>-23.38</v>
      </c>
      <c r="L49" s="145">
        <v>-23.38</v>
      </c>
      <c r="M49" s="59"/>
      <c r="N49" s="59"/>
      <c r="O49" s="129">
        <f t="shared" si="0"/>
        <v>-23.39</v>
      </c>
      <c r="P49" s="60">
        <f t="shared" si="1"/>
        <v>-7.4050910969172422E-4</v>
      </c>
      <c r="Q49" s="58">
        <f>ABS(O49*I49*$E$24*$C$34*$C$35*$C$36*$C$37)</f>
        <v>1.9994292680093402</v>
      </c>
      <c r="R49" s="207">
        <f>Q49/$C$30-1</f>
        <v>7.153493540241751E-4</v>
      </c>
      <c r="S49" s="61">
        <f>Q49/$C$29-1</f>
        <v>-9.20254310736357E-3</v>
      </c>
      <c r="T49" s="152">
        <v>2075.6799999999998</v>
      </c>
      <c r="U49" s="131">
        <v>2070.52</v>
      </c>
      <c r="V49" s="131">
        <v>2070.6799999999998</v>
      </c>
      <c r="W49" s="59"/>
      <c r="X49" s="59"/>
      <c r="Y49" s="129">
        <f t="shared" si="4"/>
        <v>2072.2933333333331</v>
      </c>
      <c r="Z49" s="159">
        <f>Y49/$C$31-1</f>
        <v>1.2675128563166549E-3</v>
      </c>
      <c r="AA49" s="152">
        <v>2077.25</v>
      </c>
      <c r="AB49" s="131">
        <v>2072.2199999999998</v>
      </c>
      <c r="AC49" s="131">
        <v>2072.39</v>
      </c>
      <c r="AD49" s="59"/>
      <c r="AE49" s="59"/>
      <c r="AF49" s="129">
        <f t="shared" si="3"/>
        <v>2073.9533333333329</v>
      </c>
      <c r="AG49" s="159">
        <f>AF49/$C$31-1</f>
        <v>2.0695730881410412E-3</v>
      </c>
      <c r="AH49" s="246" t="s">
        <v>85</v>
      </c>
      <c r="AI49" s="234"/>
    </row>
    <row r="50" spans="2:35" x14ac:dyDescent="0.25">
      <c r="B50" s="247"/>
      <c r="C50" s="17" t="s">
        <v>55</v>
      </c>
      <c r="D50" s="16">
        <v>26</v>
      </c>
      <c r="E50" s="36">
        <v>25.3</v>
      </c>
      <c r="F50" s="17">
        <v>-2.0499999999999998</v>
      </c>
      <c r="G50" s="147">
        <v>22.303999999999998</v>
      </c>
      <c r="H50" s="148">
        <v>1017</v>
      </c>
      <c r="I50" s="63">
        <f t="shared" si="2"/>
        <v>1.0041431616803944</v>
      </c>
      <c r="J50" s="143">
        <v>-23.38</v>
      </c>
      <c r="K50" s="144">
        <v>-23.38</v>
      </c>
      <c r="L50" s="144">
        <v>-23.37</v>
      </c>
      <c r="M50" s="15"/>
      <c r="N50" s="15"/>
      <c r="O50" s="130">
        <f t="shared" si="0"/>
        <v>-23.376666666666665</v>
      </c>
      <c r="P50" s="65">
        <f t="shared" si="1"/>
        <v>-2.4697715778818378E-4</v>
      </c>
      <c r="Q50" s="63">
        <f>ABS(O50*I50*$E$24*$D$34*$D$35*$D$36*$D$37)</f>
        <v>1.9948185051427094</v>
      </c>
      <c r="R50" s="208">
        <f>Q50/$D$30-1</f>
        <v>2.4213593681956525E-3</v>
      </c>
      <c r="S50" s="66">
        <f>Q50/$D$29-1</f>
        <v>-1.1976966249277243E-2</v>
      </c>
      <c r="T50" s="146">
        <v>1725.02</v>
      </c>
      <c r="U50" s="151">
        <v>1725.31</v>
      </c>
      <c r="V50" s="151">
        <v>1725.32</v>
      </c>
      <c r="W50" s="15"/>
      <c r="X50" s="15"/>
      <c r="Y50" s="130">
        <f t="shared" si="4"/>
        <v>1725.2166666666665</v>
      </c>
      <c r="Z50" s="160">
        <f>Y50/$D$31-1</f>
        <v>3.1670901729106138E-3</v>
      </c>
      <c r="AA50" s="146">
        <v>1725.43</v>
      </c>
      <c r="AB50" s="151">
        <v>1725.83</v>
      </c>
      <c r="AC50" s="151">
        <v>1725.84</v>
      </c>
      <c r="AD50" s="15"/>
      <c r="AE50" s="15"/>
      <c r="AF50" s="130">
        <f t="shared" si="3"/>
        <v>1725.7</v>
      </c>
      <c r="AG50" s="160">
        <f>AF50/$D$31-1</f>
        <v>3.4481355064921448E-3</v>
      </c>
      <c r="AH50" s="242"/>
      <c r="AI50" s="234"/>
    </row>
    <row r="51" spans="2:35" x14ac:dyDescent="0.25">
      <c r="B51" s="243">
        <v>44494</v>
      </c>
      <c r="C51" s="142" t="s">
        <v>54</v>
      </c>
      <c r="D51" s="18">
        <v>10</v>
      </c>
      <c r="E51" s="41">
        <v>9.6</v>
      </c>
      <c r="F51" s="142">
        <v>-2.0499999999999998</v>
      </c>
      <c r="G51" s="136">
        <v>22.03</v>
      </c>
      <c r="H51" s="137">
        <v>1008</v>
      </c>
      <c r="I51" s="58">
        <f t="shared" si="2"/>
        <v>1.0121691824435723</v>
      </c>
      <c r="J51" s="138">
        <v>-23.27</v>
      </c>
      <c r="K51" s="139">
        <v>-23.27</v>
      </c>
      <c r="L51" s="145">
        <v>-23.28</v>
      </c>
      <c r="M51" s="141"/>
      <c r="N51" s="141"/>
      <c r="O51" s="131">
        <f t="shared" si="0"/>
        <v>-23.27333333333333</v>
      </c>
      <c r="P51" s="140">
        <f t="shared" si="1"/>
        <v>-2.4807373353897855E-4</v>
      </c>
      <c r="Q51" s="58">
        <f t="shared" ref="Q51" si="5">ABS(O51*I51*$E$24*$C$34*$C$35*$C$36*$C$37)</f>
        <v>2.0053578769071283</v>
      </c>
      <c r="R51" s="209">
        <f>Q51/$C$30-1</f>
        <v>3.6826210746387922E-3</v>
      </c>
      <c r="S51" s="26">
        <f>Q51/$C$29-1</f>
        <v>-6.264679431551734E-3</v>
      </c>
      <c r="T51" s="152">
        <v>2070.56</v>
      </c>
      <c r="U51" s="131">
        <v>2070.54</v>
      </c>
      <c r="V51" s="131">
        <v>2070.66</v>
      </c>
      <c r="W51" s="141"/>
      <c r="X51" s="141"/>
      <c r="Y51" s="131">
        <f t="shared" si="4"/>
        <v>2070.5866666666666</v>
      </c>
      <c r="Z51" s="161">
        <f>Y51/$C$31-1</f>
        <v>4.4290474648933653E-4</v>
      </c>
      <c r="AA51" s="152">
        <v>2072.91</v>
      </c>
      <c r="AB51" s="131">
        <v>2072.9</v>
      </c>
      <c r="AC51" s="131">
        <v>2072.92</v>
      </c>
      <c r="AD51" s="141"/>
      <c r="AE51" s="141"/>
      <c r="AF51" s="131">
        <f t="shared" si="3"/>
        <v>2072.91</v>
      </c>
      <c r="AG51" s="161">
        <f>AF51/$C$31-1</f>
        <v>1.565466958500572E-3</v>
      </c>
      <c r="AI51" s="234"/>
    </row>
    <row r="52" spans="2:35" x14ac:dyDescent="0.25">
      <c r="B52" s="247"/>
      <c r="C52" s="17" t="s">
        <v>55</v>
      </c>
      <c r="D52" s="16">
        <v>26</v>
      </c>
      <c r="E52" s="36">
        <v>25.3</v>
      </c>
      <c r="F52" s="17">
        <v>-2.0499999999999998</v>
      </c>
      <c r="G52" s="147">
        <v>22.03</v>
      </c>
      <c r="H52" s="148">
        <v>1008</v>
      </c>
      <c r="I52" s="63">
        <f t="shared" si="2"/>
        <v>1.0121691824435723</v>
      </c>
      <c r="J52" s="143">
        <v>-23.21</v>
      </c>
      <c r="K52" s="144">
        <v>-23.21</v>
      </c>
      <c r="L52" s="144">
        <v>-23.21</v>
      </c>
      <c r="M52" s="15"/>
      <c r="N52" s="15"/>
      <c r="O52" s="130">
        <f t="shared" si="0"/>
        <v>-23.209999999999997</v>
      </c>
      <c r="P52" s="65">
        <f t="shared" si="1"/>
        <v>-1.8746953285797754E-16</v>
      </c>
      <c r="Q52" s="63">
        <f t="shared" ref="Q52" si="6">ABS(O52*I52*$E$24*$D$34*$D$35*$D$36*$D$37)</f>
        <v>1.9964269314796708</v>
      </c>
      <c r="R52" s="208">
        <f>Q52/$D$30-1</f>
        <v>3.229613808879872E-3</v>
      </c>
      <c r="S52" s="66">
        <f>Q52/$D$29-1</f>
        <v>-1.1180321208682176E-2</v>
      </c>
      <c r="T52" s="146">
        <v>1722.1</v>
      </c>
      <c r="U52" s="151">
        <v>1721.98</v>
      </c>
      <c r="V52" s="151">
        <v>1721.83</v>
      </c>
      <c r="W52" s="15"/>
      <c r="X52" s="15"/>
      <c r="Y52" s="130">
        <f t="shared" si="4"/>
        <v>1721.97</v>
      </c>
      <c r="Z52" s="160">
        <f>Y52/$D$31-1</f>
        <v>1.2792408287154444E-3</v>
      </c>
      <c r="AA52" s="146">
        <v>1723.29</v>
      </c>
      <c r="AB52" s="151">
        <v>1723.16</v>
      </c>
      <c r="AC52" s="151">
        <v>1722.95</v>
      </c>
      <c r="AD52" s="15"/>
      <c r="AE52" s="15"/>
      <c r="AF52" s="130">
        <f t="shared" si="3"/>
        <v>1723.1333333333332</v>
      </c>
      <c r="AG52" s="160">
        <f>AF52/$D$31-1</f>
        <v>1.955687872990719E-3</v>
      </c>
      <c r="AI52" s="234"/>
    </row>
    <row r="53" spans="2:35" x14ac:dyDescent="0.25">
      <c r="B53" s="248">
        <v>44848</v>
      </c>
      <c r="C53" s="142" t="s">
        <v>54</v>
      </c>
      <c r="D53" s="18">
        <v>10</v>
      </c>
      <c r="E53" s="41">
        <v>9.6</v>
      </c>
      <c r="F53" s="142">
        <v>-1.95</v>
      </c>
      <c r="G53" s="18">
        <v>22.41</v>
      </c>
      <c r="H53" s="142">
        <v>1005.8</v>
      </c>
      <c r="I53" s="48">
        <f>((G53+273.15)/293.15)*(1013.25/H53)</f>
        <v>1.0156889800372237</v>
      </c>
      <c r="J53" s="18">
        <v>-23.08</v>
      </c>
      <c r="K53" s="141">
        <v>-23.08</v>
      </c>
      <c r="L53" s="141">
        <v>-23.08</v>
      </c>
      <c r="M53" s="141"/>
      <c r="N53" s="141"/>
      <c r="O53" s="131">
        <f>AVERAGE(J53:N53)</f>
        <v>-23.08</v>
      </c>
      <c r="P53" s="140">
        <f t="shared" ref="P53:P54" si="7">(STDEV(J53:N53))/O53</f>
        <v>0</v>
      </c>
      <c r="Q53" s="48">
        <f>ABS(O53*I53*$E$24*$C$34*$C$35*$C$36*$C$37)</f>
        <v>1.9956148787308847</v>
      </c>
      <c r="R53" s="210">
        <f>Q53/$C$30-1</f>
        <v>-1.193754388946533E-3</v>
      </c>
      <c r="S53" s="26">
        <f>Q53/$C$29-1</f>
        <v>-1.109272609966061E-2</v>
      </c>
      <c r="T53" s="134">
        <v>2068.86</v>
      </c>
      <c r="U53" s="141">
        <v>2069.2399999999998</v>
      </c>
      <c r="V53" s="141">
        <v>2069.0700000000002</v>
      </c>
      <c r="W53" s="141"/>
      <c r="X53" s="141"/>
      <c r="Y53" s="131">
        <f t="shared" ref="Y53:Y54" si="8">AVERAGE(T53:X53)</f>
        <v>2069.0566666666668</v>
      </c>
      <c r="Z53" s="161">
        <f>Y53/$C$31-1</f>
        <v>-2.9634353946916825E-4</v>
      </c>
      <c r="AA53" s="157">
        <v>2080.13</v>
      </c>
      <c r="AB53" s="131">
        <v>2080.52</v>
      </c>
      <c r="AC53" s="141">
        <v>2080.3200000000002</v>
      </c>
      <c r="AD53" s="141"/>
      <c r="AE53" s="141"/>
      <c r="AF53" s="131">
        <f t="shared" ref="AF53:AF54" si="9">AVERAGE(AA53:AE53)</f>
        <v>2080.3233333333333</v>
      </c>
      <c r="AG53" s="161">
        <f>AF53/$C$31-1</f>
        <v>5.147358435563687E-3</v>
      </c>
      <c r="AI53" s="234"/>
    </row>
    <row r="54" spans="2:35" x14ac:dyDescent="0.25">
      <c r="B54" s="247"/>
      <c r="C54" s="17" t="s">
        <v>55</v>
      </c>
      <c r="D54" s="16">
        <v>26</v>
      </c>
      <c r="E54" s="36">
        <v>25.3</v>
      </c>
      <c r="F54" s="17">
        <v>-1.95</v>
      </c>
      <c r="G54" s="16">
        <v>22.41</v>
      </c>
      <c r="H54" s="17">
        <v>1005.8</v>
      </c>
      <c r="I54" s="63">
        <f t="shared" ref="I54" si="10">((G54+273.15)/293.15)*(1013.25/H54)</f>
        <v>1.0156889800372237</v>
      </c>
      <c r="J54" s="16">
        <v>-23.01</v>
      </c>
      <c r="K54" s="15">
        <v>-23.01</v>
      </c>
      <c r="L54" s="15">
        <v>-23.01</v>
      </c>
      <c r="M54" s="15"/>
      <c r="N54" s="15"/>
      <c r="O54" s="130">
        <f t="shared" ref="O54" si="11">AVERAGE(J54:N54)</f>
        <v>-23.01</v>
      </c>
      <c r="P54" s="65">
        <f t="shared" si="7"/>
        <v>0</v>
      </c>
      <c r="Q54" s="63">
        <f>ABS(O54*I54*$E$24*$D$34*$D$35*$D$36*$D$37)</f>
        <v>1.9861064797468047</v>
      </c>
      <c r="R54" s="211">
        <f>Q54/$D$30-1</f>
        <v>-1.9565428408017116E-3</v>
      </c>
      <c r="S54" s="66">
        <f>Q54/$D$29-1</f>
        <v>-1.6291986257154778E-2</v>
      </c>
      <c r="T54" s="135">
        <v>1720.23</v>
      </c>
      <c r="U54" s="15">
        <v>1720.32</v>
      </c>
      <c r="V54" s="15">
        <v>1720.38</v>
      </c>
      <c r="W54" s="15"/>
      <c r="X54" s="15"/>
      <c r="Y54" s="130">
        <f t="shared" si="8"/>
        <v>1720.3100000000002</v>
      </c>
      <c r="Z54" s="160">
        <f>Y54/$D$31-1</f>
        <v>3.1399547613930601E-4</v>
      </c>
      <c r="AA54" s="156">
        <v>1728.86</v>
      </c>
      <c r="AB54" s="151">
        <v>1728.89</v>
      </c>
      <c r="AC54" s="151">
        <v>1728.99</v>
      </c>
      <c r="AD54" s="151"/>
      <c r="AE54" s="151"/>
      <c r="AF54" s="130">
        <f t="shared" si="9"/>
        <v>1728.9133333333332</v>
      </c>
      <c r="AG54" s="160">
        <f>AF54/$D$31-1</f>
        <v>5.3166024138886492E-3</v>
      </c>
      <c r="AI54" s="234"/>
    </row>
    <row r="55" spans="2:35" x14ac:dyDescent="0.25">
      <c r="B55" s="243">
        <v>44852</v>
      </c>
      <c r="C55" s="56" t="s">
        <v>54</v>
      </c>
      <c r="D55" s="57">
        <v>10</v>
      </c>
      <c r="E55" s="35">
        <v>9.6</v>
      </c>
      <c r="F55" s="56">
        <v>-1.95</v>
      </c>
      <c r="G55" s="149">
        <v>22.2</v>
      </c>
      <c r="H55" s="150">
        <v>1010.3</v>
      </c>
      <c r="I55" s="58">
        <f>((G55+273.15)/293.15)*(1013.25/H55)</f>
        <v>1.0104465283378576</v>
      </c>
      <c r="J55" s="57">
        <v>-23.13</v>
      </c>
      <c r="K55" s="59">
        <v>-23.13</v>
      </c>
      <c r="L55" s="59"/>
      <c r="M55" s="59"/>
      <c r="N55" s="59"/>
      <c r="O55" s="129">
        <f>AVERAGE(J55:N55)</f>
        <v>-23.13</v>
      </c>
      <c r="P55" s="60">
        <f t="shared" ref="P55:P62" si="12">(STDEV(J55:N55))/O55</f>
        <v>0</v>
      </c>
      <c r="Q55" s="58">
        <f>ABS(O55*I55*$E$24*$C$34*$C$35*$C$36*$C$37)</f>
        <v>1.9896155069599544</v>
      </c>
      <c r="R55" s="212">
        <f>Q55/$C$30-1</f>
        <v>-4.1964429629858246E-3</v>
      </c>
      <c r="S55" s="61">
        <f>Q55/$C$29-1</f>
        <v>-1.4065655619447726E-2</v>
      </c>
      <c r="T55" s="133">
        <v>2069.4699999999998</v>
      </c>
      <c r="U55" s="59">
        <v>2068.7800000000002</v>
      </c>
      <c r="V55" s="59"/>
      <c r="W55" s="59"/>
      <c r="X55" s="59"/>
      <c r="Y55" s="59">
        <f t="shared" ref="Y55:Y62" si="13">AVERAGE(T55:X55)</f>
        <v>2069.125</v>
      </c>
      <c r="Z55" s="159">
        <f>Y55/$C$31-1</f>
        <v>-2.6332700382192264E-4</v>
      </c>
      <c r="AA55" s="57">
        <v>2080.3000000000002</v>
      </c>
      <c r="AB55" s="59">
        <v>2079.65</v>
      </c>
      <c r="AC55" s="59"/>
      <c r="AD55" s="59"/>
      <c r="AE55" s="59"/>
      <c r="AF55" s="129">
        <f t="shared" ref="AF55:AF62" si="14">AVERAGE(AA55:AE55)</f>
        <v>2079.9750000000004</v>
      </c>
      <c r="AG55" s="159">
        <f>AF55/$C$31-1</f>
        <v>4.9790546318979612E-3</v>
      </c>
      <c r="AI55" s="234"/>
    </row>
    <row r="56" spans="2:35" x14ac:dyDescent="0.25">
      <c r="B56" s="247"/>
      <c r="C56" s="17" t="s">
        <v>55</v>
      </c>
      <c r="D56" s="16">
        <v>26</v>
      </c>
      <c r="E56" s="36">
        <v>25.3</v>
      </c>
      <c r="F56" s="17">
        <v>-1.95</v>
      </c>
      <c r="G56" s="147">
        <v>22.2</v>
      </c>
      <c r="H56" s="148">
        <v>1010.3</v>
      </c>
      <c r="I56" s="63">
        <f t="shared" ref="I56" si="15">((G56+273.15)/293.15)*(1013.25/H56)</f>
        <v>1.0104465283378576</v>
      </c>
      <c r="J56" s="16">
        <v>-23.06</v>
      </c>
      <c r="K56" s="15">
        <v>-23.07</v>
      </c>
      <c r="L56" s="15"/>
      <c r="M56" s="15"/>
      <c r="N56" s="15"/>
      <c r="O56" s="130">
        <f t="shared" ref="O56" si="16">AVERAGE(J56:N56)</f>
        <v>-23.064999999999998</v>
      </c>
      <c r="P56" s="65">
        <f t="shared" si="12"/>
        <v>-3.0657133370329861E-4</v>
      </c>
      <c r="Q56" s="63">
        <f>ABS(O56*I56*$E$24*$D$34*$D$35*$D$36*$D$37)</f>
        <v>1.9805780617279563</v>
      </c>
      <c r="R56" s="211">
        <f>Q56/$D$30-1</f>
        <v>-4.7346423477606647E-3</v>
      </c>
      <c r="S56" s="66">
        <f>Q56/$D$29-1</f>
        <v>-1.9030182403191653E-2</v>
      </c>
      <c r="T56" s="135">
        <v>1720.18</v>
      </c>
      <c r="U56" s="15">
        <v>1720.23</v>
      </c>
      <c r="V56" s="15"/>
      <c r="W56" s="15"/>
      <c r="X56" s="15"/>
      <c r="Y56" s="64">
        <f t="shared" si="13"/>
        <v>1720.2049999999999</v>
      </c>
      <c r="Z56" s="160">
        <f>Y56/$D$31-1</f>
        <v>2.5294080022320031E-4</v>
      </c>
      <c r="AA56" s="16">
        <v>1728.51</v>
      </c>
      <c r="AB56" s="15">
        <v>1728.58</v>
      </c>
      <c r="AC56" s="15"/>
      <c r="AD56" s="15"/>
      <c r="AE56" s="15"/>
      <c r="AF56" s="130">
        <f t="shared" si="14"/>
        <v>1728.5450000000001</v>
      </c>
      <c r="AG56" s="160">
        <f>AF56/$D$31-1</f>
        <v>5.1024264872627789E-3</v>
      </c>
      <c r="AI56" s="234"/>
    </row>
    <row r="57" spans="2:35" x14ac:dyDescent="0.25">
      <c r="B57" s="243">
        <v>44869</v>
      </c>
      <c r="C57" s="56" t="s">
        <v>54</v>
      </c>
      <c r="D57" s="57">
        <v>10</v>
      </c>
      <c r="E57" s="35">
        <v>9.6</v>
      </c>
      <c r="F57" s="56">
        <v>6.84</v>
      </c>
      <c r="G57" s="57">
        <v>22.76</v>
      </c>
      <c r="H57" s="56">
        <v>1008.3</v>
      </c>
      <c r="I57" s="58">
        <f>((G57+273.15)/293.15)*(1013.25/H57)</f>
        <v>1.0143704489645378</v>
      </c>
      <c r="J57" s="57">
        <v>-23.23</v>
      </c>
      <c r="K57" s="59">
        <v>-23.22</v>
      </c>
      <c r="L57" s="59">
        <v>-23.23</v>
      </c>
      <c r="M57" s="59"/>
      <c r="N57" s="59"/>
      <c r="O57" s="129">
        <f>AVERAGE(J57:N57)</f>
        <v>-23.22666666666667</v>
      </c>
      <c r="P57" s="60">
        <f t="shared" si="12"/>
        <v>-2.4857215952484897E-4</v>
      </c>
      <c r="Q57" s="58">
        <f>ABS(O57*I57*$E$24*$C$34*$C$35*$C$36*$C$37)</f>
        <v>2.0056893305586194</v>
      </c>
      <c r="R57" s="212">
        <f>Q57/$C$30-1</f>
        <v>3.8485137931028035E-3</v>
      </c>
      <c r="S57" s="61">
        <f>Q57/$C$29-1</f>
        <v>-6.1004308431023002E-3</v>
      </c>
      <c r="T57" s="133">
        <v>2070.2600000000002</v>
      </c>
      <c r="U57" s="59">
        <v>2070.81</v>
      </c>
      <c r="V57" s="59">
        <v>2071</v>
      </c>
      <c r="W57" s="59"/>
      <c r="X57" s="59"/>
      <c r="Y57" s="59">
        <f t="shared" si="13"/>
        <v>2070.69</v>
      </c>
      <c r="Z57" s="159">
        <f>Y57/$C$31-1</f>
        <v>4.9283219063900319E-4</v>
      </c>
      <c r="AA57" s="57">
        <v>2106.5100000000002</v>
      </c>
      <c r="AB57" s="59">
        <v>2107.14</v>
      </c>
      <c r="AC57" s="59">
        <v>2107.34</v>
      </c>
      <c r="AD57" s="59"/>
      <c r="AE57" s="59"/>
      <c r="AF57" s="129">
        <f t="shared" si="14"/>
        <v>2106.9966666666664</v>
      </c>
      <c r="AG57" s="159">
        <f>AF57/$C$31-1</f>
        <v>1.8035081277047338E-2</v>
      </c>
      <c r="AI57" s="234"/>
    </row>
    <row r="58" spans="2:35" ht="15.75" thickBot="1" x14ac:dyDescent="0.3">
      <c r="B58" s="244"/>
      <c r="C58" s="195" t="s">
        <v>55</v>
      </c>
      <c r="D58" s="196">
        <v>26</v>
      </c>
      <c r="E58" s="197">
        <v>25.3</v>
      </c>
      <c r="F58" s="195">
        <v>6.84</v>
      </c>
      <c r="G58" s="196">
        <v>22.76</v>
      </c>
      <c r="H58" s="195">
        <v>1008.3</v>
      </c>
      <c r="I58" s="198">
        <f t="shared" ref="I58" si="17">((G58+273.15)/293.15)*(1013.25/H58)</f>
        <v>1.0143704489645378</v>
      </c>
      <c r="J58" s="196">
        <v>-23.17</v>
      </c>
      <c r="K58" s="8">
        <v>-23.16</v>
      </c>
      <c r="L58" s="8">
        <v>-23.16</v>
      </c>
      <c r="M58" s="8"/>
      <c r="N58" s="8"/>
      <c r="O58" s="199">
        <f t="shared" ref="O58" si="18">AVERAGE(J58:N58)</f>
        <v>-23.16333333333333</v>
      </c>
      <c r="P58" s="200">
        <f t="shared" si="12"/>
        <v>-2.4925180710449682E-4</v>
      </c>
      <c r="Q58" s="198">
        <f>ABS(O58*I58*$E$24*$D$34*$D$35*$D$36*$D$37)</f>
        <v>1.9967459618075079</v>
      </c>
      <c r="R58" s="213">
        <f>Q58/$D$30-1</f>
        <v>3.38993055653658E-3</v>
      </c>
      <c r="S58" s="201">
        <f>Q58/$D$29-1</f>
        <v>-1.1022307178054636E-2</v>
      </c>
      <c r="T58" s="202">
        <v>1721.78</v>
      </c>
      <c r="U58" s="8">
        <v>1722.08</v>
      </c>
      <c r="V58" s="8">
        <v>1722.28</v>
      </c>
      <c r="W58" s="8"/>
      <c r="X58" s="8"/>
      <c r="Y58" s="199">
        <f t="shared" si="13"/>
        <v>1722.0466666666664</v>
      </c>
      <c r="Z58" s="203">
        <f>Y58/$D$31-1</f>
        <v>1.3238204333523296E-3</v>
      </c>
      <c r="AA58" s="196">
        <v>1752.78</v>
      </c>
      <c r="AB58" s="8">
        <v>1753.07</v>
      </c>
      <c r="AC58" s="8">
        <v>1753.29</v>
      </c>
      <c r="AD58" s="8"/>
      <c r="AE58" s="8"/>
      <c r="AF58" s="199">
        <f t="shared" si="14"/>
        <v>1753.0466666666664</v>
      </c>
      <c r="AG58" s="203">
        <f>AF58/$D$31-1</f>
        <v>1.9349486656161208E-2</v>
      </c>
      <c r="AH58" s="204"/>
      <c r="AI58" s="235"/>
    </row>
    <row r="59" spans="2:35" x14ac:dyDescent="0.25">
      <c r="B59" s="245">
        <v>44999</v>
      </c>
      <c r="C59" s="142" t="s">
        <v>54</v>
      </c>
      <c r="D59" s="18">
        <v>10</v>
      </c>
      <c r="E59" s="41">
        <v>9.6</v>
      </c>
      <c r="F59" s="142">
        <v>-2.0499999999999998</v>
      </c>
      <c r="G59" s="18">
        <v>23.6</v>
      </c>
      <c r="H59" s="142">
        <v>980</v>
      </c>
      <c r="I59" s="48">
        <f>((G59+273.15)/293.15)*(1013.25/H59)</f>
        <v>1.046625630467094</v>
      </c>
      <c r="J59" s="18">
        <v>-22.37</v>
      </c>
      <c r="K59" s="141">
        <v>-22.37</v>
      </c>
      <c r="L59" s="141">
        <v>-22.38</v>
      </c>
      <c r="M59" s="141"/>
      <c r="N59" s="141"/>
      <c r="O59" s="131">
        <f>AVERAGE(J59:N59)</f>
        <v>-22.373333333333335</v>
      </c>
      <c r="P59" s="140">
        <f t="shared" si="12"/>
        <v>-2.5805286167588385E-4</v>
      </c>
      <c r="Q59" s="48">
        <f>ABS(O59*I59*$E$24*$C$34*$C$35*$C$36*$C$37)</f>
        <v>1.9934357712607829</v>
      </c>
      <c r="R59" s="26">
        <f>Q59/$C$30-1</f>
        <v>-2.2843987683769384E-3</v>
      </c>
      <c r="S59" s="26">
        <f>Q59/$C$29-1</f>
        <v>-1.2172561317748687E-2</v>
      </c>
      <c r="T59" s="134">
        <v>2067.4699999999998</v>
      </c>
      <c r="U59" s="141">
        <v>2067.3000000000002</v>
      </c>
      <c r="V59" s="141">
        <v>2068.23</v>
      </c>
      <c r="W59" s="141"/>
      <c r="X59" s="141"/>
      <c r="Y59" s="131">
        <f t="shared" si="13"/>
        <v>2067.6666666666665</v>
      </c>
      <c r="Z59" s="161">
        <f>Y59/$C$31-1</f>
        <v>-9.6794819141865496E-4</v>
      </c>
      <c r="AA59" s="18">
        <v>2081.94</v>
      </c>
      <c r="AB59" s="141">
        <v>2081.65</v>
      </c>
      <c r="AC59" s="141">
        <v>2082.54</v>
      </c>
      <c r="AD59" s="141"/>
      <c r="AE59" s="141"/>
      <c r="AF59" s="131">
        <f t="shared" si="14"/>
        <v>2082.0433333333335</v>
      </c>
      <c r="AG59" s="161">
        <f>AF59/$C$31-1</f>
        <v>5.9784087962493349E-3</v>
      </c>
    </row>
    <row r="60" spans="2:35" x14ac:dyDescent="0.25">
      <c r="B60" s="237"/>
      <c r="C60" s="17" t="s">
        <v>55</v>
      </c>
      <c r="D60" s="16">
        <v>26</v>
      </c>
      <c r="E60" s="36">
        <v>25.3</v>
      </c>
      <c r="F60" s="17">
        <v>-2.0499999999999998</v>
      </c>
      <c r="G60" s="16">
        <v>23.6</v>
      </c>
      <c r="H60" s="17">
        <v>980</v>
      </c>
      <c r="I60" s="63">
        <f t="shared" ref="I60" si="19">((G60+273.15)/293.15)*(1013.25/H60)</f>
        <v>1.046625630467094</v>
      </c>
      <c r="J60" s="16">
        <v>-22.3</v>
      </c>
      <c r="K60" s="15">
        <v>-22.28</v>
      </c>
      <c r="L60" s="15">
        <v>-22.29</v>
      </c>
      <c r="M60" s="15"/>
      <c r="N60" s="15"/>
      <c r="O60" s="130">
        <f t="shared" ref="O60" si="20">AVERAGE(J60:N60)</f>
        <v>-22.290000000000003</v>
      </c>
      <c r="P60" s="65">
        <f t="shared" si="12"/>
        <v>-4.4863167339613216E-4</v>
      </c>
      <c r="Q60" s="63">
        <f>ABS(O60*I60*$E$24*$D$34*$D$35*$D$36*$D$37)</f>
        <v>1.9825612043509129</v>
      </c>
      <c r="R60" s="66">
        <f>Q60/$D$30-1</f>
        <v>-3.7380882658729631E-3</v>
      </c>
      <c r="S60" s="66">
        <f>Q60/$D$29-1</f>
        <v>-1.8047942372009573E-2</v>
      </c>
      <c r="T60" s="135">
        <v>1720.34</v>
      </c>
      <c r="U60" s="15">
        <v>1720.15</v>
      </c>
      <c r="V60" s="15">
        <v>1720.57</v>
      </c>
      <c r="W60" s="15"/>
      <c r="X60" s="15"/>
      <c r="Y60" s="130">
        <f t="shared" si="13"/>
        <v>1720.3533333333332</v>
      </c>
      <c r="Z60" s="160">
        <f>Y60/$D$31-1</f>
        <v>3.3919264397752613E-4</v>
      </c>
      <c r="AA60" s="16">
        <v>1731.56</v>
      </c>
      <c r="AB60" s="15">
        <v>1731.35</v>
      </c>
      <c r="AC60" s="15">
        <v>1731.75</v>
      </c>
      <c r="AD60" s="15"/>
      <c r="AE60" s="15"/>
      <c r="AF60" s="130">
        <f t="shared" si="14"/>
        <v>1731.5533333333333</v>
      </c>
      <c r="AG60" s="160">
        <f>AF60/$D$31-1</f>
        <v>6.8516914083471825E-3</v>
      </c>
    </row>
    <row r="61" spans="2:35" x14ac:dyDescent="0.25">
      <c r="B61" s="236">
        <v>45037</v>
      </c>
      <c r="C61" s="56" t="s">
        <v>54</v>
      </c>
      <c r="D61" s="57">
        <v>10</v>
      </c>
      <c r="E61" s="229" t="s">
        <v>90</v>
      </c>
      <c r="F61" s="56">
        <v>-2.0699999999999998</v>
      </c>
      <c r="G61" s="57">
        <v>22.6</v>
      </c>
      <c r="H61" s="56">
        <v>1016</v>
      </c>
      <c r="I61" s="58">
        <f>((G61+273.15)/293.15)*(1013.25/H61)</f>
        <v>1.006138480541928</v>
      </c>
      <c r="J61" s="57">
        <v>-23.19</v>
      </c>
      <c r="K61" s="59">
        <v>-23.2</v>
      </c>
      <c r="L61" s="59">
        <v>-23.19</v>
      </c>
      <c r="M61" s="59"/>
      <c r="N61" s="59"/>
      <c r="O61" s="129">
        <f>AVERAGE(J61:N61)</f>
        <v>-23.193333333333332</v>
      </c>
      <c r="P61" s="60">
        <f t="shared" si="12"/>
        <v>-2.4892940608918263E-4</v>
      </c>
      <c r="Q61" s="58">
        <f>ABS(O61*I61*$E$25*$C$34*$C$35*$C$36*$C$37)</f>
        <v>1.9936019254048272</v>
      </c>
      <c r="R61" s="61">
        <f>Q61/$C$30-1</f>
        <v>-2.2012385361225295E-3</v>
      </c>
      <c r="S61" s="61">
        <f>Q61/$C$29-1</f>
        <v>-1.2090225270154908E-2</v>
      </c>
      <c r="T61" s="133">
        <v>2067.46</v>
      </c>
      <c r="U61" s="59">
        <v>2067.8200000000002</v>
      </c>
      <c r="V61" s="59">
        <v>2067.7800000000002</v>
      </c>
      <c r="W61" s="59"/>
      <c r="X61" s="59"/>
      <c r="Y61" s="129">
        <f t="shared" si="13"/>
        <v>2067.686666666667</v>
      </c>
      <c r="Z61" s="159">
        <f>Y61/$C$31-1</f>
        <v>-9.5828481513149377E-4</v>
      </c>
      <c r="AA61" s="57">
        <v>2079.4</v>
      </c>
      <c r="AB61" s="59">
        <v>2079.67</v>
      </c>
      <c r="AC61" s="59">
        <v>2079.6799999999998</v>
      </c>
      <c r="AD61" s="59"/>
      <c r="AE61" s="59"/>
      <c r="AF61" s="129">
        <f t="shared" si="14"/>
        <v>2079.5833333333335</v>
      </c>
      <c r="AG61" s="159">
        <f>AF61/$C$31-1</f>
        <v>4.7898135129433861E-3</v>
      </c>
      <c r="AH61" s="239" t="s">
        <v>86</v>
      </c>
    </row>
    <row r="62" spans="2:35" x14ac:dyDescent="0.25">
      <c r="B62" s="237"/>
      <c r="C62" s="17" t="s">
        <v>55</v>
      </c>
      <c r="D62" s="16">
        <v>26</v>
      </c>
      <c r="E62" s="230" t="s">
        <v>91</v>
      </c>
      <c r="F62" s="17">
        <v>-2.02</v>
      </c>
      <c r="G62" s="16">
        <v>22.6</v>
      </c>
      <c r="H62" s="17">
        <v>1016</v>
      </c>
      <c r="I62" s="63">
        <f t="shared" ref="I62" si="21">((G62+273.15)/293.15)*(1013.25/H62)</f>
        <v>1.006138480541928</v>
      </c>
      <c r="J62" s="16">
        <v>-23.09</v>
      </c>
      <c r="K62" s="15">
        <v>-23.08</v>
      </c>
      <c r="L62" s="15">
        <v>-23.09</v>
      </c>
      <c r="M62" s="15"/>
      <c r="N62" s="15"/>
      <c r="O62" s="130">
        <f t="shared" ref="O62" si="22">AVERAGE(J62:N62)</f>
        <v>-23.08666666666667</v>
      </c>
      <c r="P62" s="65">
        <f t="shared" si="12"/>
        <v>-2.5007952751503724E-4</v>
      </c>
      <c r="Q62" s="63">
        <f>ABS(O62*I62*$E$25*$D$34*$D$35*$D$36*$D$37)</f>
        <v>1.9809863730459838</v>
      </c>
      <c r="R62" s="66">
        <f>Q62/$D$30-1</f>
        <v>-4.529460780912653E-3</v>
      </c>
      <c r="S62" s="66">
        <f>Q62/$D$29-1</f>
        <v>-1.8827947971280956E-2</v>
      </c>
      <c r="T62" s="135">
        <v>1719.71</v>
      </c>
      <c r="U62" s="15">
        <v>1719.35</v>
      </c>
      <c r="V62" s="15">
        <v>1719.88</v>
      </c>
      <c r="W62" s="15"/>
      <c r="X62" s="15"/>
      <c r="Y62" s="130">
        <f t="shared" si="13"/>
        <v>1719.6466666666668</v>
      </c>
      <c r="Z62" s="160">
        <f>Y62/$D$31-1</f>
        <v>-7.1715016155216027E-5</v>
      </c>
      <c r="AA62" s="16">
        <v>1729.14</v>
      </c>
      <c r="AB62" s="15">
        <v>1728.7</v>
      </c>
      <c r="AC62" s="15">
        <v>1729.17</v>
      </c>
      <c r="AD62" s="15"/>
      <c r="AE62" s="15"/>
      <c r="AF62" s="130">
        <f t="shared" si="14"/>
        <v>1729.0033333333333</v>
      </c>
      <c r="AG62" s="160">
        <f>AF62/$D$31-1</f>
        <v>5.3689349932453112E-3</v>
      </c>
      <c r="AH62" s="240"/>
    </row>
    <row r="63" spans="2:35" x14ac:dyDescent="0.25">
      <c r="B63" s="236">
        <v>45076</v>
      </c>
      <c r="C63" s="56" t="s">
        <v>54</v>
      </c>
      <c r="D63" s="57">
        <v>10</v>
      </c>
      <c r="E63" s="35">
        <v>9.6</v>
      </c>
      <c r="F63" s="56">
        <v>-2.1</v>
      </c>
      <c r="G63" s="57">
        <v>23.1</v>
      </c>
      <c r="H63" s="56">
        <v>1017</v>
      </c>
      <c r="I63" s="58">
        <f>((G63+273.15)/293.15)*(1013.25/H63)</f>
        <v>1.0068484828359638</v>
      </c>
      <c r="J63" s="57">
        <v>-23.24</v>
      </c>
      <c r="K63" s="59">
        <v>-23.24</v>
      </c>
      <c r="L63" s="59">
        <v>-23.24</v>
      </c>
      <c r="M63" s="59"/>
      <c r="N63" s="59"/>
      <c r="O63" s="129">
        <f>AVERAGE(J63:N63)</f>
        <v>-23.24</v>
      </c>
      <c r="P63" s="60">
        <f t="shared" ref="P63:P64" si="23">(STDEV(J63:N63))/O63</f>
        <v>0</v>
      </c>
      <c r="Q63" s="58">
        <f>ABS(O63*I63*$E$25*$C$34*$C$35*$C$36*$C$37)</f>
        <v>1.9990228536860519</v>
      </c>
      <c r="R63" s="61">
        <f>Q63/$C$30-1</f>
        <v>5.1193878180777475E-4</v>
      </c>
      <c r="S63" s="61">
        <f>Q63/$C$29-1</f>
        <v>-9.403937717516242E-3</v>
      </c>
      <c r="T63" s="133">
        <v>2069.2399999999998</v>
      </c>
      <c r="U63" s="59">
        <v>2069.27</v>
      </c>
      <c r="V63" s="59">
        <v>2069.13</v>
      </c>
      <c r="W63" s="59"/>
      <c r="X63" s="59"/>
      <c r="Y63" s="59">
        <f>AVERAGE(T63:X63)</f>
        <v>2069.2133333333336</v>
      </c>
      <c r="Z63" s="159">
        <f>Y63/$C$31-1</f>
        <v>-2.2064709188729381E-4</v>
      </c>
      <c r="AA63" s="57">
        <v>2082.42</v>
      </c>
      <c r="AB63" s="59">
        <v>2082.41</v>
      </c>
      <c r="AC63" s="59">
        <v>2082.36</v>
      </c>
      <c r="AD63" s="59"/>
      <c r="AE63" s="59"/>
      <c r="AF63" s="129">
        <f t="shared" ref="AF63:AF64" si="24">AVERAGE(AA63:AE63)</f>
        <v>2082.396666666667</v>
      </c>
      <c r="AG63" s="159">
        <f>AF63/$C$31-1</f>
        <v>6.1491284439871841E-3</v>
      </c>
    </row>
    <row r="64" spans="2:35" x14ac:dyDescent="0.25">
      <c r="B64" s="237"/>
      <c r="C64" s="17" t="s">
        <v>55</v>
      </c>
      <c r="D64" s="16">
        <v>26</v>
      </c>
      <c r="E64" s="36">
        <v>25.3</v>
      </c>
      <c r="F64" s="17">
        <v>-2.1</v>
      </c>
      <c r="G64" s="16">
        <v>23.1</v>
      </c>
      <c r="H64" s="17">
        <v>1017</v>
      </c>
      <c r="I64" s="63">
        <f t="shared" ref="I64" si="25">((G64+273.15)/293.15)*(1013.25/H64)</f>
        <v>1.0068484828359638</v>
      </c>
      <c r="J64" s="16">
        <v>-23.14</v>
      </c>
      <c r="K64" s="15">
        <v>-23.14</v>
      </c>
      <c r="L64" s="15">
        <v>-23.15</v>
      </c>
      <c r="M64" s="15"/>
      <c r="N64" s="15"/>
      <c r="O64" s="130">
        <f t="shared" ref="O64" si="26">AVERAGE(J64:N64)</f>
        <v>-23.143333333333334</v>
      </c>
      <c r="P64" s="65">
        <f t="shared" si="23"/>
        <v>-2.4946720546860617E-4</v>
      </c>
      <c r="Q64" s="63">
        <f>ABS(O64*I64*$E$25*$D$34*$D$35*$D$36*$D$37)</f>
        <v>1.9872500971118101</v>
      </c>
      <c r="R64" s="66">
        <f>Q64/$D$30-1</f>
        <v>-1.381860747834085E-3</v>
      </c>
      <c r="S64" s="66">
        <f>Q64/$D$29-1</f>
        <v>-1.5725558637043058E-2</v>
      </c>
      <c r="T64" s="135">
        <v>1720.42</v>
      </c>
      <c r="U64" s="15">
        <v>1720.56</v>
      </c>
      <c r="V64" s="15">
        <v>1720.63</v>
      </c>
      <c r="W64" s="15"/>
      <c r="X64" s="15"/>
      <c r="Y64" s="64">
        <f t="shared" ref="Y64" si="27">AVERAGE(T64:X64)</f>
        <v>1720.5366666666669</v>
      </c>
      <c r="Z64" s="160">
        <f>Y64/$D$31-1</f>
        <v>4.4579604637062786E-4</v>
      </c>
      <c r="AA64" s="16">
        <v>1730.75</v>
      </c>
      <c r="AB64" s="15">
        <v>1730.83</v>
      </c>
      <c r="AC64" s="15">
        <v>1730.91</v>
      </c>
      <c r="AD64" s="15"/>
      <c r="AE64" s="15"/>
      <c r="AF64" s="130">
        <f t="shared" si="24"/>
        <v>1730.83</v>
      </c>
      <c r="AG64" s="160">
        <f>AF64/$D$31-1</f>
        <v>6.4310925298149968E-3</v>
      </c>
    </row>
    <row r="65" spans="2:33" x14ac:dyDescent="0.25">
      <c r="B65" s="236">
        <v>45090</v>
      </c>
      <c r="C65" s="56" t="s">
        <v>54</v>
      </c>
      <c r="D65" s="57">
        <v>10</v>
      </c>
      <c r="E65" s="35">
        <v>9.6</v>
      </c>
      <c r="F65" s="56">
        <v>-2.1</v>
      </c>
      <c r="G65" s="57">
        <v>23.64</v>
      </c>
      <c r="H65" s="56">
        <v>1015</v>
      </c>
      <c r="I65" s="58">
        <f>((G65+273.15)/293.15)*(1013.25/H65)</f>
        <v>1.0106713051456535</v>
      </c>
      <c r="J65" s="57">
        <v>-23.16</v>
      </c>
      <c r="K65" s="59">
        <v>-23.15</v>
      </c>
      <c r="L65" s="59">
        <v>-23.16</v>
      </c>
      <c r="M65" s="59"/>
      <c r="N65" s="59"/>
      <c r="O65" s="129">
        <f>AVERAGE(J65:N65)</f>
        <v>-23.156666666666666</v>
      </c>
      <c r="P65" s="60">
        <f t="shared" ref="P65:P72" si="28">(STDEV(J65:N65))/O65</f>
        <v>-2.493235652179571E-4</v>
      </c>
      <c r="Q65" s="58">
        <f>ABS(O65*I65*$E$25*$C$34*$C$35*$C$36*$C$37)</f>
        <v>1.9994175280984787</v>
      </c>
      <c r="R65" s="61">
        <f>Q65/$C$30-1</f>
        <v>7.094735227621829E-4</v>
      </c>
      <c r="S65" s="61">
        <f>Q65/$C$29-1</f>
        <v>-9.2083607044207705E-3</v>
      </c>
      <c r="T65" s="133">
        <v>2067.69</v>
      </c>
      <c r="U65" s="59">
        <v>2067.75</v>
      </c>
      <c r="V65" s="59">
        <v>2067.46</v>
      </c>
      <c r="W65" s="59"/>
      <c r="X65" s="59"/>
      <c r="Y65" s="59">
        <f t="shared" ref="Y65:Y72" si="29">AVERAGE(T65:X65)</f>
        <v>2067.6333333333337</v>
      </c>
      <c r="Z65" s="159">
        <f>Y65/$C$31-1</f>
        <v>-9.8405381856359053E-4</v>
      </c>
      <c r="AA65" s="57">
        <v>2080.85</v>
      </c>
      <c r="AB65" s="59">
        <v>2080.83</v>
      </c>
      <c r="AC65" s="59">
        <v>2080.59</v>
      </c>
      <c r="AD65" s="59"/>
      <c r="AE65" s="59"/>
      <c r="AF65" s="129">
        <f t="shared" ref="AF65:AF72" si="30">AVERAGE(AA65:AE65)</f>
        <v>2080.7566666666667</v>
      </c>
      <c r="AG65" s="159">
        <f>AF65/$C$31-1</f>
        <v>5.3567315884497368E-3</v>
      </c>
    </row>
    <row r="66" spans="2:33" x14ac:dyDescent="0.25">
      <c r="B66" s="237"/>
      <c r="C66" s="17" t="s">
        <v>55</v>
      </c>
      <c r="D66" s="16">
        <v>26</v>
      </c>
      <c r="E66" s="36">
        <v>25.3</v>
      </c>
      <c r="F66" s="17">
        <v>-2.0499999999999998</v>
      </c>
      <c r="G66" s="16">
        <v>23.64</v>
      </c>
      <c r="H66" s="17">
        <v>1015</v>
      </c>
      <c r="I66" s="63">
        <f t="shared" ref="I66" si="31">((G66+273.15)/293.15)*(1013.25/H66)</f>
        <v>1.0106713051456535</v>
      </c>
      <c r="J66" s="16">
        <v>-23.1</v>
      </c>
      <c r="K66" s="15">
        <v>-23.1</v>
      </c>
      <c r="L66" s="15">
        <v>-23.11</v>
      </c>
      <c r="M66" s="15"/>
      <c r="N66" s="15"/>
      <c r="O66" s="130">
        <f t="shared" ref="O66" si="32">AVERAGE(J66:N66)</f>
        <v>-23.103333333333335</v>
      </c>
      <c r="P66" s="65">
        <f t="shared" si="28"/>
        <v>-2.4989912098810163E-4</v>
      </c>
      <c r="Q66" s="63">
        <f>ABS(O66*I66*$E$25*$D$34*$D$35*$D$36*$D$37)</f>
        <v>1.9913476042827567</v>
      </c>
      <c r="R66" s="66">
        <f>Q66/$D$30-1</f>
        <v>6.7718808178729439E-4</v>
      </c>
      <c r="S66" s="66">
        <f>Q66/$D$29-1</f>
        <v>-1.3696085050640572E-2</v>
      </c>
      <c r="T66" s="135">
        <v>1719.75</v>
      </c>
      <c r="U66" s="15">
        <v>1719.68</v>
      </c>
      <c r="V66" s="15">
        <v>1719.78</v>
      </c>
      <c r="W66" s="15"/>
      <c r="X66" s="15"/>
      <c r="Y66" s="64">
        <f t="shared" si="29"/>
        <v>1719.7366666666667</v>
      </c>
      <c r="Z66" s="160">
        <f>Y66/$D$31-1</f>
        <v>-1.9382436798665026E-5</v>
      </c>
      <c r="AA66" s="16">
        <v>1729.86</v>
      </c>
      <c r="AB66" s="15">
        <v>1729.77</v>
      </c>
      <c r="AC66" s="15">
        <v>1729.86</v>
      </c>
      <c r="AD66" s="15"/>
      <c r="AE66" s="15"/>
      <c r="AF66" s="130">
        <f t="shared" si="30"/>
        <v>1729.83</v>
      </c>
      <c r="AG66" s="160">
        <f>AF66/$D$31-1</f>
        <v>5.8496194258534917E-3</v>
      </c>
    </row>
    <row r="67" spans="2:33" x14ac:dyDescent="0.25">
      <c r="B67" s="236">
        <v>45096</v>
      </c>
      <c r="C67" s="56" t="s">
        <v>54</v>
      </c>
      <c r="D67" s="57">
        <v>10</v>
      </c>
      <c r="E67" s="35">
        <v>9.6</v>
      </c>
      <c r="F67" s="56">
        <v>-2.1800000000000002</v>
      </c>
      <c r="G67" s="57">
        <v>22.9</v>
      </c>
      <c r="H67" s="56">
        <v>1012</v>
      </c>
      <c r="I67" s="58">
        <f>((G67+273.15)/293.15)*(1013.25/H67)</f>
        <v>1.0111399433979689</v>
      </c>
      <c r="J67" s="57">
        <v>-23.22</v>
      </c>
      <c r="K67" s="59">
        <v>-23.21</v>
      </c>
      <c r="L67" s="59">
        <v>-23.24</v>
      </c>
      <c r="M67" s="59"/>
      <c r="N67" s="59"/>
      <c r="O67" s="129">
        <f>AVERAGE(J67:N67)</f>
        <v>-23.223333333333333</v>
      </c>
      <c r="P67" s="60">
        <f t="shared" si="28"/>
        <v>-6.577545134140246E-4</v>
      </c>
      <c r="Q67" s="58">
        <f>ABS(O67*I67*$E$25*$C$34*$C$35*$C$36*$C$37)</f>
        <v>2.006103511452654</v>
      </c>
      <c r="R67" s="61">
        <f>Q67/$C$30-1</f>
        <v>4.0558115378648285E-3</v>
      </c>
      <c r="S67" s="61">
        <f>Q67/$C$29-1</f>
        <v>-5.8951875854043045E-3</v>
      </c>
      <c r="T67" s="133">
        <v>2069.5700000000002</v>
      </c>
      <c r="U67" s="59">
        <v>2069.42</v>
      </c>
      <c r="V67" s="59">
        <v>2069.5500000000002</v>
      </c>
      <c r="W67" s="59"/>
      <c r="X67" s="59"/>
      <c r="Y67" s="59">
        <f t="shared" si="29"/>
        <v>2069.5133333333333</v>
      </c>
      <c r="Z67" s="159">
        <f>Y67/$C$31-1</f>
        <v>-7.5696447581874438E-5</v>
      </c>
      <c r="AA67" s="57">
        <v>2080.59</v>
      </c>
      <c r="AB67" s="59">
        <v>2080.38</v>
      </c>
      <c r="AC67" s="59">
        <v>2080.5</v>
      </c>
      <c r="AD67" s="59"/>
      <c r="AE67" s="59"/>
      <c r="AF67" s="129">
        <f t="shared" si="30"/>
        <v>2080.4900000000002</v>
      </c>
      <c r="AG67" s="159">
        <f>AF67/$C$31-1</f>
        <v>5.227886571289142E-3</v>
      </c>
    </row>
    <row r="68" spans="2:33" x14ac:dyDescent="0.25">
      <c r="B68" s="237"/>
      <c r="C68" s="17" t="s">
        <v>55</v>
      </c>
      <c r="D68" s="16">
        <v>26</v>
      </c>
      <c r="E68" s="36">
        <v>25.3</v>
      </c>
      <c r="F68" s="17">
        <v>-2.1800000000000002</v>
      </c>
      <c r="G68" s="16">
        <v>22.9</v>
      </c>
      <c r="H68" s="17">
        <v>1012</v>
      </c>
      <c r="I68" s="63">
        <f t="shared" ref="I68" si="33">((G68+273.15)/293.15)*(1013.25/H68)</f>
        <v>1.0111399433979689</v>
      </c>
      <c r="J68" s="16">
        <v>-23.1</v>
      </c>
      <c r="K68" s="15">
        <v>-23.1</v>
      </c>
      <c r="L68" s="15">
        <v>-23.11</v>
      </c>
      <c r="M68" s="15"/>
      <c r="N68" s="15"/>
      <c r="O68" s="130">
        <f t="shared" ref="O68" si="34">AVERAGE(J68:N68)</f>
        <v>-23.103333333333335</v>
      </c>
      <c r="P68" s="65">
        <f t="shared" si="28"/>
        <v>-2.4989912098810163E-4</v>
      </c>
      <c r="Q68" s="63">
        <f>ABS(O68*I68*$E$25*$D$34*$D$35*$D$36*$D$37)</f>
        <v>1.9922709724008305</v>
      </c>
      <c r="R68" s="66">
        <f>Q68/$D$30-1</f>
        <v>1.1411921612214382E-3</v>
      </c>
      <c r="S68" s="66">
        <f>Q68/$D$29-1</f>
        <v>-1.3238745715289602E-2</v>
      </c>
      <c r="T68" s="135">
        <v>1721.44</v>
      </c>
      <c r="U68" s="15">
        <v>1721.68</v>
      </c>
      <c r="V68" s="15">
        <v>1721.37</v>
      </c>
      <c r="W68" s="15"/>
      <c r="X68" s="15"/>
      <c r="Y68" s="64">
        <f t="shared" si="29"/>
        <v>1721.4966666666667</v>
      </c>
      <c r="Z68" s="160">
        <f>Y68/$D$31-1</f>
        <v>1.0040102261736905E-3</v>
      </c>
      <c r="AA68" s="16">
        <v>1729.79</v>
      </c>
      <c r="AB68" s="15">
        <v>1729.96</v>
      </c>
      <c r="AC68" s="15">
        <v>1729.7</v>
      </c>
      <c r="AD68" s="15"/>
      <c r="AE68" s="15"/>
      <c r="AF68" s="130">
        <f t="shared" si="30"/>
        <v>1729.8166666666666</v>
      </c>
      <c r="AG68" s="160">
        <f>AF68/$D$31-1</f>
        <v>5.8418664511339369E-3</v>
      </c>
    </row>
    <row r="69" spans="2:33" x14ac:dyDescent="0.25">
      <c r="B69" s="236">
        <v>45125</v>
      </c>
      <c r="C69" s="56" t="s">
        <v>54</v>
      </c>
      <c r="D69" s="57">
        <v>10</v>
      </c>
      <c r="E69" s="35">
        <v>9.6</v>
      </c>
      <c r="F69" s="56">
        <v>-2.0099999999999998</v>
      </c>
      <c r="G69" s="57">
        <v>23.4</v>
      </c>
      <c r="H69" s="56">
        <v>1001.6</v>
      </c>
      <c r="I69" s="58">
        <f>((G69+273.15)/293.15)*(1013.25/H69)</f>
        <v>1.0233644504116626</v>
      </c>
      <c r="J69" s="155">
        <v>-22.9</v>
      </c>
      <c r="K69" s="59">
        <v>-22.91</v>
      </c>
      <c r="L69" s="59">
        <v>-22.89</v>
      </c>
      <c r="M69" s="59"/>
      <c r="N69" s="59"/>
      <c r="O69" s="129">
        <f>AVERAGE(J69:N69)</f>
        <v>-22.900000000000002</v>
      </c>
      <c r="P69" s="60">
        <f t="shared" si="28"/>
        <v>-4.3668122270741421E-4</v>
      </c>
      <c r="Q69" s="58">
        <f>ABS(O69*I69*$E$25*$C$34*$C$35*$C$36*$C$37)</f>
        <v>2.0020887450889511</v>
      </c>
      <c r="R69" s="61">
        <f>Q69/$C$30-1</f>
        <v>2.0464189634390451E-3</v>
      </c>
      <c r="S69" s="61">
        <f>Q69/$C$29-1</f>
        <v>-7.8846654663273785E-3</v>
      </c>
      <c r="T69" s="133">
        <v>2071.5500000000002</v>
      </c>
      <c r="U69" s="59">
        <v>2072.33</v>
      </c>
      <c r="V69" s="59">
        <v>2071.65</v>
      </c>
      <c r="W69" s="59"/>
      <c r="X69" s="59"/>
      <c r="Y69" s="59">
        <f t="shared" si="29"/>
        <v>2071.8433333333337</v>
      </c>
      <c r="Z69" s="159">
        <f>Y69/$C$31-1</f>
        <v>1.0500868898586369E-3</v>
      </c>
      <c r="AA69" s="57">
        <v>2081.2399999999998</v>
      </c>
      <c r="AB69" s="59">
        <v>2081.94</v>
      </c>
      <c r="AC69" s="59">
        <v>2081.27</v>
      </c>
      <c r="AD69" s="59"/>
      <c r="AE69" s="59"/>
      <c r="AF69" s="129">
        <f t="shared" si="30"/>
        <v>2081.4833333333336</v>
      </c>
      <c r="AG69" s="159">
        <f>AF69/$C$31-1</f>
        <v>5.7078342602121523E-3</v>
      </c>
    </row>
    <row r="70" spans="2:33" x14ac:dyDescent="0.25">
      <c r="B70" s="237"/>
      <c r="C70" s="17" t="s">
        <v>55</v>
      </c>
      <c r="D70" s="16">
        <v>26</v>
      </c>
      <c r="E70" s="36">
        <v>25.3</v>
      </c>
      <c r="F70" s="17">
        <v>-1.82</v>
      </c>
      <c r="G70" s="16">
        <v>23.4</v>
      </c>
      <c r="H70" s="17">
        <v>1001.6</v>
      </c>
      <c r="I70" s="63">
        <f t="shared" ref="I70" si="35">((G70+273.15)/293.15)*(1013.25/H70)</f>
        <v>1.0233644504116626</v>
      </c>
      <c r="J70" s="16">
        <v>-22.86</v>
      </c>
      <c r="K70" s="15">
        <v>-22.86</v>
      </c>
      <c r="L70" s="15">
        <v>-22.85</v>
      </c>
      <c r="M70" s="15"/>
      <c r="N70" s="15"/>
      <c r="O70" s="130">
        <f t="shared" ref="O70" si="36">AVERAGE(J70:N70)</f>
        <v>-22.856666666666666</v>
      </c>
      <c r="P70" s="65">
        <f t="shared" si="28"/>
        <v>-2.5259600518718576E-4</v>
      </c>
      <c r="Q70" s="63">
        <f>ABS(O70*I70*$E$25*$D$34*$D$35*$D$36*$D$37)</f>
        <v>1.9948292035230315</v>
      </c>
      <c r="R70" s="66">
        <f>Q70/$D$30-1</f>
        <v>2.4267354387093043E-3</v>
      </c>
      <c r="S70" s="66">
        <f>Q70/$D$29-1</f>
        <v>-1.1971667398201435E-2</v>
      </c>
      <c r="T70" s="135">
        <v>1724.21</v>
      </c>
      <c r="U70" s="15">
        <v>1724.5</v>
      </c>
      <c r="V70" s="15">
        <v>1724.17</v>
      </c>
      <c r="W70" s="15"/>
      <c r="X70" s="15"/>
      <c r="Y70" s="64">
        <f t="shared" si="29"/>
        <v>1724.2933333333333</v>
      </c>
      <c r="Z70" s="160">
        <f>Y70/$D$31-1</f>
        <v>2.6301966735862159E-3</v>
      </c>
      <c r="AA70" s="16">
        <v>1731.56</v>
      </c>
      <c r="AB70" s="15">
        <v>1731.75</v>
      </c>
      <c r="AC70" s="15">
        <v>1731.41</v>
      </c>
      <c r="AD70" s="15"/>
      <c r="AE70" s="15"/>
      <c r="AF70" s="130">
        <f t="shared" si="30"/>
        <v>1731.5733333333335</v>
      </c>
      <c r="AG70" s="160">
        <f>AF70/$D$31-1</f>
        <v>6.8633208704265147E-3</v>
      </c>
    </row>
    <row r="71" spans="2:33" x14ac:dyDescent="0.25">
      <c r="B71" s="238"/>
      <c r="C71" s="56" t="s">
        <v>54</v>
      </c>
      <c r="D71" s="57">
        <v>10</v>
      </c>
      <c r="E71" s="35">
        <v>9.6</v>
      </c>
      <c r="F71" s="56"/>
      <c r="G71" s="57"/>
      <c r="H71" s="56"/>
      <c r="I71" s="58" t="e">
        <f>((G71+273.15)/293.15)*(1013.25/H71)</f>
        <v>#DIV/0!</v>
      </c>
      <c r="J71" s="57"/>
      <c r="K71" s="59"/>
      <c r="L71" s="59"/>
      <c r="M71" s="59"/>
      <c r="N71" s="59"/>
      <c r="O71" s="129" t="e">
        <f>AVERAGE(J71:N71)</f>
        <v>#DIV/0!</v>
      </c>
      <c r="P71" s="60" t="e">
        <f t="shared" si="28"/>
        <v>#DIV/0!</v>
      </c>
      <c r="Q71" s="58" t="e">
        <f>ABS(O71*I71*$E$25*$C$34*$C$35*$C$36*$C$37)</f>
        <v>#DIV/0!</v>
      </c>
      <c r="R71" s="61" t="e">
        <f>Q71/$C$30-1</f>
        <v>#DIV/0!</v>
      </c>
      <c r="S71" s="61" t="e">
        <f>Q71/$C$29-1</f>
        <v>#DIV/0!</v>
      </c>
      <c r="T71" s="133"/>
      <c r="U71" s="59"/>
      <c r="V71" s="59"/>
      <c r="W71" s="59"/>
      <c r="X71" s="59"/>
      <c r="Y71" s="59" t="e">
        <f t="shared" si="29"/>
        <v>#DIV/0!</v>
      </c>
      <c r="Z71" s="159" t="e">
        <f>Y71/$C$31-1</f>
        <v>#DIV/0!</v>
      </c>
      <c r="AA71" s="57"/>
      <c r="AB71" s="59"/>
      <c r="AC71" s="59"/>
      <c r="AD71" s="59"/>
      <c r="AE71" s="59"/>
      <c r="AF71" s="129" t="e">
        <f t="shared" si="30"/>
        <v>#DIV/0!</v>
      </c>
      <c r="AG71" s="159" t="e">
        <f>AF71/$C$31-1</f>
        <v>#DIV/0!</v>
      </c>
    </row>
    <row r="72" spans="2:33" x14ac:dyDescent="0.25">
      <c r="B72" s="237"/>
      <c r="C72" s="17" t="s">
        <v>55</v>
      </c>
      <c r="D72" s="16">
        <v>26</v>
      </c>
      <c r="E72" s="36">
        <v>25.3</v>
      </c>
      <c r="F72" s="17"/>
      <c r="G72" s="16"/>
      <c r="H72" s="17"/>
      <c r="I72" s="63" t="e">
        <f t="shared" ref="I72" si="37">((G72+273.15)/293.15)*(1013.25/H72)</f>
        <v>#DIV/0!</v>
      </c>
      <c r="J72" s="16"/>
      <c r="K72" s="15"/>
      <c r="L72" s="15"/>
      <c r="M72" s="15"/>
      <c r="N72" s="15"/>
      <c r="O72" s="130" t="e">
        <f t="shared" ref="O72" si="38">AVERAGE(J72:N72)</f>
        <v>#DIV/0!</v>
      </c>
      <c r="P72" s="65" t="e">
        <f t="shared" si="28"/>
        <v>#DIV/0!</v>
      </c>
      <c r="Q72" s="63" t="e">
        <f>ABS(O72*I72*$E$25*$D$34*$D$35*$D$36*$D$37)</f>
        <v>#DIV/0!</v>
      </c>
      <c r="R72" s="66" t="e">
        <f>Q72/$D$30-1</f>
        <v>#DIV/0!</v>
      </c>
      <c r="S72" s="66" t="e">
        <f>Q72/$D$29-1</f>
        <v>#DIV/0!</v>
      </c>
      <c r="T72" s="135"/>
      <c r="U72" s="15"/>
      <c r="V72" s="15"/>
      <c r="W72" s="15"/>
      <c r="X72" s="15"/>
      <c r="Y72" s="64" t="e">
        <f t="shared" si="29"/>
        <v>#DIV/0!</v>
      </c>
      <c r="Z72" s="160" t="e">
        <f>Y72/$D$31-1</f>
        <v>#DIV/0!</v>
      </c>
      <c r="AA72" s="16"/>
      <c r="AB72" s="15"/>
      <c r="AC72" s="15"/>
      <c r="AD72" s="15"/>
      <c r="AE72" s="15"/>
      <c r="AF72" s="130" t="e">
        <f t="shared" si="30"/>
        <v>#DIV/0!</v>
      </c>
      <c r="AG72" s="160" t="e">
        <f>AF72/$D$31-1</f>
        <v>#DIV/0!</v>
      </c>
    </row>
  </sheetData>
  <mergeCells count="40">
    <mergeCell ref="B63:B64"/>
    <mergeCell ref="AA41:AE41"/>
    <mergeCell ref="C20:D20"/>
    <mergeCell ref="C21:D21"/>
    <mergeCell ref="C22:D22"/>
    <mergeCell ref="C23:D23"/>
    <mergeCell ref="C24:D24"/>
    <mergeCell ref="J41:N41"/>
    <mergeCell ref="B43:B44"/>
    <mergeCell ref="B45:B46"/>
    <mergeCell ref="B61:B62"/>
    <mergeCell ref="N10:P10"/>
    <mergeCell ref="N11:P11"/>
    <mergeCell ref="B39:E39"/>
    <mergeCell ref="C13:E13"/>
    <mergeCell ref="T41:X41"/>
    <mergeCell ref="C15:E15"/>
    <mergeCell ref="B20:B23"/>
    <mergeCell ref="C16:D16"/>
    <mergeCell ref="C17:D17"/>
    <mergeCell ref="C18:D18"/>
    <mergeCell ref="C19:D19"/>
    <mergeCell ref="C25:D25"/>
    <mergeCell ref="B24:B25"/>
    <mergeCell ref="AI43:AI58"/>
    <mergeCell ref="B65:B66"/>
    <mergeCell ref="B67:B68"/>
    <mergeCell ref="B69:B70"/>
    <mergeCell ref="B71:B72"/>
    <mergeCell ref="AH61:AH62"/>
    <mergeCell ref="AH43:AH44"/>
    <mergeCell ref="B57:B58"/>
    <mergeCell ref="B59:B60"/>
    <mergeCell ref="AH47:AH48"/>
    <mergeCell ref="AH49:AH50"/>
    <mergeCell ref="B47:B48"/>
    <mergeCell ref="B49:B50"/>
    <mergeCell ref="B51:B52"/>
    <mergeCell ref="B53:B54"/>
    <mergeCell ref="B55:B5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FF1-22E5-4E9C-9BF3-7A03EAD9A123}">
  <dimension ref="B2:AH61"/>
  <sheetViews>
    <sheetView showGridLines="0" topLeftCell="A22" zoomScale="87" workbookViewId="0">
      <selection activeCell="J67" sqref="J67"/>
    </sheetView>
  </sheetViews>
  <sheetFormatPr defaultColWidth="9.140625" defaultRowHeight="15" x14ac:dyDescent="0.25"/>
  <cols>
    <col min="1" max="1" width="3" customWidth="1"/>
    <col min="2" max="2" width="22.85546875" customWidth="1"/>
    <col min="3" max="3" width="12.42578125" bestFit="1" customWidth="1"/>
    <col min="4" max="4" width="13.5703125" bestFit="1" customWidth="1"/>
    <col min="5" max="5" width="13.7109375" bestFit="1" customWidth="1"/>
    <col min="6" max="6" width="10.85546875" customWidth="1"/>
    <col min="14" max="14" width="7.140625" bestFit="1" customWidth="1"/>
    <col min="15" max="15" width="13.42578125" bestFit="1" customWidth="1"/>
    <col min="16" max="16" width="6.85546875" bestFit="1" customWidth="1"/>
    <col min="17" max="17" width="13.28515625" bestFit="1" customWidth="1"/>
    <col min="18" max="18" width="14.42578125" bestFit="1" customWidth="1"/>
    <col min="19" max="19" width="14.42578125" customWidth="1"/>
    <col min="20" max="22" width="8.42578125" bestFit="1" customWidth="1"/>
    <col min="23" max="24" width="5.5703125" bestFit="1" customWidth="1"/>
    <col min="25" max="25" width="13.140625" bestFit="1" customWidth="1"/>
    <col min="26" max="26" width="14.42578125" bestFit="1" customWidth="1"/>
    <col min="27" max="29" width="8.42578125" bestFit="1" customWidth="1"/>
    <col min="30" max="31" width="6" bestFit="1" customWidth="1"/>
    <col min="32" max="32" width="13.140625" bestFit="1" customWidth="1"/>
    <col min="33" max="33" width="15.85546875" customWidth="1"/>
    <col min="34" max="34" width="26.42578125" customWidth="1"/>
  </cols>
  <sheetData>
    <row r="2" spans="2:16" x14ac:dyDescent="0.25">
      <c r="B2" s="98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100"/>
    </row>
    <row r="3" spans="2:16" x14ac:dyDescent="0.25">
      <c r="B3" s="101"/>
      <c r="P3" s="102"/>
    </row>
    <row r="4" spans="2:16" x14ac:dyDescent="0.25">
      <c r="B4" s="103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5"/>
    </row>
    <row r="5" spans="2:16" ht="15.75" x14ac:dyDescent="0.25">
      <c r="B5" s="93"/>
      <c r="C5" s="94"/>
      <c r="D5" s="95"/>
      <c r="E5" s="95"/>
      <c r="F5" s="95"/>
      <c r="G5" s="96"/>
      <c r="H5" s="96"/>
      <c r="I5" s="96"/>
      <c r="J5" s="94"/>
      <c r="K5" s="96"/>
      <c r="L5" s="96"/>
      <c r="M5" s="97" t="s">
        <v>67</v>
      </c>
      <c r="N5" s="108"/>
      <c r="O5" s="109"/>
      <c r="P5" s="110"/>
    </row>
    <row r="6" spans="2:16" ht="15.75" x14ac:dyDescent="0.25">
      <c r="B6" s="68" t="s">
        <v>68</v>
      </c>
      <c r="C6" s="69"/>
      <c r="D6" s="70"/>
      <c r="E6" s="70"/>
      <c r="F6" s="70"/>
      <c r="G6" s="71"/>
      <c r="H6" s="71"/>
      <c r="I6" s="71"/>
      <c r="J6" s="69"/>
      <c r="K6" s="69"/>
      <c r="L6" s="69"/>
      <c r="M6" s="72"/>
      <c r="N6" s="68" t="s">
        <v>69</v>
      </c>
      <c r="O6" s="69"/>
      <c r="P6" s="72"/>
    </row>
    <row r="7" spans="2:16" ht="15.75" x14ac:dyDescent="0.25">
      <c r="B7" s="73" t="s">
        <v>79</v>
      </c>
      <c r="C7" s="74"/>
      <c r="D7" s="75"/>
      <c r="E7" s="75"/>
      <c r="F7" s="75"/>
      <c r="G7" s="76"/>
      <c r="H7" s="76"/>
      <c r="I7" s="76"/>
      <c r="J7" s="74"/>
      <c r="K7" s="74"/>
      <c r="L7" s="74"/>
      <c r="M7" s="77"/>
      <c r="N7" s="111" t="s">
        <v>70</v>
      </c>
      <c r="O7" s="112"/>
      <c r="P7" s="113"/>
    </row>
    <row r="8" spans="2:16" ht="15.75" x14ac:dyDescent="0.25">
      <c r="B8" s="68" t="s">
        <v>71</v>
      </c>
      <c r="C8" s="69"/>
      <c r="D8" s="78"/>
      <c r="E8" s="70"/>
      <c r="F8" s="70"/>
      <c r="G8" s="71"/>
      <c r="H8" s="71"/>
      <c r="I8" s="71"/>
      <c r="J8" s="69"/>
      <c r="K8" s="69"/>
      <c r="L8" s="69"/>
      <c r="M8" s="79" t="s">
        <v>72</v>
      </c>
      <c r="N8" s="80"/>
      <c r="O8" s="69"/>
      <c r="P8" s="72"/>
    </row>
    <row r="9" spans="2:16" ht="15.75" x14ac:dyDescent="0.25">
      <c r="B9" s="81" t="s">
        <v>73</v>
      </c>
      <c r="C9" s="82"/>
      <c r="D9" s="106" t="s">
        <v>74</v>
      </c>
      <c r="E9" s="107"/>
      <c r="F9" s="107"/>
      <c r="G9" s="83"/>
      <c r="H9" s="83"/>
      <c r="I9" s="83"/>
      <c r="J9" s="82"/>
      <c r="K9" s="82"/>
      <c r="L9" s="83"/>
      <c r="M9" s="84"/>
      <c r="N9" s="85"/>
      <c r="O9" s="82"/>
      <c r="P9" s="86"/>
    </row>
    <row r="10" spans="2:16" ht="15.75" x14ac:dyDescent="0.25">
      <c r="B10" s="81" t="s">
        <v>75</v>
      </c>
      <c r="C10" s="82"/>
      <c r="D10" s="87"/>
      <c r="E10" s="88"/>
      <c r="F10" s="88"/>
      <c r="G10" s="83"/>
      <c r="H10" s="83"/>
      <c r="I10" s="83"/>
      <c r="J10" s="82"/>
      <c r="K10" s="82"/>
      <c r="L10" s="82"/>
      <c r="M10" s="89" t="s">
        <v>76</v>
      </c>
      <c r="N10" s="249"/>
      <c r="O10" s="250"/>
      <c r="P10" s="251"/>
    </row>
    <row r="11" spans="2:16" ht="15.75" x14ac:dyDescent="0.25">
      <c r="B11" s="90" t="s">
        <v>77</v>
      </c>
      <c r="C11" s="74"/>
      <c r="D11" s="91"/>
      <c r="E11" s="75"/>
      <c r="F11" s="75"/>
      <c r="G11" s="76"/>
      <c r="H11" s="76"/>
      <c r="I11" s="76"/>
      <c r="J11" s="74"/>
      <c r="K11" s="74"/>
      <c r="L11" s="74"/>
      <c r="M11" s="92" t="s">
        <v>78</v>
      </c>
      <c r="N11" s="252"/>
      <c r="O11" s="253"/>
      <c r="P11" s="254"/>
    </row>
    <row r="12" spans="2:16" ht="15.75" thickBot="1" x14ac:dyDescent="0.3"/>
    <row r="13" spans="2:16" ht="15.75" thickBot="1" x14ac:dyDescent="0.3">
      <c r="B13" s="40" t="s">
        <v>33</v>
      </c>
      <c r="C13" s="256" t="s">
        <v>82</v>
      </c>
      <c r="D13" s="257"/>
      <c r="E13" s="258"/>
      <c r="F13" s="33"/>
    </row>
    <row r="14" spans="2:16" ht="15.75" thickBot="1" x14ac:dyDescent="0.3">
      <c r="F14" s="2"/>
    </row>
    <row r="15" spans="2:16" x14ac:dyDescent="0.25">
      <c r="B15" s="31" t="s">
        <v>8</v>
      </c>
      <c r="C15" s="262" t="s">
        <v>9</v>
      </c>
      <c r="D15" s="262"/>
      <c r="E15" s="263"/>
      <c r="F15" s="1"/>
    </row>
    <row r="16" spans="2:16" x14ac:dyDescent="0.25">
      <c r="B16" s="28" t="s">
        <v>10</v>
      </c>
      <c r="C16" s="267" t="s">
        <v>66</v>
      </c>
      <c r="D16" s="268"/>
      <c r="E16" s="27"/>
      <c r="F16" s="1"/>
    </row>
    <row r="17" spans="2:17" x14ac:dyDescent="0.25">
      <c r="B17" s="6" t="s">
        <v>11</v>
      </c>
      <c r="C17" s="269" t="s">
        <v>12</v>
      </c>
      <c r="D17" s="269"/>
      <c r="E17" s="162" t="s">
        <v>83</v>
      </c>
      <c r="F17" s="2"/>
    </row>
    <row r="18" spans="2:17" x14ac:dyDescent="0.25">
      <c r="B18" s="6" t="s">
        <v>13</v>
      </c>
      <c r="C18" s="269" t="s">
        <v>14</v>
      </c>
      <c r="D18" s="269"/>
      <c r="E18" s="162" t="s">
        <v>84</v>
      </c>
      <c r="F18" s="2"/>
    </row>
    <row r="19" spans="2:17" ht="15.75" thickBot="1" x14ac:dyDescent="0.3">
      <c r="B19" s="7" t="s">
        <v>16</v>
      </c>
      <c r="C19" s="270"/>
      <c r="D19" s="270"/>
      <c r="E19" s="9" t="s">
        <v>17</v>
      </c>
      <c r="F19" s="2"/>
    </row>
    <row r="20" spans="2:17" x14ac:dyDescent="0.25">
      <c r="B20" s="264" t="s">
        <v>18</v>
      </c>
      <c r="C20" s="274" t="s">
        <v>19</v>
      </c>
      <c r="D20" s="274"/>
      <c r="E20" s="19" t="s">
        <v>20</v>
      </c>
      <c r="F20" s="2"/>
    </row>
    <row r="21" spans="2:17" x14ac:dyDescent="0.25">
      <c r="B21" s="265"/>
      <c r="C21" s="275" t="s">
        <v>21</v>
      </c>
      <c r="D21" s="275"/>
      <c r="E21" s="20" t="s">
        <v>22</v>
      </c>
      <c r="F21" s="2"/>
    </row>
    <row r="22" spans="2:17" ht="12" customHeight="1" x14ac:dyDescent="0.25">
      <c r="B22" s="265"/>
      <c r="C22" s="276" t="s">
        <v>23</v>
      </c>
      <c r="D22" s="276"/>
      <c r="E22" s="21" t="s">
        <v>24</v>
      </c>
      <c r="F22" s="2"/>
      <c r="Q22" s="34"/>
    </row>
    <row r="23" spans="2:17" ht="15.75" thickBot="1" x14ac:dyDescent="0.3">
      <c r="B23" s="266"/>
      <c r="C23" s="277" t="s">
        <v>25</v>
      </c>
      <c r="D23" s="277"/>
      <c r="E23" s="22">
        <v>-200</v>
      </c>
      <c r="F23" s="2"/>
    </row>
    <row r="24" spans="2:17" x14ac:dyDescent="0.25">
      <c r="B24" s="272" t="s">
        <v>26</v>
      </c>
      <c r="C24" s="278" t="s">
        <v>88</v>
      </c>
      <c r="D24" s="278"/>
      <c r="E24" s="169">
        <v>8.4599999999999995E-2</v>
      </c>
    </row>
    <row r="25" spans="2:17" ht="15.75" thickBot="1" x14ac:dyDescent="0.3">
      <c r="B25" s="273"/>
      <c r="C25" s="271" t="s">
        <v>87</v>
      </c>
      <c r="D25" s="271"/>
      <c r="E25" s="168">
        <v>8.4900000000000003E-2</v>
      </c>
      <c r="F25" s="170">
        <f>E25/E24-1</f>
        <v>3.5460992907803135E-3</v>
      </c>
    </row>
    <row r="26" spans="2:17" ht="15.75" thickBot="1" x14ac:dyDescent="0.3">
      <c r="B26" s="2"/>
      <c r="C26" s="2"/>
      <c r="D26" s="2"/>
      <c r="E26" s="2"/>
      <c r="F26" s="2"/>
    </row>
    <row r="27" spans="2:17" ht="15.75" thickBot="1" x14ac:dyDescent="0.3">
      <c r="B27" s="32" t="s">
        <v>1</v>
      </c>
      <c r="C27" s="29" t="s">
        <v>54</v>
      </c>
      <c r="D27" s="29" t="s">
        <v>55</v>
      </c>
      <c r="E27" s="30"/>
    </row>
    <row r="28" spans="2:17" x14ac:dyDescent="0.25">
      <c r="B28" s="117" t="s">
        <v>58</v>
      </c>
      <c r="C28" s="118">
        <v>2.004</v>
      </c>
      <c r="D28" s="118">
        <v>2.0259999999999998</v>
      </c>
      <c r="E28" s="119"/>
    </row>
    <row r="29" spans="2:17" x14ac:dyDescent="0.25">
      <c r="B29" s="114" t="s">
        <v>59</v>
      </c>
      <c r="C29" s="115">
        <v>1.9850000000000001</v>
      </c>
      <c r="D29" s="115">
        <v>2.0059999999999998</v>
      </c>
      <c r="E29" s="116"/>
      <c r="F29" s="231">
        <f>1.979/C29-1</f>
        <v>-3.0226700251889671E-3</v>
      </c>
      <c r="G29" s="231">
        <f>1.999/2.006-1</f>
        <v>-3.4895314057824534E-3</v>
      </c>
    </row>
    <row r="30" spans="2:17" x14ac:dyDescent="0.25">
      <c r="B30" s="4" t="s">
        <v>27</v>
      </c>
      <c r="C30" s="14">
        <v>2069.67</v>
      </c>
      <c r="D30" s="14">
        <v>1719.77</v>
      </c>
      <c r="E30" s="23"/>
    </row>
    <row r="31" spans="2:17" ht="15.75" thickBot="1" x14ac:dyDescent="0.3">
      <c r="B31" s="5" t="s">
        <v>2</v>
      </c>
      <c r="C31" s="8">
        <v>10</v>
      </c>
      <c r="D31" s="8">
        <v>26</v>
      </c>
      <c r="E31" s="9"/>
    </row>
    <row r="32" spans="2:17" x14ac:dyDescent="0.25">
      <c r="B32" s="37" t="s">
        <v>28</v>
      </c>
      <c r="C32" s="38"/>
      <c r="D32" s="38"/>
      <c r="E32" s="39"/>
    </row>
    <row r="33" spans="2:34" x14ac:dyDescent="0.25">
      <c r="B33" s="4" t="s">
        <v>29</v>
      </c>
      <c r="C33" s="24">
        <v>1</v>
      </c>
      <c r="D33" s="24">
        <v>1</v>
      </c>
      <c r="E33" s="25"/>
    </row>
    <row r="34" spans="2:34" x14ac:dyDescent="0.25">
      <c r="B34" s="10" t="s">
        <v>30</v>
      </c>
      <c r="C34" s="24">
        <v>1.0057</v>
      </c>
      <c r="D34" s="3">
        <v>1.004</v>
      </c>
      <c r="E34" s="12"/>
    </row>
    <row r="35" spans="2:34" x14ac:dyDescent="0.25">
      <c r="B35" s="10" t="s">
        <v>31</v>
      </c>
      <c r="C35" s="24">
        <v>1</v>
      </c>
      <c r="D35" s="24">
        <v>1</v>
      </c>
      <c r="E35" s="25"/>
    </row>
    <row r="36" spans="2:34" ht="15.75" thickBot="1" x14ac:dyDescent="0.3">
      <c r="B36" s="11" t="s">
        <v>32</v>
      </c>
      <c r="C36" s="46">
        <v>1.0005559412041301</v>
      </c>
      <c r="D36" s="46">
        <v>1.00050921574411</v>
      </c>
      <c r="E36" s="13"/>
    </row>
    <row r="38" spans="2:34" x14ac:dyDescent="0.25">
      <c r="B38" s="255" t="s">
        <v>7</v>
      </c>
      <c r="C38" s="255"/>
      <c r="D38" s="255"/>
      <c r="E38" s="255"/>
    </row>
    <row r="39" spans="2:34" ht="15.75" thickBot="1" x14ac:dyDescent="0.3"/>
    <row r="40" spans="2:34" ht="25.5" x14ac:dyDescent="0.25">
      <c r="B40" s="120" t="s">
        <v>0</v>
      </c>
      <c r="C40" s="121" t="s">
        <v>1</v>
      </c>
      <c r="D40" s="122" t="s">
        <v>60</v>
      </c>
      <c r="E40" s="123" t="s">
        <v>56</v>
      </c>
      <c r="F40" s="121" t="s">
        <v>35</v>
      </c>
      <c r="G40" s="122" t="s">
        <v>81</v>
      </c>
      <c r="H40" s="121" t="s">
        <v>61</v>
      </c>
      <c r="I40" s="124" t="s">
        <v>62</v>
      </c>
      <c r="J40" s="259" t="s">
        <v>63</v>
      </c>
      <c r="K40" s="260"/>
      <c r="L40" s="260"/>
      <c r="M40" s="260"/>
      <c r="N40" s="261"/>
      <c r="O40" s="125" t="s">
        <v>64</v>
      </c>
      <c r="P40" s="126" t="s">
        <v>36</v>
      </c>
      <c r="Q40" s="127" t="s">
        <v>37</v>
      </c>
      <c r="R40" s="124" t="s">
        <v>38</v>
      </c>
      <c r="S40" s="124" t="s">
        <v>57</v>
      </c>
      <c r="T40" s="259" t="s">
        <v>39</v>
      </c>
      <c r="U40" s="260"/>
      <c r="V40" s="260"/>
      <c r="W40" s="260"/>
      <c r="X40" s="261"/>
      <c r="Y40" s="125" t="s">
        <v>40</v>
      </c>
      <c r="Z40" s="121" t="s">
        <v>41</v>
      </c>
      <c r="AA40" s="259" t="s">
        <v>42</v>
      </c>
      <c r="AB40" s="260"/>
      <c r="AC40" s="260"/>
      <c r="AD40" s="260"/>
      <c r="AE40" s="261"/>
      <c r="AF40" s="125" t="s">
        <v>40</v>
      </c>
      <c r="AG40" s="128" t="s">
        <v>41</v>
      </c>
    </row>
    <row r="41" spans="2:34" ht="15.75" thickBot="1" x14ac:dyDescent="0.3">
      <c r="B41" s="171" t="s">
        <v>80</v>
      </c>
      <c r="C41" s="172"/>
      <c r="D41" s="173" t="s">
        <v>43</v>
      </c>
      <c r="E41" s="174" t="s">
        <v>43</v>
      </c>
      <c r="F41" s="172" t="s">
        <v>43</v>
      </c>
      <c r="G41" s="175" t="s">
        <v>65</v>
      </c>
      <c r="H41" s="172" t="s">
        <v>44</v>
      </c>
      <c r="I41" s="176" t="s">
        <v>65</v>
      </c>
      <c r="J41" s="173" t="s">
        <v>3</v>
      </c>
      <c r="K41" s="177" t="s">
        <v>4</v>
      </c>
      <c r="L41" s="177" t="s">
        <v>5</v>
      </c>
      <c r="M41" s="177" t="s">
        <v>45</v>
      </c>
      <c r="N41" s="177" t="s">
        <v>46</v>
      </c>
      <c r="O41" s="177" t="s">
        <v>47</v>
      </c>
      <c r="P41" s="172" t="s">
        <v>48</v>
      </c>
      <c r="Q41" s="178" t="s">
        <v>6</v>
      </c>
      <c r="R41" s="178" t="s">
        <v>48</v>
      </c>
      <c r="S41" s="178" t="s">
        <v>48</v>
      </c>
      <c r="T41" s="173" t="s">
        <v>49</v>
      </c>
      <c r="U41" s="177" t="s">
        <v>50</v>
      </c>
      <c r="V41" s="177" t="s">
        <v>51</v>
      </c>
      <c r="W41" s="177" t="s">
        <v>52</v>
      </c>
      <c r="X41" s="177" t="s">
        <v>53</v>
      </c>
      <c r="Y41" s="177"/>
      <c r="Z41" s="172"/>
      <c r="AA41" s="173" t="s">
        <v>49</v>
      </c>
      <c r="AB41" s="177" t="s">
        <v>50</v>
      </c>
      <c r="AC41" s="177" t="s">
        <v>51</v>
      </c>
      <c r="AD41" s="177" t="s">
        <v>52</v>
      </c>
      <c r="AE41" s="177" t="s">
        <v>53</v>
      </c>
      <c r="AF41" s="177"/>
      <c r="AG41" s="179"/>
    </row>
    <row r="42" spans="2:34" x14ac:dyDescent="0.25">
      <c r="B42" s="279">
        <v>44397</v>
      </c>
      <c r="C42" s="180" t="s">
        <v>54</v>
      </c>
      <c r="D42" s="181">
        <v>10</v>
      </c>
      <c r="E42" s="182">
        <v>9.6</v>
      </c>
      <c r="F42" s="180"/>
      <c r="G42" s="183">
        <v>22.23</v>
      </c>
      <c r="H42" s="184">
        <v>1006</v>
      </c>
      <c r="I42" s="185">
        <f>((G42+273.15)/293.15)*(1013.25/H42)</f>
        <v>1.0148686085770895</v>
      </c>
      <c r="J42" s="186">
        <v>-22.93</v>
      </c>
      <c r="K42" s="187">
        <v>-22.91</v>
      </c>
      <c r="L42" s="188">
        <v>-22.95</v>
      </c>
      <c r="M42" s="189"/>
      <c r="N42" s="189"/>
      <c r="O42" s="193">
        <f>AVERAGE(J42:N42)</f>
        <v>-22.930000000000003</v>
      </c>
      <c r="P42" s="190">
        <f>(STDEV(J42:N42))/O42</f>
        <v>-8.7221979938942741E-4</v>
      </c>
      <c r="Q42" s="185">
        <f>ABS(O42*I42*$E$24*$C$33*$C$34*$C$35*$C$36)</f>
        <v>1.9810437298977412</v>
      </c>
      <c r="R42" s="223">
        <f>Q42/$C$29-1</f>
        <v>-1.9930831749415123E-3</v>
      </c>
      <c r="S42" s="214">
        <f>Q42/$C$28-1</f>
        <v>-1.1455224601925496E-2</v>
      </c>
      <c r="T42" s="215">
        <v>2074.2800000000002</v>
      </c>
      <c r="U42" s="193">
        <v>2074.4</v>
      </c>
      <c r="V42" s="193">
        <v>2044.53</v>
      </c>
      <c r="W42" s="189"/>
      <c r="X42" s="189"/>
      <c r="Y42" s="193">
        <f>AVERAGE(T42:X42)</f>
        <v>2064.4033333333332</v>
      </c>
      <c r="Z42" s="194">
        <f>Y42/$C$30-1</f>
        <v>-2.5446890889209151E-3</v>
      </c>
      <c r="AA42" s="215">
        <v>2075.79</v>
      </c>
      <c r="AB42" s="193">
        <v>2075.79</v>
      </c>
      <c r="AC42" s="193">
        <v>2075.9899999999998</v>
      </c>
      <c r="AD42" s="189"/>
      <c r="AE42" s="189"/>
      <c r="AF42" s="193">
        <f>AVERAGE(AA42:AE42)</f>
        <v>2075.8566666666666</v>
      </c>
      <c r="AG42" s="194">
        <f>AF42/$C$30-1</f>
        <v>2.9892043981245564E-3</v>
      </c>
      <c r="AH42" s="281" t="s">
        <v>89</v>
      </c>
    </row>
    <row r="43" spans="2:34" x14ac:dyDescent="0.25">
      <c r="B43" s="247"/>
      <c r="C43" s="49" t="s">
        <v>55</v>
      </c>
      <c r="D43" s="47">
        <v>26</v>
      </c>
      <c r="E43" s="50">
        <v>25.3</v>
      </c>
      <c r="F43" s="49"/>
      <c r="G43" s="147">
        <v>22.23</v>
      </c>
      <c r="H43" s="148">
        <v>1006</v>
      </c>
      <c r="I43" s="51">
        <f>((G43+273.15)/293.15)*(1013.25/H43)</f>
        <v>1.0148686085770895</v>
      </c>
      <c r="J43" s="143">
        <v>-23.24</v>
      </c>
      <c r="K43" s="144">
        <v>-23.24</v>
      </c>
      <c r="L43" s="144">
        <v>-23.25</v>
      </c>
      <c r="M43" s="52"/>
      <c r="N43" s="52"/>
      <c r="O43" s="132">
        <f t="shared" ref="O43:O51" si="0">AVERAGE(J43:N43)</f>
        <v>-23.243333333333329</v>
      </c>
      <c r="P43" s="54">
        <f t="shared" ref="P43:P61" si="1">(STDEV(J43:N43))/O43</f>
        <v>-2.4839392048890696E-4</v>
      </c>
      <c r="Q43" s="51">
        <f>ABS(O43*I43*$E$24*$D$33*$D$34*$D$35*$D$36)</f>
        <v>2.0046261851186027</v>
      </c>
      <c r="R43" s="224">
        <f>Q43/$D$29-1</f>
        <v>-6.8485288205244466E-4</v>
      </c>
      <c r="S43" s="55">
        <f>Q43/$D$28-1</f>
        <v>-1.0549760553502985E-2</v>
      </c>
      <c r="T43" s="153">
        <v>1725.06</v>
      </c>
      <c r="U43" s="154">
        <v>1725.12</v>
      </c>
      <c r="V43" s="154">
        <v>1725.34</v>
      </c>
      <c r="W43" s="52"/>
      <c r="X43" s="52"/>
      <c r="Y43" s="132">
        <f>AVERAGE(T43:X43)</f>
        <v>1725.1733333333332</v>
      </c>
      <c r="Z43" s="158">
        <f>Y43/$D$30-1</f>
        <v>3.1418930050723937E-3</v>
      </c>
      <c r="AA43" s="153">
        <v>1725.39</v>
      </c>
      <c r="AB43" s="154">
        <v>1725.46</v>
      </c>
      <c r="AC43" s="154">
        <v>1725.7</v>
      </c>
      <c r="AD43" s="52"/>
      <c r="AE43" s="52"/>
      <c r="AF43" s="132">
        <f>AVERAGE(AA43:AE43)</f>
        <v>1725.5166666666667</v>
      </c>
      <c r="AG43" s="158">
        <f>AF43/$D$30-1</f>
        <v>3.3415321040992652E-3</v>
      </c>
      <c r="AH43" s="282"/>
    </row>
    <row r="44" spans="2:34" x14ac:dyDescent="0.25">
      <c r="B44" s="243">
        <v>44473</v>
      </c>
      <c r="C44" s="56" t="s">
        <v>54</v>
      </c>
      <c r="D44" s="57">
        <v>10</v>
      </c>
      <c r="E44" s="35">
        <v>9.6</v>
      </c>
      <c r="F44" s="56"/>
      <c r="G44" s="149">
        <v>23.2</v>
      </c>
      <c r="H44" s="150">
        <v>1005.5</v>
      </c>
      <c r="I44" s="58">
        <f t="shared" ref="I44:I51" si="2">((G44+273.15)/293.15)*(1013.25/H44)</f>
        <v>1.0187076570928797</v>
      </c>
      <c r="J44" s="138">
        <v>-22.93</v>
      </c>
      <c r="K44" s="139">
        <v>-22.91</v>
      </c>
      <c r="L44" s="139"/>
      <c r="M44" s="59"/>
      <c r="N44" s="59"/>
      <c r="O44" s="129">
        <f>AVERAGE(J44:N44)</f>
        <v>-22.92</v>
      </c>
      <c r="P44" s="60">
        <f t="shared" si="1"/>
        <v>-6.1702162407201785E-4</v>
      </c>
      <c r="Q44" s="58">
        <f>ABS(O44*I44*$E$24*$C$33*$C$34*$C$35*$C$36)</f>
        <v>1.9876704080897836</v>
      </c>
      <c r="R44" s="225">
        <f>Q44/$C$29-1</f>
        <v>1.3452937480018523E-3</v>
      </c>
      <c r="S44" s="62">
        <f>Q44/$C$28-1</f>
        <v>-8.1484989571938282E-3</v>
      </c>
      <c r="T44" s="155"/>
      <c r="U44" s="129"/>
      <c r="V44" s="129"/>
      <c r="W44" s="59"/>
      <c r="X44" s="59"/>
      <c r="Y44" s="129" t="e">
        <f>AVERAGE(T44:X44)</f>
        <v>#DIV/0!</v>
      </c>
      <c r="Z44" s="159" t="e">
        <f>Y44/$C$30-1</f>
        <v>#DIV/0!</v>
      </c>
      <c r="AA44" s="155"/>
      <c r="AB44" s="129"/>
      <c r="AC44" s="129"/>
      <c r="AD44" s="59"/>
      <c r="AE44" s="59"/>
      <c r="AF44" s="129" t="e">
        <f t="shared" ref="AF44:AF61" si="3">AVERAGE(AA44:AE44)</f>
        <v>#DIV/0!</v>
      </c>
      <c r="AG44" s="159" t="e">
        <f>AF44/$C$30-1</f>
        <v>#DIV/0!</v>
      </c>
      <c r="AH44" s="282"/>
    </row>
    <row r="45" spans="2:34" x14ac:dyDescent="0.25">
      <c r="B45" s="247"/>
      <c r="C45" s="17" t="s">
        <v>55</v>
      </c>
      <c r="D45" s="16">
        <v>26</v>
      </c>
      <c r="E45" s="36">
        <v>25.3</v>
      </c>
      <c r="F45" s="17"/>
      <c r="G45" s="147">
        <v>23.2</v>
      </c>
      <c r="H45" s="148">
        <v>1005.5</v>
      </c>
      <c r="I45" s="63">
        <f t="shared" si="2"/>
        <v>1.0187076570928797</v>
      </c>
      <c r="J45" s="143">
        <v>-23.17</v>
      </c>
      <c r="K45" s="144">
        <v>-23.26</v>
      </c>
      <c r="L45" s="144"/>
      <c r="M45" s="15"/>
      <c r="N45" s="15"/>
      <c r="O45" s="130">
        <f t="shared" si="0"/>
        <v>-23.215000000000003</v>
      </c>
      <c r="P45" s="65">
        <f t="shared" si="1"/>
        <v>-2.741314249700158E-3</v>
      </c>
      <c r="Q45" s="63">
        <f>ABS(O45*I45*$E$24*$D$33*$D$34*$D$35*$D$36)</f>
        <v>2.0097564340292418</v>
      </c>
      <c r="R45" s="226">
        <f>Q45/$D$29-1</f>
        <v>1.8725992169701389E-3</v>
      </c>
      <c r="S45" s="67">
        <f>Q45/$D$28-1</f>
        <v>-8.0175547733257746E-3</v>
      </c>
      <c r="T45" s="156"/>
      <c r="U45" s="151"/>
      <c r="V45" s="151"/>
      <c r="W45" s="15"/>
      <c r="X45" s="15"/>
      <c r="Y45" s="130" t="e">
        <f t="shared" ref="Y45:Y61" si="4">AVERAGE(T45:X45)</f>
        <v>#DIV/0!</v>
      </c>
      <c r="Z45" s="160" t="e">
        <f>Y45/$D$30-1</f>
        <v>#DIV/0!</v>
      </c>
      <c r="AA45" s="156"/>
      <c r="AB45" s="151"/>
      <c r="AC45" s="151"/>
      <c r="AD45" s="15"/>
      <c r="AE45" s="15"/>
      <c r="AF45" s="130" t="e">
        <f t="shared" si="3"/>
        <v>#DIV/0!</v>
      </c>
      <c r="AG45" s="160" t="e">
        <f>AF45/$D$30-1</f>
        <v>#DIV/0!</v>
      </c>
      <c r="AH45" s="282"/>
    </row>
    <row r="46" spans="2:34" x14ac:dyDescent="0.25">
      <c r="B46" s="243">
        <v>44848</v>
      </c>
      <c r="C46" s="142" t="s">
        <v>54</v>
      </c>
      <c r="D46" s="18">
        <v>10</v>
      </c>
      <c r="E46" s="41">
        <v>9.6</v>
      </c>
      <c r="F46" s="142">
        <v>-2.19</v>
      </c>
      <c r="G46" s="149">
        <v>22.64</v>
      </c>
      <c r="H46" s="150">
        <v>1005.3</v>
      </c>
      <c r="I46" s="48">
        <f t="shared" si="2"/>
        <v>1.0169849329510443</v>
      </c>
      <c r="J46" s="138">
        <v>-22.98</v>
      </c>
      <c r="K46" s="139">
        <v>-22.99</v>
      </c>
      <c r="L46" s="139">
        <v>-22.98</v>
      </c>
      <c r="M46" s="141"/>
      <c r="N46" s="141"/>
      <c r="O46" s="131">
        <f t="shared" si="0"/>
        <v>-22.983333333333334</v>
      </c>
      <c r="P46" s="140">
        <f t="shared" si="1"/>
        <v>-2.5120388797223098E-4</v>
      </c>
      <c r="Q46" s="58">
        <f>ABS(O46*I46*$E$24*$C$33*$C$34*$C$35*$C$36)</f>
        <v>1.9897921940069301</v>
      </c>
      <c r="R46" s="227">
        <f>Q46/$C$29-1</f>
        <v>2.4142035299394848E-3</v>
      </c>
      <c r="S46" s="42">
        <f>Q46/$C$28-1</f>
        <v>-7.0897235494360444E-3</v>
      </c>
      <c r="T46" s="157">
        <v>2072.42</v>
      </c>
      <c r="U46" s="131">
        <v>2072.4899999999998</v>
      </c>
      <c r="V46" s="131">
        <v>2072.46</v>
      </c>
      <c r="W46" s="141"/>
      <c r="X46" s="141"/>
      <c r="Y46" s="131">
        <f t="shared" si="4"/>
        <v>2072.4566666666665</v>
      </c>
      <c r="Z46" s="161">
        <f>Y46/$C$30-1</f>
        <v>1.3464304293275831E-3</v>
      </c>
      <c r="AA46" s="157">
        <v>2073.37</v>
      </c>
      <c r="AB46" s="131">
        <v>2073.35</v>
      </c>
      <c r="AC46" s="131">
        <v>2073.3000000000002</v>
      </c>
      <c r="AD46" s="141"/>
      <c r="AE46" s="141"/>
      <c r="AF46" s="131">
        <f t="shared" si="3"/>
        <v>2073.3399999999997</v>
      </c>
      <c r="AG46" s="161">
        <f>AF46/$C$30-1</f>
        <v>1.773229548671873E-3</v>
      </c>
      <c r="AH46" s="282"/>
    </row>
    <row r="47" spans="2:34" x14ac:dyDescent="0.25">
      <c r="B47" s="247"/>
      <c r="C47" s="49" t="s">
        <v>55</v>
      </c>
      <c r="D47" s="47">
        <v>26</v>
      </c>
      <c r="E47" s="50">
        <v>25.3</v>
      </c>
      <c r="F47" s="49">
        <v>-2.19</v>
      </c>
      <c r="G47" s="147">
        <v>22.64</v>
      </c>
      <c r="H47" s="148">
        <v>1005.3</v>
      </c>
      <c r="I47" s="51">
        <f t="shared" si="2"/>
        <v>1.0169849329510443</v>
      </c>
      <c r="J47" s="143">
        <v>-23.28</v>
      </c>
      <c r="K47" s="144">
        <v>-23.26</v>
      </c>
      <c r="L47" s="144">
        <v>-23.28</v>
      </c>
      <c r="M47" s="52"/>
      <c r="N47" s="52"/>
      <c r="O47" s="132">
        <f t="shared" si="0"/>
        <v>-23.273333333333337</v>
      </c>
      <c r="P47" s="54">
        <f t="shared" si="1"/>
        <v>-4.9614746707786885E-4</v>
      </c>
      <c r="Q47" s="63">
        <f>ABS(O47*I47*$E$24*$D$33*$D$34*$D$35*$D$36)</f>
        <v>2.0113992211535829</v>
      </c>
      <c r="R47" s="224">
        <f>Q47/$D$29-1</f>
        <v>2.6915359688848284E-3</v>
      </c>
      <c r="S47" s="55">
        <f>Q47/$D$28-1</f>
        <v>-7.2067022933942626E-3</v>
      </c>
      <c r="T47" s="153">
        <v>1722.66</v>
      </c>
      <c r="U47" s="154">
        <v>1722.82</v>
      </c>
      <c r="V47" s="154">
        <v>1722.91</v>
      </c>
      <c r="W47" s="52"/>
      <c r="X47" s="52"/>
      <c r="Y47" s="132">
        <f t="shared" si="4"/>
        <v>1722.7966666666669</v>
      </c>
      <c r="Z47" s="158">
        <f>Y47/$D$30-1</f>
        <v>1.759925261323847E-3</v>
      </c>
      <c r="AA47" s="153">
        <v>1722.65</v>
      </c>
      <c r="AB47" s="154">
        <v>1722.76</v>
      </c>
      <c r="AC47" s="154">
        <v>1722.84</v>
      </c>
      <c r="AD47" s="52"/>
      <c r="AE47" s="52"/>
      <c r="AF47" s="132">
        <f t="shared" si="3"/>
        <v>1722.75</v>
      </c>
      <c r="AG47" s="158">
        <f>AF47/$D$30-1</f>
        <v>1.7327898498054051E-3</v>
      </c>
      <c r="AH47" s="282"/>
    </row>
    <row r="48" spans="2:34" x14ac:dyDescent="0.25">
      <c r="B48" s="243">
        <v>44880</v>
      </c>
      <c r="C48" s="56" t="s">
        <v>54</v>
      </c>
      <c r="D48" s="57">
        <v>10</v>
      </c>
      <c r="E48" s="35">
        <v>9.6</v>
      </c>
      <c r="F48" s="56">
        <v>-2.29</v>
      </c>
      <c r="G48" s="149">
        <v>22.055</v>
      </c>
      <c r="H48" s="150">
        <v>1018</v>
      </c>
      <c r="I48" s="58">
        <f t="shared" si="2"/>
        <v>1.0023113422827115</v>
      </c>
      <c r="J48" s="138">
        <v>-23.18</v>
      </c>
      <c r="K48" s="139">
        <v>-23.17</v>
      </c>
      <c r="L48" s="139">
        <v>-23.18</v>
      </c>
      <c r="M48" s="59"/>
      <c r="N48" s="59"/>
      <c r="O48" s="129">
        <f t="shared" si="0"/>
        <v>-23.176666666666666</v>
      </c>
      <c r="P48" s="60">
        <f t="shared" si="1"/>
        <v>-2.4910841472293004E-4</v>
      </c>
      <c r="Q48" s="58">
        <f>ABS(O48*I48*$E$24*$C$33*$C$34*$C$35*$C$36)</f>
        <v>1.9775788461728165</v>
      </c>
      <c r="R48" s="225">
        <f>Q48/$C$29-1</f>
        <v>-3.7386165376239733E-3</v>
      </c>
      <c r="S48" s="62">
        <f>Q48/$C$28-1</f>
        <v>-1.3184208496598515E-2</v>
      </c>
      <c r="T48" s="155"/>
      <c r="U48" s="129"/>
      <c r="V48" s="129"/>
      <c r="W48" s="59"/>
      <c r="X48" s="59"/>
      <c r="Y48" s="129" t="e">
        <f t="shared" si="4"/>
        <v>#DIV/0!</v>
      </c>
      <c r="Z48" s="159" t="e">
        <f>Y48/$C$30-1</f>
        <v>#DIV/0!</v>
      </c>
      <c r="AA48" s="155"/>
      <c r="AB48" s="129"/>
      <c r="AC48" s="129"/>
      <c r="AD48" s="59"/>
      <c r="AE48" s="59"/>
      <c r="AF48" s="129" t="e">
        <f t="shared" si="3"/>
        <v>#DIV/0!</v>
      </c>
      <c r="AG48" s="159" t="e">
        <f>AF48/$C$30-1</f>
        <v>#DIV/0!</v>
      </c>
      <c r="AH48" s="282"/>
    </row>
    <row r="49" spans="2:34" x14ac:dyDescent="0.25">
      <c r="B49" s="247"/>
      <c r="C49" s="17" t="s">
        <v>55</v>
      </c>
      <c r="D49" s="16">
        <v>26</v>
      </c>
      <c r="E49" s="36">
        <v>25.3</v>
      </c>
      <c r="F49" s="17">
        <v>-2.29</v>
      </c>
      <c r="G49" s="147">
        <v>22.055</v>
      </c>
      <c r="H49" s="148">
        <v>1018</v>
      </c>
      <c r="I49" s="63">
        <f t="shared" si="2"/>
        <v>1.0023113422827115</v>
      </c>
      <c r="J49" s="143">
        <v>-23.47</v>
      </c>
      <c r="K49" s="144">
        <v>-23.47</v>
      </c>
      <c r="L49" s="144">
        <v>-23.49</v>
      </c>
      <c r="M49" s="15"/>
      <c r="N49" s="15"/>
      <c r="O49" s="130">
        <f t="shared" si="0"/>
        <v>-23.476666666666663</v>
      </c>
      <c r="P49" s="65">
        <f t="shared" si="1"/>
        <v>-4.9185029321846963E-4</v>
      </c>
      <c r="Q49" s="63">
        <f>ABS(O49*I49*$E$24*$D$33*$D$34*$D$35*$D$36)</f>
        <v>1.9996972425310153</v>
      </c>
      <c r="R49" s="226">
        <f>Q49/$D$29-1</f>
        <v>-3.1419528758646065E-3</v>
      </c>
      <c r="S49" s="67">
        <f>Q49/$D$28-1</f>
        <v>-1.2982604871167092E-2</v>
      </c>
      <c r="T49" s="156"/>
      <c r="U49" s="151"/>
      <c r="V49" s="151"/>
      <c r="W49" s="15"/>
      <c r="X49" s="15"/>
      <c r="Y49" s="130" t="e">
        <f t="shared" si="4"/>
        <v>#DIV/0!</v>
      </c>
      <c r="Z49" s="160" t="e">
        <f>Y49/$D$30-1</f>
        <v>#DIV/0!</v>
      </c>
      <c r="AA49" s="156"/>
      <c r="AB49" s="151"/>
      <c r="AC49" s="151"/>
      <c r="AD49" s="15"/>
      <c r="AE49" s="15"/>
      <c r="AF49" s="130" t="e">
        <f t="shared" si="3"/>
        <v>#DIV/0!</v>
      </c>
      <c r="AG49" s="160" t="e">
        <f>AF49/$D$30-1</f>
        <v>#DIV/0!</v>
      </c>
      <c r="AH49" s="282"/>
    </row>
    <row r="50" spans="2:34" x14ac:dyDescent="0.25">
      <c r="B50" s="243">
        <v>44883</v>
      </c>
      <c r="C50" s="142" t="s">
        <v>54</v>
      </c>
      <c r="D50" s="18">
        <v>10</v>
      </c>
      <c r="E50" s="41">
        <v>9.6</v>
      </c>
      <c r="F50" s="142">
        <v>-2.2799999999999998</v>
      </c>
      <c r="G50" s="149">
        <v>22.391999999999999</v>
      </c>
      <c r="H50" s="150">
        <v>1017</v>
      </c>
      <c r="I50" s="48">
        <f t="shared" si="2"/>
        <v>1.004442242411161</v>
      </c>
      <c r="J50" s="138">
        <v>-23.24</v>
      </c>
      <c r="K50" s="139">
        <v>-23.23</v>
      </c>
      <c r="L50" s="145">
        <v>-23.26</v>
      </c>
      <c r="M50" s="141"/>
      <c r="N50" s="141"/>
      <c r="O50" s="131">
        <f t="shared" si="0"/>
        <v>-23.243333333333336</v>
      </c>
      <c r="P50" s="140">
        <f t="shared" si="1"/>
        <v>-6.5718854079393238E-4</v>
      </c>
      <c r="Q50" s="58">
        <f t="shared" ref="Q50" si="5">ABS(O50*I50*$E$24*$C$33*$C$34*$C$35*$C$36)</f>
        <v>1.9874836640465188</v>
      </c>
      <c r="R50" s="227">
        <f>Q50/$C$29-1</f>
        <v>1.2512161443418712E-3</v>
      </c>
      <c r="S50" s="42">
        <f>Q50/$C$28-1</f>
        <v>-8.2416846075256123E-3</v>
      </c>
      <c r="T50" s="157">
        <v>2072.5</v>
      </c>
      <c r="U50" s="131">
        <v>2072.77</v>
      </c>
      <c r="V50" s="131">
        <v>2072.94</v>
      </c>
      <c r="W50" s="141"/>
      <c r="X50" s="141"/>
      <c r="Y50" s="131">
        <f t="shared" si="4"/>
        <v>2072.7366666666671</v>
      </c>
      <c r="Z50" s="161">
        <f>Y50/$C$30-1</f>
        <v>1.4817176973465074E-3</v>
      </c>
      <c r="AA50" s="157">
        <v>2072.96</v>
      </c>
      <c r="AB50" s="131">
        <v>2073.2800000000002</v>
      </c>
      <c r="AC50" s="131">
        <v>2073.4299999999998</v>
      </c>
      <c r="AD50" s="141"/>
      <c r="AE50" s="141"/>
      <c r="AF50" s="131">
        <f t="shared" si="3"/>
        <v>2073.2233333333334</v>
      </c>
      <c r="AG50" s="161">
        <f>AF50/$C$30-1</f>
        <v>1.7168598536643209E-3</v>
      </c>
      <c r="AH50" s="282"/>
    </row>
    <row r="51" spans="2:34" ht="15.75" thickBot="1" x14ac:dyDescent="0.3">
      <c r="B51" s="244"/>
      <c r="C51" s="195" t="s">
        <v>55</v>
      </c>
      <c r="D51" s="196">
        <v>26</v>
      </c>
      <c r="E51" s="197">
        <v>25.3</v>
      </c>
      <c r="F51" s="195">
        <v>-2.2799999999999998</v>
      </c>
      <c r="G51" s="216">
        <v>22.391999999999999</v>
      </c>
      <c r="H51" s="217">
        <v>1017</v>
      </c>
      <c r="I51" s="198">
        <f t="shared" si="2"/>
        <v>1.004442242411161</v>
      </c>
      <c r="J51" s="218">
        <v>-23.5</v>
      </c>
      <c r="K51" s="219">
        <v>-23.51</v>
      </c>
      <c r="L51" s="219">
        <v>-23.51</v>
      </c>
      <c r="M51" s="8"/>
      <c r="N51" s="8"/>
      <c r="O51" s="199">
        <f t="shared" si="0"/>
        <v>-23.506666666666671</v>
      </c>
      <c r="P51" s="200">
        <f t="shared" si="1"/>
        <v>-2.4561128865132552E-4</v>
      </c>
      <c r="Q51" s="198">
        <f t="shared" ref="Q51" si="6">ABS(O51*I51*$E$24*$D$33*$D$34*$D$35*$D$36)</f>
        <v>2.0065093461979653</v>
      </c>
      <c r="R51" s="228">
        <f>Q51/$D$29-1</f>
        <v>2.5391136488805977E-4</v>
      </c>
      <c r="S51" s="220">
        <f>Q51/$D$28-1</f>
        <v>-9.6202634758314476E-3</v>
      </c>
      <c r="T51" s="221">
        <v>1723.04</v>
      </c>
      <c r="U51" s="222">
        <v>1723.33</v>
      </c>
      <c r="V51" s="222">
        <v>1723.32</v>
      </c>
      <c r="W51" s="8"/>
      <c r="X51" s="8"/>
      <c r="Y51" s="199">
        <f t="shared" si="4"/>
        <v>1723.2299999999998</v>
      </c>
      <c r="Z51" s="203">
        <f>Y51/$D$30-1</f>
        <v>2.0118969397069364E-3</v>
      </c>
      <c r="AA51" s="221">
        <v>1722.61</v>
      </c>
      <c r="AB51" s="222">
        <v>1722.92</v>
      </c>
      <c r="AC51" s="222">
        <v>1722.89</v>
      </c>
      <c r="AD51" s="8"/>
      <c r="AE51" s="8"/>
      <c r="AF51" s="199">
        <f t="shared" si="3"/>
        <v>1722.8066666666666</v>
      </c>
      <c r="AG51" s="203">
        <f>AF51/$D$30-1</f>
        <v>1.7657399923634021E-3</v>
      </c>
      <c r="AH51" s="283"/>
    </row>
    <row r="52" spans="2:34" x14ac:dyDescent="0.25">
      <c r="B52" s="245">
        <v>44999</v>
      </c>
      <c r="C52" s="142" t="s">
        <v>54</v>
      </c>
      <c r="D52" s="18">
        <v>10</v>
      </c>
      <c r="E52" s="41">
        <v>9.6</v>
      </c>
      <c r="F52" s="142">
        <v>-2.27</v>
      </c>
      <c r="G52" s="18">
        <v>23.3</v>
      </c>
      <c r="H52" s="142">
        <v>980</v>
      </c>
      <c r="I52" s="48">
        <f>((G52+273.15)/293.15)*(1013.25/H52)</f>
        <v>1.0455675422138839</v>
      </c>
      <c r="J52" s="18">
        <v>-22.19</v>
      </c>
      <c r="K52" s="141">
        <v>-22.18</v>
      </c>
      <c r="L52" s="141">
        <v>-22.2</v>
      </c>
      <c r="M52" s="141"/>
      <c r="N52" s="141"/>
      <c r="O52" s="141">
        <f>AVERAGE(J52:N52)</f>
        <v>-22.19</v>
      </c>
      <c r="P52" s="140">
        <f t="shared" si="1"/>
        <v>-4.5065344749886373E-4</v>
      </c>
      <c r="Q52" s="48">
        <f>ABS(O52*I52*$E$24*$C$33*$C$34*$C$35*$C$36)</f>
        <v>1.9751022484021652</v>
      </c>
      <c r="R52" s="26">
        <f>Q52/$C$29-1</f>
        <v>-4.9862728452568783E-3</v>
      </c>
      <c r="S52" s="42">
        <f>Q52/$C$28-1</f>
        <v>-1.4420035727462532E-2</v>
      </c>
      <c r="T52" s="18">
        <v>2070.59</v>
      </c>
      <c r="U52" s="141">
        <v>2072.02</v>
      </c>
      <c r="V52" s="131">
        <v>2072</v>
      </c>
      <c r="W52" s="141"/>
      <c r="X52" s="141"/>
      <c r="Y52" s="131">
        <f t="shared" si="4"/>
        <v>2071.5366666666669</v>
      </c>
      <c r="Z52" s="161">
        <f>Y52/$C$30-1</f>
        <v>9.019151201239417E-4</v>
      </c>
      <c r="AA52" s="18">
        <v>2068.1999999999998</v>
      </c>
      <c r="AB52" s="141">
        <v>2069.67</v>
      </c>
      <c r="AC52" s="141">
        <v>2069.54</v>
      </c>
      <c r="AD52" s="141"/>
      <c r="AE52" s="141"/>
      <c r="AF52" s="131">
        <f t="shared" si="3"/>
        <v>2069.1366666666668</v>
      </c>
      <c r="AG52" s="161">
        <f>AF52/$C$30-1</f>
        <v>-2.5769003432107862E-4</v>
      </c>
    </row>
    <row r="53" spans="2:34" x14ac:dyDescent="0.25">
      <c r="B53" s="237"/>
      <c r="C53" s="17" t="s">
        <v>55</v>
      </c>
      <c r="D53" s="16">
        <v>26</v>
      </c>
      <c r="E53" s="36">
        <v>25.3</v>
      </c>
      <c r="F53" s="17">
        <v>-2.27</v>
      </c>
      <c r="G53" s="16">
        <v>23.3</v>
      </c>
      <c r="H53" s="17">
        <v>980</v>
      </c>
      <c r="I53" s="63">
        <f t="shared" ref="I53" si="7">((G53+273.15)/293.15)*(1013.25/H53)</f>
        <v>1.0455675422138839</v>
      </c>
      <c r="J53" s="16">
        <v>-22.42</v>
      </c>
      <c r="K53" s="15">
        <v>-22.42</v>
      </c>
      <c r="L53" s="15">
        <v>-22.43</v>
      </c>
      <c r="M53" s="15"/>
      <c r="N53" s="15"/>
      <c r="O53" s="130">
        <f t="shared" ref="O53" si="8">AVERAGE(J53:N53)</f>
        <v>-22.423333333333336</v>
      </c>
      <c r="P53" s="65">
        <f t="shared" si="1"/>
        <v>-2.574774502108715E-4</v>
      </c>
      <c r="Q53" s="63">
        <f>ABS(O53*I53*$E$24*$D$33*$D$34*$D$35*$D$36)</f>
        <v>1.9924041377742219</v>
      </c>
      <c r="R53" s="66">
        <f>Q53/$D$29-1</f>
        <v>-6.7775983179351185E-3</v>
      </c>
      <c r="S53" s="67">
        <f>Q53/$D$28-1</f>
        <v>-1.6582360427333631E-2</v>
      </c>
      <c r="T53" s="16">
        <v>1723.03</v>
      </c>
      <c r="U53" s="15">
        <v>1722.65</v>
      </c>
      <c r="V53" s="15">
        <v>1722.88</v>
      </c>
      <c r="W53" s="15"/>
      <c r="X53" s="15"/>
      <c r="Y53" s="130">
        <f t="shared" si="4"/>
        <v>1722.8533333333335</v>
      </c>
      <c r="Z53" s="160">
        <f>Y53/$D$30-1</f>
        <v>1.7928754038816219E-3</v>
      </c>
      <c r="AA53" s="16">
        <v>1720.4</v>
      </c>
      <c r="AB53" s="15">
        <v>1720.01</v>
      </c>
      <c r="AC53" s="15">
        <v>1720.22</v>
      </c>
      <c r="AD53" s="15"/>
      <c r="AE53" s="15"/>
      <c r="AF53" s="130">
        <f t="shared" si="3"/>
        <v>1720.21</v>
      </c>
      <c r="AG53" s="160">
        <f>AF53/$D$30-1</f>
        <v>2.5584816574308888E-4</v>
      </c>
    </row>
    <row r="54" spans="2:34" x14ac:dyDescent="0.25">
      <c r="B54" s="236">
        <v>45076</v>
      </c>
      <c r="C54" s="56" t="s">
        <v>54</v>
      </c>
      <c r="D54" s="57">
        <v>10</v>
      </c>
      <c r="E54" s="35">
        <v>9.6</v>
      </c>
      <c r="F54" s="56">
        <v>-2.38</v>
      </c>
      <c r="G54" s="57">
        <v>23.39</v>
      </c>
      <c r="H54" s="56">
        <v>1018</v>
      </c>
      <c r="I54" s="58">
        <f>((G54+273.15)/293.15)*(1013.25/H54)</f>
        <v>1.0068440759489683</v>
      </c>
      <c r="J54" s="57">
        <v>-23.04</v>
      </c>
      <c r="K54" s="59">
        <v>-23.05</v>
      </c>
      <c r="L54" s="59">
        <v>-23.04</v>
      </c>
      <c r="M54" s="59"/>
      <c r="N54" s="59"/>
      <c r="O54" s="129">
        <f>AVERAGE(J54:N54)</f>
        <v>-23.043333333333333</v>
      </c>
      <c r="P54" s="60">
        <f t="shared" si="1"/>
        <v>-2.50549805810668E-4</v>
      </c>
      <c r="Q54" s="58">
        <f>ABS(O54*I54*$E$25*$C$33*$C$34*$C$35*$C$36)</f>
        <v>1.982097604979254</v>
      </c>
      <c r="R54" s="61">
        <f>Q54/$C$29-1</f>
        <v>-1.4621637384111263E-3</v>
      </c>
      <c r="S54" s="62">
        <f>Q54/$C$28-1</f>
        <v>-1.0929338832707525E-2</v>
      </c>
      <c r="T54" s="57">
        <v>2072.2199999999998</v>
      </c>
      <c r="U54" s="59">
        <v>2072.0700000000002</v>
      </c>
      <c r="V54" s="59">
        <v>2072.13</v>
      </c>
      <c r="W54" s="59"/>
      <c r="X54" s="59"/>
      <c r="Y54" s="129">
        <f t="shared" si="4"/>
        <v>2072.14</v>
      </c>
      <c r="Z54" s="60">
        <f>Y54/$C$30-1</f>
        <v>1.1934269714495294E-3</v>
      </c>
      <c r="AA54" s="57">
        <v>2071.66</v>
      </c>
      <c r="AB54" s="59">
        <v>2071.48</v>
      </c>
      <c r="AC54" s="59">
        <v>2071.4699999999998</v>
      </c>
      <c r="AD54" s="59"/>
      <c r="AE54" s="59"/>
      <c r="AF54" s="129">
        <f t="shared" si="3"/>
        <v>2071.5366666666664</v>
      </c>
      <c r="AG54" s="60">
        <f>AF54/$C$30-1</f>
        <v>9.0191512012371966E-4</v>
      </c>
      <c r="AH54" s="284" t="s">
        <v>92</v>
      </c>
    </row>
    <row r="55" spans="2:34" x14ac:dyDescent="0.25">
      <c r="B55" s="237"/>
      <c r="C55" s="17" t="s">
        <v>55</v>
      </c>
      <c r="D55" s="16">
        <v>26</v>
      </c>
      <c r="E55" s="36">
        <v>25.3</v>
      </c>
      <c r="F55" s="17">
        <v>-2.38</v>
      </c>
      <c r="G55" s="16">
        <v>23.39</v>
      </c>
      <c r="H55" s="17">
        <v>1018</v>
      </c>
      <c r="I55" s="63">
        <f t="shared" ref="I55" si="9">((G55+273.15)/293.15)*(1013.25/H55)</f>
        <v>1.0068440759489683</v>
      </c>
      <c r="J55" s="16">
        <v>-23.36</v>
      </c>
      <c r="K55" s="15">
        <v>-23.37</v>
      </c>
      <c r="L55" s="15">
        <v>-23.36</v>
      </c>
      <c r="M55" s="15"/>
      <c r="N55" s="15"/>
      <c r="O55" s="130">
        <f t="shared" ref="O55" si="10">AVERAGE(J55:N55)</f>
        <v>-23.363333333333333</v>
      </c>
      <c r="P55" s="65">
        <f t="shared" si="1"/>
        <v>-2.4711810637311285E-4</v>
      </c>
      <c r="Q55" s="63">
        <f>ABS(O55*I55*$E$25*$D$33*$D$34*$D$35*$D$36)</f>
        <v>2.0061320706100894</v>
      </c>
      <c r="R55" s="66">
        <f>Q55/$D$29-1</f>
        <v>6.5837791669798307E-5</v>
      </c>
      <c r="S55" s="67">
        <f>Q55/$D$28-1</f>
        <v>-9.8064804491166946E-3</v>
      </c>
      <c r="T55" s="16">
        <v>1722.65</v>
      </c>
      <c r="U55" s="15">
        <v>1722.98</v>
      </c>
      <c r="V55" s="15">
        <v>1722.66</v>
      </c>
      <c r="W55" s="15"/>
      <c r="X55" s="15"/>
      <c r="Y55" s="130">
        <f t="shared" si="4"/>
        <v>1722.7633333333333</v>
      </c>
      <c r="Z55" s="65">
        <f>Y55/$D$30-1</f>
        <v>1.7405428245249599E-3</v>
      </c>
      <c r="AA55" s="16">
        <v>1721.32</v>
      </c>
      <c r="AB55" s="15">
        <v>1721.68</v>
      </c>
      <c r="AC55" s="15">
        <v>1721.38</v>
      </c>
      <c r="AD55" s="15"/>
      <c r="AE55" s="15"/>
      <c r="AF55" s="130">
        <f t="shared" si="3"/>
        <v>1721.46</v>
      </c>
      <c r="AG55" s="65">
        <f>AF55/$D$30-1</f>
        <v>9.8268954569502576E-4</v>
      </c>
      <c r="AH55" s="285"/>
    </row>
    <row r="56" spans="2:34" x14ac:dyDescent="0.25">
      <c r="B56" s="236">
        <v>45090</v>
      </c>
      <c r="C56" s="56" t="s">
        <v>54</v>
      </c>
      <c r="D56" s="57">
        <v>10</v>
      </c>
      <c r="E56" s="35">
        <v>9.6</v>
      </c>
      <c r="F56" s="56">
        <v>-2.2200000000000002</v>
      </c>
      <c r="G56" s="57">
        <v>23.54</v>
      </c>
      <c r="H56" s="56">
        <v>1016</v>
      </c>
      <c r="I56" s="58">
        <f>((G56+273.15)/293.15)*(1013.25/H56)</f>
        <v>1.0093363509450028</v>
      </c>
      <c r="J56" s="57">
        <v>-23.07</v>
      </c>
      <c r="K56" s="59">
        <v>-23.08</v>
      </c>
      <c r="L56" s="59">
        <v>-23.05</v>
      </c>
      <c r="M56" s="59"/>
      <c r="N56" s="59"/>
      <c r="O56" s="129">
        <f>AVERAGE(J56:N56)</f>
        <v>-23.066666666666666</v>
      </c>
      <c r="P56" s="60">
        <f t="shared" si="1"/>
        <v>-6.6222192123634529E-4</v>
      </c>
      <c r="Q56" s="58">
        <f>ABS(O56*I56*$E$25*$C$33*$C$34*$C$35*$C$36)</f>
        <v>1.9890159682007698</v>
      </c>
      <c r="R56" s="61">
        <f>Q56/$C$29-1</f>
        <v>2.0231577837630521E-3</v>
      </c>
      <c r="S56" s="62">
        <f>Q56/$C$28-1</f>
        <v>-7.4770617760629987E-3</v>
      </c>
      <c r="T56" s="57">
        <v>2071.91</v>
      </c>
      <c r="U56" s="59">
        <v>2072.0100000000002</v>
      </c>
      <c r="V56" s="59">
        <v>2071.63</v>
      </c>
      <c r="W56" s="59"/>
      <c r="X56" s="59"/>
      <c r="Y56" s="129">
        <f t="shared" si="4"/>
        <v>2071.85</v>
      </c>
      <c r="Z56" s="60">
        <f>Y56/$C$30-1</f>
        <v>1.0533080152874685E-3</v>
      </c>
      <c r="AA56" s="57">
        <v>2071.3200000000002</v>
      </c>
      <c r="AB56" s="59">
        <v>2071.58</v>
      </c>
      <c r="AC56" s="59">
        <v>2071.1</v>
      </c>
      <c r="AD56" s="59"/>
      <c r="AE56" s="59"/>
      <c r="AF56" s="129">
        <f t="shared" si="3"/>
        <v>2071.3333333333335</v>
      </c>
      <c r="AG56" s="60">
        <f>AF56/$C$30-1</f>
        <v>8.0367079453891321E-4</v>
      </c>
    </row>
    <row r="57" spans="2:34" x14ac:dyDescent="0.25">
      <c r="B57" s="237"/>
      <c r="C57" s="17" t="s">
        <v>55</v>
      </c>
      <c r="D57" s="16">
        <v>26</v>
      </c>
      <c r="E57" s="36">
        <v>25.3</v>
      </c>
      <c r="F57" s="17">
        <v>-2.19</v>
      </c>
      <c r="G57" s="16">
        <v>23.54</v>
      </c>
      <c r="H57" s="17">
        <v>1016</v>
      </c>
      <c r="I57" s="63">
        <f t="shared" ref="I57" si="11">((G57+273.15)/293.15)*(1013.25/H57)</f>
        <v>1.0093363509450028</v>
      </c>
      <c r="J57" s="16">
        <v>-23.39</v>
      </c>
      <c r="K57" s="15">
        <v>-23.39</v>
      </c>
      <c r="L57" s="15">
        <v>-23.38</v>
      </c>
      <c r="M57" s="15"/>
      <c r="N57" s="15"/>
      <c r="O57" s="130">
        <f t="shared" ref="O57" si="12">AVERAGE(J57:N57)</f>
        <v>-23.386666666666667</v>
      </c>
      <c r="P57" s="65">
        <f t="shared" si="1"/>
        <v>-2.4687155182000399E-4</v>
      </c>
      <c r="Q57" s="63">
        <f>ABS(O57*I57*$E$25*$D$33*$D$34*$D$35*$D$36)</f>
        <v>2.013106432319733</v>
      </c>
      <c r="R57" s="66">
        <f>Q57/$D$29-1</f>
        <v>3.5425883946824666E-3</v>
      </c>
      <c r="S57" s="67">
        <f>Q57/$D$28-1</f>
        <v>-6.3640511748602746E-3</v>
      </c>
      <c r="T57" s="16">
        <v>1722.79</v>
      </c>
      <c r="U57" s="15">
        <v>1722.83</v>
      </c>
      <c r="V57" s="15">
        <v>1722.78</v>
      </c>
      <c r="W57" s="15"/>
      <c r="X57" s="15"/>
      <c r="Y57" s="130">
        <f t="shared" si="4"/>
        <v>1722.8</v>
      </c>
      <c r="Z57" s="65">
        <f>Y57/$D$30-1</f>
        <v>1.7618635050036247E-3</v>
      </c>
      <c r="AA57" s="16">
        <v>1721.53</v>
      </c>
      <c r="AB57" s="15">
        <v>1721.52</v>
      </c>
      <c r="AC57" s="15">
        <v>1721.46</v>
      </c>
      <c r="AD57" s="15"/>
      <c r="AE57" s="15"/>
      <c r="AF57" s="130">
        <f t="shared" si="3"/>
        <v>1721.5033333333333</v>
      </c>
      <c r="AG57" s="65">
        <f>AF57/$D$30-1</f>
        <v>1.0078867135334679E-3</v>
      </c>
    </row>
    <row r="58" spans="2:34" x14ac:dyDescent="0.25">
      <c r="B58" s="236">
        <v>45096</v>
      </c>
      <c r="C58" s="56" t="s">
        <v>54</v>
      </c>
      <c r="D58" s="57">
        <v>10</v>
      </c>
      <c r="E58" s="35">
        <v>9.6</v>
      </c>
      <c r="F58" s="56">
        <v>-2.33</v>
      </c>
      <c r="G58" s="57">
        <v>24.1</v>
      </c>
      <c r="H58" s="56">
        <v>1012</v>
      </c>
      <c r="I58" s="58">
        <f>((G58+273.15)/293.15)*(1013.25/H58)</f>
        <v>1.0152384670665302</v>
      </c>
      <c r="J58" s="57">
        <v>-23.07</v>
      </c>
      <c r="K58" s="59">
        <v>-23.07</v>
      </c>
      <c r="L58" s="59">
        <v>-23.06</v>
      </c>
      <c r="M58" s="59"/>
      <c r="N58" s="59"/>
      <c r="O58" s="129">
        <f>AVERAGE(J58:N58)</f>
        <v>-23.066666666666666</v>
      </c>
      <c r="P58" s="60">
        <f t="shared" si="1"/>
        <v>-2.5029635947531042E-4</v>
      </c>
      <c r="Q58" s="58">
        <f>ABS(O58*I58*$E$25*$C$33*$C$34*$C$35*$C$36)</f>
        <v>2.0006467820527649</v>
      </c>
      <c r="R58" s="61">
        <f>Q58/$C$29-1</f>
        <v>7.8825098502592894E-3</v>
      </c>
      <c r="S58" s="62">
        <f>Q58/$C$28-1</f>
        <v>-1.6732624487201253E-3</v>
      </c>
      <c r="T58" s="57"/>
      <c r="U58" s="59">
        <v>2073.12</v>
      </c>
      <c r="V58" s="59">
        <v>2073.13</v>
      </c>
      <c r="W58" s="59"/>
      <c r="X58" s="59"/>
      <c r="Y58" s="129">
        <f t="shared" si="4"/>
        <v>2073.125</v>
      </c>
      <c r="Z58" s="60">
        <f>Y58/$C$30-1</f>
        <v>1.6693482535863335E-3</v>
      </c>
      <c r="AA58" s="57"/>
      <c r="AB58" s="59">
        <v>2072.0100000000002</v>
      </c>
      <c r="AC58" s="59">
        <v>2072.11</v>
      </c>
      <c r="AD58" s="59"/>
      <c r="AE58" s="59"/>
      <c r="AF58" s="129">
        <f t="shared" si="3"/>
        <v>2072.0600000000004</v>
      </c>
      <c r="AG58" s="60">
        <f>AF58/$C$30-1</f>
        <v>1.1547734663015508E-3</v>
      </c>
    </row>
    <row r="59" spans="2:34" x14ac:dyDescent="0.25">
      <c r="B59" s="237"/>
      <c r="C59" s="17" t="s">
        <v>55</v>
      </c>
      <c r="D59" s="16">
        <v>26</v>
      </c>
      <c r="E59" s="36">
        <v>25.3</v>
      </c>
      <c r="F59" s="17">
        <v>-2.33</v>
      </c>
      <c r="G59" s="16">
        <v>24.1</v>
      </c>
      <c r="H59" s="17">
        <v>1012</v>
      </c>
      <c r="I59" s="63">
        <f t="shared" ref="I59" si="13">((G59+273.15)/293.15)*(1013.25/H59)</f>
        <v>1.0152384670665302</v>
      </c>
      <c r="J59" s="16">
        <v>-23.31</v>
      </c>
      <c r="K59" s="15">
        <v>-23.32</v>
      </c>
      <c r="L59" s="15">
        <v>-23.32</v>
      </c>
      <c r="M59" s="15"/>
      <c r="N59" s="15"/>
      <c r="O59" s="130">
        <f t="shared" ref="O59" si="14">AVERAGE(J59:N59)</f>
        <v>-23.316666666666663</v>
      </c>
      <c r="P59" s="65">
        <f t="shared" si="1"/>
        <v>-2.4761269586406697E-4</v>
      </c>
      <c r="Q59" s="63">
        <f>ABS(O59*I59*$E$25*$D$33*$D$34*$D$35*$D$36)</f>
        <v>2.0188173345481761</v>
      </c>
      <c r="R59" s="66">
        <f>Q59/$D$29-1</f>
        <v>6.389498777754854E-3</v>
      </c>
      <c r="S59" s="67">
        <f>Q59/$D$28-1</f>
        <v>-3.5452445468033833E-3</v>
      </c>
      <c r="T59" s="16">
        <v>1723.81</v>
      </c>
      <c r="U59" s="15">
        <v>1723.89</v>
      </c>
      <c r="V59" s="15">
        <v>1723.93</v>
      </c>
      <c r="W59" s="15"/>
      <c r="X59" s="15"/>
      <c r="Y59" s="130">
        <f t="shared" si="4"/>
        <v>1723.8766666666668</v>
      </c>
      <c r="Z59" s="65">
        <f>Y59/$D$30-1</f>
        <v>2.3879162136022369E-3</v>
      </c>
      <c r="AA59" s="16">
        <v>1722.25</v>
      </c>
      <c r="AB59" s="15">
        <v>1722.28</v>
      </c>
      <c r="AC59" s="15">
        <v>1722.34</v>
      </c>
      <c r="AD59" s="15"/>
      <c r="AE59" s="15"/>
      <c r="AF59" s="130">
        <f t="shared" si="3"/>
        <v>1722.29</v>
      </c>
      <c r="AG59" s="65">
        <f>AF59/$D$30-1</f>
        <v>1.465312221983206E-3</v>
      </c>
    </row>
    <row r="60" spans="2:34" x14ac:dyDescent="0.25">
      <c r="B60" s="238"/>
      <c r="C60" s="56" t="s">
        <v>54</v>
      </c>
      <c r="D60" s="57">
        <v>10</v>
      </c>
      <c r="E60" s="35">
        <v>9.6</v>
      </c>
      <c r="F60" s="56"/>
      <c r="G60" s="57"/>
      <c r="H60" s="56"/>
      <c r="I60" s="58" t="e">
        <f>((G60+273.15)/293.15)*(1013.25/H60)</f>
        <v>#DIV/0!</v>
      </c>
      <c r="J60" s="57"/>
      <c r="K60" s="59"/>
      <c r="L60" s="59"/>
      <c r="M60" s="59"/>
      <c r="N60" s="59"/>
      <c r="O60" s="59" t="e">
        <f>AVERAGE(J60:N60)</f>
        <v>#DIV/0!</v>
      </c>
      <c r="P60" s="60" t="e">
        <f t="shared" si="1"/>
        <v>#DIV/0!</v>
      </c>
      <c r="Q60" s="58" t="e">
        <f>ABS(O60*I60*$E$25*$C$33*$C$34*$C$35*$C$36)</f>
        <v>#DIV/0!</v>
      </c>
      <c r="R60" s="61" t="e">
        <f>Q60/$C$29-1</f>
        <v>#DIV/0!</v>
      </c>
      <c r="S60" s="62" t="e">
        <f>Q60/$C$28-1</f>
        <v>#DIV/0!</v>
      </c>
      <c r="T60" s="57"/>
      <c r="U60" s="59"/>
      <c r="V60" s="59"/>
      <c r="W60" s="59"/>
      <c r="X60" s="59"/>
      <c r="Y60" s="129" t="e">
        <f t="shared" si="4"/>
        <v>#DIV/0!</v>
      </c>
      <c r="Z60" s="60" t="e">
        <f>Y60/$C$30-1</f>
        <v>#DIV/0!</v>
      </c>
      <c r="AA60" s="57"/>
      <c r="AB60" s="59"/>
      <c r="AC60" s="59"/>
      <c r="AD60" s="59"/>
      <c r="AE60" s="59"/>
      <c r="AF60" s="129" t="e">
        <f t="shared" si="3"/>
        <v>#DIV/0!</v>
      </c>
      <c r="AG60" s="60" t="e">
        <f>AF60/$C$30-1</f>
        <v>#DIV/0!</v>
      </c>
    </row>
    <row r="61" spans="2:34" x14ac:dyDescent="0.25">
      <c r="B61" s="237"/>
      <c r="C61" s="17" t="s">
        <v>55</v>
      </c>
      <c r="D61" s="16">
        <v>26</v>
      </c>
      <c r="E61" s="36">
        <v>25.3</v>
      </c>
      <c r="F61" s="17"/>
      <c r="G61" s="16"/>
      <c r="H61" s="17"/>
      <c r="I61" s="63" t="e">
        <f t="shared" ref="I61" si="15">((G61+273.15)/293.15)*(1013.25/H61)</f>
        <v>#DIV/0!</v>
      </c>
      <c r="J61" s="16"/>
      <c r="K61" s="15"/>
      <c r="L61" s="15"/>
      <c r="M61" s="15"/>
      <c r="N61" s="15"/>
      <c r="O61" s="64" t="e">
        <f t="shared" ref="O61" si="16">AVERAGE(J61:N61)</f>
        <v>#DIV/0!</v>
      </c>
      <c r="P61" s="65" t="e">
        <f t="shared" si="1"/>
        <v>#DIV/0!</v>
      </c>
      <c r="Q61" s="63" t="e">
        <f>ABS(O61*I61*$E$25*$D$33*$D$34*$D$35*$D$36)</f>
        <v>#DIV/0!</v>
      </c>
      <c r="R61" s="66" t="e">
        <f>Q61/$D$29-1</f>
        <v>#DIV/0!</v>
      </c>
      <c r="S61" s="67" t="e">
        <f>Q61/$D$28-1</f>
        <v>#DIV/0!</v>
      </c>
      <c r="T61" s="16"/>
      <c r="U61" s="15"/>
      <c r="V61" s="15"/>
      <c r="W61" s="15"/>
      <c r="X61" s="15"/>
      <c r="Y61" s="130" t="e">
        <f t="shared" si="4"/>
        <v>#DIV/0!</v>
      </c>
      <c r="Z61" s="65" t="e">
        <f>Y61/$D$30-1</f>
        <v>#DIV/0!</v>
      </c>
      <c r="AA61" s="16"/>
      <c r="AB61" s="15"/>
      <c r="AC61" s="15"/>
      <c r="AD61" s="15"/>
      <c r="AE61" s="15"/>
      <c r="AF61" s="130" t="e">
        <f t="shared" si="3"/>
        <v>#DIV/0!</v>
      </c>
      <c r="AG61" s="65" t="e">
        <f>AF61/$D$30-1</f>
        <v>#DIV/0!</v>
      </c>
    </row>
  </sheetData>
  <mergeCells count="32">
    <mergeCell ref="C18:D18"/>
    <mergeCell ref="C19:D19"/>
    <mergeCell ref="C24:D24"/>
    <mergeCell ref="J40:N40"/>
    <mergeCell ref="T40:X40"/>
    <mergeCell ref="C17:D17"/>
    <mergeCell ref="N10:P10"/>
    <mergeCell ref="N11:P11"/>
    <mergeCell ref="C13:E13"/>
    <mergeCell ref="C15:E15"/>
    <mergeCell ref="C16:D16"/>
    <mergeCell ref="B20:B23"/>
    <mergeCell ref="C20:D20"/>
    <mergeCell ref="C21:D21"/>
    <mergeCell ref="C22:D22"/>
    <mergeCell ref="C23:D23"/>
    <mergeCell ref="B60:B61"/>
    <mergeCell ref="B38:E38"/>
    <mergeCell ref="B46:B47"/>
    <mergeCell ref="B48:B49"/>
    <mergeCell ref="B50:B51"/>
    <mergeCell ref="B52:B53"/>
    <mergeCell ref="B54:B55"/>
    <mergeCell ref="B56:B57"/>
    <mergeCell ref="B44:B45"/>
    <mergeCell ref="AH42:AH51"/>
    <mergeCell ref="B24:B25"/>
    <mergeCell ref="C25:D25"/>
    <mergeCell ref="B42:B43"/>
    <mergeCell ref="B58:B59"/>
    <mergeCell ref="AA40:AE40"/>
    <mergeCell ref="AH54:AH55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9D4D-7CEF-4959-B517-10A64D858829}">
  <dimension ref="A1"/>
  <sheetViews>
    <sheetView workbookViewId="0">
      <selection activeCell="I46" sqref="I4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GTR1_SW_SOBP plans</vt:lpstr>
      <vt:lpstr>GTR2_SW_SOBP plans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Malgorzata Liszka</dc:creator>
  <cp:lastModifiedBy>Malgorzata Liszka</cp:lastModifiedBy>
  <dcterms:created xsi:type="dcterms:W3CDTF">2021-07-14T16:02:57Z</dcterms:created>
  <dcterms:modified xsi:type="dcterms:W3CDTF">2023-07-27T09:27:17Z</dcterms:modified>
</cp:coreProperties>
</file>