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ing" sheetId="1" r:id="rId3"/>
    <sheet state="visible" name="Parameters (do not make any cha" sheetId="2" r:id="rId4"/>
    <sheet state="visible" name="Air Density Parameters (do not 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Please fill orange colored with your data.</t>
      </text>
    </comment>
  </commentList>
</comments>
</file>

<file path=xl/sharedStrings.xml><?xml version="1.0" encoding="utf-8"?>
<sst xmlns="http://schemas.openxmlformats.org/spreadsheetml/2006/main" count="102" uniqueCount="79">
  <si>
    <t>Your Data</t>
  </si>
  <si>
    <t>Racetrack Data</t>
  </si>
  <si>
    <t>Bodyweight</t>
  </si>
  <si>
    <t>Section Distance in km</t>
  </si>
  <si>
    <t>Totalweight Bike</t>
  </si>
  <si>
    <t>Altitude Difference (pos minus neg)</t>
  </si>
  <si>
    <t>CdA (climbs)</t>
  </si>
  <si>
    <t>% Pacing in Watts</t>
  </si>
  <si>
    <t>CdA (flat)</t>
  </si>
  <si>
    <t>Kilometers total</t>
  </si>
  <si>
    <t>CdA (downhill)</t>
  </si>
  <si>
    <t>Section Average Elevation in %</t>
  </si>
  <si>
    <t>Crr</t>
  </si>
  <si>
    <t>Section Split Time (h:m:s)</t>
  </si>
  <si>
    <t>Pacing Watt</t>
  </si>
  <si>
    <t>Time total (h:m:s)</t>
  </si>
  <si>
    <t>Air Pressure (hPa)</t>
  </si>
  <si>
    <t>Section Average Speed (km/h)</t>
  </si>
  <si>
    <t>Temperature (°C)</t>
  </si>
  <si>
    <t>Section Average Power (Watts)</t>
  </si>
  <si>
    <t>Atmospheric Humidity</t>
  </si>
  <si>
    <t>Section KJ</t>
  </si>
  <si>
    <t>VI (estimated)</t>
  </si>
  <si>
    <t>Section Watts per kg</t>
  </si>
  <si>
    <t>Prediction / Forecast</t>
  </si>
  <si>
    <t>Section Description</t>
  </si>
  <si>
    <t>T1 to the first climb</t>
  </si>
  <si>
    <t>the climb</t>
  </si>
  <si>
    <t>downhill</t>
  </si>
  <si>
    <t>long flat section in the middle</t>
  </si>
  <si>
    <t>the same climb again</t>
  </si>
  <si>
    <t>same downhill again</t>
  </si>
  <si>
    <t>back to T2</t>
  </si>
  <si>
    <t>Calculated Finishtime</t>
  </si>
  <si>
    <t>Average Speed (km/h)</t>
  </si>
  <si>
    <t>Average Power (Watts)</t>
  </si>
  <si>
    <t>Total KJ</t>
  </si>
  <si>
    <t>TSS (estimated)</t>
  </si>
  <si>
    <t>NP (Watts) (estimated)</t>
  </si>
  <si>
    <t>FTP (w/kg)</t>
  </si>
  <si>
    <t>Total Weight</t>
  </si>
  <si>
    <t>DISCLAIMER This is a read-only document. Please create your own copy.</t>
  </si>
  <si>
    <t>Back to the original article</t>
  </si>
  <si>
    <t>https://johannesheinrich.de/long-distance-triathlon-ironman-bike-split-pacing/</t>
  </si>
  <si>
    <t>Parameters</t>
  </si>
  <si>
    <t>Speed</t>
  </si>
  <si>
    <t>CdA</t>
  </si>
  <si>
    <t>Grade (sine of angle)</t>
  </si>
  <si>
    <t>Starting v</t>
  </si>
  <si>
    <t>f</t>
  </si>
  <si>
    <t>f'</t>
  </si>
  <si>
    <t>v1</t>
  </si>
  <si>
    <t>total wind</t>
  </si>
  <si>
    <t>v2</t>
  </si>
  <si>
    <t>v3</t>
  </si>
  <si>
    <t>v4</t>
  </si>
  <si>
    <t>v5</t>
  </si>
  <si>
    <t>v6</t>
  </si>
  <si>
    <t>v7</t>
  </si>
  <si>
    <t>v8</t>
  </si>
  <si>
    <t>Calculating Air Density from temperature, air pressure and relative humidity</t>
  </si>
  <si>
    <t>Temperature (Tc)</t>
  </si>
  <si>
    <t>Celcius</t>
  </si>
  <si>
    <t>Relative Humidity (RH)</t>
  </si>
  <si>
    <t>%</t>
  </si>
  <si>
    <t>Barametric Pressure (P)</t>
  </si>
  <si>
    <t>hPa</t>
  </si>
  <si>
    <t>Temperature (Kelvin)</t>
  </si>
  <si>
    <t>Tk</t>
  </si>
  <si>
    <t>Kelvin</t>
  </si>
  <si>
    <t>Saturation Vapour Pressure</t>
  </si>
  <si>
    <t>Es</t>
  </si>
  <si>
    <t>mbars</t>
  </si>
  <si>
    <t>Vapour Pressure</t>
  </si>
  <si>
    <t>E</t>
  </si>
  <si>
    <t>Virtual Temperature</t>
  </si>
  <si>
    <t>Tv</t>
  </si>
  <si>
    <t>Air Density</t>
  </si>
  <si>
    <t>kg/m3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</si>
</sst>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_(* #,##0.0_);_(* \(#,##0.0\);_(* \-??_);_(@_)"/>
    <numFmt numFmtId="167" formatCode="_(* #,##0.00_);_(* \(#,##0.00\);_(* \-??_);_(@_)"/>
    <numFmt numFmtId="168" formatCode="_-* #,##0.0_-;\-* #,##0.0_-;_-* \-??_-;_-@"/>
  </numFmts>
  <fonts count="15">
    <font>
      <sz val="10.0"/>
      <color rgb="FF000000"/>
      <name val="Arial"/>
    </font>
    <font>
      <b/>
      <sz val="12.0"/>
      <name val="Arial"/>
    </font>
    <font>
      <sz val="11.0"/>
      <name val="Arial"/>
    </font>
    <font>
      <b/>
      <sz val="11.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000000"/>
      <name val="Arial"/>
    </font>
    <font/>
    <font>
      <sz val="11.0"/>
      <color rgb="FFFF0000"/>
      <name val="Arial"/>
    </font>
    <font>
      <u/>
      <sz val="11.0"/>
      <color rgb="FFFF0000"/>
      <name val="Arial"/>
    </font>
    <font>
      <b/>
      <sz val="12.0"/>
      <color rgb="FF000000"/>
      <name val="Calibri"/>
    </font>
    <font>
      <sz val="10.0"/>
      <name val="Arial"/>
    </font>
    <font>
      <b/>
      <sz val="10.0"/>
      <name val="Tahoma"/>
    </font>
    <font>
      <sz val="10.0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17">
    <border/>
    <border>
      <bottom style="thick">
        <color rgb="FFFF9900"/>
      </bottom>
    </border>
    <border>
      <right style="thick">
        <color rgb="FFFF9900"/>
      </right>
    </border>
    <border>
      <bottom style="thick">
        <color rgb="FF6AA84F"/>
      </bottom>
    </border>
    <border>
      <left/>
      <right/>
      <top/>
      <bottom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</border>
    <border>
      <left style="thin">
        <color rgb="FF969696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2" fontId="4" numFmtId="0" xfId="0" applyAlignment="1" applyFill="1" applyFont="1">
      <alignment horizontal="center" readingOrder="0" shrinkToFit="0" wrapText="0"/>
    </xf>
    <xf borderId="2" fillId="0" fontId="5" numFmtId="0" xfId="0" applyAlignment="1" applyBorder="1" applyFont="1">
      <alignment horizontal="right" readingOrder="0" shrinkToFit="0" vertical="center" wrapText="0"/>
    </xf>
    <xf borderId="0" fillId="2" fontId="4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2" fontId="6" numFmtId="2" xfId="0" applyAlignment="1" applyFont="1" applyNumberFormat="1">
      <alignment horizontal="center" shrinkToFit="0" wrapText="0"/>
    </xf>
    <xf borderId="0" fillId="2" fontId="4" numFmtId="9" xfId="0" applyAlignment="1" applyFont="1" applyNumberFormat="1">
      <alignment horizontal="center" readingOrder="0" shrinkToFit="0" wrapText="0"/>
    </xf>
    <xf borderId="0" fillId="2" fontId="6" numFmtId="2" xfId="0" applyAlignment="1" applyFont="1" applyNumberFormat="1">
      <alignment horizontal="center" readingOrder="0" shrinkToFit="0" wrapText="0"/>
    </xf>
    <xf borderId="2" fillId="0" fontId="7" numFmtId="0" xfId="0" applyAlignment="1" applyBorder="1" applyFont="1">
      <alignment horizontal="right" readingOrder="0" shrinkToFit="0" vertical="center" wrapText="0"/>
    </xf>
    <xf borderId="0" fillId="0" fontId="7" numFmtId="164" xfId="0" applyAlignment="1" applyFont="1" applyNumberFormat="1">
      <alignment horizontal="center" readingOrder="0" shrinkToFit="0" wrapText="0"/>
    </xf>
    <xf borderId="0" fillId="0" fontId="7" numFmtId="164" xfId="0" applyAlignment="1" applyFont="1" applyNumberFormat="1">
      <alignment horizontal="center" shrinkToFit="0" wrapText="0"/>
    </xf>
    <xf borderId="0" fillId="0" fontId="7" numFmtId="10" xfId="0" applyAlignment="1" applyFont="1" applyNumberFormat="1">
      <alignment horizontal="center" shrinkToFit="0" wrapText="0"/>
    </xf>
    <xf borderId="0" fillId="0" fontId="2" numFmtId="0" xfId="0" applyAlignment="1" applyFont="1">
      <alignment horizontal="left" shrinkToFit="0" wrapText="0"/>
    </xf>
    <xf borderId="0" fillId="2" fontId="6" numFmtId="0" xfId="0" applyAlignment="1" applyFont="1">
      <alignment horizontal="center" shrinkToFit="0" wrapText="0"/>
    </xf>
    <xf borderId="0" fillId="0" fontId="7" numFmtId="21" xfId="0" applyAlignment="1" applyFont="1" applyNumberFormat="1">
      <alignment horizontal="center" shrinkToFit="0" wrapText="0"/>
    </xf>
    <xf borderId="0" fillId="0" fontId="3" numFmtId="0" xfId="0" applyAlignment="1" applyFont="1">
      <alignment horizontal="left" shrinkToFit="0" wrapText="0"/>
    </xf>
    <xf borderId="0" fillId="2" fontId="4" numFmtId="0" xfId="0" applyAlignment="1" applyFont="1">
      <alignment horizontal="center" readingOrder="0" shrinkToFit="0" vertical="bottom" wrapText="0"/>
    </xf>
    <xf borderId="2" fillId="0" fontId="2" numFmtId="0" xfId="0" applyAlignment="1" applyBorder="1" applyFont="1">
      <alignment horizontal="right" readingOrder="0" shrinkToFit="0" vertical="center" wrapText="0"/>
    </xf>
    <xf borderId="0" fillId="0" fontId="2" numFmtId="3" xfId="0" applyAlignment="1" applyFont="1" applyNumberFormat="1">
      <alignment horizontal="center" readingOrder="0" shrinkToFit="0" wrapText="0"/>
    </xf>
    <xf borderId="0" fillId="0" fontId="2" numFmtId="3" xfId="0" applyAlignment="1" applyFont="1" applyNumberFormat="1">
      <alignment horizontal="center" shrinkToFit="0" wrapText="0"/>
    </xf>
    <xf borderId="0" fillId="2" fontId="6" numFmtId="1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horizontal="center" shrinkToFit="0" wrapText="0"/>
    </xf>
    <xf borderId="1" fillId="0" fontId="2" numFmtId="0" xfId="0" applyAlignment="1" applyBorder="1" applyFont="1">
      <alignment horizontal="left" readingOrder="0" shrinkToFit="0" wrapText="0"/>
    </xf>
    <xf borderId="1" fillId="2" fontId="6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readingOrder="0" shrinkToFit="0" wrapText="0"/>
    </xf>
    <xf borderId="3" fillId="0" fontId="8" numFmtId="0" xfId="0" applyBorder="1" applyFont="1"/>
    <xf borderId="2" fillId="0" fontId="5" numFmtId="0" xfId="0" applyAlignment="1" applyBorder="1" applyFont="1">
      <alignment horizontal="right" readingOrder="0" shrinkToFit="0" vertical="top" wrapText="0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left" readingOrder="0" shrinkToFit="0" wrapText="0"/>
    </xf>
    <xf borderId="0" fillId="3" fontId="4" numFmtId="21" xfId="0" applyAlignment="1" applyFill="1" applyFont="1" applyNumberFormat="1">
      <alignment horizontal="center" shrinkToFit="0" vertical="center" wrapText="0"/>
    </xf>
    <xf borderId="2" fillId="0" fontId="8" numFmtId="0" xfId="0" applyBorder="1" applyFont="1"/>
    <xf borderId="0" fillId="0" fontId="2" numFmtId="0" xfId="0" applyAlignment="1" applyFont="1">
      <alignment horizontal="left" readingOrder="0" shrinkToFit="0" wrapText="0"/>
    </xf>
    <xf borderId="0" fillId="3" fontId="6" numFmtId="164" xfId="0" applyAlignment="1" applyFont="1" applyNumberFormat="1">
      <alignment horizontal="center" shrinkToFit="0" vertical="center" wrapText="0"/>
    </xf>
    <xf borderId="0" fillId="3" fontId="4" numFmtId="1" xfId="0" applyAlignment="1" applyFont="1" applyNumberFormat="1">
      <alignment horizontal="center" shrinkToFit="0" vertical="center" wrapText="0"/>
    </xf>
    <xf borderId="0" fillId="3" fontId="6" numFmtId="1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3" fontId="6" numFmtId="164" xfId="0" applyAlignment="1" applyFont="1" applyNumberFormat="1">
      <alignment horizontal="center" shrinkToFit="0" wrapText="0"/>
    </xf>
    <xf borderId="3" fillId="0" fontId="2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horizontal="center" shrinkToFit="0" wrapText="0"/>
    </xf>
    <xf borderId="0" fillId="4" fontId="6" numFmtId="0" xfId="0" applyAlignment="1" applyFill="1" applyFont="1">
      <alignment horizontal="left" readingOrder="0" shrinkToFit="0" vertical="center" wrapText="0"/>
    </xf>
    <xf borderId="0" fillId="5" fontId="9" numFmtId="0" xfId="0" applyAlignment="1" applyFill="1" applyFont="1">
      <alignment horizontal="left" readingOrder="0" shrinkToFit="0" vertical="center" wrapText="0"/>
    </xf>
    <xf borderId="0" fillId="5" fontId="10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0" fillId="0" fontId="12" numFmtId="2" xfId="0" applyAlignment="1" applyFont="1" applyNumberFormat="1">
      <alignment shrinkToFit="0" wrapText="0"/>
    </xf>
    <xf borderId="0" fillId="0" fontId="12" numFmtId="10" xfId="0" applyAlignment="1" applyFont="1" applyNumberFormat="1">
      <alignment shrinkToFit="0" wrapText="0"/>
    </xf>
    <xf borderId="0" fillId="0" fontId="12" numFmtId="165" xfId="0" applyAlignment="1" applyFont="1" applyNumberFormat="1">
      <alignment shrinkToFit="0" wrapText="0"/>
    </xf>
    <xf borderId="4" fillId="5" fontId="13" numFmtId="0" xfId="0" applyAlignment="1" applyBorder="1" applyFont="1">
      <alignment horizontal="left" shrinkToFit="0" wrapText="1"/>
    </xf>
    <xf borderId="4" fillId="5" fontId="14" numFmtId="0" xfId="0" applyAlignment="1" applyBorder="1" applyFont="1">
      <alignment shrinkToFit="0" wrapText="0"/>
    </xf>
    <xf borderId="5" fillId="5" fontId="14" numFmtId="0" xfId="0" applyAlignment="1" applyBorder="1" applyFont="1">
      <alignment shrinkToFit="0" wrapText="0"/>
    </xf>
    <xf borderId="6" fillId="6" fontId="14" numFmtId="166" xfId="0" applyAlignment="1" applyBorder="1" applyFill="1" applyFont="1" applyNumberFormat="1">
      <alignment shrinkToFit="0" wrapText="0"/>
    </xf>
    <xf borderId="7" fillId="5" fontId="14" numFmtId="0" xfId="0" applyAlignment="1" applyBorder="1" applyFont="1">
      <alignment shrinkToFit="0" wrapText="0"/>
    </xf>
    <xf borderId="8" fillId="5" fontId="14" numFmtId="0" xfId="0" applyAlignment="1" applyBorder="1" applyFont="1">
      <alignment shrinkToFit="0" wrapText="0"/>
    </xf>
    <xf borderId="9" fillId="6" fontId="14" numFmtId="1" xfId="0" applyAlignment="1" applyBorder="1" applyFont="1" applyNumberFormat="1">
      <alignment shrinkToFit="0" wrapText="0"/>
    </xf>
    <xf borderId="10" fillId="5" fontId="14" numFmtId="0" xfId="0" applyAlignment="1" applyBorder="1" applyFont="1">
      <alignment shrinkToFit="0" wrapText="0"/>
    </xf>
    <xf borderId="11" fillId="5" fontId="14" numFmtId="0" xfId="0" applyAlignment="1" applyBorder="1" applyFont="1">
      <alignment shrinkToFit="0" wrapText="0"/>
    </xf>
    <xf borderId="12" fillId="6" fontId="14" numFmtId="166" xfId="0" applyAlignment="1" applyBorder="1" applyFont="1" applyNumberFormat="1">
      <alignment shrinkToFit="0" wrapText="0"/>
    </xf>
    <xf borderId="13" fillId="5" fontId="14" numFmtId="0" xfId="0" applyAlignment="1" applyBorder="1" applyFont="1">
      <alignment shrinkToFit="0" wrapText="0"/>
    </xf>
    <xf borderId="5" fillId="7" fontId="14" numFmtId="0" xfId="0" applyAlignment="1" applyBorder="1" applyFill="1" applyFont="1">
      <alignment shrinkToFit="0" wrapText="0"/>
    </xf>
    <xf borderId="6" fillId="7" fontId="14" numFmtId="0" xfId="0" applyAlignment="1" applyBorder="1" applyFont="1">
      <alignment shrinkToFit="0" wrapText="0"/>
    </xf>
    <xf borderId="7" fillId="7" fontId="14" numFmtId="0" xfId="0" applyAlignment="1" applyBorder="1" applyFont="1">
      <alignment shrinkToFit="0" wrapText="0"/>
    </xf>
    <xf borderId="11" fillId="7" fontId="14" numFmtId="0" xfId="0" applyAlignment="1" applyBorder="1" applyFont="1">
      <alignment shrinkToFit="0" wrapText="0"/>
    </xf>
    <xf borderId="12" fillId="7" fontId="14" numFmtId="164" xfId="0" applyAlignment="1" applyBorder="1" applyFont="1" applyNumberFormat="1">
      <alignment shrinkToFit="0" wrapText="0"/>
    </xf>
    <xf borderId="13" fillId="7" fontId="14" numFmtId="0" xfId="0" applyAlignment="1" applyBorder="1" applyFont="1">
      <alignment shrinkToFit="0" wrapText="0"/>
    </xf>
    <xf borderId="12" fillId="7" fontId="14" numFmtId="2" xfId="0" applyAlignment="1" applyBorder="1" applyFont="1" applyNumberFormat="1">
      <alignment shrinkToFit="0" wrapText="0"/>
    </xf>
    <xf borderId="12" fillId="7" fontId="14" numFmtId="167" xfId="0" applyAlignment="1" applyBorder="1" applyFont="1" applyNumberFormat="1">
      <alignment shrinkToFit="0" wrapText="0"/>
    </xf>
    <xf borderId="8" fillId="7" fontId="14" numFmtId="0" xfId="0" applyAlignment="1" applyBorder="1" applyFont="1">
      <alignment shrinkToFit="0" wrapText="0"/>
    </xf>
    <xf borderId="9" fillId="7" fontId="14" numFmtId="168" xfId="0" applyAlignment="1" applyBorder="1" applyFont="1" applyNumberFormat="1">
      <alignment shrinkToFit="0" wrapText="0"/>
    </xf>
    <xf borderId="10" fillId="7" fontId="14" numFmtId="0" xfId="0" applyAlignment="1" applyBorder="1" applyFont="1">
      <alignment shrinkToFit="0" wrapText="0"/>
    </xf>
    <xf borderId="12" fillId="7" fontId="14" numFmtId="168" xfId="0" applyAlignment="1" applyBorder="1" applyFont="1" applyNumberFormat="1">
      <alignment shrinkToFit="0" wrapText="0"/>
    </xf>
    <xf borderId="14" fillId="8" fontId="13" numFmtId="0" xfId="0" applyAlignment="1" applyBorder="1" applyFill="1" applyFont="1">
      <alignment shrinkToFit="0" wrapText="0"/>
    </xf>
    <xf borderId="15" fillId="8" fontId="13" numFmtId="165" xfId="0" applyAlignment="1" applyBorder="1" applyFont="1" applyNumberFormat="1">
      <alignment shrinkToFit="0" wrapText="0"/>
    </xf>
    <xf borderId="16" fillId="8" fontId="1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johannesheinrich.de/long-distance-triathlon-ironman-bike-split-pacing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7.29" defaultRowHeight="15.0"/>
  <cols>
    <col customWidth="1" min="1" max="1" width="24.43"/>
    <col customWidth="1" min="2" max="2" width="10.0"/>
    <col customWidth="1" min="3" max="3" width="38.43"/>
    <col customWidth="1" min="4" max="23" width="13.71"/>
  </cols>
  <sheetData>
    <row r="1" ht="24.75" customHeight="1">
      <c r="A1" s="1" t="s">
        <v>0</v>
      </c>
      <c r="B1" s="2"/>
      <c r="C1" s="3" t="s">
        <v>1</v>
      </c>
      <c r="D1" s="4">
        <v>1.0</v>
      </c>
      <c r="E1" s="4">
        <v>2.0</v>
      </c>
      <c r="F1" s="4">
        <v>3.0</v>
      </c>
      <c r="G1" s="4">
        <v>4.0</v>
      </c>
      <c r="H1" s="4">
        <v>5.0</v>
      </c>
      <c r="I1" s="4">
        <v>6.0</v>
      </c>
      <c r="J1" s="4">
        <v>7.0</v>
      </c>
      <c r="K1" s="4">
        <v>8.0</v>
      </c>
      <c r="L1" s="4">
        <v>9.0</v>
      </c>
      <c r="M1" s="4">
        <v>10.0</v>
      </c>
      <c r="N1" s="4">
        <v>11.0</v>
      </c>
      <c r="O1" s="4">
        <v>12.0</v>
      </c>
      <c r="P1" s="4">
        <v>13.0</v>
      </c>
      <c r="Q1" s="4">
        <v>14.0</v>
      </c>
      <c r="R1" s="4">
        <v>15.0</v>
      </c>
      <c r="S1" s="4">
        <v>16.0</v>
      </c>
      <c r="T1" s="4">
        <v>17.0</v>
      </c>
      <c r="U1" s="4">
        <v>18.0</v>
      </c>
      <c r="V1" s="4">
        <v>19.0</v>
      </c>
      <c r="W1" s="4">
        <v>20.0</v>
      </c>
    </row>
    <row r="2" ht="15.75" customHeight="1">
      <c r="A2" s="5" t="s">
        <v>2</v>
      </c>
      <c r="B2" s="6">
        <v>71.0</v>
      </c>
      <c r="C2" s="7" t="s">
        <v>3</v>
      </c>
      <c r="D2" s="8">
        <v>63.0</v>
      </c>
      <c r="E2" s="8">
        <v>2.0</v>
      </c>
      <c r="F2" s="8">
        <v>3.5</v>
      </c>
      <c r="G2" s="8">
        <v>64.0</v>
      </c>
      <c r="H2" s="8">
        <v>2.0</v>
      </c>
      <c r="I2" s="8">
        <v>3.5</v>
      </c>
      <c r="J2" s="8">
        <v>40.0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ht="15.75" customHeight="1">
      <c r="A3" s="5" t="s">
        <v>4</v>
      </c>
      <c r="B3" s="6">
        <v>10.0</v>
      </c>
      <c r="C3" s="7" t="s">
        <v>5</v>
      </c>
      <c r="D3" s="8">
        <v>193.0</v>
      </c>
      <c r="E3" s="8">
        <v>142.0</v>
      </c>
      <c r="F3" s="8">
        <v>-148.0</v>
      </c>
      <c r="G3" s="8">
        <v>0.0</v>
      </c>
      <c r="H3" s="8">
        <v>14.0</v>
      </c>
      <c r="I3" s="8">
        <v>-148.0</v>
      </c>
      <c r="J3" s="8">
        <v>-30.0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15.75" customHeight="1">
      <c r="A4" s="9" t="s">
        <v>6</v>
      </c>
      <c r="B4" s="10">
        <v>0.45</v>
      </c>
      <c r="C4" s="7" t="s">
        <v>7</v>
      </c>
      <c r="D4" s="11">
        <v>1.0</v>
      </c>
      <c r="E4" s="11">
        <v>1.6</v>
      </c>
      <c r="F4" s="11">
        <v>0.0</v>
      </c>
      <c r="G4" s="11">
        <v>1.0</v>
      </c>
      <c r="H4" s="11">
        <v>1.6</v>
      </c>
      <c r="I4" s="11">
        <v>0.0</v>
      </c>
      <c r="J4" s="11">
        <v>1.0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5.75" customHeight="1">
      <c r="A5" s="9" t="s">
        <v>8</v>
      </c>
      <c r="B5" s="12">
        <v>0.2</v>
      </c>
      <c r="C5" s="13" t="s">
        <v>9</v>
      </c>
      <c r="D5" s="14">
        <f>D2</f>
        <v>63</v>
      </c>
      <c r="E5" s="15">
        <f t="shared" ref="E5:W5" si="1">IF(E2="","",D5+E2)</f>
        <v>65</v>
      </c>
      <c r="F5" s="15">
        <f t="shared" si="1"/>
        <v>68.5</v>
      </c>
      <c r="G5" s="15">
        <f t="shared" si="1"/>
        <v>132.5</v>
      </c>
      <c r="H5" s="15">
        <f t="shared" si="1"/>
        <v>134.5</v>
      </c>
      <c r="I5" s="15">
        <f t="shared" si="1"/>
        <v>138</v>
      </c>
      <c r="J5" s="15">
        <f t="shared" si="1"/>
        <v>178</v>
      </c>
      <c r="K5" s="15" t="str">
        <f t="shared" si="1"/>
        <v/>
      </c>
      <c r="L5" s="15" t="str">
        <f t="shared" si="1"/>
        <v/>
      </c>
      <c r="M5" s="15" t="str">
        <f t="shared" si="1"/>
        <v/>
      </c>
      <c r="N5" s="15" t="str">
        <f t="shared" si="1"/>
        <v/>
      </c>
      <c r="O5" s="15" t="str">
        <f t="shared" si="1"/>
        <v/>
      </c>
      <c r="P5" s="15" t="str">
        <f t="shared" si="1"/>
        <v/>
      </c>
      <c r="Q5" s="15" t="str">
        <f t="shared" si="1"/>
        <v/>
      </c>
      <c r="R5" s="15" t="str">
        <f t="shared" si="1"/>
        <v/>
      </c>
      <c r="S5" s="15" t="str">
        <f t="shared" si="1"/>
        <v/>
      </c>
      <c r="T5" s="15" t="str">
        <f t="shared" si="1"/>
        <v/>
      </c>
      <c r="U5" s="15" t="str">
        <f t="shared" si="1"/>
        <v/>
      </c>
      <c r="V5" s="15" t="str">
        <f t="shared" si="1"/>
        <v/>
      </c>
      <c r="W5" s="15" t="str">
        <f t="shared" si="1"/>
        <v/>
      </c>
    </row>
    <row r="6" ht="15.75" customHeight="1">
      <c r="A6" s="9" t="s">
        <v>10</v>
      </c>
      <c r="B6" s="10">
        <v>0.30000000000000004</v>
      </c>
      <c r="C6" s="13" t="s">
        <v>11</v>
      </c>
      <c r="D6" s="16">
        <f>D3/(D2*1000)</f>
        <v>0.003063492063</v>
      </c>
      <c r="E6" s="16">
        <f t="shared" ref="E6:W6" si="2">IF(E3="","",E3/(E2*1000))</f>
        <v>0.071</v>
      </c>
      <c r="F6" s="16">
        <f t="shared" si="2"/>
        <v>-0.04228571429</v>
      </c>
      <c r="G6" s="16">
        <f t="shared" si="2"/>
        <v>0</v>
      </c>
      <c r="H6" s="16">
        <f t="shared" si="2"/>
        <v>0.007</v>
      </c>
      <c r="I6" s="16">
        <f t="shared" si="2"/>
        <v>-0.04228571429</v>
      </c>
      <c r="J6" s="16">
        <f t="shared" si="2"/>
        <v>-0.00075</v>
      </c>
      <c r="K6" s="16" t="str">
        <f t="shared" si="2"/>
        <v/>
      </c>
      <c r="L6" s="16" t="str">
        <f t="shared" si="2"/>
        <v/>
      </c>
      <c r="M6" s="16" t="str">
        <f t="shared" si="2"/>
        <v/>
      </c>
      <c r="N6" s="16" t="str">
        <f t="shared" si="2"/>
        <v/>
      </c>
      <c r="O6" s="16" t="str">
        <f t="shared" si="2"/>
        <v/>
      </c>
      <c r="P6" s="16" t="str">
        <f t="shared" si="2"/>
        <v/>
      </c>
      <c r="Q6" s="16" t="str">
        <f t="shared" si="2"/>
        <v/>
      </c>
      <c r="R6" s="16" t="str">
        <f t="shared" si="2"/>
        <v/>
      </c>
      <c r="S6" s="16" t="str">
        <f t="shared" si="2"/>
        <v/>
      </c>
      <c r="T6" s="16" t="str">
        <f t="shared" si="2"/>
        <v/>
      </c>
      <c r="U6" s="16" t="str">
        <f t="shared" si="2"/>
        <v/>
      </c>
      <c r="V6" s="16" t="str">
        <f t="shared" si="2"/>
        <v/>
      </c>
      <c r="W6" s="16" t="str">
        <f t="shared" si="2"/>
        <v/>
      </c>
    </row>
    <row r="7" ht="15.75" customHeight="1">
      <c r="A7" s="17" t="s">
        <v>12</v>
      </c>
      <c r="B7" s="18">
        <v>0.0038</v>
      </c>
      <c r="C7" s="13" t="s">
        <v>13</v>
      </c>
      <c r="D7" s="19">
        <f>D2/D9/24</f>
        <v>0.05893143283</v>
      </c>
      <c r="E7" s="19">
        <f t="shared" ref="E7:W7" si="3">IF(E4="","",E2/E9/24)</f>
        <v>0.003545921805</v>
      </c>
      <c r="F7" s="19">
        <f t="shared" si="3"/>
        <v>0.003061533739</v>
      </c>
      <c r="G7" s="19">
        <f t="shared" si="3"/>
        <v>0.05748494039</v>
      </c>
      <c r="H7" s="19">
        <f t="shared" si="3"/>
        <v>0.001622069561</v>
      </c>
      <c r="I7" s="19">
        <f t="shared" si="3"/>
        <v>0.003061533739</v>
      </c>
      <c r="J7" s="19">
        <f t="shared" si="3"/>
        <v>0.04052775163</v>
      </c>
      <c r="K7" s="19" t="str">
        <f t="shared" si="3"/>
        <v/>
      </c>
      <c r="L7" s="19" t="str">
        <f t="shared" si="3"/>
        <v/>
      </c>
      <c r="M7" s="19" t="str">
        <f t="shared" si="3"/>
        <v/>
      </c>
      <c r="N7" s="19" t="str">
        <f t="shared" si="3"/>
        <v/>
      </c>
      <c r="O7" s="19" t="str">
        <f t="shared" si="3"/>
        <v/>
      </c>
      <c r="P7" s="19" t="str">
        <f t="shared" si="3"/>
        <v/>
      </c>
      <c r="Q7" s="19" t="str">
        <f t="shared" si="3"/>
        <v/>
      </c>
      <c r="R7" s="19" t="str">
        <f t="shared" si="3"/>
        <v/>
      </c>
      <c r="S7" s="19" t="str">
        <f t="shared" si="3"/>
        <v/>
      </c>
      <c r="T7" s="19" t="str">
        <f t="shared" si="3"/>
        <v/>
      </c>
      <c r="U7" s="19" t="str">
        <f t="shared" si="3"/>
        <v/>
      </c>
      <c r="V7" s="19" t="str">
        <f t="shared" si="3"/>
        <v/>
      </c>
      <c r="W7" s="19" t="str">
        <f t="shared" si="3"/>
        <v/>
      </c>
    </row>
    <row r="8" ht="15.75" customHeight="1">
      <c r="A8" s="20" t="s">
        <v>14</v>
      </c>
      <c r="B8" s="21">
        <v>288.0</v>
      </c>
      <c r="C8" s="13" t="s">
        <v>15</v>
      </c>
      <c r="D8" s="19">
        <f>D7</f>
        <v>0.05893143283</v>
      </c>
      <c r="E8" s="19">
        <f t="shared" ref="E8:W8" si="4">IF(E4="","",D8+E7)</f>
        <v>0.06247735464</v>
      </c>
      <c r="F8" s="19">
        <f t="shared" si="4"/>
        <v>0.06553888838</v>
      </c>
      <c r="G8" s="19">
        <f t="shared" si="4"/>
        <v>0.1230238288</v>
      </c>
      <c r="H8" s="19">
        <f t="shared" si="4"/>
        <v>0.1246458983</v>
      </c>
      <c r="I8" s="19">
        <f t="shared" si="4"/>
        <v>0.1277074321</v>
      </c>
      <c r="J8" s="19">
        <f t="shared" si="4"/>
        <v>0.1682351837</v>
      </c>
      <c r="K8" s="19" t="str">
        <f t="shared" si="4"/>
        <v/>
      </c>
      <c r="L8" s="19" t="str">
        <f t="shared" si="4"/>
        <v/>
      </c>
      <c r="M8" s="19" t="str">
        <f t="shared" si="4"/>
        <v/>
      </c>
      <c r="N8" s="19" t="str">
        <f t="shared" si="4"/>
        <v/>
      </c>
      <c r="O8" s="19" t="str">
        <f t="shared" si="4"/>
        <v/>
      </c>
      <c r="P8" s="19" t="str">
        <f t="shared" si="4"/>
        <v/>
      </c>
      <c r="Q8" s="19" t="str">
        <f t="shared" si="4"/>
        <v/>
      </c>
      <c r="R8" s="19" t="str">
        <f t="shared" si="4"/>
        <v/>
      </c>
      <c r="S8" s="19" t="str">
        <f t="shared" si="4"/>
        <v/>
      </c>
      <c r="T8" s="19" t="str">
        <f t="shared" si="4"/>
        <v/>
      </c>
      <c r="U8" s="19" t="str">
        <f t="shared" si="4"/>
        <v/>
      </c>
      <c r="V8" s="19" t="str">
        <f t="shared" si="4"/>
        <v/>
      </c>
      <c r="W8" s="19" t="str">
        <f t="shared" si="4"/>
        <v/>
      </c>
    </row>
    <row r="9" ht="15.75" customHeight="1">
      <c r="A9" s="9" t="s">
        <v>16</v>
      </c>
      <c r="B9" s="18">
        <v>1015.0</v>
      </c>
      <c r="C9" s="13" t="s">
        <v>17</v>
      </c>
      <c r="D9" s="15">
        <f>'Parameters (do not make any cha'!B4</f>
        <v>44.54329165</v>
      </c>
      <c r="E9" s="15">
        <f>IF(E4="","",'Parameters (do not make any cha'!C4)</f>
        <v>23.50117626</v>
      </c>
      <c r="F9" s="15">
        <f>IF(F4="","",'Parameters (do not make any cha'!D4)</f>
        <v>47.63407682</v>
      </c>
      <c r="G9" s="15">
        <f>IF(G4="","",'Parameters (do not make any cha'!E4)</f>
        <v>46.38896115</v>
      </c>
      <c r="H9" s="15">
        <f>IF(H4="","",'Parameters (do not make any cha'!F4)</f>
        <v>51.37469768</v>
      </c>
      <c r="I9" s="15">
        <f>IF(I4="","",'Parameters (do not make any cha'!G4)</f>
        <v>47.63407682</v>
      </c>
      <c r="J9" s="15">
        <f>IF(J4="","",'Parameters (do not make any cha'!H4)</f>
        <v>41.1240841</v>
      </c>
      <c r="K9" s="15" t="str">
        <f>IF(K4="","",'Parameters (do not make any cha'!I4)</f>
        <v/>
      </c>
      <c r="L9" s="15" t="str">
        <f>IF(L4="","",'Parameters (do not make any cha'!J4)</f>
        <v/>
      </c>
      <c r="M9" s="15" t="str">
        <f>IF(M4="","",'Parameters (do not make any cha'!K4)</f>
        <v/>
      </c>
      <c r="N9" s="15" t="str">
        <f>IF(N4="","",'Parameters (do not make any cha'!L4)</f>
        <v/>
      </c>
      <c r="O9" s="15" t="str">
        <f>IF(O4="","",'Parameters (do not make any cha'!M4)</f>
        <v/>
      </c>
      <c r="P9" s="15" t="str">
        <f>IF(P4="","",'Parameters (do not make any cha'!N4)</f>
        <v/>
      </c>
      <c r="Q9" s="15" t="str">
        <f>IF(Q4="","",'Parameters (do not make any cha'!O4)</f>
        <v/>
      </c>
      <c r="R9" s="15" t="str">
        <f>IF(R4="","",'Parameters (do not make any cha'!P4)</f>
        <v/>
      </c>
      <c r="S9" s="15" t="str">
        <f>IF(S4="","",'Parameters (do not make any cha'!Q4)</f>
        <v/>
      </c>
      <c r="T9" s="15" t="str">
        <f>IF(T4="","",'Parameters (do not make any cha'!R4)</f>
        <v/>
      </c>
      <c r="U9" s="15" t="str">
        <f>IF(U4="","",'Parameters (do not make any cha'!S4)</f>
        <v/>
      </c>
      <c r="V9" s="15" t="str">
        <f>IF(V4="","",'Parameters (do not make any cha'!T4)</f>
        <v/>
      </c>
      <c r="W9" s="15" t="str">
        <f>IF(W4="","",'Parameters (do not make any cha'!U4)</f>
        <v/>
      </c>
    </row>
    <row r="10" ht="15.75" customHeight="1">
      <c r="A10" s="5" t="s">
        <v>18</v>
      </c>
      <c r="B10" s="21">
        <v>28.0</v>
      </c>
      <c r="C10" s="22" t="s">
        <v>19</v>
      </c>
      <c r="D10" s="23">
        <f>D4*$B$8</f>
        <v>288</v>
      </c>
      <c r="E10" s="24">
        <f t="shared" ref="E10:W10" si="5">IF(E4="","",E4*$B$8)</f>
        <v>460.8</v>
      </c>
      <c r="F10" s="24">
        <f t="shared" si="5"/>
        <v>0</v>
      </c>
      <c r="G10" s="24">
        <f t="shared" si="5"/>
        <v>288</v>
      </c>
      <c r="H10" s="24">
        <f t="shared" si="5"/>
        <v>460.8</v>
      </c>
      <c r="I10" s="24">
        <f t="shared" si="5"/>
        <v>0</v>
      </c>
      <c r="J10" s="24">
        <f t="shared" si="5"/>
        <v>288</v>
      </c>
      <c r="K10" s="24" t="str">
        <f t="shared" si="5"/>
        <v/>
      </c>
      <c r="L10" s="24" t="str">
        <f t="shared" si="5"/>
        <v/>
      </c>
      <c r="M10" s="24" t="str">
        <f t="shared" si="5"/>
        <v/>
      </c>
      <c r="N10" s="24" t="str">
        <f t="shared" si="5"/>
        <v/>
      </c>
      <c r="O10" s="24" t="str">
        <f t="shared" si="5"/>
        <v/>
      </c>
      <c r="P10" s="24" t="str">
        <f t="shared" si="5"/>
        <v/>
      </c>
      <c r="Q10" s="24" t="str">
        <f t="shared" si="5"/>
        <v/>
      </c>
      <c r="R10" s="24" t="str">
        <f t="shared" si="5"/>
        <v/>
      </c>
      <c r="S10" s="24" t="str">
        <f t="shared" si="5"/>
        <v/>
      </c>
      <c r="T10" s="24" t="str">
        <f t="shared" si="5"/>
        <v/>
      </c>
      <c r="U10" s="24" t="str">
        <f t="shared" si="5"/>
        <v/>
      </c>
      <c r="V10" s="24" t="str">
        <f t="shared" si="5"/>
        <v/>
      </c>
      <c r="W10" s="24" t="str">
        <f t="shared" si="5"/>
        <v/>
      </c>
    </row>
    <row r="11" ht="15.75" customHeight="1">
      <c r="A11" s="9" t="s">
        <v>20</v>
      </c>
      <c r="B11" s="25">
        <v>65.0</v>
      </c>
      <c r="C11" s="13" t="s">
        <v>21</v>
      </c>
      <c r="D11" s="26">
        <f>D10*D7*3600*24/1000</f>
        <v>1466.402629</v>
      </c>
      <c r="E11" s="26">
        <f t="shared" ref="E11:W11" si="6">IF(E4="","",E10*E7*3600*24/1000)</f>
        <v>141.1742103</v>
      </c>
      <c r="F11" s="26">
        <f t="shared" si="6"/>
        <v>0</v>
      </c>
      <c r="G11" s="26">
        <f t="shared" si="6"/>
        <v>1430.409269</v>
      </c>
      <c r="H11" s="26">
        <f t="shared" si="6"/>
        <v>64.57965009</v>
      </c>
      <c r="I11" s="26">
        <f t="shared" si="6"/>
        <v>0</v>
      </c>
      <c r="J11" s="26">
        <f t="shared" si="6"/>
        <v>1008.460149</v>
      </c>
      <c r="K11" s="26" t="str">
        <f t="shared" si="6"/>
        <v/>
      </c>
      <c r="L11" s="26" t="str">
        <f t="shared" si="6"/>
        <v/>
      </c>
      <c r="M11" s="26" t="str">
        <f t="shared" si="6"/>
        <v/>
      </c>
      <c r="N11" s="26" t="str">
        <f t="shared" si="6"/>
        <v/>
      </c>
      <c r="O11" s="26" t="str">
        <f t="shared" si="6"/>
        <v/>
      </c>
      <c r="P11" s="26" t="str">
        <f t="shared" si="6"/>
        <v/>
      </c>
      <c r="Q11" s="26" t="str">
        <f t="shared" si="6"/>
        <v/>
      </c>
      <c r="R11" s="26" t="str">
        <f t="shared" si="6"/>
        <v/>
      </c>
      <c r="S11" s="26" t="str">
        <f t="shared" si="6"/>
        <v/>
      </c>
      <c r="T11" s="26" t="str">
        <f t="shared" si="6"/>
        <v/>
      </c>
      <c r="U11" s="26" t="str">
        <f t="shared" si="6"/>
        <v/>
      </c>
      <c r="V11" s="26" t="str">
        <f t="shared" si="6"/>
        <v/>
      </c>
      <c r="W11" s="26" t="str">
        <f t="shared" si="6"/>
        <v/>
      </c>
    </row>
    <row r="12" ht="15.75" customHeight="1">
      <c r="A12" s="27" t="s">
        <v>22</v>
      </c>
      <c r="B12" s="28">
        <v>1.18</v>
      </c>
      <c r="C12" s="13" t="s">
        <v>23</v>
      </c>
      <c r="D12" s="15">
        <f>D10/$B$2</f>
        <v>4.056338028</v>
      </c>
      <c r="E12" s="15">
        <f t="shared" ref="E12:W12" si="7">IF(E4="","",E10/$B$2)</f>
        <v>6.490140845</v>
      </c>
      <c r="F12" s="15">
        <f t="shared" si="7"/>
        <v>0</v>
      </c>
      <c r="G12" s="15">
        <f t="shared" si="7"/>
        <v>4.056338028</v>
      </c>
      <c r="H12" s="15">
        <f t="shared" si="7"/>
        <v>6.490140845</v>
      </c>
      <c r="I12" s="15">
        <f t="shared" si="7"/>
        <v>0</v>
      </c>
      <c r="J12" s="15">
        <f t="shared" si="7"/>
        <v>4.056338028</v>
      </c>
      <c r="K12" s="15" t="str">
        <f t="shared" si="7"/>
        <v/>
      </c>
      <c r="L12" s="15" t="str">
        <f t="shared" si="7"/>
        <v/>
      </c>
      <c r="M12" s="15" t="str">
        <f t="shared" si="7"/>
        <v/>
      </c>
      <c r="N12" s="15" t="str">
        <f t="shared" si="7"/>
        <v/>
      </c>
      <c r="O12" s="15" t="str">
        <f t="shared" si="7"/>
        <v/>
      </c>
      <c r="P12" s="15" t="str">
        <f t="shared" si="7"/>
        <v/>
      </c>
      <c r="Q12" s="15" t="str">
        <f t="shared" si="7"/>
        <v/>
      </c>
      <c r="R12" s="15" t="str">
        <f t="shared" si="7"/>
        <v/>
      </c>
      <c r="S12" s="15" t="str">
        <f t="shared" si="7"/>
        <v/>
      </c>
      <c r="T12" s="15" t="str">
        <f t="shared" si="7"/>
        <v/>
      </c>
      <c r="U12" s="15" t="str">
        <f t="shared" si="7"/>
        <v/>
      </c>
      <c r="V12" s="15" t="str">
        <f t="shared" si="7"/>
        <v/>
      </c>
      <c r="W12" s="15" t="str">
        <f t="shared" si="7"/>
        <v/>
      </c>
    </row>
    <row r="13" ht="25.5" customHeight="1">
      <c r="A13" s="29" t="s">
        <v>24</v>
      </c>
      <c r="B13" s="30"/>
      <c r="C13" s="31" t="s">
        <v>25</v>
      </c>
      <c r="D13" s="32" t="s">
        <v>26</v>
      </c>
      <c r="E13" s="32" t="s">
        <v>27</v>
      </c>
      <c r="F13" s="32" t="s">
        <v>28</v>
      </c>
      <c r="G13" s="32" t="s">
        <v>29</v>
      </c>
      <c r="H13" s="32" t="s">
        <v>30</v>
      </c>
      <c r="I13" s="32" t="s">
        <v>31</v>
      </c>
      <c r="J13" s="32" t="s">
        <v>32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>
      <c r="A14" s="33" t="s">
        <v>33</v>
      </c>
      <c r="B14" s="34">
        <f>SUM(D7:W7)</f>
        <v>0.1682351837</v>
      </c>
      <c r="C14" s="35"/>
    </row>
    <row r="15">
      <c r="A15" s="36" t="s">
        <v>34</v>
      </c>
      <c r="B15" s="37">
        <f>J5/(((HOUR(B14)*60*60)+(MINUTE(B14)*60)+SECOND(B14))/3600)</f>
        <v>44.08365438</v>
      </c>
      <c r="C15" s="35"/>
    </row>
    <row r="16">
      <c r="A16" s="33" t="s">
        <v>35</v>
      </c>
      <c r="B16" s="38">
        <f>(D10*D7+E10*E7+F10*F7+G10*G7+H10*H7+I10*I7+J10*J7+K10*K7+L10*L7+M10*M7+N10*N7+O10*O7+P10*P7+Q10*Q7+R10*R7+S10*S7+T10*T7+U10*U7+V10*V7+W10*W7)/B14</f>
        <v>282.826204</v>
      </c>
      <c r="C16" s="35"/>
    </row>
    <row r="17">
      <c r="A17" s="36" t="s">
        <v>36</v>
      </c>
      <c r="B17" s="39">
        <f>SUM(D11:W11)</f>
        <v>4111.025908</v>
      </c>
      <c r="C17" s="35"/>
    </row>
    <row r="18">
      <c r="A18" s="40" t="s">
        <v>37</v>
      </c>
      <c r="B18" s="39">
        <f>((B16*B12)/B8)^2*B14*100*24</f>
        <v>542.1836247</v>
      </c>
      <c r="C18" s="35"/>
    </row>
    <row r="19">
      <c r="A19" s="41" t="s">
        <v>38</v>
      </c>
      <c r="B19" s="38">
        <f>B16*B12</f>
        <v>333.7349207</v>
      </c>
      <c r="C19" s="35"/>
    </row>
    <row r="20">
      <c r="A20" s="17" t="s">
        <v>39</v>
      </c>
      <c r="B20" s="42">
        <f>B8/B2</f>
        <v>4.056338028</v>
      </c>
      <c r="C20" s="35"/>
    </row>
    <row r="21">
      <c r="A21" s="43" t="s">
        <v>40</v>
      </c>
      <c r="B21" s="44">
        <f>B3+B2</f>
        <v>81</v>
      </c>
      <c r="C21" s="35"/>
    </row>
    <row r="22" ht="18.75" customHeight="1">
      <c r="A22" s="45" t="s">
        <v>41</v>
      </c>
    </row>
    <row r="23" ht="18.75" customHeight="1">
      <c r="A23" s="46" t="s">
        <v>42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8.75" customHeight="1">
      <c r="A24" s="47" t="s">
        <v>43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</sheetData>
  <mergeCells count="24">
    <mergeCell ref="Q13:Q22"/>
    <mergeCell ref="R13:R22"/>
    <mergeCell ref="S13:S22"/>
    <mergeCell ref="T13:T22"/>
    <mergeCell ref="U13:U22"/>
    <mergeCell ref="V13:V22"/>
    <mergeCell ref="W13:W22"/>
    <mergeCell ref="J13:J22"/>
    <mergeCell ref="K13:K22"/>
    <mergeCell ref="L13:L22"/>
    <mergeCell ref="M13:M22"/>
    <mergeCell ref="N13:N22"/>
    <mergeCell ref="O13:O22"/>
    <mergeCell ref="P13:P22"/>
    <mergeCell ref="A22:C22"/>
    <mergeCell ref="A23:C23"/>
    <mergeCell ref="A24:C24"/>
    <mergeCell ref="C13:C21"/>
    <mergeCell ref="D13:D22"/>
    <mergeCell ref="E13:E22"/>
    <mergeCell ref="F13:F22"/>
    <mergeCell ref="G13:G22"/>
    <mergeCell ref="H13:H22"/>
    <mergeCell ref="I13:I22"/>
  </mergeCells>
  <hyperlinks>
    <hyperlink r:id="rId2" ref="A2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11.29"/>
    <col customWidth="1" min="3" max="21" width="12.71"/>
  </cols>
  <sheetData>
    <row r="1" ht="12.0" customHeight="1">
      <c r="A1" s="48" t="s">
        <v>44</v>
      </c>
      <c r="B1" s="49"/>
    </row>
    <row r="2" ht="12.0" customHeight="1">
      <c r="A2" s="49"/>
      <c r="B2" s="49"/>
    </row>
    <row r="3" ht="12.0" customHeight="1">
      <c r="A3" s="49"/>
      <c r="B3" s="49">
        <v>1.0</v>
      </c>
      <c r="C3" s="49">
        <v>2.0</v>
      </c>
      <c r="D3" s="49">
        <v>3.0</v>
      </c>
      <c r="E3" s="49">
        <v>4.0</v>
      </c>
      <c r="F3" s="49">
        <v>5.0</v>
      </c>
      <c r="G3" s="49">
        <v>6.0</v>
      </c>
      <c r="H3" s="49">
        <v>7.0</v>
      </c>
      <c r="I3" s="49">
        <v>8.0</v>
      </c>
      <c r="J3" s="49">
        <v>9.0</v>
      </c>
      <c r="K3" s="49">
        <v>10.0</v>
      </c>
      <c r="L3" s="49">
        <v>11.0</v>
      </c>
      <c r="M3" s="49">
        <v>12.0</v>
      </c>
      <c r="N3" s="49">
        <v>13.0</v>
      </c>
      <c r="O3" s="49">
        <v>14.0</v>
      </c>
      <c r="P3" s="49">
        <v>15.0</v>
      </c>
      <c r="Q3" s="49">
        <v>16.0</v>
      </c>
      <c r="R3" s="49">
        <v>17.0</v>
      </c>
      <c r="S3" s="49">
        <v>18.0</v>
      </c>
      <c r="T3" s="49">
        <v>19.0</v>
      </c>
      <c r="U3" s="49">
        <v>20.0</v>
      </c>
    </row>
    <row r="4" ht="12.0" customHeight="1">
      <c r="A4" s="50" t="s">
        <v>45</v>
      </c>
      <c r="B4" s="51">
        <f t="shared" ref="B4:U4" si="1">B46/0.277778</f>
        <v>44.54329165</v>
      </c>
      <c r="C4" s="51">
        <f t="shared" si="1"/>
        <v>23.50117626</v>
      </c>
      <c r="D4" s="51">
        <f t="shared" si="1"/>
        <v>47.63407682</v>
      </c>
      <c r="E4" s="51">
        <f t="shared" si="1"/>
        <v>46.38896115</v>
      </c>
      <c r="F4" s="51">
        <f t="shared" si="1"/>
        <v>51.37469768</v>
      </c>
      <c r="G4" s="51">
        <f t="shared" si="1"/>
        <v>47.63407682</v>
      </c>
      <c r="H4" s="51">
        <f t="shared" si="1"/>
        <v>41.1240841</v>
      </c>
      <c r="I4" s="51">
        <f t="shared" si="1"/>
        <v>0</v>
      </c>
      <c r="J4" s="51">
        <f t="shared" si="1"/>
        <v>0</v>
      </c>
      <c r="K4" s="51">
        <f t="shared" si="1"/>
        <v>0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</row>
    <row r="5" ht="12.0" customHeight="1">
      <c r="A5" s="49"/>
      <c r="B5" s="49"/>
    </row>
    <row r="6" ht="12.0" customHeight="1">
      <c r="A6" s="49" t="s">
        <v>46</v>
      </c>
      <c r="B6" s="51">
        <f>IF(B7&lt;0,Pacing!$B$6,IF(B7&lt;0.025,Pacing!$B$5,Pacing!$B$4))</f>
        <v>0.2</v>
      </c>
      <c r="C6" s="51">
        <f>IF(C7&lt;0,Pacing!$B$6,IF(C7&lt;0.025,Pacing!$B$5,Pacing!$B$4))</f>
        <v>0.45</v>
      </c>
      <c r="D6" s="51">
        <f>IF(D7&lt;0,Pacing!$B$6,IF(D7&lt;0.025,Pacing!$B$5,Pacing!$B$4))</f>
        <v>0.3</v>
      </c>
      <c r="E6" s="51">
        <f>IF(E7&lt;0,Pacing!$B$6,IF(E7&lt;0.025,Pacing!$B$5,Pacing!$B$4))</f>
        <v>0.2</v>
      </c>
      <c r="F6" s="51">
        <f>IF(F7&lt;0,Pacing!$B$6,IF(F7&lt;0.025,Pacing!$B$5,Pacing!$B$4))</f>
        <v>0.2</v>
      </c>
      <c r="G6" s="51">
        <f>IF(G7&lt;0,Pacing!$B$6,IF(G7&lt;0.025,Pacing!$B$5,Pacing!$B$4))</f>
        <v>0.3</v>
      </c>
      <c r="H6" s="51">
        <f>IF(H7&lt;0,Pacing!$B$6,IF(H7&lt;0.025,Pacing!$B$5,Pacing!$B$4))</f>
        <v>0.3</v>
      </c>
      <c r="I6" s="51">
        <f>IF(I7&lt;0,Pacing!$B$6,IF(I7&lt;0.025,Pacing!$B$5,Pacing!$B$4))</f>
        <v>0.45</v>
      </c>
      <c r="J6" s="51">
        <f>IF(J7&lt;0,Pacing!$B$6,IF(J7&lt;0.025,Pacing!$B$5,Pacing!$B$4))</f>
        <v>0.45</v>
      </c>
      <c r="K6" s="51">
        <f>IF(K7&lt;0,Pacing!$B$6,IF(K7&lt;0.025,Pacing!$B$5,Pacing!$B$4))</f>
        <v>0.45</v>
      </c>
      <c r="L6" s="51">
        <f>IF(L7&lt;0,Pacing!$B$6,IF(L7&lt;0.025,Pacing!$B$5,Pacing!$B$4))</f>
        <v>0.45</v>
      </c>
      <c r="M6" s="51">
        <f>IF(M7&lt;0,Pacing!$B$6,IF(M7&lt;0.025,Pacing!$B$5,Pacing!$B$4))</f>
        <v>0.45</v>
      </c>
      <c r="N6" s="51">
        <f>IF(N7&lt;0,Pacing!$B$6,IF(N7&lt;0.025,Pacing!$B$5,Pacing!$B$4))</f>
        <v>0.45</v>
      </c>
      <c r="O6" s="51">
        <f>IF(O7&lt;0,Pacing!$B$6,IF(O7&lt;0.025,Pacing!$B$5,Pacing!$B$4))</f>
        <v>0.45</v>
      </c>
      <c r="P6" s="51">
        <f>IF(P7&lt;0,Pacing!$B$6,IF(P7&lt;0.025,Pacing!$B$5,Pacing!$B$4))</f>
        <v>0.45</v>
      </c>
      <c r="Q6" s="51">
        <f>IF(Q7&lt;0,Pacing!$B$6,IF(Q7&lt;0.025,Pacing!$B$5,Pacing!$B$4))</f>
        <v>0.45</v>
      </c>
      <c r="R6" s="51">
        <f>IF(R7&lt;0,Pacing!$B$6,IF(R7&lt;0.025,Pacing!$B$5,Pacing!$B$4))</f>
        <v>0.45</v>
      </c>
      <c r="S6" s="51">
        <f>IF(S7&lt;0,Pacing!$B$6,IF(S7&lt;0.025,Pacing!$B$5,Pacing!$B$4))</f>
        <v>0.45</v>
      </c>
      <c r="T6" s="51">
        <f>IF(T7&lt;0,Pacing!$B$6,IF(T7&lt;0.025,Pacing!$B$5,Pacing!$B$4))</f>
        <v>0.45</v>
      </c>
      <c r="U6" s="51">
        <f>IF(U7&lt;0,Pacing!$B$6,IF(U7&lt;0.025,Pacing!$B$5,Pacing!$B$4))</f>
        <v>0.45</v>
      </c>
    </row>
    <row r="7" ht="12.0" customHeight="1">
      <c r="A7" s="49" t="s">
        <v>47</v>
      </c>
      <c r="B7" s="52">
        <f>Pacing!D$6</f>
        <v>0.003063492063</v>
      </c>
      <c r="C7" s="52">
        <f>Pacing!E$6</f>
        <v>0.071</v>
      </c>
      <c r="D7" s="52">
        <f>Pacing!F$6</f>
        <v>-0.04228571429</v>
      </c>
      <c r="E7" s="52">
        <f>Pacing!G$6</f>
        <v>0</v>
      </c>
      <c r="F7" s="52">
        <f>Pacing!H$6</f>
        <v>0.007</v>
      </c>
      <c r="G7" s="52">
        <f>Pacing!I$6</f>
        <v>-0.04228571429</v>
      </c>
      <c r="H7" s="52">
        <f>Pacing!J$6</f>
        <v>-0.00075</v>
      </c>
      <c r="I7" s="52" t="str">
        <f>Pacing!K$6</f>
        <v/>
      </c>
      <c r="J7" s="52" t="str">
        <f>Pacing!L$6</f>
        <v/>
      </c>
      <c r="K7" s="52" t="str">
        <f>Pacing!M$6</f>
        <v/>
      </c>
      <c r="L7" s="52" t="str">
        <f>Pacing!N$6</f>
        <v/>
      </c>
      <c r="M7" s="52" t="str">
        <f>Pacing!O$6</f>
        <v/>
      </c>
      <c r="N7" s="52" t="str">
        <f>Pacing!P$6</f>
        <v/>
      </c>
      <c r="O7" s="52" t="str">
        <f>Pacing!Q$6</f>
        <v/>
      </c>
      <c r="P7" s="52" t="str">
        <f>Pacing!R$6</f>
        <v/>
      </c>
      <c r="Q7" s="52" t="str">
        <f>Pacing!S$6</f>
        <v/>
      </c>
      <c r="R7" s="52" t="str">
        <f>Pacing!T$6</f>
        <v/>
      </c>
      <c r="S7" s="52" t="str">
        <f>Pacing!U$6</f>
        <v/>
      </c>
      <c r="T7" s="52" t="str">
        <f>Pacing!V$6</f>
        <v/>
      </c>
      <c r="U7" s="52" t="str">
        <f>Pacing!W$6</f>
        <v/>
      </c>
    </row>
    <row r="8" ht="12.0" customHeight="1">
      <c r="A8" s="49" t="s">
        <v>48</v>
      </c>
      <c r="B8" s="49">
        <v>15.0</v>
      </c>
      <c r="C8" s="49">
        <v>15.0</v>
      </c>
      <c r="D8" s="49">
        <v>15.0</v>
      </c>
      <c r="E8" s="49">
        <v>15.0</v>
      </c>
      <c r="F8" s="49">
        <v>15.0</v>
      </c>
      <c r="G8" s="49">
        <v>15.0</v>
      </c>
      <c r="H8" s="49">
        <v>15.0</v>
      </c>
      <c r="I8" s="49">
        <v>15.0</v>
      </c>
      <c r="J8" s="49">
        <v>15.0</v>
      </c>
      <c r="K8" s="49">
        <v>15.0</v>
      </c>
      <c r="L8" s="49">
        <v>15.0</v>
      </c>
      <c r="M8" s="49">
        <v>15.0</v>
      </c>
      <c r="N8" s="49">
        <v>15.0</v>
      </c>
      <c r="O8" s="49">
        <v>15.0</v>
      </c>
      <c r="P8" s="49">
        <v>15.0</v>
      </c>
      <c r="Q8" s="49">
        <v>15.0</v>
      </c>
      <c r="R8" s="49">
        <v>15.0</v>
      </c>
      <c r="S8" s="49">
        <v>15.0</v>
      </c>
      <c r="T8" s="49">
        <v>15.0</v>
      </c>
      <c r="U8" s="49">
        <v>15.0</v>
      </c>
    </row>
    <row r="9" ht="12.0" customHeight="1">
      <c r="A9" s="49" t="s">
        <v>49</v>
      </c>
      <c r="B9" s="53">
        <f>B8*(0.5*'Air Density Parameters (do not '!$B$21*'Parameters (do not make any cha'!B$6*B8^2+Pacing!$B$21*4.448*2.205*(Pacing!$B$7+'Parameters (do not make any cha'!B$7))-Pacing!D$10</f>
        <v>186.713617</v>
      </c>
      <c r="C9" s="53">
        <f>C8*(0.5*'Air Density Parameters (do not '!$B$21*'Parameters (do not make any cha'!C$6*C8^2+Pacing!$B$21*4.448*2.205*(Pacing!$B$7+'Parameters (do not make any cha'!C$7))-Pacing!E$10</f>
        <v>1314.636551</v>
      </c>
      <c r="D9" s="53">
        <f>D8*(0.5*'Air Density Parameters (do not '!$B$21*'Parameters (do not make any cha'!D$6*D8^2+Pacing!$B$21*4.448*2.205*(Pacing!$B$7+'Parameters (do not make any cha'!D$7))-Pacing!F$10</f>
        <v>130.7709577</v>
      </c>
      <c r="E9" s="53">
        <f>E8*(0.5*'Air Density Parameters (do not '!$B$21*'Parameters (do not make any cha'!E$6*E8^2+Pacing!$B$21*4.448*2.205*(Pacing!$B$7+'Parameters (do not make any cha'!E$7))-Pacing!G$10</f>
        <v>150.2074354</v>
      </c>
      <c r="F9" s="53">
        <f>F8*(0.5*'Air Density Parameters (do not '!$B$21*'Parameters (do not make any cha'!F$6*F8^2+Pacing!$B$21*4.448*2.205*(Pacing!$B$7+'Parameters (do not make any cha'!F$7))-Pacing!H$10</f>
        <v>60.82311465</v>
      </c>
      <c r="G9" s="53">
        <f>G8*(0.5*'Air Density Parameters (do not '!$B$21*'Parameters (do not make any cha'!G$6*G8^2+Pacing!$B$21*4.448*2.205*(Pacing!$B$7+'Parameters (do not make any cha'!G$7))-Pacing!I$10</f>
        <v>130.7709577</v>
      </c>
      <c r="H9" s="53">
        <f>H8*(0.5*'Air Density Parameters (do not '!$B$21*'Parameters (do not make any cha'!H$6*H8^2+Pacing!$B$21*4.448*2.205*(Pacing!$B$7+'Parameters (do not make any cha'!H$7))-Pacing!J$10</f>
        <v>337.7323603</v>
      </c>
      <c r="I9" s="53">
        <f>I8*(0.5*'Air Density Parameters (do not '!$B$21*'Parameters (do not make any cha'!I$6*I8^2+Pacing!$B$21*4.448*2.205*(Pacing!$B$7+'Parameters (do not make any cha'!I$7))-Pacing!K$10</f>
        <v>929.3632332</v>
      </c>
      <c r="J9" s="53">
        <f>J8*(0.5*'Air Density Parameters (do not '!$B$21*'Parameters (do not make any cha'!J$6*J8^2+Pacing!$B$21*4.448*2.205*(Pacing!$B$7+'Parameters (do not make any cha'!J$7))-Pacing!L$10</f>
        <v>929.3632332</v>
      </c>
      <c r="K9" s="53">
        <f>K8*(0.5*'Air Density Parameters (do not '!$B$21*'Parameters (do not make any cha'!K$6*K8^2+Pacing!$B$21*4.448*2.205*(Pacing!$B$7+'Parameters (do not make any cha'!K$7))-Pacing!M$10</f>
        <v>929.3632332</v>
      </c>
      <c r="L9" s="53">
        <f>L8*(0.5*'Air Density Parameters (do not '!$B$21*'Parameters (do not make any cha'!L$6*L8^2+Pacing!$B$21*4.448*2.205*(Pacing!$B$7+'Parameters (do not make any cha'!L$7))-Pacing!N$10</f>
        <v>929.3632332</v>
      </c>
      <c r="M9" s="53">
        <f>M8*(0.5*'Air Density Parameters (do not '!$B$21*'Parameters (do not make any cha'!M$6*M8^2+Pacing!$B$21*4.448*2.205*(Pacing!$B$7+'Parameters (do not make any cha'!M$7))-Pacing!O$10</f>
        <v>929.3632332</v>
      </c>
      <c r="N9" s="53">
        <f>N8*(0.5*'Air Density Parameters (do not '!$B$21*'Parameters (do not make any cha'!N$6*N8^2+Pacing!$B$21*4.448*2.205*(Pacing!$B$7+'Parameters (do not make any cha'!N$7))-Pacing!P$10</f>
        <v>929.3632332</v>
      </c>
      <c r="O9" s="53">
        <f>O8*(0.5*'Air Density Parameters (do not '!$B$21*'Parameters (do not make any cha'!O$6*O8^2+Pacing!$B$21*4.448*2.205*(Pacing!$B$7+'Parameters (do not make any cha'!O$7))-Pacing!Q$10</f>
        <v>929.3632332</v>
      </c>
      <c r="P9" s="53">
        <f>P8*(0.5*'Air Density Parameters (do not '!$B$21*'Parameters (do not make any cha'!P$6*P8^2+Pacing!$B$21*4.448*2.205*(Pacing!$B$7+'Parameters (do not make any cha'!P$7))-Pacing!R$10</f>
        <v>929.3632332</v>
      </c>
      <c r="Q9" s="53">
        <f>Q8*(0.5*'Air Density Parameters (do not '!$B$21*'Parameters (do not make any cha'!Q$6*Q8^2+Pacing!$B$21*4.448*2.205*(Pacing!$B$7+'Parameters (do not make any cha'!Q$7))-Pacing!S$10</f>
        <v>929.3632332</v>
      </c>
      <c r="R9" s="53">
        <f>R8*(0.5*'Air Density Parameters (do not '!$B$21*'Parameters (do not make any cha'!R$6*R8^2+Pacing!$B$21*4.448*2.205*(Pacing!$B$7+'Parameters (do not make any cha'!R$7))-Pacing!T$10</f>
        <v>929.3632332</v>
      </c>
      <c r="S9" s="53">
        <f>S8*(0.5*'Air Density Parameters (do not '!$B$21*'Parameters (do not make any cha'!S$6*S8^2+Pacing!$B$21*4.448*2.205*(Pacing!$B$7+'Parameters (do not make any cha'!S$7))-Pacing!U$10</f>
        <v>929.3632332</v>
      </c>
      <c r="T9" s="53">
        <f>T8*(0.5*'Air Density Parameters (do not '!$B$21*'Parameters (do not make any cha'!T$6*T8^2+Pacing!$B$21*4.448*2.205*(Pacing!$B$7+'Parameters (do not make any cha'!T$7))-Pacing!V$10</f>
        <v>929.3632332</v>
      </c>
      <c r="U9" s="53">
        <f>U8*(0.5*'Air Density Parameters (do not '!$B$21*'Parameters (do not make any cha'!U$6*U8^2+Pacing!$B$21*4.448*2.205*(Pacing!$B$7+'Parameters (do not make any cha'!U$7))-Pacing!W$10</f>
        <v>929.3632332</v>
      </c>
    </row>
    <row r="10" ht="12.0" customHeight="1">
      <c r="A10" s="49" t="s">
        <v>50</v>
      </c>
      <c r="B10" s="53">
        <f>0.5*'Air Density Parameters (do not '!$B$21*'Parameters (do not make any cha'!B$6*3*B8^2+Pacing!$B$21*4.448*2.205*(Pacing!$B$7+'Parameters (do not make any cha'!B$7)</f>
        <v>84.03752623</v>
      </c>
      <c r="C10" s="53">
        <f>0.5*'Air Density Parameters (do not '!$B$21*'Parameters (do not make any cha'!C$6*3*C8^2+Pacing!$B$21*4.448*2.205*(Pacing!$B$7+'Parameters (do not make any cha'!C$7)</f>
        <v>236.2398282</v>
      </c>
      <c r="D10" s="53">
        <f>0.5*'Air Density Parameters (do not '!$B$21*'Parameters (do not make any cha'!D$6*3*D8^2+Pacing!$B$21*4.448*2.205*(Pacing!$B$7+'Parameters (do not make any cha'!D$7)</f>
        <v>87.30299148</v>
      </c>
      <c r="E10" s="53">
        <f>0.5*'Air Density Parameters (do not '!$B$21*'Parameters (do not make any cha'!E$6*3*E8^2+Pacing!$B$21*4.448*2.205*(Pacing!$B$7+'Parameters (do not make any cha'!E$7)</f>
        <v>81.60378079</v>
      </c>
      <c r="F10" s="53">
        <f>0.5*'Air Density Parameters (do not '!$B$21*'Parameters (do not make any cha'!F$6*3*F8^2+Pacing!$B$21*4.448*2.205*(Pacing!$B$7+'Parameters (do not make any cha'!F$7)</f>
        <v>87.16482607</v>
      </c>
      <c r="G10" s="53">
        <f>0.5*'Air Density Parameters (do not '!$B$21*'Parameters (do not make any cha'!G$6*3*G8^2+Pacing!$B$21*4.448*2.205*(Pacing!$B$7+'Parameters (do not make any cha'!G$7)</f>
        <v>87.30299148</v>
      </c>
      <c r="H10" s="53">
        <f>0.5*'Air Density Parameters (do not '!$B$21*'Parameters (do not make any cha'!H$6*3*H8^2+Pacing!$B$21*4.448*2.205*(Pacing!$B$7+'Parameters (do not make any cha'!H$7)</f>
        <v>120.3004183</v>
      </c>
      <c r="I10" s="53">
        <f>0.5*'Air Density Parameters (do not '!$B$21*'Parameters (do not make any cha'!I$6*3*I8^2+Pacing!$B$21*4.448*2.205*(Pacing!$B$7+'Parameters (do not make any cha'!I$7)</f>
        <v>179.8349403</v>
      </c>
      <c r="J10" s="53">
        <f>0.5*'Air Density Parameters (do not '!$B$21*'Parameters (do not make any cha'!J$6*3*J8^2+Pacing!$B$21*4.448*2.205*(Pacing!$B$7+'Parameters (do not make any cha'!J$7)</f>
        <v>179.8349403</v>
      </c>
      <c r="K10" s="53">
        <f>0.5*'Air Density Parameters (do not '!$B$21*'Parameters (do not make any cha'!K$6*3*K8^2+Pacing!$B$21*4.448*2.205*(Pacing!$B$7+'Parameters (do not make any cha'!K$7)</f>
        <v>179.8349403</v>
      </c>
      <c r="L10" s="53">
        <f>0.5*'Air Density Parameters (do not '!$B$21*'Parameters (do not make any cha'!L$6*3*L8^2+Pacing!$B$21*4.448*2.205*(Pacing!$B$7+'Parameters (do not make any cha'!L$7)</f>
        <v>179.8349403</v>
      </c>
      <c r="M10" s="53">
        <f>0.5*'Air Density Parameters (do not '!$B$21*'Parameters (do not make any cha'!M$6*3*M8^2+Pacing!$B$21*4.448*2.205*(Pacing!$B$7+'Parameters (do not make any cha'!M$7)</f>
        <v>179.8349403</v>
      </c>
      <c r="N10" s="53">
        <f>0.5*'Air Density Parameters (do not '!$B$21*'Parameters (do not make any cha'!N$6*3*N8^2+Pacing!$B$21*4.448*2.205*(Pacing!$B$7+'Parameters (do not make any cha'!N$7)</f>
        <v>179.8349403</v>
      </c>
      <c r="O10" s="53">
        <f>0.5*'Air Density Parameters (do not '!$B$21*'Parameters (do not make any cha'!O$6*3*O8^2+Pacing!$B$21*4.448*2.205*(Pacing!$B$7+'Parameters (do not make any cha'!O$7)</f>
        <v>179.8349403</v>
      </c>
      <c r="P10" s="53">
        <f>0.5*'Air Density Parameters (do not '!$B$21*'Parameters (do not make any cha'!P$6*3*P8^2+Pacing!$B$21*4.448*2.205*(Pacing!$B$7+'Parameters (do not make any cha'!P$7)</f>
        <v>179.8349403</v>
      </c>
      <c r="Q10" s="53">
        <f>0.5*'Air Density Parameters (do not '!$B$21*'Parameters (do not make any cha'!Q$6*3*Q8^2+Pacing!$B$21*4.448*2.205*(Pacing!$B$7+'Parameters (do not make any cha'!Q$7)</f>
        <v>179.8349403</v>
      </c>
      <c r="R10" s="53">
        <f>0.5*'Air Density Parameters (do not '!$B$21*'Parameters (do not make any cha'!R$6*3*R8^2+Pacing!$B$21*4.448*2.205*(Pacing!$B$7+'Parameters (do not make any cha'!R$7)</f>
        <v>179.8349403</v>
      </c>
      <c r="S10" s="53">
        <f>0.5*'Air Density Parameters (do not '!$B$21*'Parameters (do not make any cha'!S$6*3*S8^2+Pacing!$B$21*4.448*2.205*(Pacing!$B$7+'Parameters (do not make any cha'!S$7)</f>
        <v>179.8349403</v>
      </c>
      <c r="T10" s="53">
        <f>0.5*'Air Density Parameters (do not '!$B$21*'Parameters (do not make any cha'!T$6*3*T8^2+Pacing!$B$21*4.448*2.205*(Pacing!$B$7+'Parameters (do not make any cha'!T$7)</f>
        <v>179.8349403</v>
      </c>
      <c r="U10" s="53">
        <f>0.5*'Air Density Parameters (do not '!$B$21*'Parameters (do not make any cha'!U$6*3*U8^2+Pacing!$B$21*4.448*2.205*(Pacing!$B$7+'Parameters (do not make any cha'!U$7)</f>
        <v>179.8349403</v>
      </c>
    </row>
    <row r="11" ht="12.0" customHeight="1">
      <c r="A11" s="49" t="s">
        <v>51</v>
      </c>
      <c r="B11" s="53">
        <f t="shared" ref="B11:U11" si="2">B8-B9/B10</f>
        <v>12.77821141</v>
      </c>
      <c r="C11" s="53">
        <f t="shared" si="2"/>
        <v>9.435161247</v>
      </c>
      <c r="D11" s="53">
        <f t="shared" si="2"/>
        <v>13.50210221</v>
      </c>
      <c r="E11" s="53">
        <f t="shared" si="2"/>
        <v>13.15930789</v>
      </c>
      <c r="F11" s="53">
        <f t="shared" si="2"/>
        <v>14.30220575</v>
      </c>
      <c r="G11" s="53">
        <f t="shared" si="2"/>
        <v>13.50210221</v>
      </c>
      <c r="H11" s="53">
        <f t="shared" si="2"/>
        <v>12.19259197</v>
      </c>
      <c r="I11" s="53">
        <f t="shared" si="2"/>
        <v>9.832132001</v>
      </c>
      <c r="J11" s="53">
        <f t="shared" si="2"/>
        <v>9.832132001</v>
      </c>
      <c r="K11" s="53">
        <f t="shared" si="2"/>
        <v>9.832132001</v>
      </c>
      <c r="L11" s="53">
        <f t="shared" si="2"/>
        <v>9.832132001</v>
      </c>
      <c r="M11" s="53">
        <f t="shared" si="2"/>
        <v>9.832132001</v>
      </c>
      <c r="N11" s="53">
        <f t="shared" si="2"/>
        <v>9.832132001</v>
      </c>
      <c r="O11" s="53">
        <f t="shared" si="2"/>
        <v>9.832132001</v>
      </c>
      <c r="P11" s="53">
        <f t="shared" si="2"/>
        <v>9.832132001</v>
      </c>
      <c r="Q11" s="53">
        <f t="shared" si="2"/>
        <v>9.832132001</v>
      </c>
      <c r="R11" s="53">
        <f t="shared" si="2"/>
        <v>9.832132001</v>
      </c>
      <c r="S11" s="53">
        <f t="shared" si="2"/>
        <v>9.832132001</v>
      </c>
      <c r="T11" s="53">
        <f t="shared" si="2"/>
        <v>9.832132001</v>
      </c>
      <c r="U11" s="53">
        <f t="shared" si="2"/>
        <v>9.832132001</v>
      </c>
    </row>
    <row r="12" ht="12.0" customHeight="1">
      <c r="A12" s="49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ht="12.0" customHeight="1">
      <c r="A13" s="49" t="s">
        <v>52</v>
      </c>
      <c r="B13" s="53">
        <f t="shared" ref="B13:U13" si="3">B11</f>
        <v>12.77821141</v>
      </c>
      <c r="C13" s="53">
        <f t="shared" si="3"/>
        <v>9.435161247</v>
      </c>
      <c r="D13" s="53">
        <f t="shared" si="3"/>
        <v>13.50210221</v>
      </c>
      <c r="E13" s="53">
        <f t="shared" si="3"/>
        <v>13.15930789</v>
      </c>
      <c r="F13" s="53">
        <f t="shared" si="3"/>
        <v>14.30220575</v>
      </c>
      <c r="G13" s="53">
        <f t="shared" si="3"/>
        <v>13.50210221</v>
      </c>
      <c r="H13" s="53">
        <f t="shared" si="3"/>
        <v>12.19259197</v>
      </c>
      <c r="I13" s="53">
        <f t="shared" si="3"/>
        <v>9.832132001</v>
      </c>
      <c r="J13" s="53">
        <f t="shared" si="3"/>
        <v>9.832132001</v>
      </c>
      <c r="K13" s="53">
        <f t="shared" si="3"/>
        <v>9.832132001</v>
      </c>
      <c r="L13" s="53">
        <f t="shared" si="3"/>
        <v>9.832132001</v>
      </c>
      <c r="M13" s="53">
        <f t="shared" si="3"/>
        <v>9.832132001</v>
      </c>
      <c r="N13" s="53">
        <f t="shared" si="3"/>
        <v>9.832132001</v>
      </c>
      <c r="O13" s="53">
        <f t="shared" si="3"/>
        <v>9.832132001</v>
      </c>
      <c r="P13" s="53">
        <f t="shared" si="3"/>
        <v>9.832132001</v>
      </c>
      <c r="Q13" s="53">
        <f t="shared" si="3"/>
        <v>9.832132001</v>
      </c>
      <c r="R13" s="53">
        <f t="shared" si="3"/>
        <v>9.832132001</v>
      </c>
      <c r="S13" s="53">
        <f t="shared" si="3"/>
        <v>9.832132001</v>
      </c>
      <c r="T13" s="53">
        <f t="shared" si="3"/>
        <v>9.832132001</v>
      </c>
      <c r="U13" s="53">
        <f t="shared" si="3"/>
        <v>9.832132001</v>
      </c>
    </row>
    <row r="14" ht="12.0" customHeight="1">
      <c r="A14" s="49" t="s">
        <v>49</v>
      </c>
      <c r="B14" s="53">
        <f>B13*(0.5*'Air Density Parameters (do not '!$B$21*'Parameters (do not make any cha'!B$6*B13^2+Pacing!$B$21*4.448*2.205*(Pacing!$B$7+'Parameters (do not make any cha'!B$7))-Pacing!D$10</f>
        <v>24.58462409</v>
      </c>
      <c r="C14" s="53">
        <f>C13*(0.5*'Air Density Parameters (do not '!$B$21*'Parameters (do not make any cha'!C$6*C13^2+Pacing!$B$21*4.448*2.205*(Pacing!$B$7+'Parameters (do not make any cha'!C$7))-Pacing!E$10</f>
        <v>319.8945147</v>
      </c>
      <c r="D14" s="53">
        <f>D13*(0.5*'Air Density Parameters (do not '!$B$21*'Parameters (do not make any cha'!D$6*D13^2+Pacing!$B$21*4.448*2.205*(Pacing!$B$7+'Parameters (do not make any cha'!D$7))-Pacing!F$10</f>
        <v>17.04517037</v>
      </c>
      <c r="E14" s="53">
        <f>E13*(0.5*'Air Density Parameters (do not '!$B$21*'Parameters (do not make any cha'!E$6*E13^2+Pacing!$B$21*4.448*2.205*(Pacing!$B$7+'Parameters (do not make any cha'!E$7))-Pacing!G$10</f>
        <v>17.02441737</v>
      </c>
      <c r="F14" s="53">
        <f>F13*(0.5*'Air Density Parameters (do not '!$B$21*'Parameters (do not make any cha'!F$6*F13^2+Pacing!$B$21*4.448*2.205*(Pacing!$B$7+'Parameters (do not make any cha'!F$7))-Pacing!H$10</f>
        <v>2.511398384</v>
      </c>
      <c r="G14" s="53">
        <f>G13*(0.5*'Air Density Parameters (do not '!$B$21*'Parameters (do not make any cha'!G$6*G13^2+Pacing!$B$21*4.448*2.205*(Pacing!$B$7+'Parameters (do not make any cha'!G$7))-Pacing!I$10</f>
        <v>17.04517037</v>
      </c>
      <c r="H14" s="53">
        <f>H13*(0.5*'Air Density Parameters (do not '!$B$21*'Parameters (do not make any cha'!H$6*H13^2+Pacing!$B$21*4.448*2.205*(Pacing!$B$7+'Parameters (do not make any cha'!H$7))-Pacing!J$10</f>
        <v>58.07296831</v>
      </c>
      <c r="I14" s="53">
        <f>I13*(0.5*'Air Density Parameters (do not '!$B$21*'Parameters (do not make any cha'!I$6*I13^2+Pacing!$B$21*4.448*2.205*(Pacing!$B$7+'Parameters (do not make any cha'!I$7))-Pacing!K$10</f>
        <v>278.6598375</v>
      </c>
      <c r="J14" s="53">
        <f>J13*(0.5*'Air Density Parameters (do not '!$B$21*'Parameters (do not make any cha'!J$6*J13^2+Pacing!$B$21*4.448*2.205*(Pacing!$B$7+'Parameters (do not make any cha'!J$7))-Pacing!L$10</f>
        <v>278.6598375</v>
      </c>
      <c r="K14" s="53">
        <f>K13*(0.5*'Air Density Parameters (do not '!$B$21*'Parameters (do not make any cha'!K$6*K13^2+Pacing!$B$21*4.448*2.205*(Pacing!$B$7+'Parameters (do not make any cha'!K$7))-Pacing!M$10</f>
        <v>278.6598375</v>
      </c>
      <c r="L14" s="53">
        <f>L13*(0.5*'Air Density Parameters (do not '!$B$21*'Parameters (do not make any cha'!L$6*L13^2+Pacing!$B$21*4.448*2.205*(Pacing!$B$7+'Parameters (do not make any cha'!L$7))-Pacing!N$10</f>
        <v>278.6598375</v>
      </c>
      <c r="M14" s="53">
        <f>M13*(0.5*'Air Density Parameters (do not '!$B$21*'Parameters (do not make any cha'!M$6*M13^2+Pacing!$B$21*4.448*2.205*(Pacing!$B$7+'Parameters (do not make any cha'!M$7))-Pacing!O$10</f>
        <v>278.6598375</v>
      </c>
      <c r="N14" s="53">
        <f>N13*(0.5*'Air Density Parameters (do not '!$B$21*'Parameters (do not make any cha'!N$6*N13^2+Pacing!$B$21*4.448*2.205*(Pacing!$B$7+'Parameters (do not make any cha'!N$7))-Pacing!P$10</f>
        <v>278.6598375</v>
      </c>
      <c r="O14" s="53">
        <f>O13*(0.5*'Air Density Parameters (do not '!$B$21*'Parameters (do not make any cha'!O$6*O13^2+Pacing!$B$21*4.448*2.205*(Pacing!$B$7+'Parameters (do not make any cha'!O$7))-Pacing!Q$10</f>
        <v>278.6598375</v>
      </c>
      <c r="P14" s="53">
        <f>P13*(0.5*'Air Density Parameters (do not '!$B$21*'Parameters (do not make any cha'!P$6*P13^2+Pacing!$B$21*4.448*2.205*(Pacing!$B$7+'Parameters (do not make any cha'!P$7))-Pacing!R$10</f>
        <v>278.6598375</v>
      </c>
      <c r="Q14" s="53">
        <f>Q13*(0.5*'Air Density Parameters (do not '!$B$21*'Parameters (do not make any cha'!Q$6*Q13^2+Pacing!$B$21*4.448*2.205*(Pacing!$B$7+'Parameters (do not make any cha'!Q$7))-Pacing!S$10</f>
        <v>278.6598375</v>
      </c>
      <c r="R14" s="53">
        <f>R13*(0.5*'Air Density Parameters (do not '!$B$21*'Parameters (do not make any cha'!R$6*R13^2+Pacing!$B$21*4.448*2.205*(Pacing!$B$7+'Parameters (do not make any cha'!R$7))-Pacing!T$10</f>
        <v>278.6598375</v>
      </c>
      <c r="S14" s="53">
        <f>S13*(0.5*'Air Density Parameters (do not '!$B$21*'Parameters (do not make any cha'!S$6*S13^2+Pacing!$B$21*4.448*2.205*(Pacing!$B$7+'Parameters (do not make any cha'!S$7))-Pacing!U$10</f>
        <v>278.6598375</v>
      </c>
      <c r="T14" s="53">
        <f>T13*(0.5*'Air Density Parameters (do not '!$B$21*'Parameters (do not make any cha'!T$6*T13^2+Pacing!$B$21*4.448*2.205*(Pacing!$B$7+'Parameters (do not make any cha'!T$7))-Pacing!V$10</f>
        <v>278.6598375</v>
      </c>
      <c r="U14" s="53">
        <f>U13*(0.5*'Air Density Parameters (do not '!$B$21*'Parameters (do not make any cha'!U$6*U13^2+Pacing!$B$21*4.448*2.205*(Pacing!$B$7+'Parameters (do not make any cha'!U$7))-Pacing!W$10</f>
        <v>278.6598375</v>
      </c>
    </row>
    <row r="15" ht="12.0" customHeight="1">
      <c r="A15" s="49" t="s">
        <v>50</v>
      </c>
      <c r="B15" s="53">
        <f>0.5*'Air Density Parameters (do not '!$B$21*'Parameters (do not make any cha'!B$6*3*B13^2+Pacing!$B$21*4.448*2.205*(Pacing!$B$7+'Parameters (do not make any cha'!B$7)</f>
        <v>62.48174582</v>
      </c>
      <c r="C15" s="53">
        <f>0.5*'Air Density Parameters (do not '!$B$21*'Parameters (do not make any cha'!C$6*3*C13^2+Pacing!$B$21*4.448*2.205*(Pacing!$B$7+'Parameters (do not make any cha'!C$7)</f>
        <v>129.3818257</v>
      </c>
      <c r="D15" s="53">
        <f>0.5*'Air Density Parameters (do not '!$B$21*'Parameters (do not make any cha'!D$6*3*D13^2+Pacing!$B$21*4.448*2.205*(Pacing!$B$7+'Parameters (do not make any cha'!D$7)</f>
        <v>64.93602583</v>
      </c>
      <c r="E15" s="53">
        <f>0.5*'Air Density Parameters (do not '!$B$21*'Parameters (do not make any cha'!E$6*3*E13^2+Pacing!$B$21*4.448*2.205*(Pacing!$B$7+'Parameters (do not make any cha'!E$7)</f>
        <v>63.50039249</v>
      </c>
      <c r="F15" s="53">
        <f>0.5*'Air Density Parameters (do not '!$B$21*'Parameters (do not make any cha'!F$6*3*F13^2+Pacing!$B$21*4.448*2.205*(Pacing!$B$7+'Parameters (do not make any cha'!F$7)</f>
        <v>80.02340828</v>
      </c>
      <c r="G15" s="53">
        <f>0.5*'Air Density Parameters (do not '!$B$21*'Parameters (do not make any cha'!G$6*3*G13^2+Pacing!$B$21*4.448*2.205*(Pacing!$B$7+'Parameters (do not make any cha'!G$7)</f>
        <v>64.93602583</v>
      </c>
      <c r="H15" s="53">
        <f>0.5*'Air Density Parameters (do not '!$B$21*'Parameters (do not make any cha'!H$6*3*H13^2+Pacing!$B$21*4.448*2.205*(Pacing!$B$7+'Parameters (do not make any cha'!H$7)</f>
        <v>80.30556188</v>
      </c>
      <c r="I15" s="53">
        <f>0.5*'Air Density Parameters (do not '!$B$21*'Parameters (do not make any cha'!I$6*3*I13^2+Pacing!$B$21*4.448*2.205*(Pacing!$B$7+'Parameters (do not make any cha'!I$7)</f>
        <v>78.98754685</v>
      </c>
      <c r="J15" s="53">
        <f>0.5*'Air Density Parameters (do not '!$B$21*'Parameters (do not make any cha'!J$6*3*J13^2+Pacing!$B$21*4.448*2.205*(Pacing!$B$7+'Parameters (do not make any cha'!J$7)</f>
        <v>78.98754685</v>
      </c>
      <c r="K15" s="53">
        <f>0.5*'Air Density Parameters (do not '!$B$21*'Parameters (do not make any cha'!K$6*3*K13^2+Pacing!$B$21*4.448*2.205*(Pacing!$B$7+'Parameters (do not make any cha'!K$7)</f>
        <v>78.98754685</v>
      </c>
      <c r="L15" s="53">
        <f>0.5*'Air Density Parameters (do not '!$B$21*'Parameters (do not make any cha'!L$6*3*L13^2+Pacing!$B$21*4.448*2.205*(Pacing!$B$7+'Parameters (do not make any cha'!L$7)</f>
        <v>78.98754685</v>
      </c>
      <c r="M15" s="53">
        <f>0.5*'Air Density Parameters (do not '!$B$21*'Parameters (do not make any cha'!M$6*3*M13^2+Pacing!$B$21*4.448*2.205*(Pacing!$B$7+'Parameters (do not make any cha'!M$7)</f>
        <v>78.98754685</v>
      </c>
      <c r="N15" s="53">
        <f>0.5*'Air Density Parameters (do not '!$B$21*'Parameters (do not make any cha'!N$6*3*N13^2+Pacing!$B$21*4.448*2.205*(Pacing!$B$7+'Parameters (do not make any cha'!N$7)</f>
        <v>78.98754685</v>
      </c>
      <c r="O15" s="53">
        <f>0.5*'Air Density Parameters (do not '!$B$21*'Parameters (do not make any cha'!O$6*3*O13^2+Pacing!$B$21*4.448*2.205*(Pacing!$B$7+'Parameters (do not make any cha'!O$7)</f>
        <v>78.98754685</v>
      </c>
      <c r="P15" s="53">
        <f>0.5*'Air Density Parameters (do not '!$B$21*'Parameters (do not make any cha'!P$6*3*P13^2+Pacing!$B$21*4.448*2.205*(Pacing!$B$7+'Parameters (do not make any cha'!P$7)</f>
        <v>78.98754685</v>
      </c>
      <c r="Q15" s="53">
        <f>0.5*'Air Density Parameters (do not '!$B$21*'Parameters (do not make any cha'!Q$6*3*Q13^2+Pacing!$B$21*4.448*2.205*(Pacing!$B$7+'Parameters (do not make any cha'!Q$7)</f>
        <v>78.98754685</v>
      </c>
      <c r="R15" s="53">
        <f>0.5*'Air Density Parameters (do not '!$B$21*'Parameters (do not make any cha'!R$6*3*R13^2+Pacing!$B$21*4.448*2.205*(Pacing!$B$7+'Parameters (do not make any cha'!R$7)</f>
        <v>78.98754685</v>
      </c>
      <c r="S15" s="53">
        <f>0.5*'Air Density Parameters (do not '!$B$21*'Parameters (do not make any cha'!S$6*3*S13^2+Pacing!$B$21*4.448*2.205*(Pacing!$B$7+'Parameters (do not make any cha'!S$7)</f>
        <v>78.98754685</v>
      </c>
      <c r="T15" s="53">
        <f>0.5*'Air Density Parameters (do not '!$B$21*'Parameters (do not make any cha'!T$6*3*T13^2+Pacing!$B$21*4.448*2.205*(Pacing!$B$7+'Parameters (do not make any cha'!T$7)</f>
        <v>78.98754685</v>
      </c>
      <c r="U15" s="53">
        <f>0.5*'Air Density Parameters (do not '!$B$21*'Parameters (do not make any cha'!U$6*3*U13^2+Pacing!$B$21*4.448*2.205*(Pacing!$B$7+'Parameters (do not make any cha'!U$7)</f>
        <v>78.98754685</v>
      </c>
    </row>
    <row r="16" ht="12.0" customHeight="1">
      <c r="A16" s="49" t="s">
        <v>53</v>
      </c>
      <c r="B16" s="53">
        <f t="shared" ref="B16:U16" si="4">B13-B14/B15</f>
        <v>12.3847425</v>
      </c>
      <c r="C16" s="53">
        <f t="shared" si="4"/>
        <v>6.962677086</v>
      </c>
      <c r="D16" s="53">
        <f t="shared" si="4"/>
        <v>13.23961047</v>
      </c>
      <c r="E16" s="53">
        <f t="shared" si="4"/>
        <v>12.89120849</v>
      </c>
      <c r="F16" s="53">
        <f t="shared" si="4"/>
        <v>14.27082245</v>
      </c>
      <c r="G16" s="53">
        <f t="shared" si="4"/>
        <v>13.23961047</v>
      </c>
      <c r="H16" s="53">
        <f t="shared" si="4"/>
        <v>11.46944196</v>
      </c>
      <c r="I16" s="53">
        <f t="shared" si="4"/>
        <v>6.304236167</v>
      </c>
      <c r="J16" s="53">
        <f t="shared" si="4"/>
        <v>6.304236167</v>
      </c>
      <c r="K16" s="53">
        <f t="shared" si="4"/>
        <v>6.304236167</v>
      </c>
      <c r="L16" s="53">
        <f t="shared" si="4"/>
        <v>6.304236167</v>
      </c>
      <c r="M16" s="53">
        <f t="shared" si="4"/>
        <v>6.304236167</v>
      </c>
      <c r="N16" s="53">
        <f t="shared" si="4"/>
        <v>6.304236167</v>
      </c>
      <c r="O16" s="53">
        <f t="shared" si="4"/>
        <v>6.304236167</v>
      </c>
      <c r="P16" s="53">
        <f t="shared" si="4"/>
        <v>6.304236167</v>
      </c>
      <c r="Q16" s="53">
        <f t="shared" si="4"/>
        <v>6.304236167</v>
      </c>
      <c r="R16" s="53">
        <f t="shared" si="4"/>
        <v>6.304236167</v>
      </c>
      <c r="S16" s="53">
        <f t="shared" si="4"/>
        <v>6.304236167</v>
      </c>
      <c r="T16" s="53">
        <f t="shared" si="4"/>
        <v>6.304236167</v>
      </c>
      <c r="U16" s="53">
        <f t="shared" si="4"/>
        <v>6.304236167</v>
      </c>
    </row>
    <row r="17" ht="12.0" customHeight="1">
      <c r="A17" s="49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ht="12.0" customHeight="1">
      <c r="A18" s="49" t="s">
        <v>52</v>
      </c>
      <c r="B18" s="53">
        <f t="shared" ref="B18:U18" si="5">B16</f>
        <v>12.3847425</v>
      </c>
      <c r="C18" s="53">
        <f t="shared" si="5"/>
        <v>6.962677086</v>
      </c>
      <c r="D18" s="53">
        <f t="shared" si="5"/>
        <v>13.23961047</v>
      </c>
      <c r="E18" s="53">
        <f t="shared" si="5"/>
        <v>12.89120849</v>
      </c>
      <c r="F18" s="53">
        <f t="shared" si="5"/>
        <v>14.27082245</v>
      </c>
      <c r="G18" s="53">
        <f t="shared" si="5"/>
        <v>13.23961047</v>
      </c>
      <c r="H18" s="53">
        <f t="shared" si="5"/>
        <v>11.46944196</v>
      </c>
      <c r="I18" s="53">
        <f t="shared" si="5"/>
        <v>6.304236167</v>
      </c>
      <c r="J18" s="53">
        <f t="shared" si="5"/>
        <v>6.304236167</v>
      </c>
      <c r="K18" s="53">
        <f t="shared" si="5"/>
        <v>6.304236167</v>
      </c>
      <c r="L18" s="53">
        <f t="shared" si="5"/>
        <v>6.304236167</v>
      </c>
      <c r="M18" s="53">
        <f t="shared" si="5"/>
        <v>6.304236167</v>
      </c>
      <c r="N18" s="53">
        <f t="shared" si="5"/>
        <v>6.304236167</v>
      </c>
      <c r="O18" s="53">
        <f t="shared" si="5"/>
        <v>6.304236167</v>
      </c>
      <c r="P18" s="53">
        <f t="shared" si="5"/>
        <v>6.304236167</v>
      </c>
      <c r="Q18" s="53">
        <f t="shared" si="5"/>
        <v>6.304236167</v>
      </c>
      <c r="R18" s="53">
        <f t="shared" si="5"/>
        <v>6.304236167</v>
      </c>
      <c r="S18" s="53">
        <f t="shared" si="5"/>
        <v>6.304236167</v>
      </c>
      <c r="T18" s="53">
        <f t="shared" si="5"/>
        <v>6.304236167</v>
      </c>
      <c r="U18" s="53">
        <f t="shared" si="5"/>
        <v>6.304236167</v>
      </c>
    </row>
    <row r="19" ht="12.0" customHeight="1">
      <c r="A19" s="49" t="s">
        <v>49</v>
      </c>
      <c r="B19" s="53">
        <f>B18*(0.5*'Air Density Parameters (do not '!$B$21*'Parameters (do not make any cha'!B$6*B18^2+Pacing!$B$21*4.448*2.205*(Pacing!$B$7+'Parameters (do not make any cha'!B$7))-Pacing!D$10</f>
        <v>0.6838596553</v>
      </c>
      <c r="C19" s="53">
        <f>C18*(0.5*'Air Density Parameters (do not '!$B$21*'Parameters (do not make any cha'!C$6*C18^2+Pacing!$B$21*4.448*2.205*(Pacing!$B$7+'Parameters (do not make any cha'!C$7))-Pacing!E$10</f>
        <v>41.36755719</v>
      </c>
      <c r="D19" s="53">
        <f>D18*(0.5*'Air Density Parameters (do not '!$B$21*'Parameters (do not make any cha'!D$6*D18^2+Pacing!$B$21*4.448*2.205*(Pacing!$B$7+'Parameters (do not make any cha'!D$7))-Pacing!F$10</f>
        <v>0.4842361057</v>
      </c>
      <c r="E19" s="53">
        <f>E18*(0.5*'Air Density Parameters (do not '!$B$21*'Parameters (do not make any cha'!E$6*E18^2+Pacing!$B$21*4.448*2.205*(Pacing!$B$7+'Parameters (do not make any cha'!E$7))-Pacing!G$10</f>
        <v>0.3281119721</v>
      </c>
      <c r="F19" s="53">
        <f>F18*(0.5*'Air Density Parameters (do not '!$B$21*'Parameters (do not make any cha'!F$6*F18^2+Pacing!$B$21*4.448*2.205*(Pacing!$B$7+'Parameters (do not make any cha'!F$7))-Pacing!H$10</f>
        <v>0.004916308411</v>
      </c>
      <c r="G19" s="53">
        <f>G18*(0.5*'Air Density Parameters (do not '!$B$21*'Parameters (do not make any cha'!G$6*G18^2+Pacing!$B$21*4.448*2.205*(Pacing!$B$7+'Parameters (do not make any cha'!G$7))-Pacing!I$10</f>
        <v>0.4842361057</v>
      </c>
      <c r="H19" s="53">
        <f>H18*(0.5*'Air Density Parameters (do not '!$B$21*'Parameters (do not make any cha'!H$6*H18^2+Pacing!$B$21*4.448*2.205*(Pacing!$B$7+'Parameters (do not make any cha'!H$7))-Pacing!J$10</f>
        <v>3.274377436</v>
      </c>
      <c r="I19" s="53">
        <f>I18*(0.5*'Air Density Parameters (do not '!$B$21*'Parameters (do not make any cha'!I$6*I18^2+Pacing!$B$21*4.448*2.205*(Pacing!$B$7+'Parameters (do not make any cha'!I$7))-Pacing!K$10</f>
        <v>84.66353099</v>
      </c>
      <c r="J19" s="53">
        <f>J18*(0.5*'Air Density Parameters (do not '!$B$21*'Parameters (do not make any cha'!J$6*J18^2+Pacing!$B$21*4.448*2.205*(Pacing!$B$7+'Parameters (do not make any cha'!J$7))-Pacing!L$10</f>
        <v>84.66353099</v>
      </c>
      <c r="K19" s="53">
        <f>K18*(0.5*'Air Density Parameters (do not '!$B$21*'Parameters (do not make any cha'!K$6*K18^2+Pacing!$B$21*4.448*2.205*(Pacing!$B$7+'Parameters (do not make any cha'!K$7))-Pacing!M$10</f>
        <v>84.66353099</v>
      </c>
      <c r="L19" s="53">
        <f>L18*(0.5*'Air Density Parameters (do not '!$B$21*'Parameters (do not make any cha'!L$6*L18^2+Pacing!$B$21*4.448*2.205*(Pacing!$B$7+'Parameters (do not make any cha'!L$7))-Pacing!N$10</f>
        <v>84.66353099</v>
      </c>
      <c r="M19" s="53">
        <f>M18*(0.5*'Air Density Parameters (do not '!$B$21*'Parameters (do not make any cha'!M$6*M18^2+Pacing!$B$21*4.448*2.205*(Pacing!$B$7+'Parameters (do not make any cha'!M$7))-Pacing!O$10</f>
        <v>84.66353099</v>
      </c>
      <c r="N19" s="53">
        <f>N18*(0.5*'Air Density Parameters (do not '!$B$21*'Parameters (do not make any cha'!N$6*N18^2+Pacing!$B$21*4.448*2.205*(Pacing!$B$7+'Parameters (do not make any cha'!N$7))-Pacing!P$10</f>
        <v>84.66353099</v>
      </c>
      <c r="O19" s="53">
        <f>O18*(0.5*'Air Density Parameters (do not '!$B$21*'Parameters (do not make any cha'!O$6*O18^2+Pacing!$B$21*4.448*2.205*(Pacing!$B$7+'Parameters (do not make any cha'!O$7))-Pacing!Q$10</f>
        <v>84.66353099</v>
      </c>
      <c r="P19" s="53">
        <f>P18*(0.5*'Air Density Parameters (do not '!$B$21*'Parameters (do not make any cha'!P$6*P18^2+Pacing!$B$21*4.448*2.205*(Pacing!$B$7+'Parameters (do not make any cha'!P$7))-Pacing!R$10</f>
        <v>84.66353099</v>
      </c>
      <c r="Q19" s="53">
        <f>Q18*(0.5*'Air Density Parameters (do not '!$B$21*'Parameters (do not make any cha'!Q$6*Q18^2+Pacing!$B$21*4.448*2.205*(Pacing!$B$7+'Parameters (do not make any cha'!Q$7))-Pacing!S$10</f>
        <v>84.66353099</v>
      </c>
      <c r="R19" s="53">
        <f>R18*(0.5*'Air Density Parameters (do not '!$B$21*'Parameters (do not make any cha'!R$6*R18^2+Pacing!$B$21*4.448*2.205*(Pacing!$B$7+'Parameters (do not make any cha'!R$7))-Pacing!T$10</f>
        <v>84.66353099</v>
      </c>
      <c r="S19" s="53">
        <f>S18*(0.5*'Air Density Parameters (do not '!$B$21*'Parameters (do not make any cha'!S$6*S18^2+Pacing!$B$21*4.448*2.205*(Pacing!$B$7+'Parameters (do not make any cha'!S$7))-Pacing!U$10</f>
        <v>84.66353099</v>
      </c>
      <c r="T19" s="53">
        <f>T18*(0.5*'Air Density Parameters (do not '!$B$21*'Parameters (do not make any cha'!T$6*T18^2+Pacing!$B$21*4.448*2.205*(Pacing!$B$7+'Parameters (do not make any cha'!T$7))-Pacing!V$10</f>
        <v>84.66353099</v>
      </c>
      <c r="U19" s="53">
        <f>U18*(0.5*'Air Density Parameters (do not '!$B$21*'Parameters (do not make any cha'!U$6*U18^2+Pacing!$B$21*4.448*2.205*(Pacing!$B$7+'Parameters (do not make any cha'!U$7))-Pacing!W$10</f>
        <v>84.66353099</v>
      </c>
    </row>
    <row r="20" ht="12.0" customHeight="1">
      <c r="A20" s="49" t="s">
        <v>50</v>
      </c>
      <c r="B20" s="53">
        <f>0.5*'Air Density Parameters (do not '!$B$21*'Parameters (do not make any cha'!B$6*3*B18^2+Pacing!$B$21*4.448*2.205*(Pacing!$B$7+'Parameters (do not make any cha'!B$7)</f>
        <v>59.02371565</v>
      </c>
      <c r="C20" s="53">
        <f>0.5*'Air Density Parameters (do not '!$B$21*'Parameters (do not make any cha'!C$6*3*C18^2+Pacing!$B$21*4.448*2.205*(Pacing!$B$7+'Parameters (do not make any cha'!C$7)</f>
        <v>97.52082763</v>
      </c>
      <c r="D20" s="53">
        <f>0.5*'Air Density Parameters (do not '!$B$21*'Parameters (do not make any cha'!D$6*3*D18^2+Pacing!$B$21*4.448*2.205*(Pacing!$B$7+'Parameters (do not make any cha'!D$7)</f>
        <v>61.25852434</v>
      </c>
      <c r="E20" s="53">
        <f>0.5*'Air Density Parameters (do not '!$B$21*'Parameters (do not make any cha'!E$6*3*E18^2+Pacing!$B$21*4.448*2.205*(Pacing!$B$7+'Parameters (do not make any cha'!E$7)</f>
        <v>61.06107166</v>
      </c>
      <c r="F20" s="53">
        <f>0.5*'Air Density Parameters (do not '!$B$21*'Parameters (do not make any cha'!F$6*3*F18^2+Pacing!$B$21*4.448*2.205*(Pacing!$B$7+'Parameters (do not make any cha'!F$7)</f>
        <v>79.71021562</v>
      </c>
      <c r="G20" s="53">
        <f>0.5*'Air Density Parameters (do not '!$B$21*'Parameters (do not make any cha'!G$6*3*G18^2+Pacing!$B$21*4.448*2.205*(Pacing!$B$7+'Parameters (do not make any cha'!G$7)</f>
        <v>61.25852434</v>
      </c>
      <c r="H20" s="53">
        <f>0.5*'Air Density Parameters (do not '!$B$21*'Parameters (do not make any cha'!H$6*3*H18^2+Pacing!$B$21*4.448*2.205*(Pacing!$B$7+'Parameters (do not make any cha'!H$7)</f>
        <v>71.34101235</v>
      </c>
      <c r="I20" s="53">
        <f>0.5*'Air Density Parameters (do not '!$B$21*'Parameters (do not make any cha'!I$6*3*I18^2+Pacing!$B$21*4.448*2.205*(Pacing!$B$7+'Parameters (do not make any cha'!I$7)</f>
        <v>34.25117029</v>
      </c>
      <c r="J20" s="53">
        <f>0.5*'Air Density Parameters (do not '!$B$21*'Parameters (do not make any cha'!J$6*3*J18^2+Pacing!$B$21*4.448*2.205*(Pacing!$B$7+'Parameters (do not make any cha'!J$7)</f>
        <v>34.25117029</v>
      </c>
      <c r="K20" s="53">
        <f>0.5*'Air Density Parameters (do not '!$B$21*'Parameters (do not make any cha'!K$6*3*K18^2+Pacing!$B$21*4.448*2.205*(Pacing!$B$7+'Parameters (do not make any cha'!K$7)</f>
        <v>34.25117029</v>
      </c>
      <c r="L20" s="53">
        <f>0.5*'Air Density Parameters (do not '!$B$21*'Parameters (do not make any cha'!L$6*3*L18^2+Pacing!$B$21*4.448*2.205*(Pacing!$B$7+'Parameters (do not make any cha'!L$7)</f>
        <v>34.25117029</v>
      </c>
      <c r="M20" s="53">
        <f>0.5*'Air Density Parameters (do not '!$B$21*'Parameters (do not make any cha'!M$6*3*M18^2+Pacing!$B$21*4.448*2.205*(Pacing!$B$7+'Parameters (do not make any cha'!M$7)</f>
        <v>34.25117029</v>
      </c>
      <c r="N20" s="53">
        <f>0.5*'Air Density Parameters (do not '!$B$21*'Parameters (do not make any cha'!N$6*3*N18^2+Pacing!$B$21*4.448*2.205*(Pacing!$B$7+'Parameters (do not make any cha'!N$7)</f>
        <v>34.25117029</v>
      </c>
      <c r="O20" s="53">
        <f>0.5*'Air Density Parameters (do not '!$B$21*'Parameters (do not make any cha'!O$6*3*O18^2+Pacing!$B$21*4.448*2.205*(Pacing!$B$7+'Parameters (do not make any cha'!O$7)</f>
        <v>34.25117029</v>
      </c>
      <c r="P20" s="53">
        <f>0.5*'Air Density Parameters (do not '!$B$21*'Parameters (do not make any cha'!P$6*3*P18^2+Pacing!$B$21*4.448*2.205*(Pacing!$B$7+'Parameters (do not make any cha'!P$7)</f>
        <v>34.25117029</v>
      </c>
      <c r="Q20" s="53">
        <f>0.5*'Air Density Parameters (do not '!$B$21*'Parameters (do not make any cha'!Q$6*3*Q18^2+Pacing!$B$21*4.448*2.205*(Pacing!$B$7+'Parameters (do not make any cha'!Q$7)</f>
        <v>34.25117029</v>
      </c>
      <c r="R20" s="53">
        <f>0.5*'Air Density Parameters (do not '!$B$21*'Parameters (do not make any cha'!R$6*3*R18^2+Pacing!$B$21*4.448*2.205*(Pacing!$B$7+'Parameters (do not make any cha'!R$7)</f>
        <v>34.25117029</v>
      </c>
      <c r="S20" s="53">
        <f>0.5*'Air Density Parameters (do not '!$B$21*'Parameters (do not make any cha'!S$6*3*S18^2+Pacing!$B$21*4.448*2.205*(Pacing!$B$7+'Parameters (do not make any cha'!S$7)</f>
        <v>34.25117029</v>
      </c>
      <c r="T20" s="53">
        <f>0.5*'Air Density Parameters (do not '!$B$21*'Parameters (do not make any cha'!T$6*3*T18^2+Pacing!$B$21*4.448*2.205*(Pacing!$B$7+'Parameters (do not make any cha'!T$7)</f>
        <v>34.25117029</v>
      </c>
      <c r="U20" s="53">
        <f>0.5*'Air Density Parameters (do not '!$B$21*'Parameters (do not make any cha'!U$6*3*U18^2+Pacing!$B$21*4.448*2.205*(Pacing!$B$7+'Parameters (do not make any cha'!U$7)</f>
        <v>34.25117029</v>
      </c>
    </row>
    <row r="21" ht="12.0" customHeight="1">
      <c r="A21" s="49" t="s">
        <v>54</v>
      </c>
      <c r="B21" s="53">
        <f t="shared" ref="B21:U21" si="6">B18-B19/B20</f>
        <v>12.37315632</v>
      </c>
      <c r="C21" s="53">
        <f t="shared" si="6"/>
        <v>6.538485063</v>
      </c>
      <c r="D21" s="53">
        <f t="shared" si="6"/>
        <v>13.23170568</v>
      </c>
      <c r="E21" s="53">
        <f t="shared" si="6"/>
        <v>12.88583498</v>
      </c>
      <c r="F21" s="53">
        <f t="shared" si="6"/>
        <v>14.27076077</v>
      </c>
      <c r="G21" s="53">
        <f t="shared" si="6"/>
        <v>13.23170568</v>
      </c>
      <c r="H21" s="53">
        <f t="shared" si="6"/>
        <v>11.42354441</v>
      </c>
      <c r="I21" s="53">
        <f t="shared" si="6"/>
        <v>3.832392716</v>
      </c>
      <c r="J21" s="53">
        <f t="shared" si="6"/>
        <v>3.832392716</v>
      </c>
      <c r="K21" s="53">
        <f t="shared" si="6"/>
        <v>3.832392716</v>
      </c>
      <c r="L21" s="53">
        <f t="shared" si="6"/>
        <v>3.832392716</v>
      </c>
      <c r="M21" s="53">
        <f t="shared" si="6"/>
        <v>3.832392716</v>
      </c>
      <c r="N21" s="53">
        <f t="shared" si="6"/>
        <v>3.832392716</v>
      </c>
      <c r="O21" s="53">
        <f t="shared" si="6"/>
        <v>3.832392716</v>
      </c>
      <c r="P21" s="53">
        <f t="shared" si="6"/>
        <v>3.832392716</v>
      </c>
      <c r="Q21" s="53">
        <f t="shared" si="6"/>
        <v>3.832392716</v>
      </c>
      <c r="R21" s="53">
        <f t="shared" si="6"/>
        <v>3.832392716</v>
      </c>
      <c r="S21" s="53">
        <f t="shared" si="6"/>
        <v>3.832392716</v>
      </c>
      <c r="T21" s="53">
        <f t="shared" si="6"/>
        <v>3.832392716</v>
      </c>
      <c r="U21" s="53">
        <f t="shared" si="6"/>
        <v>3.832392716</v>
      </c>
    </row>
    <row r="22" ht="12.0" customHeight="1">
      <c r="A22" s="49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ht="12.0" customHeight="1">
      <c r="A23" s="49" t="s">
        <v>52</v>
      </c>
      <c r="B23" s="53">
        <f t="shared" ref="B23:U23" si="7">B21</f>
        <v>12.37315632</v>
      </c>
      <c r="C23" s="53">
        <f t="shared" si="7"/>
        <v>6.538485063</v>
      </c>
      <c r="D23" s="53">
        <f t="shared" si="7"/>
        <v>13.23170568</v>
      </c>
      <c r="E23" s="53">
        <f t="shared" si="7"/>
        <v>12.88583498</v>
      </c>
      <c r="F23" s="53">
        <f t="shared" si="7"/>
        <v>14.27076077</v>
      </c>
      <c r="G23" s="53">
        <f t="shared" si="7"/>
        <v>13.23170568</v>
      </c>
      <c r="H23" s="53">
        <f t="shared" si="7"/>
        <v>11.42354441</v>
      </c>
      <c r="I23" s="53">
        <f t="shared" si="7"/>
        <v>3.832392716</v>
      </c>
      <c r="J23" s="53">
        <f t="shared" si="7"/>
        <v>3.832392716</v>
      </c>
      <c r="K23" s="53">
        <f t="shared" si="7"/>
        <v>3.832392716</v>
      </c>
      <c r="L23" s="53">
        <f t="shared" si="7"/>
        <v>3.832392716</v>
      </c>
      <c r="M23" s="53">
        <f t="shared" si="7"/>
        <v>3.832392716</v>
      </c>
      <c r="N23" s="53">
        <f t="shared" si="7"/>
        <v>3.832392716</v>
      </c>
      <c r="O23" s="53">
        <f t="shared" si="7"/>
        <v>3.832392716</v>
      </c>
      <c r="P23" s="53">
        <f t="shared" si="7"/>
        <v>3.832392716</v>
      </c>
      <c r="Q23" s="53">
        <f t="shared" si="7"/>
        <v>3.832392716</v>
      </c>
      <c r="R23" s="53">
        <f t="shared" si="7"/>
        <v>3.832392716</v>
      </c>
      <c r="S23" s="53">
        <f t="shared" si="7"/>
        <v>3.832392716</v>
      </c>
      <c r="T23" s="53">
        <f t="shared" si="7"/>
        <v>3.832392716</v>
      </c>
      <c r="U23" s="53">
        <f t="shared" si="7"/>
        <v>3.832392716</v>
      </c>
    </row>
    <row r="24" ht="12.0" customHeight="1">
      <c r="A24" s="49" t="s">
        <v>49</v>
      </c>
      <c r="B24" s="53">
        <f>B23*(0.5*'Air Density Parameters (do not '!$B$21*'Parameters (do not make any cha'!B$6*B23^2+Pacing!$B$21*4.448*2.205*(Pacing!$B$7+'Parameters (do not make any cha'!B$7))-Pacing!D$10</f>
        <v>0.0005804825167</v>
      </c>
      <c r="C24" s="53">
        <f>C23*(0.5*'Air Density Parameters (do not '!$B$21*'Parameters (do not make any cha'!C$6*C23^2+Pacing!$B$21*4.448*2.205*(Pacing!$B$7+'Parameters (do not make any cha'!C$7))-Pacing!E$10</f>
        <v>0.9645619223</v>
      </c>
      <c r="D24" s="53">
        <f>D23*(0.5*'Air Density Parameters (do not '!$B$21*'Parameters (do not make any cha'!D$6*D23^2+Pacing!$B$21*4.448*2.205*(Pacing!$B$7+'Parameters (do not make any cha'!D$7))-Pacing!F$10</f>
        <v>0.0004333292844</v>
      </c>
      <c r="E24" s="53">
        <f>E23*(0.5*'Air Density Parameters (do not '!$B$21*'Parameters (do not make any cha'!E$6*E23^2+Pacing!$B$21*4.448*2.205*(Pacing!$B$7+'Parameters (do not make any cha'!E$7))-Pacing!G$10</f>
        <v>0.0001299886204</v>
      </c>
      <c r="F24" s="53">
        <f>F23*(0.5*'Air Density Parameters (do not '!$B$21*'Parameters (do not make any cha'!F$6*F23^2+Pacing!$B$21*4.448*2.205*(Pacing!$B$7+'Parameters (do not make any cha'!F$7))-Pacing!H$10</f>
        <v>0.0000000189606908</v>
      </c>
      <c r="G24" s="53">
        <f>G23*(0.5*'Air Density Parameters (do not '!$B$21*'Parameters (do not make any cha'!G$6*G23^2+Pacing!$B$21*4.448*2.205*(Pacing!$B$7+'Parameters (do not make any cha'!G$7))-Pacing!I$10</f>
        <v>0.0004333292844</v>
      </c>
      <c r="H24" s="53">
        <f>H23*(0.5*'Air Density Parameters (do not '!$B$21*'Parameters (do not make any cha'!H$6*H23^2+Pacing!$B$21*4.448*2.205*(Pacing!$B$7+'Parameters (do not make any cha'!H$7))-Pacing!J$10</f>
        <v>0.01264123581</v>
      </c>
      <c r="I24" s="53">
        <f>I23*(0.5*'Air Density Parameters (do not '!$B$21*'Parameters (do not make any cha'!I$6*I23^2+Pacing!$B$21*4.448*2.205*(Pacing!$B$7+'Parameters (do not make any cha'!I$7))-Pacing!K$10</f>
        <v>26.31386195</v>
      </c>
      <c r="J24" s="53">
        <f>J23*(0.5*'Air Density Parameters (do not '!$B$21*'Parameters (do not make any cha'!J$6*J23^2+Pacing!$B$21*4.448*2.205*(Pacing!$B$7+'Parameters (do not make any cha'!J$7))-Pacing!L$10</f>
        <v>26.31386195</v>
      </c>
      <c r="K24" s="53">
        <f>K23*(0.5*'Air Density Parameters (do not '!$B$21*'Parameters (do not make any cha'!K$6*K23^2+Pacing!$B$21*4.448*2.205*(Pacing!$B$7+'Parameters (do not make any cha'!K$7))-Pacing!M$10</f>
        <v>26.31386195</v>
      </c>
      <c r="L24" s="53">
        <f>L23*(0.5*'Air Density Parameters (do not '!$B$21*'Parameters (do not make any cha'!L$6*L23^2+Pacing!$B$21*4.448*2.205*(Pacing!$B$7+'Parameters (do not make any cha'!L$7))-Pacing!N$10</f>
        <v>26.31386195</v>
      </c>
      <c r="M24" s="53">
        <f>M23*(0.5*'Air Density Parameters (do not '!$B$21*'Parameters (do not make any cha'!M$6*M23^2+Pacing!$B$21*4.448*2.205*(Pacing!$B$7+'Parameters (do not make any cha'!M$7))-Pacing!O$10</f>
        <v>26.31386195</v>
      </c>
      <c r="N24" s="53">
        <f>N23*(0.5*'Air Density Parameters (do not '!$B$21*'Parameters (do not make any cha'!N$6*N23^2+Pacing!$B$21*4.448*2.205*(Pacing!$B$7+'Parameters (do not make any cha'!N$7))-Pacing!P$10</f>
        <v>26.31386195</v>
      </c>
      <c r="O24" s="53">
        <f>O23*(0.5*'Air Density Parameters (do not '!$B$21*'Parameters (do not make any cha'!O$6*O23^2+Pacing!$B$21*4.448*2.205*(Pacing!$B$7+'Parameters (do not make any cha'!O$7))-Pacing!Q$10</f>
        <v>26.31386195</v>
      </c>
      <c r="P24" s="53">
        <f>P23*(0.5*'Air Density Parameters (do not '!$B$21*'Parameters (do not make any cha'!P$6*P23^2+Pacing!$B$21*4.448*2.205*(Pacing!$B$7+'Parameters (do not make any cha'!P$7))-Pacing!R$10</f>
        <v>26.31386195</v>
      </c>
      <c r="Q24" s="53">
        <f>Q23*(0.5*'Air Density Parameters (do not '!$B$21*'Parameters (do not make any cha'!Q$6*Q23^2+Pacing!$B$21*4.448*2.205*(Pacing!$B$7+'Parameters (do not make any cha'!Q$7))-Pacing!S$10</f>
        <v>26.31386195</v>
      </c>
      <c r="R24" s="53">
        <f>R23*(0.5*'Air Density Parameters (do not '!$B$21*'Parameters (do not make any cha'!R$6*R23^2+Pacing!$B$21*4.448*2.205*(Pacing!$B$7+'Parameters (do not make any cha'!R$7))-Pacing!T$10</f>
        <v>26.31386195</v>
      </c>
      <c r="S24" s="53">
        <f>S23*(0.5*'Air Density Parameters (do not '!$B$21*'Parameters (do not make any cha'!S$6*S23^2+Pacing!$B$21*4.448*2.205*(Pacing!$B$7+'Parameters (do not make any cha'!S$7))-Pacing!U$10</f>
        <v>26.31386195</v>
      </c>
      <c r="T24" s="53">
        <f>T23*(0.5*'Air Density Parameters (do not '!$B$21*'Parameters (do not make any cha'!T$6*T23^2+Pacing!$B$21*4.448*2.205*(Pacing!$B$7+'Parameters (do not make any cha'!T$7))-Pacing!V$10</f>
        <v>26.31386195</v>
      </c>
      <c r="U24" s="53">
        <f>U23*(0.5*'Air Density Parameters (do not '!$B$21*'Parameters (do not make any cha'!U$6*U23^2+Pacing!$B$21*4.448*2.205*(Pacing!$B$7+'Parameters (do not make any cha'!U$7))-Pacing!W$10</f>
        <v>26.31386195</v>
      </c>
    </row>
    <row r="25" ht="12.0" customHeight="1">
      <c r="A25" s="49" t="s">
        <v>50</v>
      </c>
      <c r="B25" s="53">
        <f>0.5*'Air Density Parameters (do not '!$B$21*'Parameters (do not make any cha'!B$6*3*B23^2+Pacing!$B$21*4.448*2.205*(Pacing!$B$7+'Parameters (do not make any cha'!B$7)</f>
        <v>58.92352874</v>
      </c>
      <c r="C25" s="53">
        <f>0.5*'Air Density Parameters (do not '!$B$21*'Parameters (do not make any cha'!C$6*3*C23^2+Pacing!$B$21*4.448*2.205*(Pacing!$B$7+'Parameters (do not make any cha'!C$7)</f>
        <v>93.0202018</v>
      </c>
      <c r="D25" s="53">
        <f>0.5*'Air Density Parameters (do not '!$B$21*'Parameters (do not make any cha'!D$6*3*D23^2+Pacing!$B$21*4.448*2.205*(Pacing!$B$7+'Parameters (do not make any cha'!D$7)</f>
        <v>61.14889818</v>
      </c>
      <c r="E25" s="53">
        <f>0.5*'Air Density Parameters (do not '!$B$21*'Parameters (do not make any cha'!E$6*3*E23^2+Pacing!$B$21*4.448*2.205*(Pacing!$B$7+'Parameters (do not make any cha'!E$7)</f>
        <v>61.01269371</v>
      </c>
      <c r="F25" s="53">
        <f>0.5*'Air Density Parameters (do not '!$B$21*'Parameters (do not make any cha'!F$6*3*F23^2+Pacing!$B$21*4.448*2.205*(Pacing!$B$7+'Parameters (do not make any cha'!F$7)</f>
        <v>79.70960078</v>
      </c>
      <c r="G25" s="53">
        <f>0.5*'Air Density Parameters (do not '!$B$21*'Parameters (do not make any cha'!G$6*3*G23^2+Pacing!$B$21*4.448*2.205*(Pacing!$B$7+'Parameters (do not make any cha'!G$7)</f>
        <v>61.14889818</v>
      </c>
      <c r="H25" s="53">
        <f>0.5*'Air Density Parameters (do not '!$B$21*'Parameters (do not make any cha'!H$6*3*H23^2+Pacing!$B$21*4.448*2.205*(Pacing!$B$7+'Parameters (do not make any cha'!H$7)</f>
        <v>70.79053441</v>
      </c>
      <c r="I25" s="53">
        <f>0.5*'Air Density Parameters (do not '!$B$21*'Parameters (do not make any cha'!I$6*3*I23^2+Pacing!$B$21*4.448*2.205*(Pacing!$B$7+'Parameters (do not make any cha'!I$7)</f>
        <v>14.56080531</v>
      </c>
      <c r="J25" s="53">
        <f>0.5*'Air Density Parameters (do not '!$B$21*'Parameters (do not make any cha'!J$6*3*J23^2+Pacing!$B$21*4.448*2.205*(Pacing!$B$7+'Parameters (do not make any cha'!J$7)</f>
        <v>14.56080531</v>
      </c>
      <c r="K25" s="53">
        <f>0.5*'Air Density Parameters (do not '!$B$21*'Parameters (do not make any cha'!K$6*3*K23^2+Pacing!$B$21*4.448*2.205*(Pacing!$B$7+'Parameters (do not make any cha'!K$7)</f>
        <v>14.56080531</v>
      </c>
      <c r="L25" s="53">
        <f>0.5*'Air Density Parameters (do not '!$B$21*'Parameters (do not make any cha'!L$6*3*L23^2+Pacing!$B$21*4.448*2.205*(Pacing!$B$7+'Parameters (do not make any cha'!L$7)</f>
        <v>14.56080531</v>
      </c>
      <c r="M25" s="53">
        <f>0.5*'Air Density Parameters (do not '!$B$21*'Parameters (do not make any cha'!M$6*3*M23^2+Pacing!$B$21*4.448*2.205*(Pacing!$B$7+'Parameters (do not make any cha'!M$7)</f>
        <v>14.56080531</v>
      </c>
      <c r="N25" s="53">
        <f>0.5*'Air Density Parameters (do not '!$B$21*'Parameters (do not make any cha'!N$6*3*N23^2+Pacing!$B$21*4.448*2.205*(Pacing!$B$7+'Parameters (do not make any cha'!N$7)</f>
        <v>14.56080531</v>
      </c>
      <c r="O25" s="53">
        <f>0.5*'Air Density Parameters (do not '!$B$21*'Parameters (do not make any cha'!O$6*3*O23^2+Pacing!$B$21*4.448*2.205*(Pacing!$B$7+'Parameters (do not make any cha'!O$7)</f>
        <v>14.56080531</v>
      </c>
      <c r="P25" s="53">
        <f>0.5*'Air Density Parameters (do not '!$B$21*'Parameters (do not make any cha'!P$6*3*P23^2+Pacing!$B$21*4.448*2.205*(Pacing!$B$7+'Parameters (do not make any cha'!P$7)</f>
        <v>14.56080531</v>
      </c>
      <c r="Q25" s="53">
        <f>0.5*'Air Density Parameters (do not '!$B$21*'Parameters (do not make any cha'!Q$6*3*Q23^2+Pacing!$B$21*4.448*2.205*(Pacing!$B$7+'Parameters (do not make any cha'!Q$7)</f>
        <v>14.56080531</v>
      </c>
      <c r="R25" s="53">
        <f>0.5*'Air Density Parameters (do not '!$B$21*'Parameters (do not make any cha'!R$6*3*R23^2+Pacing!$B$21*4.448*2.205*(Pacing!$B$7+'Parameters (do not make any cha'!R$7)</f>
        <v>14.56080531</v>
      </c>
      <c r="S25" s="53">
        <f>0.5*'Air Density Parameters (do not '!$B$21*'Parameters (do not make any cha'!S$6*3*S23^2+Pacing!$B$21*4.448*2.205*(Pacing!$B$7+'Parameters (do not make any cha'!S$7)</f>
        <v>14.56080531</v>
      </c>
      <c r="T25" s="53">
        <f>0.5*'Air Density Parameters (do not '!$B$21*'Parameters (do not make any cha'!T$6*3*T23^2+Pacing!$B$21*4.448*2.205*(Pacing!$B$7+'Parameters (do not make any cha'!T$7)</f>
        <v>14.56080531</v>
      </c>
      <c r="U25" s="53">
        <f>0.5*'Air Density Parameters (do not '!$B$21*'Parameters (do not make any cha'!U$6*3*U23^2+Pacing!$B$21*4.448*2.205*(Pacing!$B$7+'Parameters (do not make any cha'!U$7)</f>
        <v>14.56080531</v>
      </c>
    </row>
    <row r="26" ht="12.0" customHeight="1">
      <c r="A26" s="49" t="s">
        <v>55</v>
      </c>
      <c r="B26" s="53">
        <f t="shared" ref="B26:U26" si="8">B23-B24/B25</f>
        <v>12.37314647</v>
      </c>
      <c r="C26" s="53">
        <f t="shared" si="8"/>
        <v>6.528115682</v>
      </c>
      <c r="D26" s="53">
        <f t="shared" si="8"/>
        <v>13.23169859</v>
      </c>
      <c r="E26" s="53">
        <f t="shared" si="8"/>
        <v>12.88583285</v>
      </c>
      <c r="F26" s="53">
        <f t="shared" si="8"/>
        <v>14.27076077</v>
      </c>
      <c r="G26" s="53">
        <f t="shared" si="8"/>
        <v>13.23169859</v>
      </c>
      <c r="H26" s="53">
        <f t="shared" si="8"/>
        <v>11.42336584</v>
      </c>
      <c r="I26" s="53">
        <f t="shared" si="8"/>
        <v>2.025221931</v>
      </c>
      <c r="J26" s="53">
        <f t="shared" si="8"/>
        <v>2.025221931</v>
      </c>
      <c r="K26" s="53">
        <f t="shared" si="8"/>
        <v>2.025221931</v>
      </c>
      <c r="L26" s="53">
        <f t="shared" si="8"/>
        <v>2.025221931</v>
      </c>
      <c r="M26" s="53">
        <f t="shared" si="8"/>
        <v>2.025221931</v>
      </c>
      <c r="N26" s="53">
        <f t="shared" si="8"/>
        <v>2.025221931</v>
      </c>
      <c r="O26" s="53">
        <f t="shared" si="8"/>
        <v>2.025221931</v>
      </c>
      <c r="P26" s="53">
        <f t="shared" si="8"/>
        <v>2.025221931</v>
      </c>
      <c r="Q26" s="53">
        <f t="shared" si="8"/>
        <v>2.025221931</v>
      </c>
      <c r="R26" s="53">
        <f t="shared" si="8"/>
        <v>2.025221931</v>
      </c>
      <c r="S26" s="53">
        <f t="shared" si="8"/>
        <v>2.025221931</v>
      </c>
      <c r="T26" s="53">
        <f t="shared" si="8"/>
        <v>2.025221931</v>
      </c>
      <c r="U26" s="53">
        <f t="shared" si="8"/>
        <v>2.025221931</v>
      </c>
    </row>
    <row r="27" ht="12.0" customHeight="1">
      <c r="A27" s="49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ht="12.0" customHeight="1">
      <c r="A28" s="49" t="s">
        <v>52</v>
      </c>
      <c r="B28" s="53">
        <f t="shared" ref="B28:U28" si="9">B26</f>
        <v>12.37314647</v>
      </c>
      <c r="C28" s="53">
        <f t="shared" si="9"/>
        <v>6.528115682</v>
      </c>
      <c r="D28" s="53">
        <f t="shared" si="9"/>
        <v>13.23169859</v>
      </c>
      <c r="E28" s="53">
        <f t="shared" si="9"/>
        <v>12.88583285</v>
      </c>
      <c r="F28" s="53">
        <f t="shared" si="9"/>
        <v>14.27076077</v>
      </c>
      <c r="G28" s="53">
        <f t="shared" si="9"/>
        <v>13.23169859</v>
      </c>
      <c r="H28" s="53">
        <f t="shared" si="9"/>
        <v>11.42336584</v>
      </c>
      <c r="I28" s="53">
        <f t="shared" si="9"/>
        <v>2.025221931</v>
      </c>
      <c r="J28" s="53">
        <f t="shared" si="9"/>
        <v>2.025221931</v>
      </c>
      <c r="K28" s="53">
        <f t="shared" si="9"/>
        <v>2.025221931</v>
      </c>
      <c r="L28" s="53">
        <f t="shared" si="9"/>
        <v>2.025221931</v>
      </c>
      <c r="M28" s="53">
        <f t="shared" si="9"/>
        <v>2.025221931</v>
      </c>
      <c r="N28" s="53">
        <f t="shared" si="9"/>
        <v>2.025221931</v>
      </c>
      <c r="O28" s="53">
        <f t="shared" si="9"/>
        <v>2.025221931</v>
      </c>
      <c r="P28" s="53">
        <f t="shared" si="9"/>
        <v>2.025221931</v>
      </c>
      <c r="Q28" s="53">
        <f t="shared" si="9"/>
        <v>2.025221931</v>
      </c>
      <c r="R28" s="53">
        <f t="shared" si="9"/>
        <v>2.025221931</v>
      </c>
      <c r="S28" s="53">
        <f t="shared" si="9"/>
        <v>2.025221931</v>
      </c>
      <c r="T28" s="53">
        <f t="shared" si="9"/>
        <v>2.025221931</v>
      </c>
      <c r="U28" s="53">
        <f t="shared" si="9"/>
        <v>2.025221931</v>
      </c>
    </row>
    <row r="29" ht="12.0" customHeight="1">
      <c r="A29" s="49" t="s">
        <v>49</v>
      </c>
      <c r="B29" s="53">
        <f>B28*(0.5*'Air Density Parameters (do not '!$B$21*'Parameters (do not make any cha'!B$6*B28^2+Pacing!$B$21*4.448*2.205*(Pacing!$B$7+'Parameters (do not make any cha'!B$7))-Pacing!D$10</f>
        <v>0.0000000004195044312</v>
      </c>
      <c r="C29" s="53">
        <f>C28*(0.5*'Air Density Parameters (do not '!$B$21*'Parameters (do not make any cha'!C$6*C28^2+Pacing!$B$21*4.448*2.205*(Pacing!$B$7+'Parameters (do not make any cha'!C$7))-Pacing!E$10</f>
        <v>0.0005521949396</v>
      </c>
      <c r="D29" s="53">
        <f>D28*(0.5*'Air Density Parameters (do not '!$B$21*'Parameters (do not make any cha'!D$6*D28^2+Pacing!$B$21*4.448*2.205*(Pacing!$B$7+'Parameters (do not make any cha'!D$7))-Pacing!F$10</f>
        <v>0.0000000003481444813</v>
      </c>
      <c r="E29" s="53">
        <f>E28*(0.5*'Air Density Parameters (do not '!$B$21*'Parameters (do not make any cha'!E$6*E28^2+Pacing!$B$21*4.448*2.205*(Pacing!$B$7+'Parameters (do not make any cha'!E$7))-Pacing!G$10</f>
        <v>0</v>
      </c>
      <c r="F29" s="53">
        <f>F28*(0.5*'Air Density Parameters (do not '!$B$21*'Parameters (do not make any cha'!F$6*F28^2+Pacing!$B$21*4.448*2.205*(Pacing!$B$7+'Parameters (do not make any cha'!F$7))-Pacing!H$10</f>
        <v>0</v>
      </c>
      <c r="G29" s="53">
        <f>G28*(0.5*'Air Density Parameters (do not '!$B$21*'Parameters (do not make any cha'!G$6*G28^2+Pacing!$B$21*4.448*2.205*(Pacing!$B$7+'Parameters (do not make any cha'!G$7))-Pacing!I$10</f>
        <v>0.0000000003481444813</v>
      </c>
      <c r="H29" s="53">
        <f>H28*(0.5*'Air Density Parameters (do not '!$B$21*'Parameters (do not make any cha'!H$6*H28^2+Pacing!$B$21*4.448*2.205*(Pacing!$B$7+'Parameters (do not make any cha'!H$7))-Pacing!J$10</f>
        <v>0.0000001908425702</v>
      </c>
      <c r="I29" s="53">
        <f>I28*(0.5*'Air Density Parameters (do not '!$B$21*'Parameters (do not make any cha'!I$6*I28^2+Pacing!$B$21*4.448*2.205*(Pacing!$B$7+'Parameters (do not make any cha'!I$7))-Pacing!K$10</f>
        <v>8.289732258</v>
      </c>
      <c r="J29" s="53">
        <f>J28*(0.5*'Air Density Parameters (do not '!$B$21*'Parameters (do not make any cha'!J$6*J28^2+Pacing!$B$21*4.448*2.205*(Pacing!$B$7+'Parameters (do not make any cha'!J$7))-Pacing!L$10</f>
        <v>8.289732258</v>
      </c>
      <c r="K29" s="53">
        <f>K28*(0.5*'Air Density Parameters (do not '!$B$21*'Parameters (do not make any cha'!K$6*K28^2+Pacing!$B$21*4.448*2.205*(Pacing!$B$7+'Parameters (do not make any cha'!K$7))-Pacing!M$10</f>
        <v>8.289732258</v>
      </c>
      <c r="L29" s="53">
        <f>L28*(0.5*'Air Density Parameters (do not '!$B$21*'Parameters (do not make any cha'!L$6*L28^2+Pacing!$B$21*4.448*2.205*(Pacing!$B$7+'Parameters (do not make any cha'!L$7))-Pacing!N$10</f>
        <v>8.289732258</v>
      </c>
      <c r="M29" s="53">
        <f>M28*(0.5*'Air Density Parameters (do not '!$B$21*'Parameters (do not make any cha'!M$6*M28^2+Pacing!$B$21*4.448*2.205*(Pacing!$B$7+'Parameters (do not make any cha'!M$7))-Pacing!O$10</f>
        <v>8.289732258</v>
      </c>
      <c r="N29" s="53">
        <f>N28*(0.5*'Air Density Parameters (do not '!$B$21*'Parameters (do not make any cha'!N$6*N28^2+Pacing!$B$21*4.448*2.205*(Pacing!$B$7+'Parameters (do not make any cha'!N$7))-Pacing!P$10</f>
        <v>8.289732258</v>
      </c>
      <c r="O29" s="53">
        <f>O28*(0.5*'Air Density Parameters (do not '!$B$21*'Parameters (do not make any cha'!O$6*O28^2+Pacing!$B$21*4.448*2.205*(Pacing!$B$7+'Parameters (do not make any cha'!O$7))-Pacing!Q$10</f>
        <v>8.289732258</v>
      </c>
      <c r="P29" s="53">
        <f>P28*(0.5*'Air Density Parameters (do not '!$B$21*'Parameters (do not make any cha'!P$6*P28^2+Pacing!$B$21*4.448*2.205*(Pacing!$B$7+'Parameters (do not make any cha'!P$7))-Pacing!R$10</f>
        <v>8.289732258</v>
      </c>
      <c r="Q29" s="53">
        <f>Q28*(0.5*'Air Density Parameters (do not '!$B$21*'Parameters (do not make any cha'!Q$6*Q28^2+Pacing!$B$21*4.448*2.205*(Pacing!$B$7+'Parameters (do not make any cha'!Q$7))-Pacing!S$10</f>
        <v>8.289732258</v>
      </c>
      <c r="R29" s="53">
        <f>R28*(0.5*'Air Density Parameters (do not '!$B$21*'Parameters (do not make any cha'!R$6*R28^2+Pacing!$B$21*4.448*2.205*(Pacing!$B$7+'Parameters (do not make any cha'!R$7))-Pacing!T$10</f>
        <v>8.289732258</v>
      </c>
      <c r="S29" s="53">
        <f>S28*(0.5*'Air Density Parameters (do not '!$B$21*'Parameters (do not make any cha'!S$6*S28^2+Pacing!$B$21*4.448*2.205*(Pacing!$B$7+'Parameters (do not make any cha'!S$7))-Pacing!U$10</f>
        <v>8.289732258</v>
      </c>
      <c r="T29" s="53">
        <f>T28*(0.5*'Air Density Parameters (do not '!$B$21*'Parameters (do not make any cha'!T$6*T28^2+Pacing!$B$21*4.448*2.205*(Pacing!$B$7+'Parameters (do not make any cha'!T$7))-Pacing!V$10</f>
        <v>8.289732258</v>
      </c>
      <c r="U29" s="53">
        <f>U28*(0.5*'Air Density Parameters (do not '!$B$21*'Parameters (do not make any cha'!U$6*U28^2+Pacing!$B$21*4.448*2.205*(Pacing!$B$7+'Parameters (do not make any cha'!U$7))-Pacing!W$10</f>
        <v>8.289732258</v>
      </c>
    </row>
    <row r="30" ht="12.0" customHeight="1">
      <c r="A30" s="49" t="s">
        <v>50</v>
      </c>
      <c r="B30" s="53">
        <f>0.5*'Air Density Parameters (do not '!$B$21*'Parameters (do not make any cha'!B$6*3*B28^2+Pacing!$B$21*4.448*2.205*(Pacing!$B$7+'Parameters (do not make any cha'!B$7)</f>
        <v>58.9234436</v>
      </c>
      <c r="C30" s="53">
        <f>0.5*'Air Density Parameters (do not '!$B$21*'Parameters (do not make any cha'!C$6*3*C28^2+Pacing!$B$21*4.448*2.205*(Pacing!$B$7+'Parameters (do not make any cha'!C$7)</f>
        <v>92.91372507</v>
      </c>
      <c r="D30" s="53">
        <f>0.5*'Air Density Parameters (do not '!$B$21*'Parameters (do not make any cha'!D$6*3*D28^2+Pacing!$B$21*4.448*2.205*(Pacing!$B$7+'Parameters (do not make any cha'!D$7)</f>
        <v>61.14879994</v>
      </c>
      <c r="E30" s="53">
        <f>0.5*'Air Density Parameters (do not '!$B$21*'Parameters (do not make any cha'!E$6*3*E28^2+Pacing!$B$21*4.448*2.205*(Pacing!$B$7+'Parameters (do not make any cha'!E$7)</f>
        <v>61.01267453</v>
      </c>
      <c r="F30" s="53">
        <f>0.5*'Air Density Parameters (do not '!$B$21*'Parameters (do not make any cha'!F$6*3*F28^2+Pacing!$B$21*4.448*2.205*(Pacing!$B$7+'Parameters (do not make any cha'!F$7)</f>
        <v>79.70960078</v>
      </c>
      <c r="G30" s="53">
        <f>0.5*'Air Density Parameters (do not '!$B$21*'Parameters (do not make any cha'!G$6*3*G28^2+Pacing!$B$21*4.448*2.205*(Pacing!$B$7+'Parameters (do not make any cha'!G$7)</f>
        <v>61.14879994</v>
      </c>
      <c r="H30" s="53">
        <f>0.5*'Air Density Parameters (do not '!$B$21*'Parameters (do not make any cha'!H$6*3*H28^2+Pacing!$B$21*4.448*2.205*(Pacing!$B$7+'Parameters (do not make any cha'!H$7)</f>
        <v>70.78839699</v>
      </c>
      <c r="I30" s="53">
        <f>0.5*'Air Density Parameters (do not '!$B$21*'Parameters (do not make any cha'!I$6*3*I28^2+Pacing!$B$21*4.448*2.205*(Pacing!$B$7+'Parameters (do not make any cha'!I$7)</f>
        <v>6.242032717</v>
      </c>
      <c r="J30" s="53">
        <f>0.5*'Air Density Parameters (do not '!$B$21*'Parameters (do not make any cha'!J$6*3*J28^2+Pacing!$B$21*4.448*2.205*(Pacing!$B$7+'Parameters (do not make any cha'!J$7)</f>
        <v>6.242032717</v>
      </c>
      <c r="K30" s="53">
        <f>0.5*'Air Density Parameters (do not '!$B$21*'Parameters (do not make any cha'!K$6*3*K28^2+Pacing!$B$21*4.448*2.205*(Pacing!$B$7+'Parameters (do not make any cha'!K$7)</f>
        <v>6.242032717</v>
      </c>
      <c r="L30" s="53">
        <f>0.5*'Air Density Parameters (do not '!$B$21*'Parameters (do not make any cha'!L$6*3*L28^2+Pacing!$B$21*4.448*2.205*(Pacing!$B$7+'Parameters (do not make any cha'!L$7)</f>
        <v>6.242032717</v>
      </c>
      <c r="M30" s="53">
        <f>0.5*'Air Density Parameters (do not '!$B$21*'Parameters (do not make any cha'!M$6*3*M28^2+Pacing!$B$21*4.448*2.205*(Pacing!$B$7+'Parameters (do not make any cha'!M$7)</f>
        <v>6.242032717</v>
      </c>
      <c r="N30" s="53">
        <f>0.5*'Air Density Parameters (do not '!$B$21*'Parameters (do not make any cha'!N$6*3*N28^2+Pacing!$B$21*4.448*2.205*(Pacing!$B$7+'Parameters (do not make any cha'!N$7)</f>
        <v>6.242032717</v>
      </c>
      <c r="O30" s="53">
        <f>0.5*'Air Density Parameters (do not '!$B$21*'Parameters (do not make any cha'!O$6*3*O28^2+Pacing!$B$21*4.448*2.205*(Pacing!$B$7+'Parameters (do not make any cha'!O$7)</f>
        <v>6.242032717</v>
      </c>
      <c r="P30" s="53">
        <f>0.5*'Air Density Parameters (do not '!$B$21*'Parameters (do not make any cha'!P$6*3*P28^2+Pacing!$B$21*4.448*2.205*(Pacing!$B$7+'Parameters (do not make any cha'!P$7)</f>
        <v>6.242032717</v>
      </c>
      <c r="Q30" s="53">
        <f>0.5*'Air Density Parameters (do not '!$B$21*'Parameters (do not make any cha'!Q$6*3*Q28^2+Pacing!$B$21*4.448*2.205*(Pacing!$B$7+'Parameters (do not make any cha'!Q$7)</f>
        <v>6.242032717</v>
      </c>
      <c r="R30" s="53">
        <f>0.5*'Air Density Parameters (do not '!$B$21*'Parameters (do not make any cha'!R$6*3*R28^2+Pacing!$B$21*4.448*2.205*(Pacing!$B$7+'Parameters (do not make any cha'!R$7)</f>
        <v>6.242032717</v>
      </c>
      <c r="S30" s="53">
        <f>0.5*'Air Density Parameters (do not '!$B$21*'Parameters (do not make any cha'!S$6*3*S28^2+Pacing!$B$21*4.448*2.205*(Pacing!$B$7+'Parameters (do not make any cha'!S$7)</f>
        <v>6.242032717</v>
      </c>
      <c r="T30" s="53">
        <f>0.5*'Air Density Parameters (do not '!$B$21*'Parameters (do not make any cha'!T$6*3*T28^2+Pacing!$B$21*4.448*2.205*(Pacing!$B$7+'Parameters (do not make any cha'!T$7)</f>
        <v>6.242032717</v>
      </c>
      <c r="U30" s="53">
        <f>0.5*'Air Density Parameters (do not '!$B$21*'Parameters (do not make any cha'!U$6*3*U28^2+Pacing!$B$21*4.448*2.205*(Pacing!$B$7+'Parameters (do not make any cha'!U$7)</f>
        <v>6.242032717</v>
      </c>
    </row>
    <row r="31" ht="12.0" customHeight="1">
      <c r="A31" s="49" t="s">
        <v>56</v>
      </c>
      <c r="B31" s="53">
        <f t="shared" ref="B31:U31" si="10">B28-B29/B30</f>
        <v>12.37314647</v>
      </c>
      <c r="C31" s="53">
        <f t="shared" si="10"/>
        <v>6.528109739</v>
      </c>
      <c r="D31" s="53">
        <f t="shared" si="10"/>
        <v>13.23169859</v>
      </c>
      <c r="E31" s="53">
        <f t="shared" si="10"/>
        <v>12.88583285</v>
      </c>
      <c r="F31" s="53">
        <f t="shared" si="10"/>
        <v>14.27076077</v>
      </c>
      <c r="G31" s="53">
        <f t="shared" si="10"/>
        <v>13.23169859</v>
      </c>
      <c r="H31" s="53">
        <f t="shared" si="10"/>
        <v>11.42336583</v>
      </c>
      <c r="I31" s="53">
        <f t="shared" si="10"/>
        <v>0.6971718177</v>
      </c>
      <c r="J31" s="53">
        <f t="shared" si="10"/>
        <v>0.6971718177</v>
      </c>
      <c r="K31" s="53">
        <f t="shared" si="10"/>
        <v>0.6971718177</v>
      </c>
      <c r="L31" s="53">
        <f t="shared" si="10"/>
        <v>0.6971718177</v>
      </c>
      <c r="M31" s="53">
        <f t="shared" si="10"/>
        <v>0.6971718177</v>
      </c>
      <c r="N31" s="53">
        <f t="shared" si="10"/>
        <v>0.6971718177</v>
      </c>
      <c r="O31" s="53">
        <f t="shared" si="10"/>
        <v>0.6971718177</v>
      </c>
      <c r="P31" s="53">
        <f t="shared" si="10"/>
        <v>0.6971718177</v>
      </c>
      <c r="Q31" s="53">
        <f t="shared" si="10"/>
        <v>0.6971718177</v>
      </c>
      <c r="R31" s="53">
        <f t="shared" si="10"/>
        <v>0.6971718177</v>
      </c>
      <c r="S31" s="53">
        <f t="shared" si="10"/>
        <v>0.6971718177</v>
      </c>
      <c r="T31" s="53">
        <f t="shared" si="10"/>
        <v>0.6971718177</v>
      </c>
      <c r="U31" s="53">
        <f t="shared" si="10"/>
        <v>0.6971718177</v>
      </c>
    </row>
    <row r="32" ht="12.0" customHeight="1">
      <c r="A32" s="49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ht="12.0" customHeight="1">
      <c r="A33" s="49" t="s">
        <v>52</v>
      </c>
      <c r="B33" s="53">
        <f t="shared" ref="B33:U33" si="11">B31</f>
        <v>12.37314647</v>
      </c>
      <c r="C33" s="53">
        <f t="shared" si="11"/>
        <v>6.528109739</v>
      </c>
      <c r="D33" s="53">
        <f t="shared" si="11"/>
        <v>13.23169859</v>
      </c>
      <c r="E33" s="53">
        <f t="shared" si="11"/>
        <v>12.88583285</v>
      </c>
      <c r="F33" s="53">
        <f t="shared" si="11"/>
        <v>14.27076077</v>
      </c>
      <c r="G33" s="53">
        <f t="shared" si="11"/>
        <v>13.23169859</v>
      </c>
      <c r="H33" s="53">
        <f t="shared" si="11"/>
        <v>11.42336583</v>
      </c>
      <c r="I33" s="53">
        <f t="shared" si="11"/>
        <v>0.6971718177</v>
      </c>
      <c r="J33" s="53">
        <f t="shared" si="11"/>
        <v>0.6971718177</v>
      </c>
      <c r="K33" s="53">
        <f t="shared" si="11"/>
        <v>0.6971718177</v>
      </c>
      <c r="L33" s="53">
        <f t="shared" si="11"/>
        <v>0.6971718177</v>
      </c>
      <c r="M33" s="53">
        <f t="shared" si="11"/>
        <v>0.6971718177</v>
      </c>
      <c r="N33" s="53">
        <f t="shared" si="11"/>
        <v>0.6971718177</v>
      </c>
      <c r="O33" s="53">
        <f t="shared" si="11"/>
        <v>0.6971718177</v>
      </c>
      <c r="P33" s="53">
        <f t="shared" si="11"/>
        <v>0.6971718177</v>
      </c>
      <c r="Q33" s="53">
        <f t="shared" si="11"/>
        <v>0.6971718177</v>
      </c>
      <c r="R33" s="53">
        <f t="shared" si="11"/>
        <v>0.6971718177</v>
      </c>
      <c r="S33" s="53">
        <f t="shared" si="11"/>
        <v>0.6971718177</v>
      </c>
      <c r="T33" s="53">
        <f t="shared" si="11"/>
        <v>0.6971718177</v>
      </c>
      <c r="U33" s="53">
        <f t="shared" si="11"/>
        <v>0.6971718177</v>
      </c>
    </row>
    <row r="34" ht="12.0" customHeight="1">
      <c r="A34" s="49" t="s">
        <v>49</v>
      </c>
      <c r="B34" s="53">
        <f>B33*(0.5*'Air Density Parameters (do not '!$B$21*'Parameters (do not make any cha'!B$6*B33^2+Pacing!$B$21*4.448*2.205*(Pacing!$B$7+'Parameters (do not make any cha'!B$7))-Pacing!D$10</f>
        <v>0</v>
      </c>
      <c r="C34" s="53">
        <f>C33*(0.5*'Air Density Parameters (do not '!$B$21*'Parameters (do not make any cha'!C$6*C33^2+Pacing!$B$21*4.448*2.205*(Pacing!$B$7+'Parameters (do not make any cha'!C$7))-Pacing!E$10</f>
        <v>0.0000000001812168193</v>
      </c>
      <c r="D34" s="53">
        <f>D33*(0.5*'Air Density Parameters (do not '!$B$21*'Parameters (do not make any cha'!D$6*D33^2+Pacing!$B$21*4.448*2.205*(Pacing!$B$7+'Parameters (do not make any cha'!D$7))-Pacing!F$10</f>
        <v>0</v>
      </c>
      <c r="E34" s="53">
        <f>E33*(0.5*'Air Density Parameters (do not '!$B$21*'Parameters (do not make any cha'!E$6*E33^2+Pacing!$B$21*4.448*2.205*(Pacing!$B$7+'Parameters (do not make any cha'!E$7))-Pacing!G$10</f>
        <v>0</v>
      </c>
      <c r="F34" s="53">
        <f>F33*(0.5*'Air Density Parameters (do not '!$B$21*'Parameters (do not make any cha'!F$6*F33^2+Pacing!$B$21*4.448*2.205*(Pacing!$B$7+'Parameters (do not make any cha'!F$7))-Pacing!H$10</f>
        <v>0</v>
      </c>
      <c r="G34" s="53">
        <f>G33*(0.5*'Air Density Parameters (do not '!$B$21*'Parameters (do not make any cha'!G$6*G33^2+Pacing!$B$21*4.448*2.205*(Pacing!$B$7+'Parameters (do not make any cha'!G$7))-Pacing!I$10</f>
        <v>0</v>
      </c>
      <c r="H34" s="53">
        <f>H33*(0.5*'Air Density Parameters (do not '!$B$21*'Parameters (do not make any cha'!H$6*H33^2+Pacing!$B$21*4.448*2.205*(Pacing!$B$7+'Parameters (do not make any cha'!H$7))-Pacing!J$10</f>
        <v>0</v>
      </c>
      <c r="I34" s="53">
        <f>I33*(0.5*'Air Density Parameters (do not '!$B$21*'Parameters (do not make any cha'!I$6*I33^2+Pacing!$B$21*4.448*2.205*(Pacing!$B$7+'Parameters (do not make any cha'!I$7))-Pacing!K$10</f>
        <v>2.193423463</v>
      </c>
      <c r="J34" s="53">
        <f>J33*(0.5*'Air Density Parameters (do not '!$B$21*'Parameters (do not make any cha'!J$6*J33^2+Pacing!$B$21*4.448*2.205*(Pacing!$B$7+'Parameters (do not make any cha'!J$7))-Pacing!L$10</f>
        <v>2.193423463</v>
      </c>
      <c r="K34" s="53">
        <f>K33*(0.5*'Air Density Parameters (do not '!$B$21*'Parameters (do not make any cha'!K$6*K33^2+Pacing!$B$21*4.448*2.205*(Pacing!$B$7+'Parameters (do not make any cha'!K$7))-Pacing!M$10</f>
        <v>2.193423463</v>
      </c>
      <c r="L34" s="53">
        <f>L33*(0.5*'Air Density Parameters (do not '!$B$21*'Parameters (do not make any cha'!L$6*L33^2+Pacing!$B$21*4.448*2.205*(Pacing!$B$7+'Parameters (do not make any cha'!L$7))-Pacing!N$10</f>
        <v>2.193423463</v>
      </c>
      <c r="M34" s="53">
        <f>M33*(0.5*'Air Density Parameters (do not '!$B$21*'Parameters (do not make any cha'!M$6*M33^2+Pacing!$B$21*4.448*2.205*(Pacing!$B$7+'Parameters (do not make any cha'!M$7))-Pacing!O$10</f>
        <v>2.193423463</v>
      </c>
      <c r="N34" s="53">
        <f>N33*(0.5*'Air Density Parameters (do not '!$B$21*'Parameters (do not make any cha'!N$6*N33^2+Pacing!$B$21*4.448*2.205*(Pacing!$B$7+'Parameters (do not make any cha'!N$7))-Pacing!P$10</f>
        <v>2.193423463</v>
      </c>
      <c r="O34" s="53">
        <f>O33*(0.5*'Air Density Parameters (do not '!$B$21*'Parameters (do not make any cha'!O$6*O33^2+Pacing!$B$21*4.448*2.205*(Pacing!$B$7+'Parameters (do not make any cha'!O$7))-Pacing!Q$10</f>
        <v>2.193423463</v>
      </c>
      <c r="P34" s="53">
        <f>P33*(0.5*'Air Density Parameters (do not '!$B$21*'Parameters (do not make any cha'!P$6*P33^2+Pacing!$B$21*4.448*2.205*(Pacing!$B$7+'Parameters (do not make any cha'!P$7))-Pacing!R$10</f>
        <v>2.193423463</v>
      </c>
      <c r="Q34" s="53">
        <f>Q33*(0.5*'Air Density Parameters (do not '!$B$21*'Parameters (do not make any cha'!Q$6*Q33^2+Pacing!$B$21*4.448*2.205*(Pacing!$B$7+'Parameters (do not make any cha'!Q$7))-Pacing!S$10</f>
        <v>2.193423463</v>
      </c>
      <c r="R34" s="53">
        <f>R33*(0.5*'Air Density Parameters (do not '!$B$21*'Parameters (do not make any cha'!R$6*R33^2+Pacing!$B$21*4.448*2.205*(Pacing!$B$7+'Parameters (do not make any cha'!R$7))-Pacing!T$10</f>
        <v>2.193423463</v>
      </c>
      <c r="S34" s="53">
        <f>S33*(0.5*'Air Density Parameters (do not '!$B$21*'Parameters (do not make any cha'!S$6*S33^2+Pacing!$B$21*4.448*2.205*(Pacing!$B$7+'Parameters (do not make any cha'!S$7))-Pacing!U$10</f>
        <v>2.193423463</v>
      </c>
      <c r="T34" s="53">
        <f>T33*(0.5*'Air Density Parameters (do not '!$B$21*'Parameters (do not make any cha'!T$6*T33^2+Pacing!$B$21*4.448*2.205*(Pacing!$B$7+'Parameters (do not make any cha'!T$7))-Pacing!V$10</f>
        <v>2.193423463</v>
      </c>
      <c r="U34" s="53">
        <f>U33*(0.5*'Air Density Parameters (do not '!$B$21*'Parameters (do not make any cha'!U$6*U33^2+Pacing!$B$21*4.448*2.205*(Pacing!$B$7+'Parameters (do not make any cha'!U$7))-Pacing!W$10</f>
        <v>2.193423463</v>
      </c>
    </row>
    <row r="35" ht="12.0" customHeight="1">
      <c r="A35" s="49" t="s">
        <v>50</v>
      </c>
      <c r="B35" s="53">
        <f>0.5*'Air Density Parameters (do not '!$B$21*'Parameters (do not make any cha'!B$6*3*B33^2+Pacing!$B$21*4.448*2.205*(Pacing!$B$7+'Parameters (do not make any cha'!B$7)</f>
        <v>58.9234436</v>
      </c>
      <c r="C35" s="53">
        <f>0.5*'Air Density Parameters (do not '!$B$21*'Parameters (do not make any cha'!C$6*3*C33^2+Pacing!$B$21*4.448*2.205*(Pacing!$B$7+'Parameters (do not make any cha'!C$7)</f>
        <v>92.91366409</v>
      </c>
      <c r="D35" s="53">
        <f>0.5*'Air Density Parameters (do not '!$B$21*'Parameters (do not make any cha'!D$6*3*D33^2+Pacing!$B$21*4.448*2.205*(Pacing!$B$7+'Parameters (do not make any cha'!D$7)</f>
        <v>61.14879994</v>
      </c>
      <c r="E35" s="53">
        <f>0.5*'Air Density Parameters (do not '!$B$21*'Parameters (do not make any cha'!E$6*3*E33^2+Pacing!$B$21*4.448*2.205*(Pacing!$B$7+'Parameters (do not make any cha'!E$7)</f>
        <v>61.01267453</v>
      </c>
      <c r="F35" s="53">
        <f>0.5*'Air Density Parameters (do not '!$B$21*'Parameters (do not make any cha'!F$6*3*F33^2+Pacing!$B$21*4.448*2.205*(Pacing!$B$7+'Parameters (do not make any cha'!F$7)</f>
        <v>79.70960078</v>
      </c>
      <c r="G35" s="53">
        <f>0.5*'Air Density Parameters (do not '!$B$21*'Parameters (do not make any cha'!G$6*3*G33^2+Pacing!$B$21*4.448*2.205*(Pacing!$B$7+'Parameters (do not make any cha'!G$7)</f>
        <v>61.14879994</v>
      </c>
      <c r="H35" s="53">
        <f>0.5*'Air Density Parameters (do not '!$B$21*'Parameters (do not make any cha'!H$6*3*H33^2+Pacing!$B$21*4.448*2.205*(Pacing!$B$7+'Parameters (do not make any cha'!H$7)</f>
        <v>70.78839696</v>
      </c>
      <c r="I35" s="53">
        <f>0.5*'Air Density Parameters (do not '!$B$21*'Parameters (do not make any cha'!I$6*3*I33^2+Pacing!$B$21*4.448*2.205*(Pacing!$B$7+'Parameters (do not make any cha'!I$7)</f>
        <v>3.400814048</v>
      </c>
      <c r="J35" s="53">
        <f>0.5*'Air Density Parameters (do not '!$B$21*'Parameters (do not make any cha'!J$6*3*J33^2+Pacing!$B$21*4.448*2.205*(Pacing!$B$7+'Parameters (do not make any cha'!J$7)</f>
        <v>3.400814048</v>
      </c>
      <c r="K35" s="53">
        <f>0.5*'Air Density Parameters (do not '!$B$21*'Parameters (do not make any cha'!K$6*3*K33^2+Pacing!$B$21*4.448*2.205*(Pacing!$B$7+'Parameters (do not make any cha'!K$7)</f>
        <v>3.400814048</v>
      </c>
      <c r="L35" s="53">
        <f>0.5*'Air Density Parameters (do not '!$B$21*'Parameters (do not make any cha'!L$6*3*L33^2+Pacing!$B$21*4.448*2.205*(Pacing!$B$7+'Parameters (do not make any cha'!L$7)</f>
        <v>3.400814048</v>
      </c>
      <c r="M35" s="53">
        <f>0.5*'Air Density Parameters (do not '!$B$21*'Parameters (do not make any cha'!M$6*3*M33^2+Pacing!$B$21*4.448*2.205*(Pacing!$B$7+'Parameters (do not make any cha'!M$7)</f>
        <v>3.400814048</v>
      </c>
      <c r="N35" s="53">
        <f>0.5*'Air Density Parameters (do not '!$B$21*'Parameters (do not make any cha'!N$6*3*N33^2+Pacing!$B$21*4.448*2.205*(Pacing!$B$7+'Parameters (do not make any cha'!N$7)</f>
        <v>3.400814048</v>
      </c>
      <c r="O35" s="53">
        <f>0.5*'Air Density Parameters (do not '!$B$21*'Parameters (do not make any cha'!O$6*3*O33^2+Pacing!$B$21*4.448*2.205*(Pacing!$B$7+'Parameters (do not make any cha'!O$7)</f>
        <v>3.400814048</v>
      </c>
      <c r="P35" s="53">
        <f>0.5*'Air Density Parameters (do not '!$B$21*'Parameters (do not make any cha'!P$6*3*P33^2+Pacing!$B$21*4.448*2.205*(Pacing!$B$7+'Parameters (do not make any cha'!P$7)</f>
        <v>3.400814048</v>
      </c>
      <c r="Q35" s="53">
        <f>0.5*'Air Density Parameters (do not '!$B$21*'Parameters (do not make any cha'!Q$6*3*Q33^2+Pacing!$B$21*4.448*2.205*(Pacing!$B$7+'Parameters (do not make any cha'!Q$7)</f>
        <v>3.400814048</v>
      </c>
      <c r="R35" s="53">
        <f>0.5*'Air Density Parameters (do not '!$B$21*'Parameters (do not make any cha'!R$6*3*R33^2+Pacing!$B$21*4.448*2.205*(Pacing!$B$7+'Parameters (do not make any cha'!R$7)</f>
        <v>3.400814048</v>
      </c>
      <c r="S35" s="53">
        <f>0.5*'Air Density Parameters (do not '!$B$21*'Parameters (do not make any cha'!S$6*3*S33^2+Pacing!$B$21*4.448*2.205*(Pacing!$B$7+'Parameters (do not make any cha'!S$7)</f>
        <v>3.400814048</v>
      </c>
      <c r="T35" s="53">
        <f>0.5*'Air Density Parameters (do not '!$B$21*'Parameters (do not make any cha'!T$6*3*T33^2+Pacing!$B$21*4.448*2.205*(Pacing!$B$7+'Parameters (do not make any cha'!T$7)</f>
        <v>3.400814048</v>
      </c>
      <c r="U35" s="53">
        <f>0.5*'Air Density Parameters (do not '!$B$21*'Parameters (do not make any cha'!U$6*3*U33^2+Pacing!$B$21*4.448*2.205*(Pacing!$B$7+'Parameters (do not make any cha'!U$7)</f>
        <v>3.400814048</v>
      </c>
    </row>
    <row r="36" ht="12.0" customHeight="1">
      <c r="A36" s="49" t="s">
        <v>57</v>
      </c>
      <c r="B36" s="53">
        <f t="shared" ref="B36:U36" si="12">B33-B34/B35</f>
        <v>12.37314647</v>
      </c>
      <c r="C36" s="53">
        <f t="shared" si="12"/>
        <v>6.528109739</v>
      </c>
      <c r="D36" s="53">
        <f t="shared" si="12"/>
        <v>13.23169859</v>
      </c>
      <c r="E36" s="53">
        <f t="shared" si="12"/>
        <v>12.88583285</v>
      </c>
      <c r="F36" s="53">
        <f t="shared" si="12"/>
        <v>14.27076077</v>
      </c>
      <c r="G36" s="53">
        <f t="shared" si="12"/>
        <v>13.23169859</v>
      </c>
      <c r="H36" s="53">
        <f t="shared" si="12"/>
        <v>11.42336583</v>
      </c>
      <c r="I36" s="53">
        <f t="shared" si="12"/>
        <v>0.05220169219</v>
      </c>
      <c r="J36" s="53">
        <f t="shared" si="12"/>
        <v>0.05220169219</v>
      </c>
      <c r="K36" s="53">
        <f t="shared" si="12"/>
        <v>0.05220169219</v>
      </c>
      <c r="L36" s="53">
        <f t="shared" si="12"/>
        <v>0.05220169219</v>
      </c>
      <c r="M36" s="53">
        <f t="shared" si="12"/>
        <v>0.05220169219</v>
      </c>
      <c r="N36" s="53">
        <f t="shared" si="12"/>
        <v>0.05220169219</v>
      </c>
      <c r="O36" s="53">
        <f t="shared" si="12"/>
        <v>0.05220169219</v>
      </c>
      <c r="P36" s="53">
        <f t="shared" si="12"/>
        <v>0.05220169219</v>
      </c>
      <c r="Q36" s="53">
        <f t="shared" si="12"/>
        <v>0.05220169219</v>
      </c>
      <c r="R36" s="53">
        <f t="shared" si="12"/>
        <v>0.05220169219</v>
      </c>
      <c r="S36" s="53">
        <f t="shared" si="12"/>
        <v>0.05220169219</v>
      </c>
      <c r="T36" s="53">
        <f t="shared" si="12"/>
        <v>0.05220169219</v>
      </c>
      <c r="U36" s="53">
        <f t="shared" si="12"/>
        <v>0.05220169219</v>
      </c>
    </row>
    <row r="37" ht="12.0" customHeight="1">
      <c r="A37" s="49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ht="12.0" customHeight="1">
      <c r="A38" s="49" t="s">
        <v>52</v>
      </c>
      <c r="B38" s="53">
        <f t="shared" ref="B38:U38" si="13">B36</f>
        <v>12.37314647</v>
      </c>
      <c r="C38" s="53">
        <f t="shared" si="13"/>
        <v>6.528109739</v>
      </c>
      <c r="D38" s="53">
        <f t="shared" si="13"/>
        <v>13.23169859</v>
      </c>
      <c r="E38" s="53">
        <f t="shared" si="13"/>
        <v>12.88583285</v>
      </c>
      <c r="F38" s="53">
        <f t="shared" si="13"/>
        <v>14.27076077</v>
      </c>
      <c r="G38" s="53">
        <f t="shared" si="13"/>
        <v>13.23169859</v>
      </c>
      <c r="H38" s="53">
        <f t="shared" si="13"/>
        <v>11.42336583</v>
      </c>
      <c r="I38" s="53">
        <f t="shared" si="13"/>
        <v>0.05220169219</v>
      </c>
      <c r="J38" s="53">
        <f t="shared" si="13"/>
        <v>0.05220169219</v>
      </c>
      <c r="K38" s="53">
        <f t="shared" si="13"/>
        <v>0.05220169219</v>
      </c>
      <c r="L38" s="53">
        <f t="shared" si="13"/>
        <v>0.05220169219</v>
      </c>
      <c r="M38" s="53">
        <f t="shared" si="13"/>
        <v>0.05220169219</v>
      </c>
      <c r="N38" s="53">
        <f t="shared" si="13"/>
        <v>0.05220169219</v>
      </c>
      <c r="O38" s="53">
        <f t="shared" si="13"/>
        <v>0.05220169219</v>
      </c>
      <c r="P38" s="53">
        <f t="shared" si="13"/>
        <v>0.05220169219</v>
      </c>
      <c r="Q38" s="53">
        <f t="shared" si="13"/>
        <v>0.05220169219</v>
      </c>
      <c r="R38" s="53">
        <f t="shared" si="13"/>
        <v>0.05220169219</v>
      </c>
      <c r="S38" s="53">
        <f t="shared" si="13"/>
        <v>0.05220169219</v>
      </c>
      <c r="T38" s="53">
        <f t="shared" si="13"/>
        <v>0.05220169219</v>
      </c>
      <c r="U38" s="53">
        <f t="shared" si="13"/>
        <v>0.05220169219</v>
      </c>
    </row>
    <row r="39" ht="12.0" customHeight="1">
      <c r="A39" s="49" t="s">
        <v>49</v>
      </c>
      <c r="B39" s="53">
        <f>B38*(0.5*'Air Density Parameters (do not '!$B$21*'Parameters (do not make any cha'!B$6*B38^2+Pacing!$B$21*4.448*2.205*(Pacing!$B$7+'Parameters (do not make any cha'!B$7))-Pacing!D$10</f>
        <v>0</v>
      </c>
      <c r="C39" s="53">
        <f>C38*(0.5*'Air Density Parameters (do not '!$B$21*'Parameters (do not make any cha'!C$6*C38^2+Pacing!$B$21*4.448*2.205*(Pacing!$B$7+'Parameters (do not make any cha'!C$7))-Pacing!E$10</f>
        <v>0</v>
      </c>
      <c r="D39" s="53">
        <f>D38*(0.5*'Air Density Parameters (do not '!$B$21*'Parameters (do not make any cha'!D$6*D38^2+Pacing!$B$21*4.448*2.205*(Pacing!$B$7+'Parameters (do not make any cha'!D$7))-Pacing!F$10</f>
        <v>0</v>
      </c>
      <c r="E39" s="53">
        <f>E38*(0.5*'Air Density Parameters (do not '!$B$21*'Parameters (do not make any cha'!E$6*E38^2+Pacing!$B$21*4.448*2.205*(Pacing!$B$7+'Parameters (do not make any cha'!E$7))-Pacing!G$10</f>
        <v>0</v>
      </c>
      <c r="F39" s="53">
        <f>F38*(0.5*'Air Density Parameters (do not '!$B$21*'Parameters (do not make any cha'!F$6*F38^2+Pacing!$B$21*4.448*2.205*(Pacing!$B$7+'Parameters (do not make any cha'!F$7))-Pacing!H$10</f>
        <v>0</v>
      </c>
      <c r="G39" s="53">
        <f>G38*(0.5*'Air Density Parameters (do not '!$B$21*'Parameters (do not make any cha'!G$6*G38^2+Pacing!$B$21*4.448*2.205*(Pacing!$B$7+'Parameters (do not make any cha'!G$7))-Pacing!I$10</f>
        <v>0</v>
      </c>
      <c r="H39" s="53">
        <f>H38*(0.5*'Air Density Parameters (do not '!$B$21*'Parameters (do not make any cha'!H$6*H38^2+Pacing!$B$21*4.448*2.205*(Pacing!$B$7+'Parameters (do not make any cha'!H$7))-Pacing!J$10</f>
        <v>0</v>
      </c>
      <c r="I39" s="53">
        <f>I38*(0.5*'Air Density Parameters (do not '!$B$21*'Parameters (do not make any cha'!I$6*I38^2+Pacing!$B$21*4.448*2.205*(Pacing!$B$7+'Parameters (do not make any cha'!I$7))-Pacing!K$10</f>
        <v>0.1576265055</v>
      </c>
      <c r="J39" s="53">
        <f>J38*(0.5*'Air Density Parameters (do not '!$B$21*'Parameters (do not make any cha'!J$6*J38^2+Pacing!$B$21*4.448*2.205*(Pacing!$B$7+'Parameters (do not make any cha'!J$7))-Pacing!L$10</f>
        <v>0.1576265055</v>
      </c>
      <c r="K39" s="53">
        <f>K38*(0.5*'Air Density Parameters (do not '!$B$21*'Parameters (do not make any cha'!K$6*K38^2+Pacing!$B$21*4.448*2.205*(Pacing!$B$7+'Parameters (do not make any cha'!K$7))-Pacing!M$10</f>
        <v>0.1576265055</v>
      </c>
      <c r="L39" s="53">
        <f>L38*(0.5*'Air Density Parameters (do not '!$B$21*'Parameters (do not make any cha'!L$6*L38^2+Pacing!$B$21*4.448*2.205*(Pacing!$B$7+'Parameters (do not make any cha'!L$7))-Pacing!N$10</f>
        <v>0.1576265055</v>
      </c>
      <c r="M39" s="53">
        <f>M38*(0.5*'Air Density Parameters (do not '!$B$21*'Parameters (do not make any cha'!M$6*M38^2+Pacing!$B$21*4.448*2.205*(Pacing!$B$7+'Parameters (do not make any cha'!M$7))-Pacing!O$10</f>
        <v>0.1576265055</v>
      </c>
      <c r="N39" s="53">
        <f>N38*(0.5*'Air Density Parameters (do not '!$B$21*'Parameters (do not make any cha'!N$6*N38^2+Pacing!$B$21*4.448*2.205*(Pacing!$B$7+'Parameters (do not make any cha'!N$7))-Pacing!P$10</f>
        <v>0.1576265055</v>
      </c>
      <c r="O39" s="53">
        <f>O38*(0.5*'Air Density Parameters (do not '!$B$21*'Parameters (do not make any cha'!O$6*O38^2+Pacing!$B$21*4.448*2.205*(Pacing!$B$7+'Parameters (do not make any cha'!O$7))-Pacing!Q$10</f>
        <v>0.1576265055</v>
      </c>
      <c r="P39" s="53">
        <f>P38*(0.5*'Air Density Parameters (do not '!$B$21*'Parameters (do not make any cha'!P$6*P38^2+Pacing!$B$21*4.448*2.205*(Pacing!$B$7+'Parameters (do not make any cha'!P$7))-Pacing!R$10</f>
        <v>0.1576265055</v>
      </c>
      <c r="Q39" s="53">
        <f>Q38*(0.5*'Air Density Parameters (do not '!$B$21*'Parameters (do not make any cha'!Q$6*Q38^2+Pacing!$B$21*4.448*2.205*(Pacing!$B$7+'Parameters (do not make any cha'!Q$7))-Pacing!S$10</f>
        <v>0.1576265055</v>
      </c>
      <c r="R39" s="53">
        <f>R38*(0.5*'Air Density Parameters (do not '!$B$21*'Parameters (do not make any cha'!R$6*R38^2+Pacing!$B$21*4.448*2.205*(Pacing!$B$7+'Parameters (do not make any cha'!R$7))-Pacing!T$10</f>
        <v>0.1576265055</v>
      </c>
      <c r="S39" s="53">
        <f>S38*(0.5*'Air Density Parameters (do not '!$B$21*'Parameters (do not make any cha'!S$6*S38^2+Pacing!$B$21*4.448*2.205*(Pacing!$B$7+'Parameters (do not make any cha'!S$7))-Pacing!U$10</f>
        <v>0.1576265055</v>
      </c>
      <c r="T39" s="53">
        <f>T38*(0.5*'Air Density Parameters (do not '!$B$21*'Parameters (do not make any cha'!T$6*T38^2+Pacing!$B$21*4.448*2.205*(Pacing!$B$7+'Parameters (do not make any cha'!T$7))-Pacing!V$10</f>
        <v>0.1576265055</v>
      </c>
      <c r="U39" s="53">
        <f>U38*(0.5*'Air Density Parameters (do not '!$B$21*'Parameters (do not make any cha'!U$6*U38^2+Pacing!$B$21*4.448*2.205*(Pacing!$B$7+'Parameters (do not make any cha'!U$7))-Pacing!W$10</f>
        <v>0.1576265055</v>
      </c>
    </row>
    <row r="40" ht="12.0" customHeight="1">
      <c r="A40" s="49" t="s">
        <v>50</v>
      </c>
      <c r="B40" s="53">
        <f>0.5*'Air Density Parameters (do not '!$B$21*'Parameters (do not make any cha'!B$6*3*B38^2+Pacing!$B$21*4.448*2.205*(Pacing!$B$7+'Parameters (do not make any cha'!B$7)</f>
        <v>58.9234436</v>
      </c>
      <c r="C40" s="53">
        <f>0.5*'Air Density Parameters (do not '!$B$21*'Parameters (do not make any cha'!C$6*3*C38^2+Pacing!$B$21*4.448*2.205*(Pacing!$B$7+'Parameters (do not make any cha'!C$7)</f>
        <v>92.91366409</v>
      </c>
      <c r="D40" s="53">
        <f>0.5*'Air Density Parameters (do not '!$B$21*'Parameters (do not make any cha'!D$6*3*D38^2+Pacing!$B$21*4.448*2.205*(Pacing!$B$7+'Parameters (do not make any cha'!D$7)</f>
        <v>61.14879994</v>
      </c>
      <c r="E40" s="53">
        <f>0.5*'Air Density Parameters (do not '!$B$21*'Parameters (do not make any cha'!E$6*3*E38^2+Pacing!$B$21*4.448*2.205*(Pacing!$B$7+'Parameters (do not make any cha'!E$7)</f>
        <v>61.01267453</v>
      </c>
      <c r="F40" s="53">
        <f>0.5*'Air Density Parameters (do not '!$B$21*'Parameters (do not make any cha'!F$6*3*F38^2+Pacing!$B$21*4.448*2.205*(Pacing!$B$7+'Parameters (do not make any cha'!F$7)</f>
        <v>79.70960078</v>
      </c>
      <c r="G40" s="53">
        <f>0.5*'Air Density Parameters (do not '!$B$21*'Parameters (do not make any cha'!G$6*3*G38^2+Pacing!$B$21*4.448*2.205*(Pacing!$B$7+'Parameters (do not make any cha'!G$7)</f>
        <v>61.14879994</v>
      </c>
      <c r="H40" s="53">
        <f>0.5*'Air Density Parameters (do not '!$B$21*'Parameters (do not make any cha'!H$6*3*H38^2+Pacing!$B$21*4.448*2.205*(Pacing!$B$7+'Parameters (do not make any cha'!H$7)</f>
        <v>70.78839696</v>
      </c>
      <c r="I40" s="53">
        <f>0.5*'Air Density Parameters (do not '!$B$21*'Parameters (do not make any cha'!I$6*3*I38^2+Pacing!$B$21*4.448*2.205*(Pacing!$B$7+'Parameters (do not make any cha'!I$7)</f>
        <v>3.020994604</v>
      </c>
      <c r="J40" s="53">
        <f>0.5*'Air Density Parameters (do not '!$B$21*'Parameters (do not make any cha'!J$6*3*J38^2+Pacing!$B$21*4.448*2.205*(Pacing!$B$7+'Parameters (do not make any cha'!J$7)</f>
        <v>3.020994604</v>
      </c>
      <c r="K40" s="53">
        <f>0.5*'Air Density Parameters (do not '!$B$21*'Parameters (do not make any cha'!K$6*3*K38^2+Pacing!$B$21*4.448*2.205*(Pacing!$B$7+'Parameters (do not make any cha'!K$7)</f>
        <v>3.020994604</v>
      </c>
      <c r="L40" s="53">
        <f>0.5*'Air Density Parameters (do not '!$B$21*'Parameters (do not make any cha'!L$6*3*L38^2+Pacing!$B$21*4.448*2.205*(Pacing!$B$7+'Parameters (do not make any cha'!L$7)</f>
        <v>3.020994604</v>
      </c>
      <c r="M40" s="53">
        <f>0.5*'Air Density Parameters (do not '!$B$21*'Parameters (do not make any cha'!M$6*3*M38^2+Pacing!$B$21*4.448*2.205*(Pacing!$B$7+'Parameters (do not make any cha'!M$7)</f>
        <v>3.020994604</v>
      </c>
      <c r="N40" s="53">
        <f>0.5*'Air Density Parameters (do not '!$B$21*'Parameters (do not make any cha'!N$6*3*N38^2+Pacing!$B$21*4.448*2.205*(Pacing!$B$7+'Parameters (do not make any cha'!N$7)</f>
        <v>3.020994604</v>
      </c>
      <c r="O40" s="53">
        <f>0.5*'Air Density Parameters (do not '!$B$21*'Parameters (do not make any cha'!O$6*3*O38^2+Pacing!$B$21*4.448*2.205*(Pacing!$B$7+'Parameters (do not make any cha'!O$7)</f>
        <v>3.020994604</v>
      </c>
      <c r="P40" s="53">
        <f>0.5*'Air Density Parameters (do not '!$B$21*'Parameters (do not make any cha'!P$6*3*P38^2+Pacing!$B$21*4.448*2.205*(Pacing!$B$7+'Parameters (do not make any cha'!P$7)</f>
        <v>3.020994604</v>
      </c>
      <c r="Q40" s="53">
        <f>0.5*'Air Density Parameters (do not '!$B$21*'Parameters (do not make any cha'!Q$6*3*Q38^2+Pacing!$B$21*4.448*2.205*(Pacing!$B$7+'Parameters (do not make any cha'!Q$7)</f>
        <v>3.020994604</v>
      </c>
      <c r="R40" s="53">
        <f>0.5*'Air Density Parameters (do not '!$B$21*'Parameters (do not make any cha'!R$6*3*R38^2+Pacing!$B$21*4.448*2.205*(Pacing!$B$7+'Parameters (do not make any cha'!R$7)</f>
        <v>3.020994604</v>
      </c>
      <c r="S40" s="53">
        <f>0.5*'Air Density Parameters (do not '!$B$21*'Parameters (do not make any cha'!S$6*3*S38^2+Pacing!$B$21*4.448*2.205*(Pacing!$B$7+'Parameters (do not make any cha'!S$7)</f>
        <v>3.020994604</v>
      </c>
      <c r="T40" s="53">
        <f>0.5*'Air Density Parameters (do not '!$B$21*'Parameters (do not make any cha'!T$6*3*T38^2+Pacing!$B$21*4.448*2.205*(Pacing!$B$7+'Parameters (do not make any cha'!T$7)</f>
        <v>3.020994604</v>
      </c>
      <c r="U40" s="53">
        <f>0.5*'Air Density Parameters (do not '!$B$21*'Parameters (do not make any cha'!U$6*3*U38^2+Pacing!$B$21*4.448*2.205*(Pacing!$B$7+'Parameters (do not make any cha'!U$7)</f>
        <v>3.020994604</v>
      </c>
    </row>
    <row r="41" ht="12.0" customHeight="1">
      <c r="A41" s="49" t="s">
        <v>58</v>
      </c>
      <c r="B41" s="53">
        <f t="shared" ref="B41:U41" si="14">B38-B39/B40</f>
        <v>12.37314647</v>
      </c>
      <c r="C41" s="53">
        <f t="shared" si="14"/>
        <v>6.528109739</v>
      </c>
      <c r="D41" s="53">
        <f t="shared" si="14"/>
        <v>13.23169859</v>
      </c>
      <c r="E41" s="53">
        <f t="shared" si="14"/>
        <v>12.88583285</v>
      </c>
      <c r="F41" s="53">
        <f t="shared" si="14"/>
        <v>14.27076077</v>
      </c>
      <c r="G41" s="53">
        <f t="shared" si="14"/>
        <v>13.23169859</v>
      </c>
      <c r="H41" s="53">
        <f t="shared" si="14"/>
        <v>11.42336583</v>
      </c>
      <c r="I41" s="53">
        <f t="shared" si="14"/>
        <v>0.00002466901411</v>
      </c>
      <c r="J41" s="53">
        <f t="shared" si="14"/>
        <v>0.00002466901411</v>
      </c>
      <c r="K41" s="53">
        <f t="shared" si="14"/>
        <v>0.00002466901411</v>
      </c>
      <c r="L41" s="53">
        <f t="shared" si="14"/>
        <v>0.00002466901411</v>
      </c>
      <c r="M41" s="53">
        <f t="shared" si="14"/>
        <v>0.00002466901411</v>
      </c>
      <c r="N41" s="53">
        <f t="shared" si="14"/>
        <v>0.00002466901411</v>
      </c>
      <c r="O41" s="53">
        <f t="shared" si="14"/>
        <v>0.00002466901411</v>
      </c>
      <c r="P41" s="53">
        <f t="shared" si="14"/>
        <v>0.00002466901411</v>
      </c>
      <c r="Q41" s="53">
        <f t="shared" si="14"/>
        <v>0.00002466901411</v>
      </c>
      <c r="R41" s="53">
        <f t="shared" si="14"/>
        <v>0.00002466901411</v>
      </c>
      <c r="S41" s="53">
        <f t="shared" si="14"/>
        <v>0.00002466901411</v>
      </c>
      <c r="T41" s="53">
        <f t="shared" si="14"/>
        <v>0.00002466901411</v>
      </c>
      <c r="U41" s="53">
        <f t="shared" si="14"/>
        <v>0.00002466901411</v>
      </c>
    </row>
    <row r="42" ht="12.0" customHeight="1">
      <c r="A42" s="49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ht="12.0" customHeight="1">
      <c r="A43" s="49" t="s">
        <v>52</v>
      </c>
      <c r="B43" s="53">
        <f t="shared" ref="B43:U43" si="15">B41</f>
        <v>12.37314647</v>
      </c>
      <c r="C43" s="53">
        <f t="shared" si="15"/>
        <v>6.528109739</v>
      </c>
      <c r="D43" s="53">
        <f t="shared" si="15"/>
        <v>13.23169859</v>
      </c>
      <c r="E43" s="53">
        <f t="shared" si="15"/>
        <v>12.88583285</v>
      </c>
      <c r="F43" s="53">
        <f t="shared" si="15"/>
        <v>14.27076077</v>
      </c>
      <c r="G43" s="53">
        <f t="shared" si="15"/>
        <v>13.23169859</v>
      </c>
      <c r="H43" s="53">
        <f t="shared" si="15"/>
        <v>11.42336583</v>
      </c>
      <c r="I43" s="53">
        <f t="shared" si="15"/>
        <v>0.00002466901411</v>
      </c>
      <c r="J43" s="53">
        <f t="shared" si="15"/>
        <v>0.00002466901411</v>
      </c>
      <c r="K43" s="53">
        <f t="shared" si="15"/>
        <v>0.00002466901411</v>
      </c>
      <c r="L43" s="53">
        <f t="shared" si="15"/>
        <v>0.00002466901411</v>
      </c>
      <c r="M43" s="53">
        <f t="shared" si="15"/>
        <v>0.00002466901411</v>
      </c>
      <c r="N43" s="53">
        <f t="shared" si="15"/>
        <v>0.00002466901411</v>
      </c>
      <c r="O43" s="53">
        <f t="shared" si="15"/>
        <v>0.00002466901411</v>
      </c>
      <c r="P43" s="53">
        <f t="shared" si="15"/>
        <v>0.00002466901411</v>
      </c>
      <c r="Q43" s="53">
        <f t="shared" si="15"/>
        <v>0.00002466901411</v>
      </c>
      <c r="R43" s="53">
        <f t="shared" si="15"/>
        <v>0.00002466901411</v>
      </c>
      <c r="S43" s="53">
        <f t="shared" si="15"/>
        <v>0.00002466901411</v>
      </c>
      <c r="T43" s="53">
        <f t="shared" si="15"/>
        <v>0.00002466901411</v>
      </c>
      <c r="U43" s="53">
        <f t="shared" si="15"/>
        <v>0.00002466901411</v>
      </c>
    </row>
    <row r="44" ht="12.0" customHeight="1">
      <c r="A44" s="49" t="s">
        <v>49</v>
      </c>
      <c r="B44" s="53">
        <f>B43*(0.5*'Air Density Parameters (do not '!$B$21*'Parameters (do not make any cha'!B$6*B43^2+Pacing!$B$21*4.448*2.205*(Pacing!$B$7+'Parameters (do not make any cha'!B$7))-Pacing!D$10</f>
        <v>0</v>
      </c>
      <c r="C44" s="53">
        <f>C43*(0.5*'Air Density Parameters (do not '!$B$21*'Parameters (do not make any cha'!C$6*C43^2+Pacing!$B$21*4.448*2.205*(Pacing!$B$7+'Parameters (do not make any cha'!C$7))-Pacing!E$10</f>
        <v>0</v>
      </c>
      <c r="D44" s="53">
        <f>D43*(0.5*'Air Density Parameters (do not '!$B$21*'Parameters (do not make any cha'!D$6*D43^2+Pacing!$B$21*4.448*2.205*(Pacing!$B$7+'Parameters (do not make any cha'!D$7))-Pacing!F$10</f>
        <v>0</v>
      </c>
      <c r="E44" s="53">
        <f>E43*(0.5*'Air Density Parameters (do not '!$B$21*'Parameters (do not make any cha'!E$6*E43^2+Pacing!$B$21*4.448*2.205*(Pacing!$B$7+'Parameters (do not make any cha'!E$7))-Pacing!G$10</f>
        <v>0</v>
      </c>
      <c r="F44" s="53">
        <f>F43*(0.5*'Air Density Parameters (do not '!$B$21*'Parameters (do not make any cha'!F$6*F43^2+Pacing!$B$21*4.448*2.205*(Pacing!$B$7+'Parameters (do not make any cha'!F$7))-Pacing!H$10</f>
        <v>0</v>
      </c>
      <c r="G44" s="53">
        <f>G43*(0.5*'Air Density Parameters (do not '!$B$21*'Parameters (do not make any cha'!G$6*G43^2+Pacing!$B$21*4.448*2.205*(Pacing!$B$7+'Parameters (do not make any cha'!G$7))-Pacing!I$10</f>
        <v>0</v>
      </c>
      <c r="H44" s="53">
        <f>H43*(0.5*'Air Density Parameters (do not '!$B$21*'Parameters (do not make any cha'!H$6*H43^2+Pacing!$B$21*4.448*2.205*(Pacing!$B$7+'Parameters (do not make any cha'!H$7))-Pacing!J$10</f>
        <v>0</v>
      </c>
      <c r="I44" s="53">
        <f>I43*(0.5*'Air Density Parameters (do not '!$B$21*'Parameters (do not make any cha'!I$6*I43^2+Pacing!$B$21*4.448*2.205*(Pacing!$B$7+'Parameters (do not make any cha'!I$7))-Pacing!K$10</f>
        <v>0.000074472131</v>
      </c>
      <c r="J44" s="53">
        <f>J43*(0.5*'Air Density Parameters (do not '!$B$21*'Parameters (do not make any cha'!J$6*J43^2+Pacing!$B$21*4.448*2.205*(Pacing!$B$7+'Parameters (do not make any cha'!J$7))-Pacing!L$10</f>
        <v>0.000074472131</v>
      </c>
      <c r="K44" s="53">
        <f>K43*(0.5*'Air Density Parameters (do not '!$B$21*'Parameters (do not make any cha'!K$6*K43^2+Pacing!$B$21*4.448*2.205*(Pacing!$B$7+'Parameters (do not make any cha'!K$7))-Pacing!M$10</f>
        <v>0.000074472131</v>
      </c>
      <c r="L44" s="53">
        <f>L43*(0.5*'Air Density Parameters (do not '!$B$21*'Parameters (do not make any cha'!L$6*L43^2+Pacing!$B$21*4.448*2.205*(Pacing!$B$7+'Parameters (do not make any cha'!L$7))-Pacing!N$10</f>
        <v>0.000074472131</v>
      </c>
      <c r="M44" s="53">
        <f>M43*(0.5*'Air Density Parameters (do not '!$B$21*'Parameters (do not make any cha'!M$6*M43^2+Pacing!$B$21*4.448*2.205*(Pacing!$B$7+'Parameters (do not make any cha'!M$7))-Pacing!O$10</f>
        <v>0.000074472131</v>
      </c>
      <c r="N44" s="53">
        <f>N43*(0.5*'Air Density Parameters (do not '!$B$21*'Parameters (do not make any cha'!N$6*N43^2+Pacing!$B$21*4.448*2.205*(Pacing!$B$7+'Parameters (do not make any cha'!N$7))-Pacing!P$10</f>
        <v>0.000074472131</v>
      </c>
      <c r="O44" s="53">
        <f>O43*(0.5*'Air Density Parameters (do not '!$B$21*'Parameters (do not make any cha'!O$6*O43^2+Pacing!$B$21*4.448*2.205*(Pacing!$B$7+'Parameters (do not make any cha'!O$7))-Pacing!Q$10</f>
        <v>0.000074472131</v>
      </c>
      <c r="P44" s="53">
        <f>P43*(0.5*'Air Density Parameters (do not '!$B$21*'Parameters (do not make any cha'!P$6*P43^2+Pacing!$B$21*4.448*2.205*(Pacing!$B$7+'Parameters (do not make any cha'!P$7))-Pacing!R$10</f>
        <v>0.000074472131</v>
      </c>
      <c r="Q44" s="53">
        <f>Q43*(0.5*'Air Density Parameters (do not '!$B$21*'Parameters (do not make any cha'!Q$6*Q43^2+Pacing!$B$21*4.448*2.205*(Pacing!$B$7+'Parameters (do not make any cha'!Q$7))-Pacing!S$10</f>
        <v>0.000074472131</v>
      </c>
      <c r="R44" s="53">
        <f>R43*(0.5*'Air Density Parameters (do not '!$B$21*'Parameters (do not make any cha'!R$6*R43^2+Pacing!$B$21*4.448*2.205*(Pacing!$B$7+'Parameters (do not make any cha'!R$7))-Pacing!T$10</f>
        <v>0.000074472131</v>
      </c>
      <c r="S44" s="53">
        <f>S43*(0.5*'Air Density Parameters (do not '!$B$21*'Parameters (do not make any cha'!S$6*S43^2+Pacing!$B$21*4.448*2.205*(Pacing!$B$7+'Parameters (do not make any cha'!S$7))-Pacing!U$10</f>
        <v>0.000074472131</v>
      </c>
      <c r="T44" s="53">
        <f>T43*(0.5*'Air Density Parameters (do not '!$B$21*'Parameters (do not make any cha'!T$6*T43^2+Pacing!$B$21*4.448*2.205*(Pacing!$B$7+'Parameters (do not make any cha'!T$7))-Pacing!V$10</f>
        <v>0.000074472131</v>
      </c>
      <c r="U44" s="53">
        <f>U43*(0.5*'Air Density Parameters (do not '!$B$21*'Parameters (do not make any cha'!U$6*U43^2+Pacing!$B$21*4.448*2.205*(Pacing!$B$7+'Parameters (do not make any cha'!U$7))-Pacing!W$10</f>
        <v>0.000074472131</v>
      </c>
    </row>
    <row r="45" ht="12.0" customHeight="1">
      <c r="A45" s="49" t="s">
        <v>50</v>
      </c>
      <c r="B45" s="53">
        <f>0.5*'Air Density Parameters (do not '!$B$21*'Parameters (do not make any cha'!B$6*3*B43^2+Pacing!$B$21*4.448*2.205*(Pacing!$B$7+'Parameters (do not make any cha'!B$7)</f>
        <v>58.9234436</v>
      </c>
      <c r="C45" s="53">
        <f>0.5*'Air Density Parameters (do not '!$B$21*'Parameters (do not make any cha'!C$6*3*C43^2+Pacing!$B$21*4.448*2.205*(Pacing!$B$7+'Parameters (do not make any cha'!C$7)</f>
        <v>92.91366409</v>
      </c>
      <c r="D45" s="53">
        <f>0.5*'Air Density Parameters (do not '!$B$21*'Parameters (do not make any cha'!D$6*3*D43^2+Pacing!$B$21*4.448*2.205*(Pacing!$B$7+'Parameters (do not make any cha'!D$7)</f>
        <v>61.14879994</v>
      </c>
      <c r="E45" s="53">
        <f>0.5*'Air Density Parameters (do not '!$B$21*'Parameters (do not make any cha'!E$6*3*E43^2+Pacing!$B$21*4.448*2.205*(Pacing!$B$7+'Parameters (do not make any cha'!E$7)</f>
        <v>61.01267453</v>
      </c>
      <c r="F45" s="53">
        <f>0.5*'Air Density Parameters (do not '!$B$21*'Parameters (do not make any cha'!F$6*3*F43^2+Pacing!$B$21*4.448*2.205*(Pacing!$B$7+'Parameters (do not make any cha'!F$7)</f>
        <v>79.70960078</v>
      </c>
      <c r="G45" s="53">
        <f>0.5*'Air Density Parameters (do not '!$B$21*'Parameters (do not make any cha'!G$6*3*G43^2+Pacing!$B$21*4.448*2.205*(Pacing!$B$7+'Parameters (do not make any cha'!G$7)</f>
        <v>61.14879994</v>
      </c>
      <c r="H45" s="53">
        <f>0.5*'Air Density Parameters (do not '!$B$21*'Parameters (do not make any cha'!H$6*3*H43^2+Pacing!$B$21*4.448*2.205*(Pacing!$B$7+'Parameters (do not make any cha'!H$7)</f>
        <v>70.78839696</v>
      </c>
      <c r="I45" s="53">
        <f>0.5*'Air Density Parameters (do not '!$B$21*'Parameters (do not make any cha'!I$6*3*I43^2+Pacing!$B$21*4.448*2.205*(Pacing!$B$7+'Parameters (do not make any cha'!I$7)</f>
        <v>3.018853152</v>
      </c>
      <c r="J45" s="53">
        <f>0.5*'Air Density Parameters (do not '!$B$21*'Parameters (do not make any cha'!J$6*3*J43^2+Pacing!$B$21*4.448*2.205*(Pacing!$B$7+'Parameters (do not make any cha'!J$7)</f>
        <v>3.018853152</v>
      </c>
      <c r="K45" s="53">
        <f>0.5*'Air Density Parameters (do not '!$B$21*'Parameters (do not make any cha'!K$6*3*K43^2+Pacing!$B$21*4.448*2.205*(Pacing!$B$7+'Parameters (do not make any cha'!K$7)</f>
        <v>3.018853152</v>
      </c>
      <c r="L45" s="53">
        <f>0.5*'Air Density Parameters (do not '!$B$21*'Parameters (do not make any cha'!L$6*3*L43^2+Pacing!$B$21*4.448*2.205*(Pacing!$B$7+'Parameters (do not make any cha'!L$7)</f>
        <v>3.018853152</v>
      </c>
      <c r="M45" s="53">
        <f>0.5*'Air Density Parameters (do not '!$B$21*'Parameters (do not make any cha'!M$6*3*M43^2+Pacing!$B$21*4.448*2.205*(Pacing!$B$7+'Parameters (do not make any cha'!M$7)</f>
        <v>3.018853152</v>
      </c>
      <c r="N45" s="53">
        <f>0.5*'Air Density Parameters (do not '!$B$21*'Parameters (do not make any cha'!N$6*3*N43^2+Pacing!$B$21*4.448*2.205*(Pacing!$B$7+'Parameters (do not make any cha'!N$7)</f>
        <v>3.018853152</v>
      </c>
      <c r="O45" s="53">
        <f>0.5*'Air Density Parameters (do not '!$B$21*'Parameters (do not make any cha'!O$6*3*O43^2+Pacing!$B$21*4.448*2.205*(Pacing!$B$7+'Parameters (do not make any cha'!O$7)</f>
        <v>3.018853152</v>
      </c>
      <c r="P45" s="53">
        <f>0.5*'Air Density Parameters (do not '!$B$21*'Parameters (do not make any cha'!P$6*3*P43^2+Pacing!$B$21*4.448*2.205*(Pacing!$B$7+'Parameters (do not make any cha'!P$7)</f>
        <v>3.018853152</v>
      </c>
      <c r="Q45" s="53">
        <f>0.5*'Air Density Parameters (do not '!$B$21*'Parameters (do not make any cha'!Q$6*3*Q43^2+Pacing!$B$21*4.448*2.205*(Pacing!$B$7+'Parameters (do not make any cha'!Q$7)</f>
        <v>3.018853152</v>
      </c>
      <c r="R45" s="53">
        <f>0.5*'Air Density Parameters (do not '!$B$21*'Parameters (do not make any cha'!R$6*3*R43^2+Pacing!$B$21*4.448*2.205*(Pacing!$B$7+'Parameters (do not make any cha'!R$7)</f>
        <v>3.018853152</v>
      </c>
      <c r="S45" s="53">
        <f>0.5*'Air Density Parameters (do not '!$B$21*'Parameters (do not make any cha'!S$6*3*S43^2+Pacing!$B$21*4.448*2.205*(Pacing!$B$7+'Parameters (do not make any cha'!S$7)</f>
        <v>3.018853152</v>
      </c>
      <c r="T45" s="53">
        <f>0.5*'Air Density Parameters (do not '!$B$21*'Parameters (do not make any cha'!T$6*3*T43^2+Pacing!$B$21*4.448*2.205*(Pacing!$B$7+'Parameters (do not make any cha'!T$7)</f>
        <v>3.018853152</v>
      </c>
      <c r="U45" s="53">
        <f>0.5*'Air Density Parameters (do not '!$B$21*'Parameters (do not make any cha'!U$6*3*U43^2+Pacing!$B$21*4.448*2.205*(Pacing!$B$7+'Parameters (do not make any cha'!U$7)</f>
        <v>3.018853152</v>
      </c>
    </row>
    <row r="46" ht="12.0" customHeight="1">
      <c r="A46" s="49" t="s">
        <v>59</v>
      </c>
      <c r="B46" s="53">
        <f t="shared" ref="B46:U46" si="16">B43-B44/B45</f>
        <v>12.37314647</v>
      </c>
      <c r="C46" s="53">
        <f t="shared" si="16"/>
        <v>6.528109739</v>
      </c>
      <c r="D46" s="53">
        <f t="shared" si="16"/>
        <v>13.23169859</v>
      </c>
      <c r="E46" s="53">
        <f t="shared" si="16"/>
        <v>12.88583285</v>
      </c>
      <c r="F46" s="53">
        <f t="shared" si="16"/>
        <v>14.27076077</v>
      </c>
      <c r="G46" s="53">
        <f t="shared" si="16"/>
        <v>13.23169859</v>
      </c>
      <c r="H46" s="53">
        <f t="shared" si="16"/>
        <v>11.42336583</v>
      </c>
      <c r="I46" s="53">
        <f t="shared" si="16"/>
        <v>0</v>
      </c>
      <c r="J46" s="53">
        <f t="shared" si="16"/>
        <v>0</v>
      </c>
      <c r="K46" s="53">
        <f t="shared" si="16"/>
        <v>0</v>
      </c>
      <c r="L46" s="53">
        <f t="shared" si="16"/>
        <v>0</v>
      </c>
      <c r="M46" s="53">
        <f t="shared" si="16"/>
        <v>0</v>
      </c>
      <c r="N46" s="53">
        <f t="shared" si="16"/>
        <v>0</v>
      </c>
      <c r="O46" s="53">
        <f t="shared" si="16"/>
        <v>0</v>
      </c>
      <c r="P46" s="53">
        <f t="shared" si="16"/>
        <v>0</v>
      </c>
      <c r="Q46" s="53">
        <f t="shared" si="16"/>
        <v>0</v>
      </c>
      <c r="R46" s="53">
        <f t="shared" si="16"/>
        <v>0</v>
      </c>
      <c r="S46" s="53">
        <f t="shared" si="16"/>
        <v>0</v>
      </c>
      <c r="T46" s="53">
        <f t="shared" si="16"/>
        <v>0</v>
      </c>
      <c r="U46" s="53">
        <f t="shared" si="16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71"/>
    <col customWidth="1" min="2" max="2" width="9.86"/>
    <col customWidth="1" min="3" max="3" width="12.71"/>
  </cols>
  <sheetData>
    <row r="1" ht="30.75" customHeight="1">
      <c r="A1" s="54" t="s">
        <v>60</v>
      </c>
      <c r="B1" s="54"/>
      <c r="C1" s="54"/>
    </row>
    <row r="2" ht="12.75" customHeight="1">
      <c r="A2" s="55"/>
      <c r="B2" s="55"/>
      <c r="C2" s="55"/>
    </row>
    <row r="3" ht="12.75" customHeight="1">
      <c r="A3" s="55"/>
      <c r="B3" s="55"/>
      <c r="C3" s="55"/>
    </row>
    <row r="4" ht="12.75" customHeight="1">
      <c r="A4" s="56" t="s">
        <v>61</v>
      </c>
      <c r="B4" s="57">
        <f>Pacing!B10</f>
        <v>28</v>
      </c>
      <c r="C4" s="58" t="s">
        <v>62</v>
      </c>
    </row>
    <row r="5" ht="12.75" customHeight="1">
      <c r="A5" s="59" t="s">
        <v>63</v>
      </c>
      <c r="B5" s="60">
        <f>Pacing!B11</f>
        <v>65</v>
      </c>
      <c r="C5" s="61" t="s">
        <v>64</v>
      </c>
    </row>
    <row r="6" ht="12.75" customHeight="1">
      <c r="A6" s="62" t="s">
        <v>65</v>
      </c>
      <c r="B6" s="63">
        <f>Pacing!B9</f>
        <v>1015</v>
      </c>
      <c r="C6" s="64" t="s">
        <v>66</v>
      </c>
    </row>
    <row r="7" ht="12.75" customHeight="1">
      <c r="A7" s="55"/>
      <c r="B7" s="55"/>
      <c r="C7" s="55"/>
    </row>
    <row r="8" ht="12.75" customHeight="1">
      <c r="A8" s="65" t="s">
        <v>67</v>
      </c>
      <c r="B8" s="66"/>
      <c r="C8" s="67"/>
    </row>
    <row r="9" ht="12.75" customHeight="1">
      <c r="A9" s="68" t="s">
        <v>68</v>
      </c>
      <c r="B9" s="69">
        <f>B4+273</f>
        <v>301</v>
      </c>
      <c r="C9" s="70" t="s">
        <v>69</v>
      </c>
    </row>
    <row r="10" ht="12.75" customHeight="1">
      <c r="A10" s="55"/>
      <c r="B10" s="55"/>
      <c r="C10" s="55"/>
    </row>
    <row r="11" ht="12.75" customHeight="1">
      <c r="A11" s="65" t="s">
        <v>70</v>
      </c>
      <c r="B11" s="66"/>
      <c r="C11" s="67"/>
    </row>
    <row r="12" ht="12.75" customHeight="1">
      <c r="A12" s="68" t="s">
        <v>71</v>
      </c>
      <c r="B12" s="71">
        <f>6.11*10^(7.5*B4/(237.7+B4))</f>
        <v>37.70563713</v>
      </c>
      <c r="C12" s="70" t="s">
        <v>72</v>
      </c>
    </row>
    <row r="13" ht="12.75" customHeight="1">
      <c r="A13" s="55"/>
      <c r="B13" s="55"/>
      <c r="C13" s="55"/>
    </row>
    <row r="14" ht="12.75" customHeight="1">
      <c r="A14" s="65" t="s">
        <v>73</v>
      </c>
      <c r="B14" s="66"/>
      <c r="C14" s="67"/>
    </row>
    <row r="15" ht="12.75" customHeight="1">
      <c r="A15" s="68" t="s">
        <v>74</v>
      </c>
      <c r="B15" s="72">
        <f>B5*B12/100</f>
        <v>24.50866413</v>
      </c>
      <c r="C15" s="70" t="s">
        <v>72</v>
      </c>
    </row>
    <row r="16" ht="12.75" customHeight="1">
      <c r="A16" s="55"/>
      <c r="B16" s="55"/>
      <c r="C16" s="55"/>
    </row>
    <row r="17" ht="12.75" customHeight="1">
      <c r="A17" s="65" t="s">
        <v>75</v>
      </c>
      <c r="B17" s="66"/>
      <c r="C17" s="67"/>
    </row>
    <row r="18" ht="12.75" customHeight="1">
      <c r="A18" s="73" t="s">
        <v>76</v>
      </c>
      <c r="B18" s="74">
        <f>B9/(1-B15/B6*(1-0.622))</f>
        <v>303.7726437</v>
      </c>
      <c r="C18" s="75" t="s">
        <v>69</v>
      </c>
    </row>
    <row r="19" ht="12.75" customHeight="1">
      <c r="A19" s="68"/>
      <c r="B19" s="76">
        <f>B18-273</f>
        <v>30.77264367</v>
      </c>
      <c r="C19" s="70" t="s">
        <v>62</v>
      </c>
    </row>
    <row r="20" ht="12.75" customHeight="1">
      <c r="A20" s="55"/>
      <c r="B20" s="55"/>
      <c r="C20" s="55"/>
    </row>
    <row r="21" ht="12.0" customHeight="1">
      <c r="A21" s="77" t="s">
        <v>77</v>
      </c>
      <c r="B21" s="78">
        <f>100*B6/(B18*287)</f>
        <v>1.16422115</v>
      </c>
      <c r="C21" s="79" t="s">
        <v>78</v>
      </c>
    </row>
  </sheetData>
  <drawing r:id="rId1"/>
</worksheet>
</file>