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johannes/Dropbox/Mein Mac (Johanness MacBook Pro (2))/Desktop/Desktop/"/>
    </mc:Choice>
  </mc:AlternateContent>
  <xr:revisionPtr revIDLastSave="0" documentId="8_{2AD7D00F-A916-9644-AB8C-BAC7F9ABCF02}" xr6:coauthVersionLast="47" xr6:coauthVersionMax="47" xr10:uidLastSave="{00000000-0000-0000-0000-000000000000}"/>
  <bookViews>
    <workbookView xWindow="0" yWindow="500" windowWidth="35840" windowHeight="20320" xr2:uid="{7B28DFC1-1030-3D4A-9DFA-3822DE46C678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B57" i="1"/>
  <c r="H56" i="1"/>
  <c r="B56" i="1"/>
  <c r="P55" i="1"/>
  <c r="O55" i="1"/>
  <c r="K55" i="1"/>
  <c r="J55" i="1"/>
  <c r="I55" i="1"/>
  <c r="F55" i="1"/>
  <c r="D55" i="1"/>
  <c r="H54" i="1"/>
  <c r="B54" i="1"/>
  <c r="H53" i="1"/>
  <c r="B53" i="1"/>
  <c r="H52" i="1"/>
  <c r="B52" i="1"/>
  <c r="H51" i="1"/>
  <c r="B51" i="1"/>
  <c r="H50" i="1"/>
  <c r="B50" i="1"/>
  <c r="P49" i="1"/>
  <c r="P48" i="1" s="1"/>
  <c r="O49" i="1"/>
  <c r="N49" i="1"/>
  <c r="M49" i="1"/>
  <c r="L49" i="1"/>
  <c r="K49" i="1"/>
  <c r="J49" i="1"/>
  <c r="I49" i="1"/>
  <c r="H49" i="1" s="1"/>
  <c r="G49" i="1"/>
  <c r="F49" i="1"/>
  <c r="E49" i="1"/>
  <c r="D49" i="1"/>
  <c r="D48" i="1" s="1"/>
  <c r="C49" i="1"/>
  <c r="C47" i="1" s="1"/>
  <c r="O48" i="1"/>
  <c r="F48" i="1"/>
  <c r="N47" i="1"/>
  <c r="M47" i="1"/>
  <c r="L47" i="1"/>
  <c r="H47" i="1" s="1"/>
  <c r="G47" i="1"/>
  <c r="G55" i="1" s="1"/>
  <c r="E47" i="1"/>
  <c r="E55" i="1" s="1"/>
  <c r="P46" i="1"/>
  <c r="O46" i="1"/>
  <c r="M46" i="1"/>
  <c r="L46" i="1"/>
  <c r="K46" i="1"/>
  <c r="J46" i="1"/>
  <c r="I46" i="1"/>
  <c r="H46" i="1" s="1"/>
  <c r="F46" i="1"/>
  <c r="E46" i="1"/>
  <c r="P45" i="1"/>
  <c r="K45" i="1"/>
  <c r="J45" i="1"/>
  <c r="I45" i="1"/>
  <c r="F45" i="1"/>
  <c r="H44" i="1"/>
  <c r="G44" i="1"/>
  <c r="D44" i="1"/>
  <c r="D45" i="1" s="1"/>
  <c r="C44" i="1"/>
  <c r="H43" i="1"/>
  <c r="B43" i="1"/>
  <c r="H41" i="1"/>
  <c r="H40" i="1"/>
  <c r="H39" i="1"/>
  <c r="J38" i="1"/>
  <c r="I37" i="1"/>
  <c r="H37" i="1"/>
  <c r="H36" i="1"/>
  <c r="B36" i="1"/>
  <c r="H35" i="1"/>
  <c r="B35" i="1"/>
  <c r="H33" i="1"/>
  <c r="H32" i="1"/>
  <c r="H31" i="1"/>
  <c r="B31" i="1"/>
  <c r="H30" i="1"/>
  <c r="H38" i="1" s="1"/>
  <c r="B30" i="1"/>
  <c r="H21" i="1"/>
  <c r="H20" i="1"/>
  <c r="H19" i="1"/>
  <c r="B19" i="1"/>
  <c r="H13" i="1"/>
  <c r="C46" i="1" l="1"/>
  <c r="C45" i="1"/>
  <c r="G46" i="1"/>
  <c r="G45" i="1"/>
  <c r="H45" i="1"/>
  <c r="B48" i="1"/>
  <c r="G61" i="1"/>
  <c r="F61" i="1"/>
  <c r="E61" i="1"/>
  <c r="M61" i="1"/>
  <c r="L61" i="1"/>
  <c r="G60" i="1"/>
  <c r="C60" i="1"/>
  <c r="J60" i="1"/>
  <c r="I60" i="1"/>
  <c r="P59" i="1"/>
  <c r="O59" i="1"/>
  <c r="K59" i="1"/>
  <c r="J59" i="1"/>
  <c r="I59" i="1"/>
  <c r="M59" i="1"/>
  <c r="N59" i="1"/>
  <c r="H48" i="1"/>
  <c r="B47" i="1"/>
  <c r="C55" i="1"/>
  <c r="K60" i="1"/>
  <c r="N61" i="1"/>
  <c r="L60" i="1"/>
  <c r="O61" i="1"/>
  <c r="M60" i="1"/>
  <c r="P61" i="1"/>
  <c r="L55" i="1"/>
  <c r="N60" i="1"/>
  <c r="M55" i="1"/>
  <c r="L59" i="1"/>
  <c r="O60" i="1"/>
  <c r="B44" i="1"/>
  <c r="N55" i="1"/>
  <c r="P60" i="1"/>
  <c r="D46" i="1"/>
  <c r="C61" i="1"/>
  <c r="D61" i="1"/>
  <c r="D60" i="1"/>
  <c r="E60" i="1"/>
  <c r="I61" i="1"/>
  <c r="F60" i="1"/>
  <c r="J61" i="1"/>
  <c r="K61" i="1"/>
  <c r="H55" i="1"/>
  <c r="O62" i="1" l="1"/>
  <c r="K62" i="1"/>
  <c r="M62" i="1"/>
  <c r="B45" i="1"/>
  <c r="B46" i="1"/>
  <c r="J62" i="1"/>
  <c r="L62" i="1"/>
  <c r="I62" i="1"/>
  <c r="P62" i="1"/>
  <c r="F59" i="1"/>
  <c r="D59" i="1"/>
  <c r="B55" i="1"/>
  <c r="E59" i="1"/>
  <c r="B49" i="1"/>
  <c r="G59" i="1"/>
  <c r="N62" i="1"/>
  <c r="C59" i="1"/>
  <c r="F62" i="1" l="1"/>
  <c r="D62" i="1"/>
  <c r="G62" i="1"/>
  <c r="E62" i="1"/>
  <c r="C62" i="1"/>
</calcChain>
</file>

<file path=xl/sharedStrings.xml><?xml version="1.0" encoding="utf-8"?>
<sst xmlns="http://schemas.openxmlformats.org/spreadsheetml/2006/main" count="545" uniqueCount="241">
  <si>
    <t xml:space="preserve">Main </t>
  </si>
  <si>
    <t>Configuration</t>
  </si>
  <si>
    <t>Lift+Cruise</t>
  </si>
  <si>
    <t>Vectored Thrust</t>
  </si>
  <si>
    <t>#</t>
  </si>
  <si>
    <t>Company</t>
  </si>
  <si>
    <t>Baseline Model</t>
  </si>
  <si>
    <t xml:space="preserve">Eve Air </t>
  </si>
  <si>
    <t xml:space="preserve">Beta </t>
  </si>
  <si>
    <t>Volocopter</t>
  </si>
  <si>
    <t xml:space="preserve">Autoflight </t>
  </si>
  <si>
    <t xml:space="preserve">Airbus </t>
  </si>
  <si>
    <t xml:space="preserve">Lilium </t>
  </si>
  <si>
    <t>Joby</t>
  </si>
  <si>
    <t xml:space="preserve">Archer </t>
  </si>
  <si>
    <t>Overair</t>
  </si>
  <si>
    <t xml:space="preserve">Wisk </t>
  </si>
  <si>
    <t xml:space="preserve">Supernal </t>
  </si>
  <si>
    <t xml:space="preserve">Vertical </t>
  </si>
  <si>
    <t>Textron eAviation</t>
  </si>
  <si>
    <t xml:space="preserve">Type Specificiation </t>
  </si>
  <si>
    <t>[averaged]</t>
  </si>
  <si>
    <t xml:space="preserve">EVE </t>
  </si>
  <si>
    <t>Alia 250 eVTOL</t>
  </si>
  <si>
    <t xml:space="preserve">Voloregion </t>
  </si>
  <si>
    <t>Prosperity</t>
  </si>
  <si>
    <t xml:space="preserve">City Next Gen </t>
  </si>
  <si>
    <t>Jet</t>
  </si>
  <si>
    <t>S4 2.0</t>
  </si>
  <si>
    <t xml:space="preserve">Midnight </t>
  </si>
  <si>
    <t>Butterfly</t>
  </si>
  <si>
    <t>Gen 6</t>
  </si>
  <si>
    <t>S-A2</t>
  </si>
  <si>
    <t>VX4</t>
  </si>
  <si>
    <t>Nexus</t>
  </si>
  <si>
    <t>Notes</t>
  </si>
  <si>
    <t>accuired Uber Elevate</t>
  </si>
  <si>
    <t>Backed by Hyundai Motor Group</t>
  </si>
  <si>
    <t>Illustration</t>
  </si>
  <si>
    <t>‚</t>
  </si>
  <si>
    <t>Source of Picture</t>
  </si>
  <si>
    <t xml:space="preserve">Link to Picture </t>
  </si>
  <si>
    <t>Link to Picture</t>
  </si>
  <si>
    <t>Operation Type**</t>
  </si>
  <si>
    <t>RAM</t>
  </si>
  <si>
    <t>UAM</t>
  </si>
  <si>
    <t xml:space="preserve">Status </t>
  </si>
  <si>
    <t>-</t>
  </si>
  <si>
    <t>Pre-Prdouction Prototype</t>
  </si>
  <si>
    <t>Test Flights/Demo Prototype</t>
  </si>
  <si>
    <t>Test Flights/Prototype</t>
  </si>
  <si>
    <t>N/A</t>
  </si>
  <si>
    <t>Test Flights/Production Prototype</t>
  </si>
  <si>
    <t>Concept Design</t>
  </si>
  <si>
    <t>Country</t>
  </si>
  <si>
    <t>USA</t>
  </si>
  <si>
    <t xml:space="preserve">Germany </t>
  </si>
  <si>
    <t>China</t>
  </si>
  <si>
    <t>Europe</t>
  </si>
  <si>
    <t>UK</t>
  </si>
  <si>
    <t>Regulation Authority</t>
  </si>
  <si>
    <t>EASA/FAA</t>
  </si>
  <si>
    <t>FAA, EASA</t>
  </si>
  <si>
    <t>FAA</t>
  </si>
  <si>
    <t>EASA</t>
  </si>
  <si>
    <t>FAA/EASA</t>
  </si>
  <si>
    <t>EASA, FAA</t>
  </si>
  <si>
    <t>EASA/CAA</t>
  </si>
  <si>
    <t>EIS (Year)</t>
  </si>
  <si>
    <t>Configurational</t>
  </si>
  <si>
    <t xml:space="preserve">Vectored Thrust </t>
  </si>
  <si>
    <t xml:space="preserve">Vectored Thurst </t>
  </si>
  <si>
    <t xml:space="preserve">Detailed Configuration </t>
  </si>
  <si>
    <t xml:space="preserve">8 VTOL, 1 Pusher Props </t>
  </si>
  <si>
    <t>Separated Pusher &amp; VTOL Props</t>
  </si>
  <si>
    <t>ducted fans &amp; VTOL Props</t>
  </si>
  <si>
    <t>10 VTOL Props/ 3 Push Props</t>
  </si>
  <si>
    <t>6 VTOL Props/2 Push Props</t>
  </si>
  <si>
    <t>Multi-Tiltrotor</t>
  </si>
  <si>
    <t>Tilt Rotor</t>
  </si>
  <si>
    <t xml:space="preserve">Tilt Rotor </t>
  </si>
  <si>
    <t xml:space="preserve">Fuselage </t>
  </si>
  <si>
    <t xml:space="preserve">Carbon fiber composite </t>
  </si>
  <si>
    <t>Carbon fiber composite</t>
  </si>
  <si>
    <t xml:space="preserve">Carbon Fiber Composite </t>
  </si>
  <si>
    <t>carbon fibre composite structure</t>
  </si>
  <si>
    <t>Wings</t>
  </si>
  <si>
    <t>High-Wing</t>
  </si>
  <si>
    <t>High-Wing, Box-Wing</t>
  </si>
  <si>
    <t>High-Wing with two booms</t>
  </si>
  <si>
    <t>Mid-Wing, Canard wings, the rear wing has ailerons</t>
  </si>
  <si>
    <t xml:space="preserve">High Wing </t>
  </si>
  <si>
    <t>High Wing</t>
  </si>
  <si>
    <t>Tandem wings with winglets</t>
  </si>
  <si>
    <t>Wingspan (m)</t>
  </si>
  <si>
    <t>Wing Area (m^2)</t>
  </si>
  <si>
    <t>Lift-to-Drag Ratio</t>
  </si>
  <si>
    <t xml:space="preserve">Tail </t>
  </si>
  <si>
    <t xml:space="preserve">Conventional Tail </t>
  </si>
  <si>
    <t>V-Tail</t>
  </si>
  <si>
    <t>V-Tail in Wingbox Conf</t>
  </si>
  <si>
    <t>Twin boom with two rear ventral fins</t>
  </si>
  <si>
    <t xml:space="preserve">No Tail </t>
  </si>
  <si>
    <t xml:space="preserve">V-Tail </t>
  </si>
  <si>
    <t>Vertical Stabilizer only</t>
  </si>
  <si>
    <t>inverted V-Tail</t>
  </si>
  <si>
    <t>Landing Gear</t>
  </si>
  <si>
    <t>fixed skid landing gear</t>
  </si>
  <si>
    <t>fixed skid landing gear + wheels</t>
  </si>
  <si>
    <t xml:space="preserve">3-Gear retractable </t>
  </si>
  <si>
    <t>3-Gear fixed</t>
  </si>
  <si>
    <t>Fixed tricycle wheeled landing gear</t>
  </si>
  <si>
    <t>Fixed skid landing gear</t>
  </si>
  <si>
    <t>Retractable tricycle wheeled landing gear</t>
  </si>
  <si>
    <t xml:space="preserve">Flight Controls </t>
  </si>
  <si>
    <t>Fly by Wire</t>
  </si>
  <si>
    <t>Triple-redundant fly-by-wire</t>
  </si>
  <si>
    <t>Honeywell Flight Control System</t>
  </si>
  <si>
    <t>Flight Management &amp; Operation</t>
  </si>
  <si>
    <t xml:space="preserve">Instrument &amp; all weather </t>
  </si>
  <si>
    <t>operational automated flight mode</t>
  </si>
  <si>
    <t xml:space="preserve">Garmin G3000 integrated flight deck </t>
  </si>
  <si>
    <t>IFR certification, ballisitc parachute</t>
  </si>
  <si>
    <t xml:space="preserve">Propulsion System </t>
  </si>
  <si>
    <t>Type</t>
  </si>
  <si>
    <t>Distributed Electric Propulsion (DEP)</t>
  </si>
  <si>
    <t>Distrubuted Electric Propulsion DEP</t>
  </si>
  <si>
    <t>ducted electric vectored thrust (DEVT) fan</t>
  </si>
  <si>
    <t>Distributed Electric Propulsion DEP</t>
  </si>
  <si>
    <t xml:space="preserve">Source of Power </t>
  </si>
  <si>
    <t>Lithium-Ion Batteries</t>
  </si>
  <si>
    <t>Batteries</t>
  </si>
  <si>
    <t>high-density lithium batteries</t>
  </si>
  <si>
    <t>Lithium-ion batteries;
Batteries, 8 electric motors</t>
  </si>
  <si>
    <t>Batteries, 16 electric motors</t>
  </si>
  <si>
    <t xml:space="preserve">Electric </t>
  </si>
  <si>
    <t>lithium-nickel-cobalt-manganese-oxide batteries</t>
  </si>
  <si>
    <t>type 2170 lithium-ion battery cells supplied by the Taiwanese battery manufacturer Molicel</t>
  </si>
  <si>
    <t>Batteries, 4 electric motors</t>
  </si>
  <si>
    <t>Lithium-ion battery</t>
  </si>
  <si>
    <t>Battery packs (high-voltage, fast-charging)</t>
  </si>
  <si>
    <t>Battery Recharge Strategy</t>
  </si>
  <si>
    <t xml:space="preserve">Battery Swap </t>
  </si>
  <si>
    <t>Combined Charging System (CCS)</t>
  </si>
  <si>
    <t>CCS  (45min)</t>
  </si>
  <si>
    <t>CCS</t>
  </si>
  <si>
    <t>No. of Prop</t>
  </si>
  <si>
    <t>Tilt</t>
  </si>
  <si>
    <t xml:space="preserve">Horizontal only </t>
  </si>
  <si>
    <t>VTOL only</t>
  </si>
  <si>
    <t>No. of Blades</t>
  </si>
  <si>
    <t xml:space="preserve">VTOL </t>
  </si>
  <si>
    <t xml:space="preserve">Horizontal Flight </t>
  </si>
  <si>
    <t>Propeller Diameter (m)</t>
  </si>
  <si>
    <t>Disc Loading ***
(Hover, gross weight/thrust area)</t>
  </si>
  <si>
    <t>Cell Level Spec Energy (Wh/kg)</t>
  </si>
  <si>
    <t>(Peak) Power per Motor (kW)</t>
  </si>
  <si>
    <t>Battery Capacity (kWh)</t>
  </si>
  <si>
    <t>Operational Parameters</t>
  </si>
  <si>
    <t>MTOM (kg)</t>
  </si>
  <si>
    <t>Payload (kg)</t>
  </si>
  <si>
    <t>Payload weight fraction (-)</t>
  </si>
  <si>
    <r>
      <t>Payload per PAX (kg/Seat)</t>
    </r>
    <r>
      <rPr>
        <i/>
        <sz val="10"/>
        <color theme="1"/>
        <rFont val="Aptos Narrow (Textkörper)"/>
      </rPr>
      <t xml:space="preserve"> [calculated]</t>
    </r>
  </si>
  <si>
    <r>
      <t xml:space="preserve">Total Range (km) </t>
    </r>
    <r>
      <rPr>
        <i/>
        <sz val="10"/>
        <color theme="1"/>
        <rFont val="Aptos Narrow (Textkörper)"/>
      </rPr>
      <t>[sum]</t>
    </r>
  </si>
  <si>
    <t>Including Energy Reserves (km)</t>
  </si>
  <si>
    <r>
      <t xml:space="preserve">Planned Reserves (km)
 </t>
    </r>
    <r>
      <rPr>
        <i/>
        <sz val="10"/>
        <color theme="1"/>
        <rFont val="Aptos Narrow (Textkörper)"/>
      </rPr>
      <t>[30min cruise = calculated]</t>
    </r>
  </si>
  <si>
    <t>Cruise Speed (km/h)</t>
  </si>
  <si>
    <t>Cruise Altitude (ft)</t>
  </si>
  <si>
    <t xml:space="preserve">Pilot </t>
  </si>
  <si>
    <t>Autonomy planned (1=yes; 0=no)</t>
  </si>
  <si>
    <t>Seat Capacity (PAX) w/o P</t>
  </si>
  <si>
    <r>
      <t>ASK (Seat*km)</t>
    </r>
    <r>
      <rPr>
        <i/>
        <sz val="10"/>
        <color theme="1"/>
        <rFont val="Aptos Narrow (Textkörper)"/>
      </rPr>
      <t xml:space="preserve"> [calculated]</t>
    </r>
  </si>
  <si>
    <t>Noise Level Overfly (dB)</t>
  </si>
  <si>
    <t>Noise Level Hover (dB)</t>
  </si>
  <si>
    <t>Benchmarking Relations</t>
  </si>
  <si>
    <t>Rel. Range</t>
  </si>
  <si>
    <t>Rel. Seats/Capacity</t>
  </si>
  <si>
    <t>Rel. Speed</t>
  </si>
  <si>
    <t>Rel. ASK</t>
  </si>
  <si>
    <t>Orders/Options/LOI****</t>
  </si>
  <si>
    <t>Resources</t>
  </si>
  <si>
    <t xml:space="preserve">Aircraft Data </t>
  </si>
  <si>
    <t>https://evtol.news/eve-air-mobility-eve-production-model</t>
  </si>
  <si>
    <t>https://www.beta.team/aircraft/</t>
  </si>
  <si>
    <t>https://evtol.news/volocopter-voloconnect</t>
  </si>
  <si>
    <t>https://www.autoflight.com/en/air/</t>
  </si>
  <si>
    <t>https://www.airbus.com/en/innovation/low-carbon-aviation/urban-air-mobility/cityairbus-nextgen</t>
  </si>
  <si>
    <t>https://lilium.com/jet</t>
  </si>
  <si>
    <t>https://evtol.news/joby-s4</t>
  </si>
  <si>
    <t>https://aviationweek.com/aerospace/advanced-air-mobility/archer-aviation-midnight-profile</t>
  </si>
  <si>
    <t>https://evtol.news/overair-butterfly/</t>
  </si>
  <si>
    <t>https://evtol.news/wisk-aero-generation-6</t>
  </si>
  <si>
    <t>https://www.supernal.aero/aircraft/#specs</t>
  </si>
  <si>
    <t>https://aviationweek.com/aerospace/urban-unmanned-aviation/vertical-aerospace-va-x4-specifications</t>
  </si>
  <si>
    <t>https://www.eveairmobility.com/evtol/</t>
  </si>
  <si>
    <t>https://evtol.news/beta-technologies-alia/</t>
  </si>
  <si>
    <t>https://www.volocopter.com/en/solutions/voloregion</t>
  </si>
  <si>
    <t>https://evtol.news/autoflight-v1500m</t>
  </si>
  <si>
    <t>https://www.greencarcongress.com/2024/03/electric-cityairbus-nextgen-makes-its-debut.html</t>
  </si>
  <si>
    <t>https://lilium.com/newsroom-detail/lilium-announces-firm-order-of-20-lilium-jets-from-u-s-operator-urbanlink</t>
  </si>
  <si>
    <t>https://evtol.news/joby-aviation-s4-production-prototype</t>
  </si>
  <si>
    <t>https://evtol.news/archer/</t>
  </si>
  <si>
    <t>https://aviationweek.com/aerospace/marketplace/wisk-cora-generation-6-profile</t>
  </si>
  <si>
    <t>https://evtol.news/supernal-hyundai-motor-group-s-a2-concept-design</t>
  </si>
  <si>
    <t>https://evtol.news/vertical-aerospace-VA-1X</t>
  </si>
  <si>
    <t>https://evtol.news/embraer/</t>
  </si>
  <si>
    <t>Range, Speed, EIS</t>
  </si>
  <si>
    <t>https://aviationweek.com/aerospace/advanced-air-mobility/volocopter-voloregion</t>
  </si>
  <si>
    <t>https://autoflight.com/assets/uploads/files/autoflight-prosperity-i-specs-062023.pdf</t>
  </si>
  <si>
    <t>https://aeroaffaires.com/cityairbus-nextgen-the-new-airbus-flying-taxi/</t>
  </si>
  <si>
    <t>https://evtol.news/lilium-gmbh-lilium-jet-7-seater</t>
  </si>
  <si>
    <t xml:space="preserve">Aerodynamic Data </t>
  </si>
  <si>
    <t>https://archer.com/midnight</t>
  </si>
  <si>
    <t>Kiesewetter et al. (2023)</t>
  </si>
  <si>
    <t>https://vertical-aerospace.com/meet-the-vx4/</t>
  </si>
  <si>
    <t>https://embraer.com/global/en/news.?slug=1207387-eve-air-mobility-unveils-teaser-video-of-first-evtol#:~:text=Eve%20has%20letters%20of%20intent,enter%20into%20service%20in%202026.</t>
  </si>
  <si>
    <t>https://newatlas.com/aircraft/beta-alia-first-piloted-evtol-transition/</t>
  </si>
  <si>
    <t>https://lilium.com/newsroom-detail/youve-never-seen-anything-like-this-an-introduction-to-the-lilium-jet#:~:text=The%20Lilium%20Jet%20features%20two,the%20main%20wings%20have%20four.</t>
  </si>
  <si>
    <t>https://www.researchgate.net/publication/362966570_Urban_Air_Mobility_A_preliminary_case_study_for_Chicago_and_Atlanta</t>
  </si>
  <si>
    <t>https://www.ainonline.com/news-article/2022-11-19/archer-details-motor-and-battery-design-midnight-evtol-air-taxi#</t>
  </si>
  <si>
    <t>https://lilium.com/newsroom-detail/technology-behind-the-lilium-jet</t>
  </si>
  <si>
    <t>Lift to drag ratio</t>
  </si>
  <si>
    <t>https://lilium.com/newsroom-detail/liliums-battery-strategy</t>
  </si>
  <si>
    <t>https://www.aopa.org/news-and-media/all-news/2023/february/pilot/future-flight-archer-aviation</t>
  </si>
  <si>
    <t xml:space="preserve">Disc Loading </t>
  </si>
  <si>
    <t>https://lilium.com/files/redaktion/refresh_feb2021/investors/Lilium_7-Seater_Paper.pdf</t>
  </si>
  <si>
    <t>https://aviationweek.com/aerospace/advanced-air-mobility/lilium-jet-profile</t>
  </si>
  <si>
    <t>Additional Resources</t>
  </si>
  <si>
    <t>Funding*</t>
  </si>
  <si>
    <t>https://tnmt.com/infographics/new-air-travel-leaderboard/</t>
  </si>
  <si>
    <t>Certification Progress</t>
  </si>
  <si>
    <t>https://tnmt.com/the-2024-aam-landscape/#regulation</t>
  </si>
  <si>
    <t>Orders****</t>
  </si>
  <si>
    <t>https://aamrealityindex.com/aam-reality-index</t>
  </si>
  <si>
    <t>Kind of Operation**</t>
  </si>
  <si>
    <t>https://droneii.com/what-is-aam-uam-ram-air-mobility</t>
  </si>
  <si>
    <t>Disc Loading in Hover***</t>
  </si>
  <si>
    <t>https://ntrs.nasa.gov/citations/20000027499</t>
  </si>
  <si>
    <t>Legend:</t>
  </si>
  <si>
    <t xml:space="preserve">Input Data </t>
  </si>
  <si>
    <t>Calculated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</si>
</sst>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i/>
      <sz val="10"/>
      <color theme="1"/>
      <name val="Aptos Narrow (Textkörper)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3" fillId="2" borderId="0" xfId="2" applyFont="1" applyFill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6" borderId="20" xfId="0" applyFill="1" applyBorder="1" applyAlignment="1">
      <alignment horizontal="center" vertical="center"/>
    </xf>
    <xf numFmtId="0" fontId="0" fillId="0" borderId="14" xfId="0" applyBorder="1"/>
    <xf numFmtId="0" fontId="0" fillId="0" borderId="21" xfId="0" applyBorder="1"/>
    <xf numFmtId="0" fontId="0" fillId="6" borderId="5" xfId="0" applyFill="1" applyBorder="1"/>
    <xf numFmtId="0" fontId="0" fillId="0" borderId="15" xfId="0" applyBorder="1"/>
    <xf numFmtId="0" fontId="0" fillId="0" borderId="16" xfId="0" applyBorder="1"/>
    <xf numFmtId="0" fontId="2" fillId="6" borderId="20" xfId="2" applyFill="1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15" xfId="2" applyBorder="1" applyAlignment="1">
      <alignment horizontal="center" vertical="center"/>
    </xf>
    <xf numFmtId="0" fontId="2" fillId="6" borderId="5" xfId="2" applyFill="1" applyBorder="1" applyAlignment="1">
      <alignment horizontal="center" vertical="center"/>
    </xf>
    <xf numFmtId="0" fontId="2" fillId="0" borderId="14" xfId="2" applyBorder="1" applyAlignment="1">
      <alignment horizontal="center"/>
    </xf>
    <xf numFmtId="0" fontId="2" fillId="0" borderId="15" xfId="2" applyBorder="1" applyAlignment="1">
      <alignment horizontal="center"/>
    </xf>
    <xf numFmtId="0" fontId="2" fillId="0" borderId="16" xfId="2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6" borderId="20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3" fillId="7" borderId="5" xfId="0" applyFont="1" applyFill="1" applyBorder="1"/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4" xfId="0" applyFill="1" applyBorder="1"/>
    <xf numFmtId="0" fontId="0" fillId="7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left" indent="1"/>
    </xf>
    <xf numFmtId="0" fontId="0" fillId="3" borderId="5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164" fontId="0" fillId="6" borderId="20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8" borderId="5" xfId="0" applyFill="1" applyBorder="1" applyAlignment="1">
      <alignment horizontal="left" vertical="center"/>
    </xf>
    <xf numFmtId="1" fontId="0" fillId="8" borderId="20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5" xfId="0" applyNumberFormat="1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indent="2"/>
    </xf>
    <xf numFmtId="0" fontId="0" fillId="8" borderId="5" xfId="0" applyFill="1" applyBorder="1" applyAlignment="1">
      <alignment horizontal="left" indent="2"/>
    </xf>
    <xf numFmtId="0" fontId="0" fillId="8" borderId="2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indent="3"/>
    </xf>
    <xf numFmtId="0" fontId="0" fillId="3" borderId="5" xfId="0" applyFill="1" applyBorder="1" applyAlignment="1">
      <alignment horizontal="left"/>
    </xf>
    <xf numFmtId="164" fontId="0" fillId="6" borderId="5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left" wrapText="1"/>
    </xf>
    <xf numFmtId="164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1" fontId="0" fillId="6" borderId="2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6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5" xfId="0" applyFill="1" applyBorder="1" applyAlignment="1">
      <alignment horizontal="left" wrapText="1" indent="1"/>
    </xf>
    <xf numFmtId="0" fontId="0" fillId="0" borderId="0" xfId="0" applyAlignment="1">
      <alignment horizontal="center" vertical="center"/>
    </xf>
    <xf numFmtId="164" fontId="0" fillId="6" borderId="22" xfId="0" applyNumberFormat="1" applyFill="1" applyBorder="1" applyAlignment="1">
      <alignment horizontal="center" vertical="center"/>
    </xf>
    <xf numFmtId="0" fontId="3" fillId="7" borderId="14" xfId="0" applyFont="1" applyFill="1" applyBorder="1"/>
    <xf numFmtId="9" fontId="0" fillId="6" borderId="20" xfId="1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3" borderId="26" xfId="0" applyFill="1" applyBorder="1"/>
    <xf numFmtId="1" fontId="0" fillId="6" borderId="27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1" xfId="0" applyFill="1" applyBorder="1"/>
    <xf numFmtId="0" fontId="0" fillId="0" borderId="12" xfId="0" applyBorder="1"/>
    <xf numFmtId="0" fontId="0" fillId="0" borderId="25" xfId="0" applyBorder="1"/>
    <xf numFmtId="0" fontId="0" fillId="6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6" borderId="20" xfId="0" applyFill="1" applyBorder="1"/>
    <xf numFmtId="0" fontId="2" fillId="0" borderId="14" xfId="2" applyBorder="1" applyAlignment="1">
      <alignment wrapText="1"/>
    </xf>
    <xf numFmtId="0" fontId="2" fillId="0" borderId="15" xfId="2" applyBorder="1"/>
    <xf numFmtId="0" fontId="2" fillId="0" borderId="15" xfId="2" applyBorder="1" applyAlignment="1">
      <alignment wrapText="1"/>
    </xf>
    <xf numFmtId="0" fontId="2" fillId="6" borderId="5" xfId="2" applyFill="1" applyBorder="1" applyAlignment="1">
      <alignment wrapText="1"/>
    </xf>
    <xf numFmtId="0" fontId="2" fillId="0" borderId="14" xfId="2" applyBorder="1"/>
    <xf numFmtId="0" fontId="2" fillId="0" borderId="16" xfId="2" applyBorder="1" applyAlignment="1">
      <alignment wrapText="1"/>
    </xf>
    <xf numFmtId="0" fontId="0" fillId="6" borderId="27" xfId="0" applyFill="1" applyBorder="1"/>
    <xf numFmtId="0" fontId="2" fillId="0" borderId="28" xfId="2" applyBorder="1" applyAlignment="1">
      <alignment wrapText="1"/>
    </xf>
    <xf numFmtId="0" fontId="2" fillId="0" borderId="29" xfId="2" applyBorder="1" applyAlignment="1">
      <alignment wrapText="1"/>
    </xf>
    <xf numFmtId="0" fontId="0" fillId="0" borderId="29" xfId="0" applyBorder="1"/>
    <xf numFmtId="0" fontId="2" fillId="0" borderId="0" xfId="2" applyAlignment="1">
      <alignment wrapText="1"/>
    </xf>
    <xf numFmtId="0" fontId="0" fillId="6" borderId="26" xfId="0" applyFill="1" applyBorder="1"/>
    <xf numFmtId="0" fontId="0" fillId="0" borderId="28" xfId="0" applyBorder="1"/>
    <xf numFmtId="0" fontId="0" fillId="0" borderId="30" xfId="0" applyBorder="1"/>
    <xf numFmtId="0" fontId="2" fillId="0" borderId="0" xfId="2"/>
    <xf numFmtId="0" fontId="0" fillId="6" borderId="0" xfId="0" applyFill="1"/>
    <xf numFmtId="0" fontId="0" fillId="9" borderId="0" xfId="0" applyFill="1"/>
    <xf numFmtId="0" fontId="4" fillId="4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EVTOL Range-Speed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[1]eVTOL_BM!$H$4:$P$4</c:f>
              <c:strCache>
                <c:ptCount val="1"/>
                <c:pt idx="0">
                  <c:v>Baseline Model Lilium  Joby Archer  Overair Wisk  Supernal  Vertical  Textron eAviation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9.0681183525498255E-2"/>
                  <c:y val="-3.2919200968142458E-2"/>
                </c:manualLayout>
              </c:layout>
              <c:tx>
                <c:rich>
                  <a:bodyPr/>
                  <a:lstStyle/>
                  <a:p>
                    <a:fld id="{CBE31D45-FB70-3E47-B167-9F1279A8D4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4B3-B141-A02D-F729017503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E29ACB-83C8-483C-B697-52AD12EA25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4B3-B141-A02D-F729017503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BC5FC5C-B639-41F5-BA34-0C42042831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4B3-B141-A02D-F729017503EC}"/>
                </c:ext>
              </c:extLst>
            </c:dLbl>
            <c:dLbl>
              <c:idx val="3"/>
              <c:layout>
                <c:manualLayout>
                  <c:x val="-4.8171473337269947E-2"/>
                  <c:y val="-2.4935169032014783E-2"/>
                </c:manualLayout>
              </c:layout>
              <c:tx>
                <c:rich>
                  <a:bodyPr/>
                  <a:lstStyle/>
                  <a:p>
                    <a:fld id="{186164AE-3DA9-D842-9604-0A0592CDDE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4B3-B141-A02D-F729017503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DC2192-A631-48E1-AC96-E3943CC81E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4B3-B141-A02D-F729017503EC}"/>
                </c:ext>
              </c:extLst>
            </c:dLbl>
            <c:dLbl>
              <c:idx val="5"/>
              <c:layout>
                <c:manualLayout>
                  <c:x val="-4.203468142819166E-2"/>
                  <c:y val="-1.8947145079918976E-2"/>
                </c:manualLayout>
              </c:layout>
              <c:tx>
                <c:rich>
                  <a:bodyPr/>
                  <a:lstStyle/>
                  <a:p>
                    <a:fld id="{B13EB4F8-FD63-4B4A-8CC9-18F268EDA72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4B3-B141-A02D-F729017503E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8690DA-8C47-4C29-8938-4871DF0B23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4B3-B141-A02D-F729017503EC}"/>
                </c:ext>
              </c:extLst>
            </c:dLbl>
            <c:dLbl>
              <c:idx val="7"/>
              <c:layout>
                <c:manualLayout>
                  <c:x val="2.2414055129873031E-2"/>
                  <c:y val="-2.2939161047982846E-2"/>
                </c:manualLayout>
              </c:layout>
              <c:tx>
                <c:rich>
                  <a:bodyPr/>
                  <a:lstStyle/>
                  <a:p>
                    <a:fld id="{7BA748EC-1BBC-B64C-A8D7-01A996993D5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4B3-B141-A02D-F729017503E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BC88763-C9E6-49A2-94B6-15E44D6D8F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4B3-B141-A02D-F72901750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[1]eVTOL_BM!$H$59:$P$59</c:f>
              <c:numCache>
                <c:formatCode>General</c:formatCode>
                <c:ptCount val="9"/>
                <c:pt idx="0">
                  <c:v>0</c:v>
                </c:pt>
                <c:pt idx="1">
                  <c:v>0.1631288165164293</c:v>
                </c:pt>
                <c:pt idx="2">
                  <c:v>0.12125617912183784</c:v>
                </c:pt>
                <c:pt idx="3">
                  <c:v>-0.25094504216341962</c:v>
                </c:pt>
                <c:pt idx="4">
                  <c:v>0.42366967141610923</c:v>
                </c:pt>
                <c:pt idx="5">
                  <c:v>0.18639139284675776</c:v>
                </c:pt>
                <c:pt idx="6">
                  <c:v>-0.25327129979645246</c:v>
                </c:pt>
                <c:pt idx="7">
                  <c:v>-0.25094504216341962</c:v>
                </c:pt>
                <c:pt idx="8">
                  <c:v>-0.13928467577784243</c:v>
                </c:pt>
              </c:numCache>
            </c:numRef>
          </c:xVal>
          <c:yVal>
            <c:numRef>
              <c:f>[1]eVTOL_BM!$H$61:$P$61</c:f>
              <c:numCache>
                <c:formatCode>General</c:formatCode>
                <c:ptCount val="9"/>
                <c:pt idx="0">
                  <c:v>0</c:v>
                </c:pt>
                <c:pt idx="1">
                  <c:v>-1.195219123505975E-2</c:v>
                </c:pt>
                <c:pt idx="2">
                  <c:v>0.28286852589641431</c:v>
                </c:pt>
                <c:pt idx="3">
                  <c:v>-3.9840637450199168E-2</c:v>
                </c:pt>
                <c:pt idx="4">
                  <c:v>0.15537848605577698</c:v>
                </c:pt>
                <c:pt idx="5">
                  <c:v>-0.1155378486055777</c:v>
                </c:pt>
                <c:pt idx="6">
                  <c:v>-0.2310756972111554</c:v>
                </c:pt>
                <c:pt idx="7">
                  <c:v>-3.9840637450199168E-2</c:v>
                </c:pt>
                <c:pt idx="8">
                  <c:v>-0.52191235059760954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[1]eVTOL_BM!$H$4:$P$4</c15:f>
                <c15:dlblRangeCache>
                  <c:ptCount val="9"/>
                  <c:pt idx="0">
                    <c:v>Baseline Model</c:v>
                  </c:pt>
                  <c:pt idx="1">
                    <c:v>Lilium </c:v>
                  </c:pt>
                  <c:pt idx="2">
                    <c:v>Joby</c:v>
                  </c:pt>
                  <c:pt idx="3">
                    <c:v>Archer </c:v>
                  </c:pt>
                  <c:pt idx="4">
                    <c:v>Overair</c:v>
                  </c:pt>
                  <c:pt idx="5">
                    <c:v>Wisk </c:v>
                  </c:pt>
                  <c:pt idx="6">
                    <c:v>Supernal </c:v>
                  </c:pt>
                  <c:pt idx="7">
                    <c:v>Vertical </c:v>
                  </c:pt>
                  <c:pt idx="8">
                    <c:v>Textron eAviation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14B3-B141-A02D-F729017503EC}"/>
            </c:ext>
          </c:extLst>
        </c:ser>
        <c:ser>
          <c:idx val="0"/>
          <c:order val="1"/>
          <c:tx>
            <c:strRef>
              <c:f>[1]eVTOL_BM!$B$4:$G$4</c:f>
              <c:strCache>
                <c:ptCount val="1"/>
                <c:pt idx="0">
                  <c:v>Baseline Model Eve Air  Beta  Volocopter Autoflight  Airbus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5682724451794885E-2"/>
                  <c:y val="4.4925110409103054E-2"/>
                </c:manualLayout>
              </c:layout>
              <c:tx>
                <c:rich>
                  <a:bodyPr/>
                  <a:lstStyle/>
                  <a:p>
                    <a:fld id="{CD908334-AC75-DC40-9F7C-880BDD8E1E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4B3-B141-A02D-F729017503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937810-AD91-4AD2-B435-A323ADCAF2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4B3-B141-A02D-F729017503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45702E-EBE7-4297-B862-101D127FF2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4B3-B141-A02D-F729017503EC}"/>
                </c:ext>
              </c:extLst>
            </c:dLbl>
            <c:dLbl>
              <c:idx val="3"/>
              <c:layout>
                <c:manualLayout>
                  <c:x val="1.2936911419087253E-2"/>
                  <c:y val="1.0129347604003857E-3"/>
                </c:manualLayout>
              </c:layout>
              <c:tx>
                <c:rich>
                  <a:bodyPr/>
                  <a:lstStyle/>
                  <a:p>
                    <a:fld id="{D8218980-A3D7-114C-B07E-482774BCCB6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4B3-B141-A02D-F729017503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A755CC-0EF5-4E25-A84C-7543721F81A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4B3-B141-A02D-F729017503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5E2FC4A-50E8-49BA-BFE7-0F60F704E5E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4B3-B141-A02D-F729017503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[1]eVTOL_BM!$B$59:$G$59</c:f>
              <c:numCache>
                <c:formatCode>General</c:formatCode>
                <c:ptCount val="6"/>
                <c:pt idx="0">
                  <c:v>0</c:v>
                </c:pt>
                <c:pt idx="1">
                  <c:v>-8.4858569051580734E-2</c:v>
                </c:pt>
                <c:pt idx="2">
                  <c:v>0.67221297836938443</c:v>
                </c:pt>
                <c:pt idx="3">
                  <c:v>-0.20965058236272882</c:v>
                </c:pt>
                <c:pt idx="4">
                  <c:v>3.9933444259567352E-2</c:v>
                </c:pt>
                <c:pt idx="5">
                  <c:v>-0.41763727121464223</c:v>
                </c:pt>
              </c:numCache>
            </c:numRef>
          </c:xVal>
          <c:yVal>
            <c:numRef>
              <c:f>[1]eVTOL_BM!$B$61:$G$61</c:f>
              <c:numCache>
                <c:formatCode>General</c:formatCode>
                <c:ptCount val="6"/>
                <c:pt idx="0">
                  <c:v>0</c:v>
                </c:pt>
                <c:pt idx="1">
                  <c:v>0.24740124740124747</c:v>
                </c:pt>
                <c:pt idx="2">
                  <c:v>0.15384615384615374</c:v>
                </c:pt>
                <c:pt idx="3">
                  <c:v>-6.4449064449064508E-2</c:v>
                </c:pt>
                <c:pt idx="4">
                  <c:v>3.9501039501039559E-2</c:v>
                </c:pt>
                <c:pt idx="5">
                  <c:v>-0.37629937629937626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[1]eVTOL_BM!$B$4:$G$4</c15:f>
                <c15:dlblRangeCache>
                  <c:ptCount val="6"/>
                  <c:pt idx="0">
                    <c:v>Baseline Model</c:v>
                  </c:pt>
                  <c:pt idx="1">
                    <c:v>Eve Air </c:v>
                  </c:pt>
                  <c:pt idx="2">
                    <c:v>Beta </c:v>
                  </c:pt>
                  <c:pt idx="3">
                    <c:v>Volocopter</c:v>
                  </c:pt>
                  <c:pt idx="4">
                    <c:v>Autoflight </c:v>
                  </c:pt>
                  <c:pt idx="5">
                    <c:v>Airbus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4B3-B141-A02D-F729017503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88538799"/>
        <c:axId val="1457862191"/>
        <c:extLst/>
      </c:scatterChart>
      <c:valAx>
        <c:axId val="7885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57862191"/>
        <c:crosses val="autoZero"/>
        <c:crossBetween val="midCat"/>
      </c:valAx>
      <c:valAx>
        <c:axId val="14578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 Speed</a:t>
                </a:r>
              </a:p>
            </c:rich>
          </c:tx>
          <c:layout>
            <c:manualLayout>
              <c:xMode val="edge"/>
              <c:yMode val="edge"/>
              <c:x val="1.2554927809165096E-2"/>
              <c:y val="0.38022133561111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85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6</xdr:row>
      <xdr:rowOff>301497</xdr:rowOff>
    </xdr:from>
    <xdr:to>
      <xdr:col>9</xdr:col>
      <xdr:colOff>2333934</xdr:colOff>
      <xdr:row>6</xdr:row>
      <xdr:rowOff>1714501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E834685-14BB-BE44-B25A-170AF235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361399" y="1546097"/>
          <a:ext cx="2283135" cy="141300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101600</xdr:rowOff>
    </xdr:to>
    <xdr:sp macro="" textlink="">
      <xdr:nvSpPr>
        <xdr:cNvPr id="3" name="AutoShape 2" descr="Archer Midnight eVTOL passenger aircraft mockup unveiled November 16, 2022">
          <a:extLst>
            <a:ext uri="{FF2B5EF4-FFF2-40B4-BE49-F238E27FC236}">
              <a16:creationId xmlns:a16="http://schemas.microsoft.com/office/drawing/2014/main" id="{49872D29-5722-A441-AF6C-48293B9F107C}"/>
            </a:ext>
          </a:extLst>
        </xdr:cNvPr>
        <xdr:cNvSpPr>
          <a:spLocks noChangeAspect="1" noChangeArrowheads="1"/>
        </xdr:cNvSpPr>
      </xdr:nvSpPr>
      <xdr:spPr bwMode="auto">
        <a:xfrm>
          <a:off x="23672800" y="124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114300</xdr:colOff>
      <xdr:row>6</xdr:row>
      <xdr:rowOff>176597</xdr:rowOff>
    </xdr:from>
    <xdr:to>
      <xdr:col>10</xdr:col>
      <xdr:colOff>2286000</xdr:colOff>
      <xdr:row>6</xdr:row>
      <xdr:rowOff>1739901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D9518D1-AF49-AF4F-B87D-E4120ADE5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3787100" y="1421197"/>
          <a:ext cx="2171700" cy="1563304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</xdr:colOff>
      <xdr:row>6</xdr:row>
      <xdr:rowOff>178657</xdr:rowOff>
    </xdr:from>
    <xdr:to>
      <xdr:col>8</xdr:col>
      <xdr:colOff>2311400</xdr:colOff>
      <xdr:row>6</xdr:row>
      <xdr:rowOff>1752600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C0483CE-AB1B-CE4C-AE11-DDD2EAA9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99200" y="1423257"/>
          <a:ext cx="2260600" cy="157394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305097</xdr:rowOff>
    </xdr:from>
    <xdr:to>
      <xdr:col>3</xdr:col>
      <xdr:colOff>2273300</xdr:colOff>
      <xdr:row>6</xdr:row>
      <xdr:rowOff>1612900</xdr:rowOff>
    </xdr:to>
    <xdr:pic>
      <xdr:nvPicPr>
        <xdr:cNvPr id="6" name="Grafik 7">
          <a:extLst>
            <a:ext uri="{FF2B5EF4-FFF2-40B4-BE49-F238E27FC236}">
              <a16:creationId xmlns:a16="http://schemas.microsoft.com/office/drawing/2014/main" id="{1DA3D458-3E8B-0849-A73E-B8FFEAAD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75500" y="1549697"/>
          <a:ext cx="2235200" cy="1307803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114301</xdr:rowOff>
    </xdr:from>
    <xdr:to>
      <xdr:col>4</xdr:col>
      <xdr:colOff>2247900</xdr:colOff>
      <xdr:row>6</xdr:row>
      <xdr:rowOff>1689101</xdr:rowOff>
    </xdr:to>
    <xdr:pic>
      <xdr:nvPicPr>
        <xdr:cNvPr id="7" name="Grafik 11">
          <a:extLst>
            <a:ext uri="{FF2B5EF4-FFF2-40B4-BE49-F238E27FC236}">
              <a16:creationId xmlns:a16="http://schemas.microsoft.com/office/drawing/2014/main" id="{01ABFF54-EF7F-0D47-9FC1-84A19EBB0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52000" y="1358901"/>
          <a:ext cx="2095500" cy="15748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101600</xdr:colOff>
      <xdr:row>6</xdr:row>
      <xdr:rowOff>210977</xdr:rowOff>
    </xdr:from>
    <xdr:to>
      <xdr:col>12</xdr:col>
      <xdr:colOff>2260600</xdr:colOff>
      <xdr:row>6</xdr:row>
      <xdr:rowOff>1701800</xdr:rowOff>
    </xdr:to>
    <xdr:pic>
      <xdr:nvPicPr>
        <xdr:cNvPr id="8" name="Grafik 12">
          <a:extLst>
            <a:ext uri="{FF2B5EF4-FFF2-40B4-BE49-F238E27FC236}">
              <a16:creationId xmlns:a16="http://schemas.microsoft.com/office/drawing/2014/main" id="{72B5E62B-3737-6741-A6C5-517B85733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498800" y="1455577"/>
          <a:ext cx="2159000" cy="1490823"/>
        </a:xfrm>
        <a:prstGeom prst="rect">
          <a:avLst/>
        </a:prstGeom>
      </xdr:spPr>
    </xdr:pic>
    <xdr:clientData/>
  </xdr:twoCellAnchor>
  <xdr:twoCellAnchor editAs="oneCell">
    <xdr:from>
      <xdr:col>2</xdr:col>
      <xdr:colOff>61318</xdr:colOff>
      <xdr:row>6</xdr:row>
      <xdr:rowOff>215900</xdr:rowOff>
    </xdr:from>
    <xdr:to>
      <xdr:col>2</xdr:col>
      <xdr:colOff>2310245</xdr:colOff>
      <xdr:row>6</xdr:row>
      <xdr:rowOff>1460500</xdr:rowOff>
    </xdr:to>
    <xdr:pic>
      <xdr:nvPicPr>
        <xdr:cNvPr id="9" name="Grafik 13">
          <a:extLst>
            <a:ext uri="{FF2B5EF4-FFF2-40B4-BE49-F238E27FC236}">
              <a16:creationId xmlns:a16="http://schemas.microsoft.com/office/drawing/2014/main" id="{45B95635-1D74-B543-A5F9-124EF24B3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36518" y="1460500"/>
          <a:ext cx="2248927" cy="12446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63500</xdr:colOff>
      <xdr:row>6</xdr:row>
      <xdr:rowOff>329335</xdr:rowOff>
    </xdr:from>
    <xdr:to>
      <xdr:col>13</xdr:col>
      <xdr:colOff>2305578</xdr:colOff>
      <xdr:row>6</xdr:row>
      <xdr:rowOff>1739901</xdr:rowOff>
    </xdr:to>
    <xdr:pic>
      <xdr:nvPicPr>
        <xdr:cNvPr id="10" name="Grafik 15">
          <a:extLst>
            <a:ext uri="{FF2B5EF4-FFF2-40B4-BE49-F238E27FC236}">
              <a16:creationId xmlns:a16="http://schemas.microsoft.com/office/drawing/2014/main" id="{912C25D9-FA65-C941-B791-9324F161F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822900" y="1573935"/>
          <a:ext cx="2242078" cy="1410566"/>
        </a:xfrm>
        <a:prstGeom prst="rect">
          <a:avLst/>
        </a:prstGeom>
      </xdr:spPr>
    </xdr:pic>
    <xdr:clientData/>
  </xdr:twoCellAnchor>
  <xdr:twoCellAnchor editAs="oneCell">
    <xdr:from>
      <xdr:col>11</xdr:col>
      <xdr:colOff>77856</xdr:colOff>
      <xdr:row>6</xdr:row>
      <xdr:rowOff>152441</xdr:rowOff>
    </xdr:from>
    <xdr:to>
      <xdr:col>11</xdr:col>
      <xdr:colOff>2300356</xdr:colOff>
      <xdr:row>6</xdr:row>
      <xdr:rowOff>1701800</xdr:rowOff>
    </xdr:to>
    <xdr:pic>
      <xdr:nvPicPr>
        <xdr:cNvPr id="11" name="Grafik 16">
          <a:extLst>
            <a:ext uri="{FF2B5EF4-FFF2-40B4-BE49-F238E27FC236}">
              <a16:creationId xmlns:a16="http://schemas.microsoft.com/office/drawing/2014/main" id="{EE328A7A-AF29-114D-9E70-6756BAE35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112856" y="1397041"/>
          <a:ext cx="2222500" cy="1549359"/>
        </a:xfrm>
        <a:prstGeom prst="rect">
          <a:avLst/>
        </a:prstGeom>
      </xdr:spPr>
    </xdr:pic>
    <xdr:clientData/>
  </xdr:twoCellAnchor>
  <xdr:twoCellAnchor editAs="oneCell">
    <xdr:from>
      <xdr:col>14</xdr:col>
      <xdr:colOff>44646</xdr:colOff>
      <xdr:row>6</xdr:row>
      <xdr:rowOff>50800</xdr:rowOff>
    </xdr:from>
    <xdr:to>
      <xdr:col>14</xdr:col>
      <xdr:colOff>2341328</xdr:colOff>
      <xdr:row>6</xdr:row>
      <xdr:rowOff>1739900</xdr:rowOff>
    </xdr:to>
    <xdr:pic>
      <xdr:nvPicPr>
        <xdr:cNvPr id="12" name="Grafik 17">
          <a:extLst>
            <a:ext uri="{FF2B5EF4-FFF2-40B4-BE49-F238E27FC236}">
              <a16:creationId xmlns:a16="http://schemas.microsoft.com/office/drawing/2014/main" id="{FED6914A-CDDC-DC45-A647-16B732F7B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166246" y="1295400"/>
          <a:ext cx="2296682" cy="1689100"/>
        </a:xfrm>
        <a:prstGeom prst="rect">
          <a:avLst/>
        </a:prstGeom>
      </xdr:spPr>
    </xdr:pic>
    <xdr:clientData/>
  </xdr:twoCellAnchor>
  <xdr:twoCellAnchor editAs="oneCell">
    <xdr:from>
      <xdr:col>5</xdr:col>
      <xdr:colOff>35396</xdr:colOff>
      <xdr:row>6</xdr:row>
      <xdr:rowOff>139700</xdr:rowOff>
    </xdr:from>
    <xdr:to>
      <xdr:col>5</xdr:col>
      <xdr:colOff>2345715</xdr:colOff>
      <xdr:row>6</xdr:row>
      <xdr:rowOff>1689100</xdr:rowOff>
    </xdr:to>
    <xdr:pic>
      <xdr:nvPicPr>
        <xdr:cNvPr id="13" name="Grafik 18">
          <a:extLst>
            <a:ext uri="{FF2B5EF4-FFF2-40B4-BE49-F238E27FC236}">
              <a16:creationId xmlns:a16="http://schemas.microsoft.com/office/drawing/2014/main" id="{B38B0312-58BD-9F4C-94D2-6E3F4AA33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97196" y="1384300"/>
          <a:ext cx="2310319" cy="154940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6</xdr:row>
      <xdr:rowOff>495300</xdr:rowOff>
    </xdr:from>
    <xdr:to>
      <xdr:col>6</xdr:col>
      <xdr:colOff>2320200</xdr:colOff>
      <xdr:row>6</xdr:row>
      <xdr:rowOff>1371600</xdr:rowOff>
    </xdr:to>
    <xdr:pic>
      <xdr:nvPicPr>
        <xdr:cNvPr id="14" name="Grafik 20">
          <a:extLst>
            <a:ext uri="{FF2B5EF4-FFF2-40B4-BE49-F238E27FC236}">
              <a16:creationId xmlns:a16="http://schemas.microsoft.com/office/drawing/2014/main" id="{2D4553A9-5C23-6840-8E92-7649E4BD6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00200" y="1739900"/>
          <a:ext cx="2244000" cy="87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88900</xdr:colOff>
      <xdr:row>6</xdr:row>
      <xdr:rowOff>98564</xdr:rowOff>
    </xdr:from>
    <xdr:to>
      <xdr:col>15</xdr:col>
      <xdr:colOff>2327892</xdr:colOff>
      <xdr:row>6</xdr:row>
      <xdr:rowOff>1689100</xdr:rowOff>
    </xdr:to>
    <xdr:pic>
      <xdr:nvPicPr>
        <xdr:cNvPr id="15" name="Grafik 22">
          <a:extLst>
            <a:ext uri="{FF2B5EF4-FFF2-40B4-BE49-F238E27FC236}">
              <a16:creationId xmlns:a16="http://schemas.microsoft.com/office/drawing/2014/main" id="{7FDD9A9B-D8D4-9D49-9E28-24A497F22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572700" y="1343164"/>
          <a:ext cx="2238992" cy="159053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91</xdr:row>
      <xdr:rowOff>63500</xdr:rowOff>
    </xdr:from>
    <xdr:ext cx="6473177" cy="4838700"/>
    <xdr:pic>
      <xdr:nvPicPr>
        <xdr:cNvPr id="16" name="Grafik 24" descr="aam uam ram air mobility infographic">
          <a:extLst>
            <a:ext uri="{FF2B5EF4-FFF2-40B4-BE49-F238E27FC236}">
              <a16:creationId xmlns:a16="http://schemas.microsoft.com/office/drawing/2014/main" id="{851B4E43-AA20-134B-94EB-F7C8F39B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87600" y="26911300"/>
          <a:ext cx="6473177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92</xdr:row>
      <xdr:rowOff>0</xdr:rowOff>
    </xdr:from>
    <xdr:ext cx="5905500" cy="4921250"/>
    <xdr:pic>
      <xdr:nvPicPr>
        <xdr:cNvPr id="17" name="Grafik 25">
          <a:extLst>
            <a:ext uri="{FF2B5EF4-FFF2-40B4-BE49-F238E27FC236}">
              <a16:creationId xmlns:a16="http://schemas.microsoft.com/office/drawing/2014/main" id="{DE52E1AD-AF05-0243-8992-7D8CAA557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499600" y="27051000"/>
          <a:ext cx="5905500" cy="492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611910</xdr:colOff>
      <xdr:row>37</xdr:row>
      <xdr:rowOff>115455</xdr:rowOff>
    </xdr:from>
    <xdr:to>
      <xdr:col>30</xdr:col>
      <xdr:colOff>432089</xdr:colOff>
      <xdr:row>64</xdr:row>
      <xdr:rowOff>370609</xdr:rowOff>
    </xdr:to>
    <xdr:graphicFrame macro="">
      <xdr:nvGraphicFramePr>
        <xdr:cNvPr id="18" name="Diagramm 8">
          <a:extLst>
            <a:ext uri="{FF2B5EF4-FFF2-40B4-BE49-F238E27FC236}">
              <a16:creationId xmlns:a16="http://schemas.microsoft.com/office/drawing/2014/main" id="{A61EEEDF-9ED8-C847-9C64-2637CF00B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7</xdr:col>
      <xdr:colOff>66260</xdr:colOff>
      <xdr:row>6</xdr:row>
      <xdr:rowOff>201423</xdr:rowOff>
    </xdr:from>
    <xdr:to>
      <xdr:col>7</xdr:col>
      <xdr:colOff>2274957</xdr:colOff>
      <xdr:row>6</xdr:row>
      <xdr:rowOff>1676400</xdr:rowOff>
    </xdr:to>
    <xdr:pic>
      <xdr:nvPicPr>
        <xdr:cNvPr id="19" name="Grafik 9">
          <a:extLst>
            <a:ext uri="{FF2B5EF4-FFF2-40B4-BE49-F238E27FC236}">
              <a16:creationId xmlns:a16="http://schemas.microsoft.com/office/drawing/2014/main" id="{56E0BBD1-226F-8A46-9B82-1D5947F8F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52460" y="1446023"/>
          <a:ext cx="2208697" cy="1474977"/>
        </a:xfrm>
        <a:prstGeom prst="rect">
          <a:avLst/>
        </a:prstGeom>
      </xdr:spPr>
    </xdr:pic>
    <xdr:clientData/>
  </xdr:twoCellAnchor>
  <xdr:twoCellAnchor editAs="oneCell">
    <xdr:from>
      <xdr:col>1</xdr:col>
      <xdr:colOff>102704</xdr:colOff>
      <xdr:row>6</xdr:row>
      <xdr:rowOff>195565</xdr:rowOff>
    </xdr:from>
    <xdr:to>
      <xdr:col>1</xdr:col>
      <xdr:colOff>2324100</xdr:colOff>
      <xdr:row>6</xdr:row>
      <xdr:rowOff>1526339</xdr:rowOff>
    </xdr:to>
    <xdr:pic>
      <xdr:nvPicPr>
        <xdr:cNvPr id="20" name="Grafik 10">
          <a:extLst>
            <a:ext uri="{FF2B5EF4-FFF2-40B4-BE49-F238E27FC236}">
              <a16:creationId xmlns:a16="http://schemas.microsoft.com/office/drawing/2014/main" id="{D14FEEA3-47B4-8B4A-A6EA-45DD617B4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90304" y="1440165"/>
          <a:ext cx="2221396" cy="13307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mperiallondon-my.sharepoint.com/Users/johannes/Dropbox/Mein%20Mac%20(Johanness%20MacBook%20Pro%20(2))/Desktop/Research%20Project/03_Research_Material/Working_Excels/Phase01_Working_Excel/eVTOL_SoA_Study_v0306.xlsx" TargetMode="External"/><Relationship Id="rId1" Type="http://schemas.openxmlformats.org/officeDocument/2006/relationships/externalLinkPath" Target="https://imperiallondon-my.sharepoint.com/Users/johannes/Dropbox/Mein%20Mac%20(Johanness%20MacBook%20Pro%20(2))/Desktop/Research%20Project/03_Research_Material/Working_Excels/Phase01_Working_Excel/eVTOL_SoA_Study_v03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VTOL_BM"/>
      <sheetName val="OPS_Req"/>
      <sheetName val="Mission_Profile_VFR"/>
      <sheetName val="Mission_Profile_IFR"/>
      <sheetName val="OPS_Map"/>
      <sheetName val="BAT_RANGE_Model"/>
      <sheetName val="COST_Model"/>
      <sheetName val="ENGY_Map"/>
      <sheetName val="Cost_Map"/>
      <sheetName val="VFR_IFR_Study"/>
      <sheetName val="LIT_OVW"/>
      <sheetName val="TNSPT_BM"/>
      <sheetName val="TNSPT_DATA"/>
      <sheetName val="Tabelle3"/>
    </sheetNames>
    <sheetDataSet>
      <sheetData sheetId="0"/>
      <sheetData sheetId="1">
        <row r="4">
          <cell r="B4" t="str">
            <v>Baseline Model</v>
          </cell>
          <cell r="C4" t="str">
            <v xml:space="preserve">Eve Air </v>
          </cell>
          <cell r="D4" t="str">
            <v xml:space="preserve">Beta </v>
          </cell>
          <cell r="E4" t="str">
            <v>Volocopter</v>
          </cell>
          <cell r="F4" t="str">
            <v xml:space="preserve">Autoflight </v>
          </cell>
          <cell r="G4" t="str">
            <v xml:space="preserve">Airbus </v>
          </cell>
          <cell r="H4" t="str">
            <v>Baseline Model</v>
          </cell>
          <cell r="I4" t="str">
            <v xml:space="preserve">Lilium </v>
          </cell>
          <cell r="J4" t="str">
            <v>Joby</v>
          </cell>
          <cell r="K4" t="str">
            <v xml:space="preserve">Archer </v>
          </cell>
          <cell r="L4" t="str">
            <v>Overair</v>
          </cell>
          <cell r="M4" t="str">
            <v xml:space="preserve">Wisk </v>
          </cell>
          <cell r="N4" t="str">
            <v xml:space="preserve">Supernal </v>
          </cell>
          <cell r="O4" t="str">
            <v xml:space="preserve">Vertical </v>
          </cell>
          <cell r="P4" t="str">
            <v>Textron eAviation</v>
          </cell>
        </row>
        <row r="59">
          <cell r="B59">
            <v>0</v>
          </cell>
          <cell r="C59">
            <v>-8.4858569051580734E-2</v>
          </cell>
          <cell r="D59">
            <v>0.67221297836938443</v>
          </cell>
          <cell r="E59">
            <v>-0.20965058236272882</v>
          </cell>
          <cell r="F59">
            <v>3.9933444259567352E-2</v>
          </cell>
          <cell r="G59">
            <v>-0.41763727121464223</v>
          </cell>
          <cell r="H59">
            <v>0</v>
          </cell>
          <cell r="I59">
            <v>0.1631288165164293</v>
          </cell>
          <cell r="J59">
            <v>0.12125617912183784</v>
          </cell>
          <cell r="K59">
            <v>-0.25094504216341962</v>
          </cell>
          <cell r="L59">
            <v>0.42366967141610923</v>
          </cell>
          <cell r="M59">
            <v>0.18639139284675776</v>
          </cell>
          <cell r="N59">
            <v>-0.25327129979645246</v>
          </cell>
          <cell r="O59">
            <v>-0.25094504216341962</v>
          </cell>
          <cell r="P59">
            <v>-0.13928467577784243</v>
          </cell>
        </row>
        <row r="61">
          <cell r="B61">
            <v>0</v>
          </cell>
          <cell r="C61">
            <v>0.24740124740124747</v>
          </cell>
          <cell r="D61">
            <v>0.15384615384615374</v>
          </cell>
          <cell r="E61">
            <v>-6.4449064449064508E-2</v>
          </cell>
          <cell r="F61">
            <v>3.9501039501039559E-2</v>
          </cell>
          <cell r="G61">
            <v>-0.37629937629937626</v>
          </cell>
          <cell r="H61">
            <v>0</v>
          </cell>
          <cell r="I61">
            <v>-1.195219123505975E-2</v>
          </cell>
          <cell r="J61">
            <v>0.28286852589641431</v>
          </cell>
          <cell r="K61">
            <v>-3.9840637450199168E-2</v>
          </cell>
          <cell r="L61">
            <v>0.15537848605577698</v>
          </cell>
          <cell r="M61">
            <v>-0.1155378486055777</v>
          </cell>
          <cell r="N61">
            <v>-0.2310756972111554</v>
          </cell>
          <cell r="O61">
            <v>-3.9840637450199168E-2</v>
          </cell>
          <cell r="P61">
            <v>-0.52191235059760954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tol.news/lilium-gmbh-lilium-jet-7-seater" TargetMode="External"/><Relationship Id="rId18" Type="http://schemas.openxmlformats.org/officeDocument/2006/relationships/hyperlink" Target="https://lilium.com/files/redaktion/refresh_feb2021/investors/Lilium_7-Seater_Paper.pdf" TargetMode="External"/><Relationship Id="rId26" Type="http://schemas.openxmlformats.org/officeDocument/2006/relationships/hyperlink" Target="https://www.volocopter.com/en/solutions/voloregion" TargetMode="External"/><Relationship Id="rId39" Type="http://schemas.openxmlformats.org/officeDocument/2006/relationships/hyperlink" Target="https://evtol.news/__media/Aircraft%20Directory%20Images/Overair%20(Karem)%20Butterfly/Overair_Butterfly_flying_over_city.jpg" TargetMode="External"/><Relationship Id="rId21" Type="http://schemas.openxmlformats.org/officeDocument/2006/relationships/hyperlink" Target="https://evtol.news/beta-technologies-alia/" TargetMode="External"/><Relationship Id="rId34" Type="http://schemas.openxmlformats.org/officeDocument/2006/relationships/hyperlink" Target="https://evtol.news/embraer/" TargetMode="External"/><Relationship Id="rId42" Type="http://schemas.openxmlformats.org/officeDocument/2006/relationships/hyperlink" Target="https://vertical-aerospace.com/meet-the-vx4/" TargetMode="External"/><Relationship Id="rId47" Type="http://schemas.openxmlformats.org/officeDocument/2006/relationships/hyperlink" Target="https://vertical-aerospace.com/meet-the-vx4/" TargetMode="External"/><Relationship Id="rId50" Type="http://schemas.openxmlformats.org/officeDocument/2006/relationships/hyperlink" Target="https://www.airbus.com/en/innovation/low-carbon-aviation/urban-air-mobility/cityairbus-nextgen" TargetMode="External"/><Relationship Id="rId55" Type="http://schemas.openxmlformats.org/officeDocument/2006/relationships/hyperlink" Target="https://vertical-aerospace.com/meet-the-vx4/" TargetMode="External"/><Relationship Id="rId7" Type="http://schemas.openxmlformats.org/officeDocument/2006/relationships/hyperlink" Target="https://archer.com/midnight" TargetMode="External"/><Relationship Id="rId2" Type="http://schemas.openxmlformats.org/officeDocument/2006/relationships/hyperlink" Target="https://evtol.news/joby-s4" TargetMode="External"/><Relationship Id="rId16" Type="http://schemas.openxmlformats.org/officeDocument/2006/relationships/hyperlink" Target="https://lilium.com/newsroom-detail/liliums-battery-strategy" TargetMode="External"/><Relationship Id="rId29" Type="http://schemas.openxmlformats.org/officeDocument/2006/relationships/hyperlink" Target="https://aviationweek.com/aerospace/marketplace/wisk-cora-generation-6-profile" TargetMode="External"/><Relationship Id="rId11" Type="http://schemas.openxmlformats.org/officeDocument/2006/relationships/hyperlink" Target="https://lilium.com/jet" TargetMode="External"/><Relationship Id="rId24" Type="http://schemas.openxmlformats.org/officeDocument/2006/relationships/hyperlink" Target="https://evtol.news/volocopter-voloconnect" TargetMode="External"/><Relationship Id="rId32" Type="http://schemas.openxmlformats.org/officeDocument/2006/relationships/hyperlink" Target="https://evtol.news/eve-air-mobility-eve-production-model" TargetMode="External"/><Relationship Id="rId37" Type="http://schemas.openxmlformats.org/officeDocument/2006/relationships/hyperlink" Target="https://evtol.news/supernal-hyundai-motor-group-s-a2-concept-design" TargetMode="External"/><Relationship Id="rId40" Type="http://schemas.openxmlformats.org/officeDocument/2006/relationships/hyperlink" Target="https://evtol.news/overair-butterfly/" TargetMode="External"/><Relationship Id="rId45" Type="http://schemas.openxmlformats.org/officeDocument/2006/relationships/hyperlink" Target="https://www.autoflight.com/en/air/" TargetMode="External"/><Relationship Id="rId53" Type="http://schemas.openxmlformats.org/officeDocument/2006/relationships/hyperlink" Target="https://vertical-aerospace.com/meet-the-vx4/" TargetMode="External"/><Relationship Id="rId58" Type="http://schemas.openxmlformats.org/officeDocument/2006/relationships/hyperlink" Target="https://droneii.com/what-is-aam-uam-ram-air-mobility" TargetMode="External"/><Relationship Id="rId5" Type="http://schemas.openxmlformats.org/officeDocument/2006/relationships/hyperlink" Target="https://aviationweek.com/aerospace/advanced-air-mobility/archer-aviation-midnight-profile" TargetMode="External"/><Relationship Id="rId61" Type="http://schemas.openxmlformats.org/officeDocument/2006/relationships/hyperlink" Target="https://sacd.larc.nasa.gov/uam-refs/" TargetMode="External"/><Relationship Id="rId19" Type="http://schemas.openxmlformats.org/officeDocument/2006/relationships/hyperlink" Target="https://aviationweek.com/aerospace/advanced-air-mobility/lilium-jet-profile" TargetMode="External"/><Relationship Id="rId14" Type="http://schemas.openxmlformats.org/officeDocument/2006/relationships/hyperlink" Target="https://lilium.com/newsroom-detail/youve-never-seen-anything-like-this-an-introduction-to-the-lilium-jet" TargetMode="External"/><Relationship Id="rId22" Type="http://schemas.openxmlformats.org/officeDocument/2006/relationships/hyperlink" Target="https://www.flyingmag.com/beta-makes-first-crewed-evtol-transition-flight/" TargetMode="External"/><Relationship Id="rId27" Type="http://schemas.openxmlformats.org/officeDocument/2006/relationships/hyperlink" Target="https://aviationweek.com/aerospace/advanced-air-mobility/volocopter-voloregion" TargetMode="External"/><Relationship Id="rId30" Type="http://schemas.openxmlformats.org/officeDocument/2006/relationships/hyperlink" Target="https://evtol.news/__media/Aircraft%20Directory%20Images/Wisk%20Aero%20Unnamed%20(Generation%206)/Wisk_Aero_Generation-6-sideview.jpg" TargetMode="External"/><Relationship Id="rId35" Type="http://schemas.openxmlformats.org/officeDocument/2006/relationships/hyperlink" Target="https://embraer.com/global/en/news.?slug=1207387-eve-air-mobility-unveils-teaser-video-of-first-evtol" TargetMode="External"/><Relationship Id="rId43" Type="http://schemas.openxmlformats.org/officeDocument/2006/relationships/hyperlink" Target="https://evtol.news/vertical-aerospace-VA-1X" TargetMode="External"/><Relationship Id="rId48" Type="http://schemas.openxmlformats.org/officeDocument/2006/relationships/hyperlink" Target="https://www.airbus.com/en/innovation/low-carbon-aviation/urban-air-mobility/cityairbus-nextgen" TargetMode="External"/><Relationship Id="rId56" Type="http://schemas.openxmlformats.org/officeDocument/2006/relationships/hyperlink" Target="https://autoflight.com/assets/uploads/files/autoflight-prosperity-i-specs-062023.pdf" TargetMode="External"/><Relationship Id="rId8" Type="http://schemas.openxmlformats.org/officeDocument/2006/relationships/hyperlink" Target="https://evtol.news/__media/Aircraft%20Directory%20Images/Archer%20Midnight/Archer_Midnight_top_view.jpg" TargetMode="External"/><Relationship Id="rId51" Type="http://schemas.openxmlformats.org/officeDocument/2006/relationships/hyperlink" Target="https://aeroaffaires.com/cityairbus-nextgen-the-new-airbus-flying-taxi/" TargetMode="External"/><Relationship Id="rId3" Type="http://schemas.openxmlformats.org/officeDocument/2006/relationships/hyperlink" Target="https://evtol.news/joby-aviation-s4-production-prototype" TargetMode="External"/><Relationship Id="rId12" Type="http://schemas.openxmlformats.org/officeDocument/2006/relationships/hyperlink" Target="https://lilium.com/newsroom-detail/lilium-announces-firm-order-of-20-lilium-jets-from-u-s-operator-urbanlink" TargetMode="External"/><Relationship Id="rId17" Type="http://schemas.openxmlformats.org/officeDocument/2006/relationships/hyperlink" Target="https://www.aopa.org/news-and-media/all-news/2023/february/pilot/future-flight-archer-aviation" TargetMode="External"/><Relationship Id="rId25" Type="http://schemas.openxmlformats.org/officeDocument/2006/relationships/hyperlink" Target="https://www.volocopter.com/en/newsroom/volocopters-4-seater-evtol-takes-first-flight" TargetMode="External"/><Relationship Id="rId33" Type="http://schemas.openxmlformats.org/officeDocument/2006/relationships/hyperlink" Target="https://www.eveairmobility.com/evtol/" TargetMode="External"/><Relationship Id="rId38" Type="http://schemas.openxmlformats.org/officeDocument/2006/relationships/hyperlink" Target="https://www.supernal.aero/newsroom/" TargetMode="External"/><Relationship Id="rId46" Type="http://schemas.openxmlformats.org/officeDocument/2006/relationships/hyperlink" Target="https://evtol.news/autoflight-v1500m" TargetMode="External"/><Relationship Id="rId59" Type="http://schemas.openxmlformats.org/officeDocument/2006/relationships/hyperlink" Target="https://aamrealityindex.com/aam-reality-index" TargetMode="External"/><Relationship Id="rId20" Type="http://schemas.openxmlformats.org/officeDocument/2006/relationships/hyperlink" Target="https://www.beta.team/aircraft/" TargetMode="External"/><Relationship Id="rId41" Type="http://schemas.openxmlformats.org/officeDocument/2006/relationships/hyperlink" Target="https://aviationweek.com/aerospace/urban-unmanned-aviation/vertical-aerospace-va-x4-specifications" TargetMode="External"/><Relationship Id="rId54" Type="http://schemas.openxmlformats.org/officeDocument/2006/relationships/hyperlink" Target="https://evtol.news/vertical-aerospace-VA-1X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evtol.news/__media/Aircraft%20Directory%20Images/Joby%20S4/JobyReveal-Sep2020.jpg" TargetMode="External"/><Relationship Id="rId6" Type="http://schemas.openxmlformats.org/officeDocument/2006/relationships/hyperlink" Target="https://evtol.news/archer/" TargetMode="External"/><Relationship Id="rId15" Type="http://schemas.openxmlformats.org/officeDocument/2006/relationships/hyperlink" Target="https://lilium.com/newsroom-detail/technology-behind-the-lilium-jet" TargetMode="External"/><Relationship Id="rId23" Type="http://schemas.openxmlformats.org/officeDocument/2006/relationships/hyperlink" Target="https://newatlas.com/aircraft/beta-alia-first-piloted-evtol-transition/" TargetMode="External"/><Relationship Id="rId28" Type="http://schemas.openxmlformats.org/officeDocument/2006/relationships/hyperlink" Target="https://evtol.news/wisk-aero-generation-6" TargetMode="External"/><Relationship Id="rId36" Type="http://schemas.openxmlformats.org/officeDocument/2006/relationships/hyperlink" Target="https://www.supernal.aero/aircraft/" TargetMode="External"/><Relationship Id="rId49" Type="http://schemas.openxmlformats.org/officeDocument/2006/relationships/hyperlink" Target="https://www.greencarcongress.com/2024/03/electric-cityairbus-nextgen-makes-its-debut.html" TargetMode="External"/><Relationship Id="rId57" Type="http://schemas.openxmlformats.org/officeDocument/2006/relationships/hyperlink" Target="https://ntrs.nasa.gov/citations/20000027499" TargetMode="External"/><Relationship Id="rId10" Type="http://schemas.openxmlformats.org/officeDocument/2006/relationships/hyperlink" Target="https://evtol.news/__media/Aircraft%20Directory%20Images/Lilium%207-Seater/Lilium-Jet-7-seater-flying-over-city.jpg" TargetMode="External"/><Relationship Id="rId31" Type="http://schemas.openxmlformats.org/officeDocument/2006/relationships/hyperlink" Target="https://www.eveairmobility.com/brand-center/" TargetMode="External"/><Relationship Id="rId44" Type="http://schemas.openxmlformats.org/officeDocument/2006/relationships/hyperlink" Target="https://vertical-aerospace.com/meet-the-vx4/" TargetMode="External"/><Relationship Id="rId52" Type="http://schemas.openxmlformats.org/officeDocument/2006/relationships/hyperlink" Target="https://aviationweek.com/aerospace/urban-unmanned-aviation/vertical-aerospace-va-x4-specifications" TargetMode="External"/><Relationship Id="rId60" Type="http://schemas.openxmlformats.org/officeDocument/2006/relationships/hyperlink" Target="https://arc.aiaa.org/doi/10.2514/6.2024-0771" TargetMode="External"/><Relationship Id="rId4" Type="http://schemas.openxmlformats.org/officeDocument/2006/relationships/hyperlink" Target="https://www.researchgate.net/publication/362966570_Urban_Air_Mobility_A_preliminary_case_study_for_Chicago_and_Atlanta" TargetMode="External"/><Relationship Id="rId9" Type="http://schemas.openxmlformats.org/officeDocument/2006/relationships/hyperlink" Target="https://www.ainonline.com/news-article/2022-11-19/archer-details-motor-and-battery-design-midnight-evtol-air-tax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520B-0237-6A44-8F35-FB7CE1DA70BD}">
  <dimension ref="A1:R121"/>
  <sheetViews>
    <sheetView showGridLines="0" tabSelected="1" workbookViewId="0">
      <selection activeCell="S11" sqref="S11"/>
    </sheetView>
  </sheetViews>
  <sheetFormatPr baseColWidth="10" defaultColWidth="11" defaultRowHeight="16" x14ac:dyDescent="0.2"/>
  <cols>
    <col min="1" max="2" width="31.33203125" customWidth="1"/>
    <col min="3" max="16" width="31" customWidth="1"/>
  </cols>
  <sheetData>
    <row r="1" spans="1:16" ht="17" thickBot="1" x14ac:dyDescent="0.25">
      <c r="A1" s="1" t="s">
        <v>0</v>
      </c>
    </row>
    <row r="2" spans="1:16" ht="17" thickBot="1" x14ac:dyDescent="0.25">
      <c r="A2" s="2" t="s">
        <v>1</v>
      </c>
      <c r="B2" s="134" t="s">
        <v>2</v>
      </c>
      <c r="C2" s="134"/>
      <c r="D2" s="134"/>
      <c r="E2" s="134"/>
      <c r="F2" s="134"/>
      <c r="G2" s="134"/>
      <c r="H2" s="135" t="s">
        <v>3</v>
      </c>
      <c r="I2" s="136"/>
      <c r="J2" s="136"/>
      <c r="K2" s="136"/>
      <c r="L2" s="136"/>
      <c r="M2" s="136"/>
      <c r="N2" s="136"/>
      <c r="O2" s="136"/>
      <c r="P2" s="137"/>
    </row>
    <row r="3" spans="1:16" x14ac:dyDescent="0.2">
      <c r="A3" s="3" t="s">
        <v>4</v>
      </c>
      <c r="B3" s="4">
        <v>0</v>
      </c>
      <c r="C3" s="5">
        <v>1</v>
      </c>
      <c r="D3" s="6">
        <v>2</v>
      </c>
      <c r="E3" s="6">
        <v>3</v>
      </c>
      <c r="F3" s="6">
        <v>4</v>
      </c>
      <c r="G3" s="6">
        <v>5</v>
      </c>
      <c r="H3" s="7">
        <v>0</v>
      </c>
      <c r="I3" s="5">
        <v>1</v>
      </c>
      <c r="J3" s="8">
        <v>2</v>
      </c>
      <c r="K3" s="8">
        <v>3</v>
      </c>
      <c r="L3" s="8">
        <v>4</v>
      </c>
      <c r="M3" s="8">
        <v>5</v>
      </c>
      <c r="N3" s="8">
        <v>6</v>
      </c>
      <c r="O3" s="8">
        <v>7</v>
      </c>
      <c r="P3" s="9">
        <v>8</v>
      </c>
    </row>
    <row r="4" spans="1:16" x14ac:dyDescent="0.2">
      <c r="A4" s="3" t="s">
        <v>5</v>
      </c>
      <c r="B4" s="10" t="s">
        <v>6</v>
      </c>
      <c r="C4" s="11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3" t="s">
        <v>6</v>
      </c>
      <c r="I4" s="14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18</v>
      </c>
      <c r="P4" s="16" t="s">
        <v>19</v>
      </c>
    </row>
    <row r="5" spans="1:16" x14ac:dyDescent="0.2">
      <c r="A5" s="3" t="s">
        <v>20</v>
      </c>
      <c r="B5" s="17" t="s">
        <v>21</v>
      </c>
      <c r="C5" s="11" t="s">
        <v>22</v>
      </c>
      <c r="D5" s="12" t="s">
        <v>23</v>
      </c>
      <c r="E5" s="12" t="s">
        <v>24</v>
      </c>
      <c r="F5" s="12" t="s">
        <v>25</v>
      </c>
      <c r="G5" s="12" t="s">
        <v>26</v>
      </c>
      <c r="H5" s="13" t="s">
        <v>21</v>
      </c>
      <c r="I5" s="14" t="s">
        <v>27</v>
      </c>
      <c r="J5" s="15" t="s">
        <v>28</v>
      </c>
      <c r="K5" s="15" t="s">
        <v>29</v>
      </c>
      <c r="L5" s="15" t="s">
        <v>30</v>
      </c>
      <c r="M5" s="15" t="s">
        <v>31</v>
      </c>
      <c r="N5" s="15" t="s">
        <v>32</v>
      </c>
      <c r="O5" s="15" t="s">
        <v>33</v>
      </c>
      <c r="P5" s="16" t="s">
        <v>34</v>
      </c>
    </row>
    <row r="6" spans="1:16" x14ac:dyDescent="0.2">
      <c r="A6" s="3" t="s">
        <v>35</v>
      </c>
      <c r="B6" s="18"/>
      <c r="C6" s="19"/>
      <c r="D6" s="20"/>
      <c r="E6" s="20"/>
      <c r="F6" s="20"/>
      <c r="G6" s="20"/>
      <c r="H6" s="13"/>
      <c r="I6" s="14">
        <v>1</v>
      </c>
      <c r="J6" s="15" t="s">
        <v>36</v>
      </c>
      <c r="K6" s="15">
        <v>1</v>
      </c>
      <c r="L6" s="15">
        <v>1</v>
      </c>
      <c r="M6" s="15"/>
      <c r="N6" s="15" t="s">
        <v>37</v>
      </c>
      <c r="O6" s="15"/>
      <c r="P6" s="16"/>
    </row>
    <row r="7" spans="1:16" ht="139" customHeight="1" x14ac:dyDescent="0.2">
      <c r="A7" s="21" t="s">
        <v>38</v>
      </c>
      <c r="B7" s="22"/>
      <c r="C7" s="23"/>
      <c r="D7" s="24" t="s">
        <v>39</v>
      </c>
      <c r="E7" s="24"/>
      <c r="F7" s="24"/>
      <c r="G7" s="24"/>
      <c r="H7" s="25"/>
      <c r="I7" s="23"/>
      <c r="J7" s="26"/>
      <c r="K7" s="26"/>
      <c r="L7" s="26"/>
      <c r="M7" s="26"/>
      <c r="N7" s="26"/>
      <c r="O7" s="26"/>
      <c r="P7" s="27"/>
    </row>
    <row r="8" spans="1:16" x14ac:dyDescent="0.2">
      <c r="A8" s="3" t="s">
        <v>40</v>
      </c>
      <c r="B8" s="28" t="s">
        <v>41</v>
      </c>
      <c r="C8" s="29" t="s">
        <v>41</v>
      </c>
      <c r="D8" s="30" t="s">
        <v>41</v>
      </c>
      <c r="E8" s="30" t="s">
        <v>41</v>
      </c>
      <c r="F8" s="30" t="s">
        <v>41</v>
      </c>
      <c r="G8" s="30" t="s">
        <v>41</v>
      </c>
      <c r="H8" s="31" t="s">
        <v>42</v>
      </c>
      <c r="I8" s="32" t="s">
        <v>41</v>
      </c>
      <c r="J8" s="33" t="s">
        <v>41</v>
      </c>
      <c r="K8" s="33" t="s">
        <v>41</v>
      </c>
      <c r="L8" s="30" t="s">
        <v>41</v>
      </c>
      <c r="M8" s="30" t="s">
        <v>41</v>
      </c>
      <c r="N8" s="30" t="s">
        <v>41</v>
      </c>
      <c r="O8" s="30" t="s">
        <v>41</v>
      </c>
      <c r="P8" s="34" t="s">
        <v>41</v>
      </c>
    </row>
    <row r="9" spans="1:16" x14ac:dyDescent="0.2">
      <c r="A9" s="3" t="s">
        <v>43</v>
      </c>
      <c r="B9" s="22" t="s">
        <v>44</v>
      </c>
      <c r="C9" s="14" t="s">
        <v>44</v>
      </c>
      <c r="D9" s="15" t="s">
        <v>44</v>
      </c>
      <c r="E9" s="15" t="s">
        <v>44</v>
      </c>
      <c r="F9" s="15" t="s">
        <v>44</v>
      </c>
      <c r="G9" s="15" t="s">
        <v>45</v>
      </c>
      <c r="H9" s="13" t="s">
        <v>44</v>
      </c>
      <c r="I9" s="35" t="s">
        <v>44</v>
      </c>
      <c r="J9" s="36" t="s">
        <v>44</v>
      </c>
      <c r="K9" s="36" t="s">
        <v>45</v>
      </c>
      <c r="L9" s="15" t="s">
        <v>44</v>
      </c>
      <c r="M9" s="15" t="s">
        <v>44</v>
      </c>
      <c r="N9" s="15" t="s">
        <v>45</v>
      </c>
      <c r="O9" s="15" t="s">
        <v>44</v>
      </c>
      <c r="P9" s="16" t="s">
        <v>44</v>
      </c>
    </row>
    <row r="10" spans="1:16" x14ac:dyDescent="0.2">
      <c r="A10" s="3" t="s">
        <v>46</v>
      </c>
      <c r="B10" s="22" t="s">
        <v>47</v>
      </c>
      <c r="C10" s="14" t="s">
        <v>48</v>
      </c>
      <c r="D10" s="15" t="s">
        <v>49</v>
      </c>
      <c r="E10" s="15" t="s">
        <v>50</v>
      </c>
      <c r="F10" s="15" t="s">
        <v>50</v>
      </c>
      <c r="G10" s="15" t="s">
        <v>50</v>
      </c>
      <c r="H10" s="13" t="s">
        <v>51</v>
      </c>
      <c r="I10" s="35" t="s">
        <v>49</v>
      </c>
      <c r="J10" s="36" t="s">
        <v>52</v>
      </c>
      <c r="K10" s="36" t="s">
        <v>49</v>
      </c>
      <c r="L10" s="15" t="s">
        <v>53</v>
      </c>
      <c r="M10" s="15" t="s">
        <v>48</v>
      </c>
      <c r="N10" s="15" t="s">
        <v>48</v>
      </c>
      <c r="O10" s="15" t="s">
        <v>48</v>
      </c>
      <c r="P10" s="16" t="s">
        <v>53</v>
      </c>
    </row>
    <row r="11" spans="1:16" x14ac:dyDescent="0.2">
      <c r="A11" s="3" t="s">
        <v>54</v>
      </c>
      <c r="B11" s="22" t="s">
        <v>47</v>
      </c>
      <c r="C11" s="14" t="s">
        <v>55</v>
      </c>
      <c r="D11" s="15" t="s">
        <v>55</v>
      </c>
      <c r="E11" s="15" t="s">
        <v>56</v>
      </c>
      <c r="F11" s="15" t="s">
        <v>57</v>
      </c>
      <c r="G11" s="15" t="s">
        <v>58</v>
      </c>
      <c r="H11" s="13" t="s">
        <v>51</v>
      </c>
      <c r="I11" s="35" t="s">
        <v>56</v>
      </c>
      <c r="J11" s="36" t="s">
        <v>55</v>
      </c>
      <c r="K11" s="36" t="s">
        <v>55</v>
      </c>
      <c r="L11" s="15" t="s">
        <v>55</v>
      </c>
      <c r="M11" s="15" t="s">
        <v>55</v>
      </c>
      <c r="N11" s="15" t="s">
        <v>55</v>
      </c>
      <c r="O11" s="15" t="s">
        <v>59</v>
      </c>
      <c r="P11" s="16" t="s">
        <v>55</v>
      </c>
    </row>
    <row r="12" spans="1:16" x14ac:dyDescent="0.2">
      <c r="A12" s="3" t="s">
        <v>60</v>
      </c>
      <c r="B12" s="22" t="s">
        <v>61</v>
      </c>
      <c r="C12" s="14" t="s">
        <v>62</v>
      </c>
      <c r="D12" s="15" t="s">
        <v>63</v>
      </c>
      <c r="E12" s="15" t="s">
        <v>64</v>
      </c>
      <c r="F12" s="15" t="s">
        <v>64</v>
      </c>
      <c r="G12" s="15" t="s">
        <v>64</v>
      </c>
      <c r="H12" s="13" t="s">
        <v>65</v>
      </c>
      <c r="I12" s="35" t="s">
        <v>66</v>
      </c>
      <c r="J12" s="36" t="s">
        <v>63</v>
      </c>
      <c r="K12" s="36" t="s">
        <v>63</v>
      </c>
      <c r="L12" s="15" t="s">
        <v>63</v>
      </c>
      <c r="M12" s="15" t="s">
        <v>63</v>
      </c>
      <c r="N12" s="15" t="s">
        <v>63</v>
      </c>
      <c r="O12" s="15" t="s">
        <v>67</v>
      </c>
      <c r="P12" s="16" t="s">
        <v>63</v>
      </c>
    </row>
    <row r="13" spans="1:16" x14ac:dyDescent="0.2">
      <c r="A13" s="3" t="s">
        <v>68</v>
      </c>
      <c r="B13" s="37" t="s">
        <v>47</v>
      </c>
      <c r="C13" s="14">
        <v>2026</v>
      </c>
      <c r="D13" s="15">
        <v>2026</v>
      </c>
      <c r="E13" s="15">
        <v>2026</v>
      </c>
      <c r="F13" s="15">
        <v>2025</v>
      </c>
      <c r="G13" s="15">
        <v>2025</v>
      </c>
      <c r="H13" s="38">
        <f>AVERAGE(J13:P13)</f>
        <v>2026</v>
      </c>
      <c r="I13" s="35">
        <v>2025</v>
      </c>
      <c r="J13" s="36">
        <v>2025</v>
      </c>
      <c r="K13" s="36">
        <v>2025</v>
      </c>
      <c r="L13" s="15" t="s">
        <v>51</v>
      </c>
      <c r="M13" s="15" t="s">
        <v>51</v>
      </c>
      <c r="N13" s="15">
        <v>2028</v>
      </c>
      <c r="O13" s="15">
        <v>2026</v>
      </c>
      <c r="P13" s="16" t="s">
        <v>51</v>
      </c>
    </row>
    <row r="14" spans="1:16" x14ac:dyDescent="0.2">
      <c r="A14" s="39" t="s">
        <v>69</v>
      </c>
      <c r="B14" s="40"/>
      <c r="C14" s="41"/>
      <c r="D14" s="42"/>
      <c r="E14" s="42"/>
      <c r="F14" s="42"/>
      <c r="G14" s="42"/>
      <c r="H14" s="43"/>
      <c r="I14" s="44"/>
      <c r="J14" s="45"/>
      <c r="K14" s="45"/>
      <c r="L14" s="46"/>
      <c r="M14" s="46"/>
      <c r="N14" s="46"/>
      <c r="O14" s="46"/>
      <c r="P14" s="47"/>
    </row>
    <row r="15" spans="1:16" x14ac:dyDescent="0.2">
      <c r="A15" s="3" t="s">
        <v>1</v>
      </c>
      <c r="B15" s="22" t="s">
        <v>2</v>
      </c>
      <c r="C15" s="14" t="s">
        <v>2</v>
      </c>
      <c r="D15" s="15" t="s">
        <v>2</v>
      </c>
      <c r="E15" s="15" t="s">
        <v>2</v>
      </c>
      <c r="F15" s="15" t="s">
        <v>2</v>
      </c>
      <c r="G15" s="15" t="s">
        <v>2</v>
      </c>
      <c r="H15" s="13" t="s">
        <v>70</v>
      </c>
      <c r="I15" s="35" t="s">
        <v>70</v>
      </c>
      <c r="J15" s="36" t="s">
        <v>3</v>
      </c>
      <c r="K15" s="36" t="s">
        <v>3</v>
      </c>
      <c r="L15" s="15" t="s">
        <v>71</v>
      </c>
      <c r="M15" s="15" t="s">
        <v>71</v>
      </c>
      <c r="N15" s="15" t="s">
        <v>70</v>
      </c>
      <c r="O15" s="15" t="s">
        <v>70</v>
      </c>
      <c r="P15" s="16" t="s">
        <v>70</v>
      </c>
    </row>
    <row r="16" spans="1:16" x14ac:dyDescent="0.2">
      <c r="A16" s="48" t="s">
        <v>72</v>
      </c>
      <c r="B16" s="22" t="s">
        <v>73</v>
      </c>
      <c r="C16" s="14" t="s">
        <v>73</v>
      </c>
      <c r="D16" s="15" t="s">
        <v>74</v>
      </c>
      <c r="E16" s="15" t="s">
        <v>75</v>
      </c>
      <c r="F16" s="15" t="s">
        <v>76</v>
      </c>
      <c r="G16" s="15" t="s">
        <v>77</v>
      </c>
      <c r="H16" s="13" t="s">
        <v>78</v>
      </c>
      <c r="I16" s="35" t="s">
        <v>79</v>
      </c>
      <c r="J16" s="36" t="s">
        <v>79</v>
      </c>
      <c r="K16" s="36" t="s">
        <v>79</v>
      </c>
      <c r="L16" s="15" t="s">
        <v>79</v>
      </c>
      <c r="M16" s="15" t="s">
        <v>79</v>
      </c>
      <c r="N16" s="15" t="s">
        <v>80</v>
      </c>
      <c r="O16" s="15" t="s">
        <v>80</v>
      </c>
      <c r="P16" s="16" t="s">
        <v>80</v>
      </c>
    </row>
    <row r="17" spans="1:16" x14ac:dyDescent="0.2">
      <c r="A17" s="3" t="s">
        <v>81</v>
      </c>
      <c r="B17" s="22" t="s">
        <v>82</v>
      </c>
      <c r="C17" s="14" t="s">
        <v>83</v>
      </c>
      <c r="D17" s="15" t="s">
        <v>51</v>
      </c>
      <c r="E17" s="15" t="s">
        <v>83</v>
      </c>
      <c r="F17" s="15" t="s">
        <v>83</v>
      </c>
      <c r="G17" s="15" t="s">
        <v>51</v>
      </c>
      <c r="H17" s="13" t="s">
        <v>83</v>
      </c>
      <c r="I17" s="35" t="s">
        <v>83</v>
      </c>
      <c r="J17" s="36" t="s">
        <v>84</v>
      </c>
      <c r="K17" s="36" t="s">
        <v>85</v>
      </c>
      <c r="L17" s="15" t="s">
        <v>83</v>
      </c>
      <c r="M17" s="15" t="s">
        <v>51</v>
      </c>
      <c r="N17" s="15" t="s">
        <v>83</v>
      </c>
      <c r="O17" s="15" t="s">
        <v>83</v>
      </c>
      <c r="P17" s="16" t="s">
        <v>83</v>
      </c>
    </row>
    <row r="18" spans="1:16" ht="34" x14ac:dyDescent="0.2">
      <c r="A18" s="49" t="s">
        <v>86</v>
      </c>
      <c r="B18" s="22" t="s">
        <v>87</v>
      </c>
      <c r="C18" s="14" t="s">
        <v>87</v>
      </c>
      <c r="D18" s="15" t="s">
        <v>88</v>
      </c>
      <c r="E18" s="15" t="s">
        <v>88</v>
      </c>
      <c r="F18" s="15" t="s">
        <v>89</v>
      </c>
      <c r="G18" s="15" t="s">
        <v>87</v>
      </c>
      <c r="H18" s="13" t="s">
        <v>51</v>
      </c>
      <c r="I18" s="50" t="s">
        <v>90</v>
      </c>
      <c r="J18" s="15" t="s">
        <v>91</v>
      </c>
      <c r="K18" s="15" t="s">
        <v>92</v>
      </c>
      <c r="L18" s="15" t="s">
        <v>93</v>
      </c>
      <c r="M18" s="15" t="s">
        <v>87</v>
      </c>
      <c r="N18" s="15" t="s">
        <v>87</v>
      </c>
      <c r="O18" s="15" t="s">
        <v>87</v>
      </c>
      <c r="P18" s="16" t="s">
        <v>87</v>
      </c>
    </row>
    <row r="19" spans="1:16" x14ac:dyDescent="0.2">
      <c r="A19" s="48" t="s">
        <v>94</v>
      </c>
      <c r="B19" s="51">
        <f>AVERAGE(C19:G19)</f>
        <v>13.833333333333334</v>
      </c>
      <c r="C19" s="14" t="s">
        <v>51</v>
      </c>
      <c r="D19" s="15">
        <v>15</v>
      </c>
      <c r="E19" s="15" t="s">
        <v>51</v>
      </c>
      <c r="F19" s="15">
        <v>14.5</v>
      </c>
      <c r="G19" s="15">
        <v>12</v>
      </c>
      <c r="H19" s="38">
        <f>AVERAGE(I19:P19)</f>
        <v>14.416</v>
      </c>
      <c r="I19" s="35">
        <v>13.9</v>
      </c>
      <c r="J19" s="36">
        <v>11.58</v>
      </c>
      <c r="K19" s="36">
        <v>16.399999999999999</v>
      </c>
      <c r="L19" s="15" t="s">
        <v>51</v>
      </c>
      <c r="M19" s="15">
        <v>15.2</v>
      </c>
      <c r="N19" s="15" t="s">
        <v>51</v>
      </c>
      <c r="O19" s="15">
        <v>15</v>
      </c>
      <c r="P19" s="16" t="s">
        <v>51</v>
      </c>
    </row>
    <row r="20" spans="1:16" x14ac:dyDescent="0.2">
      <c r="A20" s="48" t="s">
        <v>95</v>
      </c>
      <c r="B20" s="51" t="s">
        <v>51</v>
      </c>
      <c r="C20" s="14" t="s">
        <v>51</v>
      </c>
      <c r="D20" s="15" t="s">
        <v>51</v>
      </c>
      <c r="E20" s="15" t="s">
        <v>51</v>
      </c>
      <c r="F20" s="15" t="s">
        <v>51</v>
      </c>
      <c r="G20" s="15" t="s">
        <v>51</v>
      </c>
      <c r="H20" s="38">
        <f>AVERAGE(I20:P20)</f>
        <v>14.9</v>
      </c>
      <c r="I20" s="35" t="s">
        <v>51</v>
      </c>
      <c r="J20" s="36">
        <v>14.9</v>
      </c>
      <c r="K20" s="36" t="s">
        <v>51</v>
      </c>
      <c r="L20" s="15" t="s">
        <v>51</v>
      </c>
      <c r="M20" s="15" t="s">
        <v>51</v>
      </c>
      <c r="N20" s="15" t="s">
        <v>51</v>
      </c>
      <c r="O20" s="15" t="s">
        <v>51</v>
      </c>
      <c r="P20" s="16" t="s">
        <v>51</v>
      </c>
    </row>
    <row r="21" spans="1:16" x14ac:dyDescent="0.2">
      <c r="A21" s="48" t="s">
        <v>96</v>
      </c>
      <c r="B21" s="22" t="s">
        <v>51</v>
      </c>
      <c r="C21" s="14" t="s">
        <v>51</v>
      </c>
      <c r="D21" s="15" t="s">
        <v>51</v>
      </c>
      <c r="E21" s="15" t="s">
        <v>51</v>
      </c>
      <c r="F21" s="15" t="s">
        <v>51</v>
      </c>
      <c r="G21" s="15" t="s">
        <v>51</v>
      </c>
      <c r="H21" s="38">
        <f>AVERAGE(I21:P21)</f>
        <v>11.3</v>
      </c>
      <c r="I21" s="35" t="s">
        <v>51</v>
      </c>
      <c r="J21" s="36" t="s">
        <v>51</v>
      </c>
      <c r="K21" s="36">
        <v>11.3</v>
      </c>
      <c r="L21" s="15" t="s">
        <v>51</v>
      </c>
      <c r="M21" s="15" t="s">
        <v>51</v>
      </c>
      <c r="N21" s="15" t="s">
        <v>51</v>
      </c>
      <c r="O21" s="15" t="s">
        <v>51</v>
      </c>
      <c r="P21" s="16" t="s">
        <v>51</v>
      </c>
    </row>
    <row r="22" spans="1:16" x14ac:dyDescent="0.2">
      <c r="A22" s="3" t="s">
        <v>97</v>
      </c>
      <c r="B22" s="22" t="s">
        <v>51</v>
      </c>
      <c r="C22" s="14" t="s">
        <v>98</v>
      </c>
      <c r="D22" s="15" t="s">
        <v>99</v>
      </c>
      <c r="E22" s="15" t="s">
        <v>100</v>
      </c>
      <c r="F22" s="15" t="s">
        <v>101</v>
      </c>
      <c r="G22" s="15" t="s">
        <v>99</v>
      </c>
      <c r="H22" s="38" t="s">
        <v>51</v>
      </c>
      <c r="I22" s="35" t="s">
        <v>102</v>
      </c>
      <c r="J22" s="36" t="s">
        <v>103</v>
      </c>
      <c r="K22" s="36" t="s">
        <v>99</v>
      </c>
      <c r="L22" s="15" t="s">
        <v>104</v>
      </c>
      <c r="M22" s="15" t="s">
        <v>98</v>
      </c>
      <c r="N22" s="15" t="s">
        <v>99</v>
      </c>
      <c r="O22" s="15" t="s">
        <v>99</v>
      </c>
      <c r="P22" s="16" t="s">
        <v>105</v>
      </c>
    </row>
    <row r="23" spans="1:16" ht="34" x14ac:dyDescent="0.2">
      <c r="A23" s="3" t="s">
        <v>106</v>
      </c>
      <c r="B23" s="52" t="s">
        <v>107</v>
      </c>
      <c r="C23" s="50" t="s">
        <v>107</v>
      </c>
      <c r="D23" s="53" t="s">
        <v>108</v>
      </c>
      <c r="E23" s="15" t="s">
        <v>109</v>
      </c>
      <c r="F23" s="53" t="s">
        <v>107</v>
      </c>
      <c r="G23" s="53" t="s">
        <v>107</v>
      </c>
      <c r="H23" s="54" t="s">
        <v>110</v>
      </c>
      <c r="I23" s="14" t="s">
        <v>110</v>
      </c>
      <c r="J23" s="15" t="s">
        <v>109</v>
      </c>
      <c r="K23" s="15" t="s">
        <v>111</v>
      </c>
      <c r="L23" s="15" t="s">
        <v>109</v>
      </c>
      <c r="M23" s="15" t="s">
        <v>112</v>
      </c>
      <c r="N23" s="15" t="s">
        <v>111</v>
      </c>
      <c r="O23" s="53" t="s">
        <v>113</v>
      </c>
      <c r="P23" s="16" t="s">
        <v>111</v>
      </c>
    </row>
    <row r="24" spans="1:16" x14ac:dyDescent="0.2">
      <c r="A24" s="3" t="s">
        <v>114</v>
      </c>
      <c r="B24" s="22" t="s">
        <v>115</v>
      </c>
      <c r="C24" s="14" t="s">
        <v>115</v>
      </c>
      <c r="D24" s="15" t="s">
        <v>51</v>
      </c>
      <c r="E24" s="15" t="s">
        <v>115</v>
      </c>
      <c r="F24" s="15" t="s">
        <v>51</v>
      </c>
      <c r="G24" s="15" t="s">
        <v>51</v>
      </c>
      <c r="H24" s="13" t="s">
        <v>115</v>
      </c>
      <c r="I24" s="35" t="s">
        <v>115</v>
      </c>
      <c r="J24" s="36" t="s">
        <v>51</v>
      </c>
      <c r="K24" s="36" t="s">
        <v>115</v>
      </c>
      <c r="L24" s="15" t="s">
        <v>51</v>
      </c>
      <c r="M24" s="15" t="s">
        <v>116</v>
      </c>
      <c r="N24" s="15" t="s">
        <v>51</v>
      </c>
      <c r="O24" s="15" t="s">
        <v>117</v>
      </c>
      <c r="P24" s="16" t="s">
        <v>51</v>
      </c>
    </row>
    <row r="25" spans="1:16" ht="17" x14ac:dyDescent="0.2">
      <c r="A25" s="3" t="s">
        <v>118</v>
      </c>
      <c r="B25" s="22" t="s">
        <v>51</v>
      </c>
      <c r="C25" s="14" t="s">
        <v>51</v>
      </c>
      <c r="D25" s="15" t="s">
        <v>51</v>
      </c>
      <c r="E25" s="15" t="s">
        <v>51</v>
      </c>
      <c r="F25" s="36" t="s">
        <v>119</v>
      </c>
      <c r="G25" s="53" t="s">
        <v>120</v>
      </c>
      <c r="H25" s="13" t="s">
        <v>51</v>
      </c>
      <c r="I25" s="35" t="s">
        <v>51</v>
      </c>
      <c r="J25" s="36" t="s">
        <v>51</v>
      </c>
      <c r="K25" s="36" t="s">
        <v>121</v>
      </c>
      <c r="L25" s="15" t="s">
        <v>51</v>
      </c>
      <c r="M25" s="15" t="s">
        <v>51</v>
      </c>
      <c r="N25" s="15" t="s">
        <v>122</v>
      </c>
      <c r="O25" s="15" t="s">
        <v>51</v>
      </c>
      <c r="P25" s="16" t="s">
        <v>51</v>
      </c>
    </row>
    <row r="26" spans="1:16" x14ac:dyDescent="0.2">
      <c r="A26" s="39" t="s">
        <v>123</v>
      </c>
      <c r="B26" s="55"/>
      <c r="C26" s="41"/>
      <c r="D26" s="42"/>
      <c r="E26" s="42"/>
      <c r="F26" s="42"/>
      <c r="G26" s="42"/>
      <c r="H26" s="43"/>
      <c r="I26" s="44"/>
      <c r="J26" s="45"/>
      <c r="K26" s="45"/>
      <c r="L26" s="46"/>
      <c r="M26" s="46"/>
      <c r="N26" s="46"/>
      <c r="O26" s="46"/>
      <c r="P26" s="47"/>
    </row>
    <row r="27" spans="1:16" ht="34" x14ac:dyDescent="0.2">
      <c r="A27" s="21" t="s">
        <v>124</v>
      </c>
      <c r="B27" s="22" t="s">
        <v>125</v>
      </c>
      <c r="C27" s="14" t="s">
        <v>125</v>
      </c>
      <c r="D27" s="15" t="s">
        <v>125</v>
      </c>
      <c r="E27" s="15" t="s">
        <v>125</v>
      </c>
      <c r="F27" s="15" t="s">
        <v>125</v>
      </c>
      <c r="G27" s="15" t="s">
        <v>125</v>
      </c>
      <c r="H27" s="13" t="s">
        <v>126</v>
      </c>
      <c r="I27" s="50" t="s">
        <v>127</v>
      </c>
      <c r="J27" s="15" t="s">
        <v>128</v>
      </c>
      <c r="K27" s="15" t="s">
        <v>128</v>
      </c>
      <c r="L27" s="15" t="s">
        <v>125</v>
      </c>
      <c r="M27" s="15" t="s">
        <v>125</v>
      </c>
      <c r="N27" s="15" t="s">
        <v>125</v>
      </c>
      <c r="O27" s="15" t="s">
        <v>125</v>
      </c>
      <c r="P27" s="16" t="s">
        <v>125</v>
      </c>
    </row>
    <row r="28" spans="1:16" ht="51" x14ac:dyDescent="0.2">
      <c r="A28" s="21" t="s">
        <v>129</v>
      </c>
      <c r="B28" s="22" t="s">
        <v>130</v>
      </c>
      <c r="C28" s="14" t="s">
        <v>131</v>
      </c>
      <c r="D28" s="15" t="s">
        <v>132</v>
      </c>
      <c r="E28" s="53" t="s">
        <v>133</v>
      </c>
      <c r="F28" s="15" t="s">
        <v>131</v>
      </c>
      <c r="G28" s="15" t="s">
        <v>134</v>
      </c>
      <c r="H28" s="22" t="s">
        <v>130</v>
      </c>
      <c r="I28" s="14" t="s">
        <v>135</v>
      </c>
      <c r="J28" s="53" t="s">
        <v>136</v>
      </c>
      <c r="K28" s="56" t="s">
        <v>137</v>
      </c>
      <c r="L28" s="15" t="s">
        <v>138</v>
      </c>
      <c r="M28" s="15" t="s">
        <v>139</v>
      </c>
      <c r="N28" s="53" t="s">
        <v>140</v>
      </c>
      <c r="O28" s="15" t="s">
        <v>131</v>
      </c>
      <c r="P28" s="16" t="s">
        <v>131</v>
      </c>
    </row>
    <row r="29" spans="1:16" ht="17" x14ac:dyDescent="0.2">
      <c r="A29" s="21" t="s">
        <v>141</v>
      </c>
      <c r="B29" s="22" t="s">
        <v>51</v>
      </c>
      <c r="C29" s="14" t="s">
        <v>51</v>
      </c>
      <c r="D29" s="15" t="s">
        <v>51</v>
      </c>
      <c r="E29" s="53" t="s">
        <v>142</v>
      </c>
      <c r="F29" s="15" t="s">
        <v>143</v>
      </c>
      <c r="G29" s="15" t="s">
        <v>51</v>
      </c>
      <c r="H29" s="13" t="s">
        <v>51</v>
      </c>
      <c r="I29" s="14" t="s">
        <v>144</v>
      </c>
      <c r="J29" s="53" t="s">
        <v>145</v>
      </c>
      <c r="K29" s="56" t="s">
        <v>51</v>
      </c>
      <c r="L29" s="15" t="s">
        <v>51</v>
      </c>
      <c r="M29" s="15" t="s">
        <v>51</v>
      </c>
      <c r="N29" s="53" t="s">
        <v>51</v>
      </c>
      <c r="O29" s="15" t="s">
        <v>51</v>
      </c>
      <c r="P29" s="16" t="s">
        <v>51</v>
      </c>
    </row>
    <row r="30" spans="1:16" x14ac:dyDescent="0.2">
      <c r="A30" s="57" t="s">
        <v>146</v>
      </c>
      <c r="B30" s="58">
        <f>AVERAGE(C30:G30)</f>
        <v>8.6</v>
      </c>
      <c r="C30" s="59">
        <v>9</v>
      </c>
      <c r="D30" s="60">
        <v>5</v>
      </c>
      <c r="E30" s="60">
        <v>8</v>
      </c>
      <c r="F30" s="60">
        <v>13</v>
      </c>
      <c r="G30" s="60">
        <v>8</v>
      </c>
      <c r="H30" s="61">
        <f>AVERAGE(J30:P30)</f>
        <v>8</v>
      </c>
      <c r="I30" s="59">
        <v>36</v>
      </c>
      <c r="J30" s="62">
        <v>6</v>
      </c>
      <c r="K30" s="62">
        <v>12</v>
      </c>
      <c r="L30" s="60">
        <v>4</v>
      </c>
      <c r="M30" s="60">
        <v>12</v>
      </c>
      <c r="N30" s="60">
        <v>8</v>
      </c>
      <c r="O30" s="60">
        <v>8</v>
      </c>
      <c r="P30" s="63">
        <v>6</v>
      </c>
    </row>
    <row r="31" spans="1:16" x14ac:dyDescent="0.2">
      <c r="A31" s="64" t="s">
        <v>147</v>
      </c>
      <c r="B31" s="37">
        <f>AVERAGE(C31:G31)</f>
        <v>0</v>
      </c>
      <c r="C31" s="14">
        <v>0</v>
      </c>
      <c r="D31" s="15">
        <v>0</v>
      </c>
      <c r="E31" s="15">
        <v>0</v>
      </c>
      <c r="F31" s="15">
        <v>0</v>
      </c>
      <c r="G31" s="15">
        <v>0</v>
      </c>
      <c r="H31" s="38">
        <f>AVERAGE(J31:P31)</f>
        <v>5.4285714285714288</v>
      </c>
      <c r="I31" s="14">
        <v>36</v>
      </c>
      <c r="J31" s="36">
        <v>6</v>
      </c>
      <c r="K31" s="36">
        <v>6</v>
      </c>
      <c r="L31" s="15">
        <v>4</v>
      </c>
      <c r="M31" s="15">
        <v>6</v>
      </c>
      <c r="N31" s="15">
        <v>8</v>
      </c>
      <c r="O31" s="15">
        <v>4</v>
      </c>
      <c r="P31" s="16">
        <v>4</v>
      </c>
    </row>
    <row r="32" spans="1:16" x14ac:dyDescent="0.2">
      <c r="A32" s="64" t="s">
        <v>148</v>
      </c>
      <c r="B32" s="37">
        <v>1</v>
      </c>
      <c r="C32" s="14">
        <v>1</v>
      </c>
      <c r="D32" s="15">
        <v>1</v>
      </c>
      <c r="E32" s="15">
        <v>2</v>
      </c>
      <c r="F32" s="15">
        <v>3</v>
      </c>
      <c r="G32" s="15">
        <v>2</v>
      </c>
      <c r="H32" s="38">
        <f>AVERAGE(J32:P32)</f>
        <v>0</v>
      </c>
      <c r="I32" s="14">
        <v>0</v>
      </c>
      <c r="J32" s="36">
        <v>0</v>
      </c>
      <c r="K32" s="36">
        <v>0</v>
      </c>
      <c r="L32" s="15">
        <v>0</v>
      </c>
      <c r="M32" s="15">
        <v>0</v>
      </c>
      <c r="N32" s="15">
        <v>0</v>
      </c>
      <c r="O32" s="15">
        <v>0</v>
      </c>
      <c r="P32" s="16">
        <v>0</v>
      </c>
    </row>
    <row r="33" spans="1:16" x14ac:dyDescent="0.2">
      <c r="A33" s="64" t="s">
        <v>149</v>
      </c>
      <c r="B33" s="37">
        <v>8</v>
      </c>
      <c r="C33" s="14">
        <v>8</v>
      </c>
      <c r="D33" s="15">
        <v>4</v>
      </c>
      <c r="E33" s="15">
        <v>6</v>
      </c>
      <c r="F33" s="15">
        <v>10</v>
      </c>
      <c r="G33" s="15">
        <v>6</v>
      </c>
      <c r="H33" s="38">
        <f>AVERAGE(J33:P33)</f>
        <v>2.5714285714285716</v>
      </c>
      <c r="I33" s="14">
        <v>0</v>
      </c>
      <c r="J33" s="36">
        <v>0</v>
      </c>
      <c r="K33" s="36">
        <v>6</v>
      </c>
      <c r="L33" s="15">
        <v>0</v>
      </c>
      <c r="M33" s="15">
        <v>6</v>
      </c>
      <c r="N33" s="15">
        <v>0</v>
      </c>
      <c r="O33" s="15">
        <v>4</v>
      </c>
      <c r="P33" s="16">
        <v>2</v>
      </c>
    </row>
    <row r="34" spans="1:16" x14ac:dyDescent="0.2">
      <c r="A34" s="65" t="s">
        <v>150</v>
      </c>
      <c r="B34" s="66"/>
      <c r="C34" s="59"/>
      <c r="D34" s="60"/>
      <c r="E34" s="60"/>
      <c r="F34" s="60"/>
      <c r="G34" s="60"/>
      <c r="H34" s="67"/>
      <c r="I34" s="59"/>
      <c r="J34" s="62"/>
      <c r="K34" s="62"/>
      <c r="L34" s="60"/>
      <c r="M34" s="60"/>
      <c r="N34" s="60"/>
      <c r="O34" s="60"/>
      <c r="P34" s="63"/>
    </row>
    <row r="35" spans="1:16" x14ac:dyDescent="0.2">
      <c r="A35" s="68" t="s">
        <v>151</v>
      </c>
      <c r="B35" s="37">
        <f>AVERAGE(C35:G35)</f>
        <v>2.4</v>
      </c>
      <c r="C35" s="14">
        <v>2</v>
      </c>
      <c r="D35" s="15">
        <v>2</v>
      </c>
      <c r="E35" s="15">
        <v>2</v>
      </c>
      <c r="F35" s="15">
        <v>2</v>
      </c>
      <c r="G35" s="15">
        <v>4</v>
      </c>
      <c r="H35" s="38">
        <f>AVERAGE(J35:P35)</f>
        <v>3.5714285714285716</v>
      </c>
      <c r="I35" s="14">
        <v>27</v>
      </c>
      <c r="J35" s="36">
        <v>5</v>
      </c>
      <c r="K35" s="36">
        <v>2</v>
      </c>
      <c r="L35" s="15">
        <v>3</v>
      </c>
      <c r="M35" s="15">
        <v>5</v>
      </c>
      <c r="N35" s="15">
        <v>4</v>
      </c>
      <c r="O35" s="15">
        <v>4</v>
      </c>
      <c r="P35" s="16">
        <v>2</v>
      </c>
    </row>
    <row r="36" spans="1:16" x14ac:dyDescent="0.2">
      <c r="A36" s="68" t="s">
        <v>152</v>
      </c>
      <c r="B36" s="37">
        <f>AVERAGE(C36:G36)</f>
        <v>3.75</v>
      </c>
      <c r="C36" s="14">
        <v>5</v>
      </c>
      <c r="D36" s="15">
        <v>5</v>
      </c>
      <c r="E36" s="15" t="s">
        <v>51</v>
      </c>
      <c r="F36" s="15">
        <v>2</v>
      </c>
      <c r="G36" s="15">
        <v>3</v>
      </c>
      <c r="H36" s="38">
        <f>AVERAGE(J36:P36)</f>
        <v>4</v>
      </c>
      <c r="I36" s="14">
        <v>27</v>
      </c>
      <c r="J36" s="36">
        <v>5</v>
      </c>
      <c r="K36" s="36">
        <v>5</v>
      </c>
      <c r="L36" s="15">
        <v>3</v>
      </c>
      <c r="M36" s="15">
        <v>2</v>
      </c>
      <c r="N36" s="15">
        <v>4</v>
      </c>
      <c r="O36" s="15">
        <v>5</v>
      </c>
      <c r="P36" s="16">
        <v>4</v>
      </c>
    </row>
    <row r="37" spans="1:16" x14ac:dyDescent="0.2">
      <c r="A37" s="69" t="s">
        <v>153</v>
      </c>
      <c r="B37" s="37" t="s">
        <v>51</v>
      </c>
      <c r="C37" s="14" t="s">
        <v>51</v>
      </c>
      <c r="D37" s="15" t="s">
        <v>51</v>
      </c>
      <c r="E37" s="15" t="s">
        <v>51</v>
      </c>
      <c r="F37" s="15" t="s">
        <v>51</v>
      </c>
      <c r="G37" s="15" t="s">
        <v>51</v>
      </c>
      <c r="H37" s="70">
        <f>AVERAGE(J37:P37)</f>
        <v>3.66</v>
      </c>
      <c r="I37" s="71">
        <f>SQRT(I43/I38/I30*4/PI())</f>
        <v>0.30731569899692823</v>
      </c>
      <c r="J37" s="36">
        <v>3.66</v>
      </c>
      <c r="K37" s="36" t="s">
        <v>51</v>
      </c>
      <c r="L37" s="15" t="s">
        <v>51</v>
      </c>
      <c r="M37" s="15" t="s">
        <v>51</v>
      </c>
      <c r="N37" s="15" t="s">
        <v>51</v>
      </c>
      <c r="O37" s="15" t="s">
        <v>51</v>
      </c>
      <c r="P37" s="16" t="s">
        <v>51</v>
      </c>
    </row>
    <row r="38" spans="1:16" ht="34" x14ac:dyDescent="0.2">
      <c r="A38" s="72" t="s">
        <v>154</v>
      </c>
      <c r="B38" s="37" t="s">
        <v>51</v>
      </c>
      <c r="C38" s="14" t="s">
        <v>51</v>
      </c>
      <c r="D38" s="73" t="s">
        <v>51</v>
      </c>
      <c r="E38" s="73" t="s">
        <v>51</v>
      </c>
      <c r="F38" s="73" t="s">
        <v>51</v>
      </c>
      <c r="G38" s="73" t="s">
        <v>51</v>
      </c>
      <c r="H38" s="70">
        <f t="shared" ref="H38" si="0">H43/(PI()*H37^2/4*H30)</f>
        <v>36.781026238222623</v>
      </c>
      <c r="I38" s="74">
        <v>1189</v>
      </c>
      <c r="J38" s="73">
        <f t="shared" ref="J38" si="1">J43/(PI()*J37^2/4*J30)</f>
        <v>38.083000705994642</v>
      </c>
      <c r="K38" s="73" t="s">
        <v>51</v>
      </c>
      <c r="L38" s="73" t="s">
        <v>51</v>
      </c>
      <c r="M38" s="73" t="s">
        <v>51</v>
      </c>
      <c r="N38" s="73" t="s">
        <v>51</v>
      </c>
      <c r="O38" s="73" t="s">
        <v>51</v>
      </c>
      <c r="P38" s="75" t="s">
        <v>51</v>
      </c>
    </row>
    <row r="39" spans="1:16" x14ac:dyDescent="0.2">
      <c r="A39" s="69" t="s">
        <v>155</v>
      </c>
      <c r="B39" s="37" t="s">
        <v>51</v>
      </c>
      <c r="C39" s="14" t="s">
        <v>51</v>
      </c>
      <c r="D39" s="15" t="s">
        <v>51</v>
      </c>
      <c r="E39" s="15" t="s">
        <v>51</v>
      </c>
      <c r="F39" s="15" t="s">
        <v>51</v>
      </c>
      <c r="G39" s="15" t="s">
        <v>51</v>
      </c>
      <c r="H39" s="38">
        <f>AVERAGE(I39:P39)</f>
        <v>279.33333333333331</v>
      </c>
      <c r="I39" s="14">
        <v>300</v>
      </c>
      <c r="J39" s="36">
        <v>288</v>
      </c>
      <c r="K39" s="36">
        <v>250</v>
      </c>
      <c r="L39" s="15" t="s">
        <v>51</v>
      </c>
      <c r="M39" s="15" t="s">
        <v>51</v>
      </c>
      <c r="N39" s="15" t="s">
        <v>51</v>
      </c>
      <c r="O39" s="15" t="s">
        <v>51</v>
      </c>
      <c r="P39" s="16" t="s">
        <v>51</v>
      </c>
    </row>
    <row r="40" spans="1:16" x14ac:dyDescent="0.2">
      <c r="A40" s="69" t="s">
        <v>156</v>
      </c>
      <c r="B40" s="37" t="s">
        <v>51</v>
      </c>
      <c r="C40" s="14" t="s">
        <v>51</v>
      </c>
      <c r="D40" s="15" t="s">
        <v>51</v>
      </c>
      <c r="E40" s="15" t="s">
        <v>51</v>
      </c>
      <c r="F40" s="15" t="s">
        <v>51</v>
      </c>
      <c r="G40" s="15" t="s">
        <v>51</v>
      </c>
      <c r="H40" s="38">
        <f>AVERAGE(I40:P40)</f>
        <v>225.33333333333334</v>
      </c>
      <c r="I40" s="14">
        <v>320</v>
      </c>
      <c r="J40" s="36">
        <v>236</v>
      </c>
      <c r="K40" s="36">
        <v>120</v>
      </c>
      <c r="L40" s="15" t="s">
        <v>51</v>
      </c>
      <c r="M40" s="15" t="s">
        <v>51</v>
      </c>
      <c r="N40" s="15" t="s">
        <v>51</v>
      </c>
      <c r="O40" s="15" t="s">
        <v>51</v>
      </c>
      <c r="P40" s="16" t="s">
        <v>51</v>
      </c>
    </row>
    <row r="41" spans="1:16" x14ac:dyDescent="0.2">
      <c r="A41" s="69" t="s">
        <v>157</v>
      </c>
      <c r="B41" s="37" t="s">
        <v>51</v>
      </c>
      <c r="C41" s="14" t="s">
        <v>51</v>
      </c>
      <c r="D41" s="15" t="s">
        <v>51</v>
      </c>
      <c r="E41" s="15" t="s">
        <v>51</v>
      </c>
      <c r="F41" s="15">
        <v>160</v>
      </c>
      <c r="G41" s="15" t="s">
        <v>51</v>
      </c>
      <c r="H41" s="38">
        <f>AVERAGE(I41:P41)</f>
        <v>292.5</v>
      </c>
      <c r="I41" s="14">
        <v>350</v>
      </c>
      <c r="J41" s="36">
        <v>235</v>
      </c>
      <c r="K41" s="36" t="s">
        <v>51</v>
      </c>
      <c r="L41" s="15" t="s">
        <v>51</v>
      </c>
      <c r="M41" s="15" t="s">
        <v>51</v>
      </c>
      <c r="N41" s="15" t="s">
        <v>51</v>
      </c>
      <c r="O41" s="15" t="s">
        <v>51</v>
      </c>
      <c r="P41" s="16" t="s">
        <v>51</v>
      </c>
    </row>
    <row r="42" spans="1:16" x14ac:dyDescent="0.2">
      <c r="A42" s="39" t="s">
        <v>158</v>
      </c>
      <c r="B42" s="55"/>
      <c r="C42" s="76"/>
      <c r="D42" s="77"/>
      <c r="E42" s="77"/>
      <c r="F42" s="77"/>
      <c r="G42" s="77"/>
      <c r="H42" s="78"/>
      <c r="I42" s="79"/>
      <c r="J42" s="80"/>
      <c r="K42" s="80"/>
      <c r="L42" s="81"/>
      <c r="M42" s="81"/>
      <c r="N42" s="81"/>
      <c r="O42" s="81"/>
      <c r="P42" s="82"/>
    </row>
    <row r="43" spans="1:16" x14ac:dyDescent="0.2">
      <c r="A43" s="3" t="s">
        <v>159</v>
      </c>
      <c r="B43" s="37">
        <f>AVERAGE(C43:G43)</f>
        <v>2043.75</v>
      </c>
      <c r="C43" s="14">
        <v>1000</v>
      </c>
      <c r="D43" s="15">
        <v>3175</v>
      </c>
      <c r="E43" s="15" t="s">
        <v>51</v>
      </c>
      <c r="F43" s="15">
        <v>2000</v>
      </c>
      <c r="G43" s="15">
        <v>2000</v>
      </c>
      <c r="H43" s="38">
        <f t="shared" ref="H43:H54" si="2">AVERAGE(I43:P43)</f>
        <v>3095.75</v>
      </c>
      <c r="I43" s="14">
        <v>3175</v>
      </c>
      <c r="J43" s="36">
        <v>2404</v>
      </c>
      <c r="K43" s="36">
        <v>3175</v>
      </c>
      <c r="L43" s="15" t="s">
        <v>51</v>
      </c>
      <c r="M43" s="15" t="s">
        <v>51</v>
      </c>
      <c r="N43" s="15" t="s">
        <v>51</v>
      </c>
      <c r="O43" s="15" t="s">
        <v>51</v>
      </c>
      <c r="P43" s="16">
        <v>3629</v>
      </c>
    </row>
    <row r="44" spans="1:16" x14ac:dyDescent="0.2">
      <c r="A44" s="3" t="s">
        <v>160</v>
      </c>
      <c r="B44" s="37">
        <f>AVERAGE(C44:G44)</f>
        <v>309.39999999999998</v>
      </c>
      <c r="C44" s="14">
        <f>77*C54</f>
        <v>308</v>
      </c>
      <c r="D44" s="15">
        <f>77*D54</f>
        <v>308</v>
      </c>
      <c r="E44" s="15">
        <v>350</v>
      </c>
      <c r="F44" s="15">
        <v>350</v>
      </c>
      <c r="G44" s="15">
        <f>77*G54</f>
        <v>231</v>
      </c>
      <c r="H44" s="38">
        <f t="shared" si="2"/>
        <v>470</v>
      </c>
      <c r="I44" s="14">
        <v>600</v>
      </c>
      <c r="J44" s="36">
        <v>453</v>
      </c>
      <c r="K44" s="36">
        <v>456</v>
      </c>
      <c r="L44" s="15">
        <v>499</v>
      </c>
      <c r="M44" s="15">
        <v>408</v>
      </c>
      <c r="N44" s="15">
        <v>444</v>
      </c>
      <c r="O44" s="15">
        <v>450</v>
      </c>
      <c r="P44" s="16">
        <v>450</v>
      </c>
    </row>
    <row r="45" spans="1:16" x14ac:dyDescent="0.2">
      <c r="A45" s="3" t="s">
        <v>161</v>
      </c>
      <c r="B45" s="83">
        <f>B44/B43</f>
        <v>0.15138837920489295</v>
      </c>
      <c r="C45" s="71">
        <f>C44/C43</f>
        <v>0.308</v>
      </c>
      <c r="D45" s="84">
        <f t="shared" ref="D45:G45" si="3">D44/D43</f>
        <v>9.7007874015748036E-2</v>
      </c>
      <c r="E45" s="15" t="s">
        <v>51</v>
      </c>
      <c r="F45" s="84">
        <f t="shared" si="3"/>
        <v>0.17499999999999999</v>
      </c>
      <c r="G45" s="84">
        <f t="shared" si="3"/>
        <v>0.11550000000000001</v>
      </c>
      <c r="H45" s="85">
        <f>H44/H43</f>
        <v>0.15182104498102236</v>
      </c>
      <c r="I45" s="71">
        <f>I44/I43</f>
        <v>0.1889763779527559</v>
      </c>
      <c r="J45" s="84">
        <f>J44/J43</f>
        <v>0.18843594009983361</v>
      </c>
      <c r="K45" s="84">
        <f>K44/K43</f>
        <v>0.1436220472440945</v>
      </c>
      <c r="L45" s="15" t="s">
        <v>51</v>
      </c>
      <c r="M45" s="15" t="s">
        <v>51</v>
      </c>
      <c r="N45" s="15" t="s">
        <v>51</v>
      </c>
      <c r="O45" s="15" t="s">
        <v>51</v>
      </c>
      <c r="P45" s="86">
        <f>P44/P43</f>
        <v>0.12400110223201984</v>
      </c>
    </row>
    <row r="46" spans="1:16" x14ac:dyDescent="0.2">
      <c r="A46" s="3" t="s">
        <v>162</v>
      </c>
      <c r="B46" s="37">
        <f t="shared" ref="B46:G46" si="4">B44/B54</f>
        <v>81.421052631578945</v>
      </c>
      <c r="C46" s="74">
        <f t="shared" si="4"/>
        <v>77</v>
      </c>
      <c r="D46" s="87">
        <f t="shared" si="4"/>
        <v>77</v>
      </c>
      <c r="E46" s="87">
        <f t="shared" si="4"/>
        <v>87.5</v>
      </c>
      <c r="F46" s="87">
        <f t="shared" si="4"/>
        <v>87.5</v>
      </c>
      <c r="G46" s="87">
        <f t="shared" si="4"/>
        <v>77</v>
      </c>
      <c r="H46" s="38">
        <f t="shared" si="2"/>
        <v>113.07857142857142</v>
      </c>
      <c r="I46" s="88">
        <f t="shared" ref="I46:P46" si="5">I44/I54</f>
        <v>100</v>
      </c>
      <c r="J46" s="89">
        <f t="shared" si="5"/>
        <v>113.25</v>
      </c>
      <c r="K46" s="36">
        <f t="shared" si="5"/>
        <v>114</v>
      </c>
      <c r="L46" s="87">
        <f t="shared" si="5"/>
        <v>99.8</v>
      </c>
      <c r="M46" s="87">
        <f t="shared" si="5"/>
        <v>102</v>
      </c>
      <c r="N46" s="87" t="s">
        <v>51</v>
      </c>
      <c r="O46" s="87">
        <f t="shared" si="5"/>
        <v>112.5</v>
      </c>
      <c r="P46" s="90">
        <f t="shared" si="5"/>
        <v>150</v>
      </c>
    </row>
    <row r="47" spans="1:16" ht="17" thickBot="1" x14ac:dyDescent="0.25">
      <c r="A47" s="3" t="s">
        <v>163</v>
      </c>
      <c r="B47" s="91">
        <f>AVERAGE(C47:G47)</f>
        <v>240.4</v>
      </c>
      <c r="C47" s="92">
        <f>IF(C49=0,C48,C48+C49)</f>
        <v>220</v>
      </c>
      <c r="D47" s="93">
        <v>402</v>
      </c>
      <c r="E47" s="93">
        <f>IF(E49=0,E48,E48+E49)</f>
        <v>190</v>
      </c>
      <c r="F47" s="93">
        <v>250</v>
      </c>
      <c r="G47" s="93">
        <f>IF(G49=0,G48,G48+G49)</f>
        <v>140</v>
      </c>
      <c r="H47" s="38">
        <f t="shared" si="2"/>
        <v>214.9375</v>
      </c>
      <c r="I47" s="14">
        <v>250</v>
      </c>
      <c r="J47" s="36">
        <v>241</v>
      </c>
      <c r="K47" s="36">
        <v>161</v>
      </c>
      <c r="L47" s="15">
        <f>L48+L49</f>
        <v>306</v>
      </c>
      <c r="M47" s="15">
        <f>M48+M49</f>
        <v>255</v>
      </c>
      <c r="N47" s="15">
        <f>N48+N49</f>
        <v>160.5</v>
      </c>
      <c r="O47" s="15">
        <v>161</v>
      </c>
      <c r="P47" s="16">
        <v>185</v>
      </c>
    </row>
    <row r="48" spans="1:16" ht="17" thickTop="1" x14ac:dyDescent="0.2">
      <c r="A48" s="48" t="s">
        <v>164</v>
      </c>
      <c r="B48" s="94">
        <f>AVERAGE(C48:G48)</f>
        <v>144.19999999999999</v>
      </c>
      <c r="C48" s="11">
        <v>100</v>
      </c>
      <c r="D48" s="95">
        <f>D47-D49</f>
        <v>291</v>
      </c>
      <c r="E48" s="95">
        <v>100</v>
      </c>
      <c r="F48" s="95">
        <f>F47-F49</f>
        <v>150</v>
      </c>
      <c r="G48" s="95">
        <v>80</v>
      </c>
      <c r="H48" s="38">
        <f t="shared" si="2"/>
        <v>118.8125</v>
      </c>
      <c r="I48" s="14">
        <v>175</v>
      </c>
      <c r="J48" s="36">
        <v>161</v>
      </c>
      <c r="K48" s="36">
        <v>80</v>
      </c>
      <c r="L48" s="15">
        <v>161</v>
      </c>
      <c r="M48" s="15">
        <v>144</v>
      </c>
      <c r="N48" s="15">
        <v>64</v>
      </c>
      <c r="O48" s="87">
        <f>O47-O49</f>
        <v>40.5</v>
      </c>
      <c r="P48" s="90">
        <f>P47-P49</f>
        <v>125</v>
      </c>
    </row>
    <row r="49" spans="1:18" ht="34" x14ac:dyDescent="0.2">
      <c r="A49" s="96" t="s">
        <v>165</v>
      </c>
      <c r="B49" s="37">
        <f>B47-B48</f>
        <v>96.200000000000017</v>
      </c>
      <c r="C49" s="14">
        <f>30/60*C50</f>
        <v>120</v>
      </c>
      <c r="D49" s="15">
        <f t="shared" ref="D49:G49" si="6">30/60*D50</f>
        <v>111</v>
      </c>
      <c r="E49" s="15">
        <f t="shared" si="6"/>
        <v>90</v>
      </c>
      <c r="F49" s="15">
        <f t="shared" si="6"/>
        <v>100</v>
      </c>
      <c r="G49" s="15">
        <f t="shared" si="6"/>
        <v>60</v>
      </c>
      <c r="H49" s="38">
        <f t="shared" si="2"/>
        <v>96.125</v>
      </c>
      <c r="I49" s="14">
        <f>I47-I48</f>
        <v>75</v>
      </c>
      <c r="J49" s="15">
        <f>J47-J48</f>
        <v>80</v>
      </c>
      <c r="K49" s="15">
        <f>K47-K48</f>
        <v>81</v>
      </c>
      <c r="L49" s="87">
        <f>0.5*L50</f>
        <v>145</v>
      </c>
      <c r="M49" s="87">
        <f>0.5*M50</f>
        <v>111</v>
      </c>
      <c r="N49" s="87">
        <f>0.5*N50</f>
        <v>96.5</v>
      </c>
      <c r="O49" s="87">
        <f>0.5*O50</f>
        <v>120.5</v>
      </c>
      <c r="P49" s="90">
        <f>0.5*P50</f>
        <v>60</v>
      </c>
      <c r="R49" s="97"/>
    </row>
    <row r="50" spans="1:18" x14ac:dyDescent="0.2">
      <c r="A50" s="3" t="s">
        <v>166</v>
      </c>
      <c r="B50" s="37">
        <f>AVERAGE(C50:G50)</f>
        <v>192.4</v>
      </c>
      <c r="C50" s="14">
        <v>240</v>
      </c>
      <c r="D50" s="15">
        <v>222</v>
      </c>
      <c r="E50" s="15">
        <v>180</v>
      </c>
      <c r="F50" s="15">
        <v>200</v>
      </c>
      <c r="G50" s="15">
        <v>120</v>
      </c>
      <c r="H50" s="38">
        <f>AVERAGE(I50:O50)</f>
        <v>251</v>
      </c>
      <c r="I50" s="14">
        <v>248</v>
      </c>
      <c r="J50" s="15">
        <v>322</v>
      </c>
      <c r="K50" s="36">
        <v>241</v>
      </c>
      <c r="L50" s="15">
        <v>290</v>
      </c>
      <c r="M50" s="15">
        <v>222</v>
      </c>
      <c r="N50" s="15">
        <v>193</v>
      </c>
      <c r="O50" s="15">
        <v>241</v>
      </c>
      <c r="P50" s="16">
        <v>120</v>
      </c>
    </row>
    <row r="51" spans="1:18" ht="17" thickBot="1" x14ac:dyDescent="0.25">
      <c r="A51" s="3" t="s">
        <v>167</v>
      </c>
      <c r="B51" s="98">
        <f>AVERAGE(C51:G51)</f>
        <v>3300</v>
      </c>
      <c r="C51" s="92">
        <v>3300</v>
      </c>
      <c r="D51" s="93" t="s">
        <v>51</v>
      </c>
      <c r="E51" s="93" t="s">
        <v>51</v>
      </c>
      <c r="F51" s="93" t="s">
        <v>51</v>
      </c>
      <c r="G51" s="93" t="s">
        <v>51</v>
      </c>
      <c r="H51" s="38">
        <f t="shared" si="2"/>
        <v>4375</v>
      </c>
      <c r="I51" s="14">
        <v>10000</v>
      </c>
      <c r="J51" s="36" t="s">
        <v>51</v>
      </c>
      <c r="K51" s="36">
        <v>2000</v>
      </c>
      <c r="L51" s="15" t="s">
        <v>51</v>
      </c>
      <c r="M51" s="15">
        <v>4000</v>
      </c>
      <c r="N51" s="15">
        <v>1500</v>
      </c>
      <c r="O51" s="15" t="s">
        <v>51</v>
      </c>
      <c r="P51" s="16" t="s">
        <v>51</v>
      </c>
    </row>
    <row r="52" spans="1:18" ht="17" thickTop="1" x14ac:dyDescent="0.2">
      <c r="A52" s="3" t="s">
        <v>168</v>
      </c>
      <c r="B52" s="94">
        <f>AVERAGE(C52:G52)</f>
        <v>0.8</v>
      </c>
      <c r="C52" s="11">
        <v>1</v>
      </c>
      <c r="D52" s="95">
        <v>1</v>
      </c>
      <c r="E52" s="95">
        <v>0</v>
      </c>
      <c r="F52" s="95">
        <v>1</v>
      </c>
      <c r="G52" s="95">
        <v>1</v>
      </c>
      <c r="H52" s="38">
        <f t="shared" si="2"/>
        <v>0.875</v>
      </c>
      <c r="I52" s="14">
        <v>1</v>
      </c>
      <c r="J52" s="36">
        <v>1</v>
      </c>
      <c r="K52" s="36">
        <v>1</v>
      </c>
      <c r="L52" s="15">
        <v>1</v>
      </c>
      <c r="M52" s="15">
        <v>0</v>
      </c>
      <c r="N52" s="15">
        <v>1</v>
      </c>
      <c r="O52" s="15">
        <v>1</v>
      </c>
      <c r="P52" s="16">
        <v>1</v>
      </c>
    </row>
    <row r="53" spans="1:18" x14ac:dyDescent="0.2">
      <c r="A53" s="3" t="s">
        <v>169</v>
      </c>
      <c r="B53" s="37">
        <f>AVERAGE(C53:G53)</f>
        <v>1</v>
      </c>
      <c r="C53" s="14">
        <v>1</v>
      </c>
      <c r="D53" s="15" t="s">
        <v>51</v>
      </c>
      <c r="E53" s="15">
        <v>1</v>
      </c>
      <c r="F53" s="15">
        <v>1</v>
      </c>
      <c r="G53" s="15">
        <v>1</v>
      </c>
      <c r="H53" s="38">
        <f>AVERAGE(I53:P53)</f>
        <v>0.2857142857142857</v>
      </c>
      <c r="I53" s="14">
        <v>0</v>
      </c>
      <c r="J53" s="36">
        <v>0</v>
      </c>
      <c r="K53" s="36">
        <v>1</v>
      </c>
      <c r="L53" s="15" t="s">
        <v>51</v>
      </c>
      <c r="M53" s="15">
        <v>1</v>
      </c>
      <c r="N53" s="15">
        <v>0</v>
      </c>
      <c r="O53" s="15">
        <v>0</v>
      </c>
      <c r="P53" s="16">
        <v>0</v>
      </c>
    </row>
    <row r="54" spans="1:18" x14ac:dyDescent="0.2">
      <c r="A54" s="3" t="s">
        <v>170</v>
      </c>
      <c r="B54" s="37">
        <f>AVERAGE(C54:G54)</f>
        <v>3.8</v>
      </c>
      <c r="C54" s="14">
        <v>4</v>
      </c>
      <c r="D54" s="15">
        <v>4</v>
      </c>
      <c r="E54" s="15">
        <v>4</v>
      </c>
      <c r="F54" s="15">
        <v>4</v>
      </c>
      <c r="G54" s="15">
        <v>3</v>
      </c>
      <c r="H54" s="38">
        <f t="shared" si="2"/>
        <v>4.25</v>
      </c>
      <c r="I54" s="14">
        <v>6</v>
      </c>
      <c r="J54" s="36">
        <v>4</v>
      </c>
      <c r="K54" s="36">
        <v>4</v>
      </c>
      <c r="L54" s="15">
        <v>5</v>
      </c>
      <c r="M54" s="15">
        <v>4</v>
      </c>
      <c r="N54" s="15">
        <v>4</v>
      </c>
      <c r="O54" s="15">
        <v>4</v>
      </c>
      <c r="P54" s="16">
        <v>3</v>
      </c>
    </row>
    <row r="55" spans="1:18" x14ac:dyDescent="0.2">
      <c r="A55" s="3" t="s">
        <v>171</v>
      </c>
      <c r="B55" s="37">
        <f t="shared" ref="B55:J55" si="7">B54*B47</f>
        <v>913.52</v>
      </c>
      <c r="C55" s="14">
        <f t="shared" si="7"/>
        <v>880</v>
      </c>
      <c r="D55" s="15">
        <f t="shared" si="7"/>
        <v>1608</v>
      </c>
      <c r="E55" s="15">
        <f t="shared" si="7"/>
        <v>760</v>
      </c>
      <c r="F55" s="15">
        <f t="shared" si="7"/>
        <v>1000</v>
      </c>
      <c r="G55" s="15">
        <f t="shared" si="7"/>
        <v>420</v>
      </c>
      <c r="H55" s="38">
        <f t="shared" si="7"/>
        <v>913.484375</v>
      </c>
      <c r="I55" s="14">
        <f t="shared" si="7"/>
        <v>1500</v>
      </c>
      <c r="J55" s="36">
        <f t="shared" si="7"/>
        <v>964</v>
      </c>
      <c r="K55" s="36">
        <f>K54*K48</f>
        <v>320</v>
      </c>
      <c r="L55" s="15">
        <f>L54*L47</f>
        <v>1530</v>
      </c>
      <c r="M55" s="15">
        <f>M54*M47</f>
        <v>1020</v>
      </c>
      <c r="N55" s="15">
        <f>N54*N47</f>
        <v>642</v>
      </c>
      <c r="O55" s="15">
        <f>O54*O47</f>
        <v>644</v>
      </c>
      <c r="P55" s="16">
        <f>P54*P47</f>
        <v>555</v>
      </c>
    </row>
    <row r="56" spans="1:18" x14ac:dyDescent="0.2">
      <c r="A56" s="3" t="s">
        <v>172</v>
      </c>
      <c r="B56" s="37">
        <f>AVERAGE(C56:G56)</f>
        <v>65</v>
      </c>
      <c r="C56" s="14" t="s">
        <v>51</v>
      </c>
      <c r="D56" s="15" t="s">
        <v>51</v>
      </c>
      <c r="E56" s="15" t="s">
        <v>51</v>
      </c>
      <c r="F56" s="15" t="s">
        <v>51</v>
      </c>
      <c r="G56" s="15">
        <v>65</v>
      </c>
      <c r="H56" s="38">
        <f>AVERAGE(I56:P56)</f>
        <v>45</v>
      </c>
      <c r="I56" s="14" t="s">
        <v>51</v>
      </c>
      <c r="J56" s="36">
        <v>45</v>
      </c>
      <c r="K56" s="36" t="s">
        <v>51</v>
      </c>
      <c r="L56" s="15" t="s">
        <v>51</v>
      </c>
      <c r="M56" s="15" t="s">
        <v>51</v>
      </c>
      <c r="N56" s="15" t="s">
        <v>51</v>
      </c>
      <c r="O56" s="15" t="s">
        <v>51</v>
      </c>
      <c r="P56" s="16" t="s">
        <v>51</v>
      </c>
    </row>
    <row r="57" spans="1:18" x14ac:dyDescent="0.2">
      <c r="A57" s="3" t="s">
        <v>173</v>
      </c>
      <c r="B57" s="37">
        <f>AVERAGE(C57:G57)</f>
        <v>67.5</v>
      </c>
      <c r="C57" s="14" t="s">
        <v>51</v>
      </c>
      <c r="D57" s="15" t="s">
        <v>51</v>
      </c>
      <c r="E57" s="15" t="s">
        <v>51</v>
      </c>
      <c r="F57" s="15">
        <v>65</v>
      </c>
      <c r="G57" s="15">
        <v>70</v>
      </c>
      <c r="H57" s="38">
        <f>AVERAGE(I57:P57)</f>
        <v>60</v>
      </c>
      <c r="I57" s="14">
        <v>60</v>
      </c>
      <c r="J57" s="36" t="s">
        <v>51</v>
      </c>
      <c r="K57" s="36" t="s">
        <v>51</v>
      </c>
      <c r="L57" s="15" t="s">
        <v>51</v>
      </c>
      <c r="M57" s="15" t="s">
        <v>51</v>
      </c>
      <c r="N57" s="15" t="s">
        <v>51</v>
      </c>
      <c r="O57" s="15" t="s">
        <v>51</v>
      </c>
      <c r="P57" s="16" t="s">
        <v>51</v>
      </c>
    </row>
    <row r="58" spans="1:18" x14ac:dyDescent="0.2">
      <c r="A58" s="39" t="s">
        <v>174</v>
      </c>
      <c r="B58" s="55"/>
      <c r="C58" s="76"/>
      <c r="D58" s="77"/>
      <c r="E58" s="77"/>
      <c r="F58" s="77"/>
      <c r="G58" s="77"/>
      <c r="H58" s="78"/>
      <c r="I58" s="99"/>
      <c r="J58" s="80"/>
      <c r="K58" s="80"/>
      <c r="L58" s="81"/>
      <c r="M58" s="81"/>
      <c r="N58" s="81"/>
      <c r="O58" s="81"/>
      <c r="P58" s="82"/>
    </row>
    <row r="59" spans="1:18" x14ac:dyDescent="0.2">
      <c r="A59" s="3" t="s">
        <v>175</v>
      </c>
      <c r="B59" s="100">
        <v>0</v>
      </c>
      <c r="C59" s="101">
        <f>C47/$B$47-1</f>
        <v>-8.4858569051580734E-2</v>
      </c>
      <c r="D59" s="102">
        <f t="shared" ref="D59:G59" si="8">D47/$B$47-1</f>
        <v>0.67221297836938443</v>
      </c>
      <c r="E59" s="102">
        <f t="shared" si="8"/>
        <v>-0.20965058236272882</v>
      </c>
      <c r="F59" s="102">
        <f t="shared" si="8"/>
        <v>3.9933444259567352E-2</v>
      </c>
      <c r="G59" s="102">
        <f t="shared" si="8"/>
        <v>-0.41763727121464223</v>
      </c>
      <c r="H59" s="103">
        <v>0</v>
      </c>
      <c r="I59" s="101">
        <f>I47/$H$47-1</f>
        <v>0.1631288165164293</v>
      </c>
      <c r="J59" s="102">
        <f t="shared" ref="J59:P59" si="9">J47/$H$47-1</f>
        <v>0.12125617912183784</v>
      </c>
      <c r="K59" s="102">
        <f t="shared" si="9"/>
        <v>-0.25094504216341962</v>
      </c>
      <c r="L59" s="102">
        <f t="shared" si="9"/>
        <v>0.42366967141610923</v>
      </c>
      <c r="M59" s="102">
        <f t="shared" si="9"/>
        <v>0.18639139284675776</v>
      </c>
      <c r="N59" s="102">
        <f t="shared" si="9"/>
        <v>-0.25327129979645246</v>
      </c>
      <c r="O59" s="102">
        <f t="shared" si="9"/>
        <v>-0.25094504216341962</v>
      </c>
      <c r="P59" s="104">
        <f t="shared" si="9"/>
        <v>-0.13928467577784243</v>
      </c>
    </row>
    <row r="60" spans="1:18" x14ac:dyDescent="0.2">
      <c r="A60" s="3" t="s">
        <v>176</v>
      </c>
      <c r="B60" s="100">
        <v>0</v>
      </c>
      <c r="C60" s="101">
        <f>C54/$B$54-1</f>
        <v>5.2631578947368363E-2</v>
      </c>
      <c r="D60" s="102">
        <f t="shared" ref="D60:G60" si="10">D54/$B$54-1</f>
        <v>5.2631578947368363E-2</v>
      </c>
      <c r="E60" s="102">
        <f t="shared" si="10"/>
        <v>5.2631578947368363E-2</v>
      </c>
      <c r="F60" s="102">
        <f t="shared" si="10"/>
        <v>5.2631578947368363E-2</v>
      </c>
      <c r="G60" s="102">
        <f t="shared" si="10"/>
        <v>-0.21052631578947367</v>
      </c>
      <c r="H60" s="103">
        <v>0</v>
      </c>
      <c r="I60" s="101">
        <f>I54/$H$54-1</f>
        <v>0.41176470588235303</v>
      </c>
      <c r="J60" s="102">
        <f t="shared" ref="J60:P60" si="11">J54/$H$54-1</f>
        <v>-5.8823529411764719E-2</v>
      </c>
      <c r="K60" s="102">
        <f t="shared" si="11"/>
        <v>-5.8823529411764719E-2</v>
      </c>
      <c r="L60" s="102">
        <f t="shared" si="11"/>
        <v>0.17647058823529416</v>
      </c>
      <c r="M60" s="102">
        <f t="shared" si="11"/>
        <v>-5.8823529411764719E-2</v>
      </c>
      <c r="N60" s="102">
        <f t="shared" si="11"/>
        <v>-5.8823529411764719E-2</v>
      </c>
      <c r="O60" s="102">
        <f t="shared" si="11"/>
        <v>-5.8823529411764719E-2</v>
      </c>
      <c r="P60" s="104">
        <f t="shared" si="11"/>
        <v>-0.29411764705882348</v>
      </c>
    </row>
    <row r="61" spans="1:18" x14ac:dyDescent="0.2">
      <c r="A61" s="3" t="s">
        <v>177</v>
      </c>
      <c r="B61" s="100">
        <v>0</v>
      </c>
      <c r="C61" s="101">
        <f>C50/$B$50-1</f>
        <v>0.24740124740124747</v>
      </c>
      <c r="D61" s="102">
        <f t="shared" ref="D61:G61" si="12">D50/$B$50-1</f>
        <v>0.15384615384615374</v>
      </c>
      <c r="E61" s="102">
        <f t="shared" si="12"/>
        <v>-6.4449064449064508E-2</v>
      </c>
      <c r="F61" s="102">
        <f t="shared" si="12"/>
        <v>3.9501039501039559E-2</v>
      </c>
      <c r="G61" s="102">
        <f t="shared" si="12"/>
        <v>-0.37629937629937626</v>
      </c>
      <c r="H61" s="103">
        <v>0</v>
      </c>
      <c r="I61" s="101">
        <f>I50/$H$50-1</f>
        <v>-1.195219123505975E-2</v>
      </c>
      <c r="J61" s="102">
        <f t="shared" ref="J61:P61" si="13">J50/$H$50-1</f>
        <v>0.28286852589641431</v>
      </c>
      <c r="K61" s="102">
        <f t="shared" si="13"/>
        <v>-3.9840637450199168E-2</v>
      </c>
      <c r="L61" s="102">
        <f t="shared" si="13"/>
        <v>0.15537848605577698</v>
      </c>
      <c r="M61" s="102">
        <f t="shared" si="13"/>
        <v>-0.1155378486055777</v>
      </c>
      <c r="N61" s="102">
        <f t="shared" si="13"/>
        <v>-0.2310756972111554</v>
      </c>
      <c r="O61" s="102">
        <f t="shared" si="13"/>
        <v>-3.9840637450199168E-2</v>
      </c>
      <c r="P61" s="104">
        <f t="shared" si="13"/>
        <v>-0.52191235059760954</v>
      </c>
    </row>
    <row r="62" spans="1:18" x14ac:dyDescent="0.2">
      <c r="A62" s="3" t="s">
        <v>178</v>
      </c>
      <c r="B62" s="100">
        <v>0</v>
      </c>
      <c r="C62" s="101">
        <f>C55/$B$55-1</f>
        <v>-3.6693230580611247E-2</v>
      </c>
      <c r="D62" s="102">
        <f t="shared" ref="D62:G62" si="14">D55/$B$55-1</f>
        <v>0.76022418775724665</v>
      </c>
      <c r="E62" s="102">
        <f t="shared" si="14"/>
        <v>-0.16805324459234605</v>
      </c>
      <c r="F62" s="102">
        <f t="shared" si="14"/>
        <v>9.4666783431123669E-2</v>
      </c>
      <c r="G62" s="102">
        <f t="shared" si="14"/>
        <v>-0.54023995095892807</v>
      </c>
      <c r="H62" s="103">
        <v>0</v>
      </c>
      <c r="I62" s="101">
        <f>I55/$H$55-1</f>
        <v>0.64206421155260585</v>
      </c>
      <c r="J62" s="102">
        <f t="shared" ref="J62:P62" si="15">J55/$H$55-1</f>
        <v>5.5299933291141468E-2</v>
      </c>
      <c r="K62" s="102">
        <f t="shared" si="15"/>
        <v>-0.64969296820211075</v>
      </c>
      <c r="L62" s="102">
        <f t="shared" si="15"/>
        <v>0.67490549578365799</v>
      </c>
      <c r="M62" s="102">
        <f t="shared" si="15"/>
        <v>0.11660366385577192</v>
      </c>
      <c r="N62" s="102">
        <f t="shared" si="15"/>
        <v>-0.2971965174554847</v>
      </c>
      <c r="O62" s="102">
        <f t="shared" si="15"/>
        <v>-0.29500709850674789</v>
      </c>
      <c r="P62" s="104">
        <f t="shared" si="15"/>
        <v>-0.39243624172553582</v>
      </c>
    </row>
    <row r="63" spans="1:18" ht="17" thickBot="1" x14ac:dyDescent="0.25">
      <c r="A63" s="105" t="s">
        <v>179</v>
      </c>
      <c r="B63" s="106" t="s">
        <v>51</v>
      </c>
      <c r="C63" s="107">
        <v>2900</v>
      </c>
      <c r="D63" s="108">
        <v>500</v>
      </c>
      <c r="E63" s="108" t="s">
        <v>51</v>
      </c>
      <c r="F63" s="108">
        <v>900</v>
      </c>
      <c r="G63" s="108" t="s">
        <v>51</v>
      </c>
      <c r="H63" s="109" t="s">
        <v>51</v>
      </c>
      <c r="I63" s="107">
        <v>750</v>
      </c>
      <c r="J63" s="108" t="s">
        <v>51</v>
      </c>
      <c r="K63" s="108">
        <v>700</v>
      </c>
      <c r="L63" s="108">
        <v>50</v>
      </c>
      <c r="M63" s="108" t="s">
        <v>51</v>
      </c>
      <c r="N63" s="108" t="s">
        <v>51</v>
      </c>
      <c r="O63" s="108">
        <v>1500</v>
      </c>
      <c r="P63" s="110">
        <v>1500</v>
      </c>
    </row>
    <row r="64" spans="1:18" x14ac:dyDescent="0.2">
      <c r="A64" s="111" t="s">
        <v>180</v>
      </c>
      <c r="B64" s="94"/>
      <c r="C64" s="112"/>
      <c r="D64" s="113"/>
      <c r="E64" s="113"/>
      <c r="F64" s="113"/>
      <c r="G64" s="95"/>
      <c r="H64" s="114"/>
      <c r="I64" s="11"/>
      <c r="J64" s="95" t="s">
        <v>181</v>
      </c>
      <c r="K64" s="95" t="s">
        <v>181</v>
      </c>
      <c r="L64" s="95"/>
      <c r="M64" s="95"/>
      <c r="N64" s="95"/>
      <c r="O64" s="95"/>
      <c r="P64" s="115"/>
    </row>
    <row r="65" spans="1:16" ht="68" x14ac:dyDescent="0.2">
      <c r="A65" s="3"/>
      <c r="B65" s="116"/>
      <c r="C65" s="117" t="s">
        <v>182</v>
      </c>
      <c r="D65" s="118" t="s">
        <v>183</v>
      </c>
      <c r="E65" s="119" t="s">
        <v>184</v>
      </c>
      <c r="F65" s="118" t="s">
        <v>185</v>
      </c>
      <c r="G65" s="119" t="s">
        <v>186</v>
      </c>
      <c r="H65" s="120"/>
      <c r="I65" s="121" t="s">
        <v>187</v>
      </c>
      <c r="J65" s="118" t="s">
        <v>188</v>
      </c>
      <c r="K65" s="119" t="s">
        <v>189</v>
      </c>
      <c r="L65" s="118" t="s">
        <v>190</v>
      </c>
      <c r="M65" s="119" t="s">
        <v>191</v>
      </c>
      <c r="N65" s="119" t="s">
        <v>192</v>
      </c>
      <c r="O65" s="119" t="s">
        <v>193</v>
      </c>
      <c r="P65" s="122" t="s">
        <v>193</v>
      </c>
    </row>
    <row r="66" spans="1:16" ht="68" x14ac:dyDescent="0.2">
      <c r="A66" s="3"/>
      <c r="B66" s="116"/>
      <c r="C66" s="117" t="s">
        <v>194</v>
      </c>
      <c r="D66" s="119" t="s">
        <v>195</v>
      </c>
      <c r="E66" s="119" t="s">
        <v>196</v>
      </c>
      <c r="F66" s="119" t="s">
        <v>197</v>
      </c>
      <c r="G66" s="119" t="s">
        <v>198</v>
      </c>
      <c r="H66" s="120"/>
      <c r="I66" s="117" t="s">
        <v>199</v>
      </c>
      <c r="J66" s="119" t="s">
        <v>200</v>
      </c>
      <c r="K66" s="118" t="s">
        <v>201</v>
      </c>
      <c r="L66" s="26"/>
      <c r="M66" s="119" t="s">
        <v>202</v>
      </c>
      <c r="N66" s="119" t="s">
        <v>203</v>
      </c>
      <c r="O66" s="119" t="s">
        <v>204</v>
      </c>
      <c r="P66" s="122" t="s">
        <v>204</v>
      </c>
    </row>
    <row r="67" spans="1:16" ht="51" x14ac:dyDescent="0.2">
      <c r="A67" s="3"/>
      <c r="B67" s="116"/>
      <c r="C67" s="121" t="s">
        <v>205</v>
      </c>
      <c r="D67" s="26" t="s">
        <v>206</v>
      </c>
      <c r="E67" s="119" t="s">
        <v>207</v>
      </c>
      <c r="F67" s="119" t="s">
        <v>208</v>
      </c>
      <c r="G67" s="119" t="s">
        <v>209</v>
      </c>
      <c r="H67" s="25"/>
      <c r="I67" s="117" t="s">
        <v>210</v>
      </c>
      <c r="J67" s="26" t="s">
        <v>211</v>
      </c>
      <c r="K67" s="118" t="s">
        <v>212</v>
      </c>
      <c r="L67" s="26"/>
      <c r="M67" s="26"/>
      <c r="N67" s="26" t="s">
        <v>213</v>
      </c>
      <c r="O67" s="119" t="s">
        <v>214</v>
      </c>
      <c r="P67" s="122" t="s">
        <v>214</v>
      </c>
    </row>
    <row r="68" spans="1:16" ht="120" thickBot="1" x14ac:dyDescent="0.25">
      <c r="A68" s="105"/>
      <c r="B68" s="123"/>
      <c r="C68" s="124" t="s">
        <v>215</v>
      </c>
      <c r="D68" s="125" t="s">
        <v>216</v>
      </c>
      <c r="E68" s="126"/>
      <c r="F68" s="126"/>
      <c r="G68" s="126"/>
      <c r="H68" s="25"/>
      <c r="I68" s="117" t="s">
        <v>217</v>
      </c>
      <c r="J68" s="119" t="s">
        <v>218</v>
      </c>
      <c r="K68" s="119" t="s">
        <v>219</v>
      </c>
      <c r="L68" s="26"/>
      <c r="M68" s="26"/>
      <c r="N68" s="26"/>
      <c r="O68" s="26"/>
      <c r="P68" s="27"/>
    </row>
    <row r="69" spans="1:16" ht="51" x14ac:dyDescent="0.2">
      <c r="H69" s="25"/>
      <c r="I69" s="117" t="s">
        <v>220</v>
      </c>
      <c r="J69" s="26"/>
      <c r="K69" s="26" t="s">
        <v>221</v>
      </c>
      <c r="L69" s="26"/>
      <c r="M69" s="26"/>
      <c r="N69" s="26"/>
      <c r="O69" s="26"/>
      <c r="P69" s="27"/>
    </row>
    <row r="70" spans="1:16" ht="68" x14ac:dyDescent="0.2">
      <c r="H70" s="25"/>
      <c r="I70" s="117" t="s">
        <v>222</v>
      </c>
      <c r="J70" s="26"/>
      <c r="K70" s="119" t="s">
        <v>223</v>
      </c>
      <c r="L70" s="26"/>
      <c r="M70" s="26"/>
      <c r="N70" s="26"/>
      <c r="O70" s="26"/>
      <c r="P70" s="27"/>
    </row>
    <row r="71" spans="1:16" x14ac:dyDescent="0.2">
      <c r="H71" s="25"/>
      <c r="I71" s="23" t="s">
        <v>224</v>
      </c>
      <c r="J71" s="26"/>
      <c r="K71" s="26"/>
      <c r="L71" s="26"/>
      <c r="M71" s="26"/>
      <c r="N71" s="26"/>
      <c r="O71" s="26"/>
      <c r="P71" s="27"/>
    </row>
    <row r="72" spans="1:16" ht="51" x14ac:dyDescent="0.2">
      <c r="H72" s="25"/>
      <c r="I72" s="117" t="s">
        <v>225</v>
      </c>
      <c r="J72" s="26"/>
      <c r="K72" s="26"/>
      <c r="L72" s="26"/>
      <c r="M72" s="26"/>
      <c r="N72" s="26"/>
      <c r="O72" s="26"/>
      <c r="P72" s="27"/>
    </row>
    <row r="73" spans="1:16" ht="51" x14ac:dyDescent="0.2">
      <c r="H73" s="25"/>
      <c r="I73" s="117" t="s">
        <v>226</v>
      </c>
      <c r="J73" s="26"/>
      <c r="K73" s="26"/>
      <c r="L73" s="26"/>
      <c r="M73" s="26"/>
      <c r="N73" s="26"/>
      <c r="O73" s="26"/>
      <c r="P73" s="27"/>
    </row>
    <row r="74" spans="1:16" x14ac:dyDescent="0.2">
      <c r="D74" s="127"/>
      <c r="H74" s="25"/>
      <c r="I74" s="23"/>
      <c r="J74" s="26"/>
      <c r="K74" s="26"/>
      <c r="L74" s="26"/>
      <c r="M74" s="26"/>
      <c r="N74" s="26"/>
      <c r="O74" s="26"/>
      <c r="P74" s="27"/>
    </row>
    <row r="75" spans="1:16" ht="17" thickBot="1" x14ac:dyDescent="0.25">
      <c r="H75" s="128"/>
      <c r="I75" s="129"/>
      <c r="J75" s="126"/>
      <c r="K75" s="126"/>
      <c r="L75" s="126"/>
      <c r="M75" s="126"/>
      <c r="N75" s="126"/>
      <c r="O75" s="126"/>
      <c r="P75" s="130"/>
    </row>
    <row r="80" spans="1:16" x14ac:dyDescent="0.2">
      <c r="B80" t="s">
        <v>227</v>
      </c>
    </row>
    <row r="81" spans="2:6" x14ac:dyDescent="0.2">
      <c r="B81" t="s">
        <v>228</v>
      </c>
      <c r="C81" t="s">
        <v>229</v>
      </c>
    </row>
    <row r="82" spans="2:6" x14ac:dyDescent="0.2">
      <c r="B82" t="s">
        <v>230</v>
      </c>
      <c r="C82" t="s">
        <v>231</v>
      </c>
      <c r="F82" t="s">
        <v>232</v>
      </c>
    </row>
    <row r="83" spans="2:6" x14ac:dyDescent="0.2">
      <c r="F83" s="131" t="s">
        <v>233</v>
      </c>
    </row>
    <row r="91" spans="2:6" x14ac:dyDescent="0.2">
      <c r="B91" t="s">
        <v>234</v>
      </c>
      <c r="C91" s="131" t="s">
        <v>235</v>
      </c>
      <c r="E91" t="s">
        <v>236</v>
      </c>
      <c r="F91" s="131" t="s">
        <v>237</v>
      </c>
    </row>
    <row r="119" spans="2:2" x14ac:dyDescent="0.2">
      <c r="B119" t="s">
        <v>238</v>
      </c>
    </row>
    <row r="120" spans="2:2" x14ac:dyDescent="0.2">
      <c r="B120" s="132" t="s">
        <v>239</v>
      </c>
    </row>
    <row r="121" spans="2:2" x14ac:dyDescent="0.2">
      <c r="B121" s="133" t="s">
        <v>240</v>
      </c>
    </row>
  </sheetData>
  <mergeCells count="2">
    <mergeCell ref="B2:G2"/>
    <mergeCell ref="H2:P2"/>
  </mergeCells>
  <hyperlinks>
    <hyperlink ref="J8" r:id="rId1" xr:uid="{5680FBBD-37DC-C84E-B2CA-0FD651B3EB71}"/>
    <hyperlink ref="J65" r:id="rId2" xr:uid="{D58EC60A-525D-9B46-A106-70647D35D512}"/>
    <hyperlink ref="J66" r:id="rId3" xr:uid="{F302AD4F-8EBF-7A45-AC50-1F070D408B32}"/>
    <hyperlink ref="J68" r:id="rId4" xr:uid="{4EBE9977-1CC4-3446-8472-2AA7DB772337}"/>
    <hyperlink ref="K65" r:id="rId5" xr:uid="{03628E82-6260-5147-B018-235CA9E92551}"/>
    <hyperlink ref="K66" r:id="rId6" xr:uid="{C134BCED-1A27-B94F-B636-6D085B45948F}"/>
    <hyperlink ref="K67" r:id="rId7" xr:uid="{FDEE0A89-1FED-A84B-9868-446CFC47A466}"/>
    <hyperlink ref="K8" r:id="rId8" xr:uid="{CAF44925-B625-F04A-932C-84B86326DDA9}"/>
    <hyperlink ref="K68" r:id="rId9" xr:uid="{992C4C13-261E-F847-8152-BA7AF3955CA3}"/>
    <hyperlink ref="I8" r:id="rId10" xr:uid="{99FAEF55-1FF2-2245-AF9A-175A8AFCE968}"/>
    <hyperlink ref="I65" r:id="rId11" xr:uid="{CB881187-3427-9248-AB05-F9BEE5718BF2}"/>
    <hyperlink ref="I66" r:id="rId12" xr:uid="{DE19170D-FF2A-004C-91D5-EEF2981E36E5}"/>
    <hyperlink ref="I67" r:id="rId13" xr:uid="{632A99E7-F792-B048-8EAD-0C3F35DFC7A2}"/>
    <hyperlink ref="I68" r:id="rId14" location=":~:text=The%20Lilium%20Jet%20features%20two,the%20main%20wings%20have%20four." xr:uid="{717FC954-5593-AF40-B691-6CE11F31A525}"/>
    <hyperlink ref="I69" r:id="rId15" xr:uid="{FCAD97A7-C239-5045-9C97-9ACC3B0D23AE}"/>
    <hyperlink ref="I70" r:id="rId16" xr:uid="{689D3401-D96F-DE46-BD30-4FFCD5F0644E}"/>
    <hyperlink ref="K70" r:id="rId17" xr:uid="{F21390EE-EDC3-4C4D-BAA9-084550F3D247}"/>
    <hyperlink ref="I72" r:id="rId18" xr:uid="{5D4769E3-FF85-BB4D-A69D-1C755F2DF44E}"/>
    <hyperlink ref="I73" r:id="rId19" xr:uid="{871E6CCB-F9B9-B448-9399-84B9F20A3E22}"/>
    <hyperlink ref="D65" r:id="rId20" xr:uid="{493B410A-231A-F145-867C-91A83DFF87A6}"/>
    <hyperlink ref="D66" r:id="rId21" xr:uid="{9D0D848E-F328-B24A-A87D-0FCBB205F738}"/>
    <hyperlink ref="D8" r:id="rId22" xr:uid="{29DDCF25-F266-E142-BDD5-5D83A56194E1}"/>
    <hyperlink ref="D68" r:id="rId23" xr:uid="{952D5474-AB35-4144-9DD8-E523CC663FBA}"/>
    <hyperlink ref="E65" r:id="rId24" xr:uid="{1FBC5484-E078-0148-8081-BA9ADBD093A0}"/>
    <hyperlink ref="E8" r:id="rId25" xr:uid="{97BC661E-01E0-8E42-BE7C-4D11AD8E9DAD}"/>
    <hyperlink ref="E66" r:id="rId26" xr:uid="{84270E5C-CC9B-4E47-88F2-10F0A19731EE}"/>
    <hyperlink ref="E67" r:id="rId27" xr:uid="{CD9D6686-7546-D34A-BFFA-7D2446FC3C6D}"/>
    <hyperlink ref="M65" r:id="rId28" xr:uid="{7221E3F6-17D8-3F4E-BC62-886CCA576882}"/>
    <hyperlink ref="M66" r:id="rId29" xr:uid="{2800917B-5231-534C-A357-9FEDCD111DA2}"/>
    <hyperlink ref="M8" r:id="rId30" xr:uid="{41B44D4C-E160-2847-BD97-0C31533A4AC9}"/>
    <hyperlink ref="C8" r:id="rId31" xr:uid="{F7F51BDA-C561-F64A-8712-46CC733FA3C4}"/>
    <hyperlink ref="C65" r:id="rId32" xr:uid="{B7CB59C4-3987-324C-A31E-B563544A1E82}"/>
    <hyperlink ref="C66" r:id="rId33" xr:uid="{C0A75E49-E5A8-AD49-9EE2-A2F322C134D2}"/>
    <hyperlink ref="C67" r:id="rId34" xr:uid="{5D063BA9-D31E-884E-BA9A-D9BA03F32123}"/>
    <hyperlink ref="C68" r:id="rId35" location=":~:text=Eve%20has%20letters%20of%20intent,enter%20into%20service%20in%202026." xr:uid="{5C577466-259B-7A4B-A942-BAA58A84F139}"/>
    <hyperlink ref="N65" r:id="rId36" location="specs" xr:uid="{24AA3A27-C9FF-084D-BD1E-BA8F53B5C4E2}"/>
    <hyperlink ref="N66" r:id="rId37" xr:uid="{A0763DBB-548D-B540-9335-47E87A456AB0}"/>
    <hyperlink ref="N8" r:id="rId38" xr:uid="{DB0A0791-43EF-974F-A874-98A162E129EF}"/>
    <hyperlink ref="L8" r:id="rId39" xr:uid="{9FA2BCF6-700E-FD43-9883-4FCDB5FED960}"/>
    <hyperlink ref="L65" r:id="rId40" xr:uid="{FA5786BE-F30E-1C4F-AA77-86698C6F2837}"/>
    <hyperlink ref="O65" r:id="rId41" xr:uid="{7053BC9D-9DFE-E94C-877A-ED26C0A73E2D}"/>
    <hyperlink ref="O8" r:id="rId42" xr:uid="{C2F79105-4C80-5249-B116-DED447772BB9}"/>
    <hyperlink ref="O66" r:id="rId43" xr:uid="{804DF0AD-7FE9-BF4D-AAD5-0175E1654246}"/>
    <hyperlink ref="O67" r:id="rId44" xr:uid="{FE4067B9-A0D6-5B4A-8DB8-9AA2606C434A}"/>
    <hyperlink ref="F65" r:id="rId45" xr:uid="{DA5BFEA0-5981-7B4B-A043-740FAE07D705}"/>
    <hyperlink ref="F66" r:id="rId46" xr:uid="{70E6D486-2966-264E-9717-C08856723FF3}"/>
    <hyperlink ref="F8" r:id="rId47" xr:uid="{1480041B-CA32-5C40-BA1D-7DBD7955180F}"/>
    <hyperlink ref="G65" r:id="rId48" xr:uid="{FD7A21E5-D0E9-4643-A2CB-A6627E8D3022}"/>
    <hyperlink ref="G66" r:id="rId49" xr:uid="{CF5DC369-EC0C-6E48-911E-659D9AF7E537}"/>
    <hyperlink ref="G8" r:id="rId50" xr:uid="{3F3BEA7F-A7B0-ED41-9D3B-7DB9B4EC1C28}"/>
    <hyperlink ref="G67" r:id="rId51" xr:uid="{0FC92695-7265-B049-AA43-CAFB730BD422}"/>
    <hyperlink ref="P65" r:id="rId52" xr:uid="{A25E55CD-95E7-C94D-A82B-B81333ADF529}"/>
    <hyperlink ref="P8" r:id="rId53" xr:uid="{5BD70527-A90D-1349-83F2-AF0CEC77EC66}"/>
    <hyperlink ref="P66" r:id="rId54" xr:uid="{1C8F2821-19DC-A047-B82C-9F4A06D0C5AA}"/>
    <hyperlink ref="P67" r:id="rId55" xr:uid="{C33AA6BD-CA7D-9C41-A929-E3E7537F6F06}"/>
    <hyperlink ref="F67" r:id="rId56" xr:uid="{DD8F4A79-9DC6-364E-945A-71DD1937C284}"/>
    <hyperlink ref="F91" r:id="rId57" xr:uid="{86B3AB23-014C-4A4F-8036-22B58E8FD6D2}"/>
    <hyperlink ref="C91" r:id="rId58" xr:uid="{09C1513D-4FE0-F746-A723-DE5E7A7B6741}"/>
    <hyperlink ref="F83" r:id="rId59" xr:uid="{12A91C0D-1438-E948-8348-8C060864C03B}"/>
    <hyperlink ref="B8" r:id="rId60" xr:uid="{113FE6F7-E1ED-4B43-A624-98CC61431A48}"/>
    <hyperlink ref="H8" r:id="rId61" xr:uid="{4906A495-53C6-4048-B832-648B43A8A83C}"/>
    <hyperlink ref="A1" location="MAIN!A1" display="Main " xr:uid="{4BAC59D3-D2F6-C44E-A1C9-D9977560B5B4}"/>
  </hyperlinks>
  <pageMargins left="0.7" right="0.7" top="0.75" bottom="0.75" header="0.3" footer="0.3"/>
  <drawing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2024-09-01T05:22:45Z</dcterms:created>
  <dcterms:modified xsi:type="dcterms:W3CDTF">2024-12-20T09:22:45Z</dcterms:modified>
  <cp:category/>
  <cp:contentStatus/>
</cp:coreProperties>
</file>