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" documentId="13_ncr:1_{7CAA6A01-9035-400C-891C-C122500CEF5E}" xr6:coauthVersionLast="47" xr6:coauthVersionMax="47" xr10:uidLastSave="{D556992E-0982-4308-A3A2-8DE03C3C272F}"/>
  <bookViews>
    <workbookView xWindow="28680" yWindow="-120" windowWidth="29040" windowHeight="15720" tabRatio="693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Q132" i="18"/>
  <c r="N12" i="2"/>
  <c r="H6" i="5" l="1"/>
  <c r="G6" i="5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W1" i="6"/>
  <c r="AV5" i="6"/>
  <c r="AV17" i="6"/>
  <c r="AV3" i="6"/>
  <c r="AH4" i="6"/>
  <c r="AG7" i="6"/>
  <c r="AV18" i="6" l="1"/>
  <c r="AX1" i="6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U1" i="6"/>
  <c r="IT17" i="6"/>
  <c r="IT3" i="6"/>
  <c r="IF4" i="6"/>
  <c r="IE7" i="6"/>
  <c r="IT18" i="6" l="1"/>
  <c r="IV1" i="6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O1" i="6"/>
  <c r="KN5" i="6"/>
  <c r="KN6" i="6" s="1"/>
  <c r="KN17" i="6"/>
  <c r="KN3" i="6"/>
  <c r="JZ4" i="6"/>
  <c r="JY7" i="6"/>
  <c r="KN18" i="6" l="1"/>
  <c r="KP1" i="6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<sst xmlns="http://schemas.openxmlformats.org/spreadsheetml/2006/main" count="851" uniqueCount="499">
  <si>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</si>
  <si>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</si>
  <si>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</si>
  <si>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</si>
  <si>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</si>
  <si>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</si>
  <si>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</si>
  <si>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</si>
  <si>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</si>
  <si>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</si>
  <si>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</si>
  <si>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</si>
  <si>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</si>
  <si>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</si>
  <si>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</si>
  <si>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</si>
  <si>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</si>
  <si>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</si>
  <si>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</si>
  <si>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</si>
  <si>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</si>
  <si>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</si>
  <si>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</si>
  <si>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</si>
  <si>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</si>
  <si>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</si>
  <si>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</si>
  <si>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</si>
  <si>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</si>
  <si>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</si>
  <si>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</si>
  <si>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</si>
  <si>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</si>
  <si>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</si>
  <si>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</si>
  <si>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</si>
  <si>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</si>
  <si>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</si>
  <si>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</si>
  <si>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</si>
  <si>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</si>
  <si>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</si>
  <si>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</si>
  <si>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</si>
  <si>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</si>
  <si>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</si>
  <si>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</si>
  <si>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</si>
  <si>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</si>
  <si>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</si>
  <si>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</si>
  <si>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</si>
  <si>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</si>
  <si>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</si>
  <si>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</si>
  <si>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</si>
  <si>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</si>
  <si>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</si>
  <si>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</si>
  <si>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</si>
  <si>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</si>
  <si>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</si>
  <si>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</si>
  <si>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</si>
  <si>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</si>
  <si>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</si>
  <si>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</si>
  <si>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</si>
  <si>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</si>
  <si>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</si>
  <si>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</si>
  <si>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</si>
  <si>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</si>
  <si>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</si>
  <si>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</si>
  <si>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</si>
  <si>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</si>
  <si>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</si>
  <si>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</si>
  <si>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</si>
  <si>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</si>
  <si>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</si>
  <si>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</si>
  <si>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</si>
  <si>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</si>
  <si>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</si>
  <si>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</si>
  <si>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</si>
  <si>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</si>
  <si>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</si>
  <si>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</si>
  <si>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</si>
  <si>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</si>
  <si>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</si>
  <si>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</si>
  <si>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</si>
  <si>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</si>
  <si>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</si>
  <si>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</si>
  <si>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</si>
  <si>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</si>
  <si>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</si>
  <si>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</si>
  <si>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</si>
  <si>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</si>
  <si>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</si>
  <si>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</si>
  <si>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</si>
  <si>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</si>
  <si>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</si>
  <si>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</si>
  <si>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</si>
  <si>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</si>
  <si>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</si>
  <si>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</si>
  <si>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</si>
  <si>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</si>
  <si>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</si>
  <si>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</si>
  <si>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</si>
  <si>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</si>
  <si>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</si>
  <si>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</si>
  <si>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</si>
  <si>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</si>
  <si>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</si>
  <si>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</si>
  <si>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</si>
  <si>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</si>
  <si>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</si>
  <si>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</si>
  <si>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</si>
  <si>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</si>
  <si>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</si>
  <si>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</si>
  <si>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</si>
  <si>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</si>
  <si>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</si>
  <si>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</si>
  <si>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</si>
  <si>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</si>
  <si>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</si>
  <si>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</si>
  <si>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</si>
  <si>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</si>
  <si>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</si>
  <si>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</si>
  <si>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</si>
  <si>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</si>
  <si>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</si>
  <si>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</si>
  <si>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</si>
  <si>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</si>
  <si>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</si>
  <si>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</si>
  <si>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</si>
  <si>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</si>
  <si>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</si>
  <si>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</si>
  <si>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</si>
  <si>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</si>
  <si>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</si>
  <si>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</si>
  <si>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</si>
  <si>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</si>
  <si>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</si>
  <si>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</si>
  <si>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</si>
  <si>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</si>
  <si>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</si>
  <si>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</si>
  <si>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</si>
  <si>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</si>
  <si>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</si>
  <si>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</si>
  <si>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</si>
  <si>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</si>
  <si>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</si>
  <si>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</si>
  <si>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</si>
  <si>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</si>
  <si>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</si>
  <si>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</si>
  <si>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</si>
  <si>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</si>
  <si>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</si>
  <si>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</si>
  <si>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</si>
  <si>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</si>
  <si>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</si>
  <si>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</si>
  <si>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</si>
  <si>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Has this been received?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</si>
  <si>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</si>
  <si>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</si>
  <si>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</si>
  <si>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</si>
  <si>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</si>
  <si>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</si>
  <si>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</si>
  <si>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</si>
  <si>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</si>
  <si>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</si>
  <si>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</si>
  <si>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</si>
  <si>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</si>
  <si>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</si>
  <si>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</si>
  <si>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</si>
  <si>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</si>
  <si>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</si>
  <si>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</si>
  <si>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</si>
  <si>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</si>
  <si>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</si>
  <si>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</si>
  <si>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</si>
  <si>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</si>
  <si>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</si>
  <si>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</si>
  <si>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</si>
  <si>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</si>
  <si>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</si>
  <si>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</si>
  <si>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</si>
  <si>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</si>
  <si>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</si>
  <si>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</si>
  <si>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</si>
  <si>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</si>
  <si>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</si>
  <si>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</si>
  <si>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</si>
  <si>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</si>
  <si>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</si>
  <si>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</si>
  <si>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</si>
  <si>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</si>
  <si>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</si>
  <si>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</si>
  <si>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</si>
  <si>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</si>
  <si>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</si>
  <si>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</si>
  <si>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</si>
  <si>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</si>
  <si>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</si>
  <si>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</si>
  <si>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</si>
  <si>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</si>
  <si>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</si>
  <si>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</si>
  <si>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</si>
  <si>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</si>
  <si>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</si>
  <si>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</si>
  <si>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</si>
  <si>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</si>
  <si>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</si>
  <si>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</si>
  <si>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</si>
  <si>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</si>
  <si>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</si>
  <si>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</si>
  <si>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</si>
  <si>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</si>
  <si>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</si>
  <si>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</si>
  <si>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</si>
  <si>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</si>
  <si>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</si>
  <si>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</si>
  <si>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</si>
  <si>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</si>
  <si>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</si>
  <si>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</si>
  <si>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</si>
  <si>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</si>
  <si>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</si>
  <si>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</si>
  <si>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</si>
  <si>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</si>
  <si>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</si>
  <si>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</si>
  <si>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</si>
  <si>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</si>
  <si>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</si>
  <si>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</si>
  <si>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</si>
  <si>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</si>
  <si>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</si>
  <si>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</si>
  <si>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</si>
  <si>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</si>
  <si>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</si>
  <si>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</si>
  <si>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</si>
  <si>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</si>
  <si>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</si>
  <si>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</si>
  <si>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</si>
  <si>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</si>
  <si>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</si>
  <si>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</si>
  <si>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</si>
  <si>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</si>
  <si>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</si>
  <si>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</si>
  <si>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</si>
  <si>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</si>
  <si>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</si>
  <si>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</si>
  <si>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</si>
  <si>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</si>
  <si>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</si>
  <si>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</si>
  <si>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</si>
  <si>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</si>
  <si>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</si>
  <si>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</si>
  <si>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</si>
  <si>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</si>
  <si>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</si>
  <si>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</si>
  <si>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</si>
  <si>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</si>
  <si>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</si>
  <si>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</si>
  <si>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</si>
  <si>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</si>
  <si>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</si>
  <si>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</si>
  <si>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</si>
  <si>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</si>
  <si>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</si>
  <si>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</si>
  <si>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</si>
  <si>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</si>
  <si>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</si>
  <si>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</si>
  <si>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</si>
  <si>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</si>
  <si>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</si>
  <si>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</si>
  <si>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</si>
  <si>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</si>
  <si>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</si>
  <si>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</si>
  <si>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</si>
  <si>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</si>
  <si>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</si>
  <si>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</si>
  <si>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</si>
  <si>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</si>
  <si>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</si>
  <si>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</si>
  <si>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</si>
  <si>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</si>
  <si>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</si>
  <si>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</si>
  <si>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</si>
  <si>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</si>
  <si>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</si>
  <si>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</si>
  <si>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</si>
  <si>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</si>
  <si>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</si>
  <si>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</si>
  <si>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</si>
  <si>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</si>
  <si>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</si>
  <si>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</si>
  <si>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</si>
  <si>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Matriarch - CRN-5196</t>
  </si>
  <si>
    <t>Matriarch - INV-5195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</si>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</sst>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183056.76500000001</c:v>
                </c:pt>
                <c:pt idx="32">
                  <c:v>378859.96250000002</c:v>
                </c:pt>
                <c:pt idx="33">
                  <c:v>383674.0625</c:v>
                </c:pt>
                <c:pt idx="34">
                  <c:v>383674.0625</c:v>
                </c:pt>
                <c:pt idx="35">
                  <c:v>716713.40250000008</c:v>
                </c:pt>
                <c:pt idx="36">
                  <c:v>1000920.1425000001</c:v>
                </c:pt>
                <c:pt idx="37">
                  <c:v>1000920.1425000001</c:v>
                </c:pt>
                <c:pt idx="38">
                  <c:v>1000920.1425000001</c:v>
                </c:pt>
                <c:pt idx="39">
                  <c:v>1000920.1425000001</c:v>
                </c:pt>
                <c:pt idx="40">
                  <c:v>1138870.1125</c:v>
                </c:pt>
                <c:pt idx="41">
                  <c:v>1327941.0425</c:v>
                </c:pt>
                <c:pt idx="42">
                  <c:v>1327941.0425</c:v>
                </c:pt>
                <c:pt idx="43">
                  <c:v>1327941.0425</c:v>
                </c:pt>
                <c:pt idx="44">
                  <c:v>1327941.0425</c:v>
                </c:pt>
                <c:pt idx="45">
                  <c:v>1564279.7050000001</c:v>
                </c:pt>
                <c:pt idx="46">
                  <c:v>1564279.7050000001</c:v>
                </c:pt>
                <c:pt idx="47">
                  <c:v>1564279.7050000001</c:v>
                </c:pt>
                <c:pt idx="48">
                  <c:v>1753350.635</c:v>
                </c:pt>
                <c:pt idx="49">
                  <c:v>1763850.4850000001</c:v>
                </c:pt>
                <c:pt idx="50">
                  <c:v>1767100.4850000001</c:v>
                </c:pt>
                <c:pt idx="51">
                  <c:v>1767100.4850000001</c:v>
                </c:pt>
                <c:pt idx="52">
                  <c:v>1767100.4850000001</c:v>
                </c:pt>
                <c:pt idx="53">
                  <c:v>1822742.9175</c:v>
                </c:pt>
                <c:pt idx="54">
                  <c:v>1822742.9175</c:v>
                </c:pt>
                <c:pt idx="55">
                  <c:v>1822742.9175</c:v>
                </c:pt>
                <c:pt idx="56">
                  <c:v>1822742.9175</c:v>
                </c:pt>
                <c:pt idx="57">
                  <c:v>1870010.65</c:v>
                </c:pt>
                <c:pt idx="58">
                  <c:v>1870010.65</c:v>
                </c:pt>
                <c:pt idx="59">
                  <c:v>1870010.65</c:v>
                </c:pt>
                <c:pt idx="60">
                  <c:v>1870010.65</c:v>
                </c:pt>
                <c:pt idx="61">
                  <c:v>1870010.65</c:v>
                </c:pt>
                <c:pt idx="62">
                  <c:v>1859510.7999999998</c:v>
                </c:pt>
                <c:pt idx="63">
                  <c:v>1859510.7999999998</c:v>
                </c:pt>
                <c:pt idx="64">
                  <c:v>1859510.7999999998</c:v>
                </c:pt>
                <c:pt idx="65">
                  <c:v>1859510.7999999998</c:v>
                </c:pt>
                <c:pt idx="66">
                  <c:v>1859510.7999999998</c:v>
                </c:pt>
                <c:pt idx="67">
                  <c:v>1859510.7999999998</c:v>
                </c:pt>
                <c:pt idx="68">
                  <c:v>1859510.7999999998</c:v>
                </c:pt>
                <c:pt idx="69">
                  <c:v>1859510.7999999998</c:v>
                </c:pt>
                <c:pt idx="70">
                  <c:v>1859510.7999999998</c:v>
                </c:pt>
                <c:pt idx="71">
                  <c:v>1859510.7999999998</c:v>
                </c:pt>
                <c:pt idx="72">
                  <c:v>1859510.7999999998</c:v>
                </c:pt>
                <c:pt idx="73">
                  <c:v>1859510.7999999998</c:v>
                </c:pt>
                <c:pt idx="74">
                  <c:v>1859510.7999999998</c:v>
                </c:pt>
                <c:pt idx="75">
                  <c:v>1859510.7999999998</c:v>
                </c:pt>
                <c:pt idx="76">
                  <c:v>1859510.7999999998</c:v>
                </c:pt>
                <c:pt idx="77">
                  <c:v>1859510.7999999998</c:v>
                </c:pt>
                <c:pt idx="78">
                  <c:v>1859510.7999999998</c:v>
                </c:pt>
                <c:pt idx="79">
                  <c:v>1859510.7999999998</c:v>
                </c:pt>
                <c:pt idx="80">
                  <c:v>1859510.7999999998</c:v>
                </c:pt>
                <c:pt idx="81">
                  <c:v>1859510.7999999998</c:v>
                </c:pt>
                <c:pt idx="82">
                  <c:v>1859510.7999999998</c:v>
                </c:pt>
                <c:pt idx="83">
                  <c:v>1859510.7999999998</c:v>
                </c:pt>
                <c:pt idx="84">
                  <c:v>1859510.7999999998</c:v>
                </c:pt>
                <c:pt idx="85">
                  <c:v>1859510.7999999998</c:v>
                </c:pt>
                <c:pt idx="86">
                  <c:v>1859510.7999999998</c:v>
                </c:pt>
                <c:pt idx="87">
                  <c:v>1859510.7999999998</c:v>
                </c:pt>
                <c:pt idx="88">
                  <c:v>1859510.7999999998</c:v>
                </c:pt>
                <c:pt idx="89">
                  <c:v>1859510.7999999998</c:v>
                </c:pt>
                <c:pt idx="90">
                  <c:v>1859510.7999999998</c:v>
                </c:pt>
                <c:pt idx="91">
                  <c:v>1859510.7999999998</c:v>
                </c:pt>
                <c:pt idx="92">
                  <c:v>1859510.7999999998</c:v>
                </c:pt>
                <c:pt idx="93">
                  <c:v>1859510.7999999998</c:v>
                </c:pt>
                <c:pt idx="94">
                  <c:v>1859510.7999999998</c:v>
                </c:pt>
                <c:pt idx="95">
                  <c:v>1859510.7999999998</c:v>
                </c:pt>
                <c:pt idx="96">
                  <c:v>1859510.7999999998</c:v>
                </c:pt>
                <c:pt idx="97">
                  <c:v>1859510.7999999998</c:v>
                </c:pt>
                <c:pt idx="98">
                  <c:v>1859510.7999999998</c:v>
                </c:pt>
                <c:pt idx="99">
                  <c:v>1859510.7999999998</c:v>
                </c:pt>
                <c:pt idx="100">
                  <c:v>1859510.7999999998</c:v>
                </c:pt>
                <c:pt idx="101">
                  <c:v>1859510.7999999998</c:v>
                </c:pt>
                <c:pt idx="102">
                  <c:v>1859510.7999999998</c:v>
                </c:pt>
                <c:pt idx="103">
                  <c:v>1859510.7999999998</c:v>
                </c:pt>
                <c:pt idx="104">
                  <c:v>1859510.7999999998</c:v>
                </c:pt>
                <c:pt idx="105">
                  <c:v>1859510.7999999998</c:v>
                </c:pt>
                <c:pt idx="106">
                  <c:v>1859510.7999999998</c:v>
                </c:pt>
                <c:pt idx="107">
                  <c:v>1859510.7999999998</c:v>
                </c:pt>
                <c:pt idx="108">
                  <c:v>1859510.7999999998</c:v>
                </c:pt>
                <c:pt idx="109">
                  <c:v>1859510.7999999998</c:v>
                </c:pt>
                <c:pt idx="110">
                  <c:v>1859510.7999999998</c:v>
                </c:pt>
                <c:pt idx="111">
                  <c:v>1859510.7999999998</c:v>
                </c:pt>
                <c:pt idx="112">
                  <c:v>1859510.7999999998</c:v>
                </c:pt>
                <c:pt idx="113">
                  <c:v>1859510.7999999998</c:v>
                </c:pt>
                <c:pt idx="114">
                  <c:v>1859510.7999999998</c:v>
                </c:pt>
                <c:pt idx="115">
                  <c:v>1859510.7999999998</c:v>
                </c:pt>
                <c:pt idx="116">
                  <c:v>1859510.7999999998</c:v>
                </c:pt>
                <c:pt idx="117">
                  <c:v>1859510.7999999998</c:v>
                </c:pt>
                <c:pt idx="118">
                  <c:v>1859510.7999999998</c:v>
                </c:pt>
                <c:pt idx="119">
                  <c:v>1859510.7999999998</c:v>
                </c:pt>
                <c:pt idx="120">
                  <c:v>1859510.7999999998</c:v>
                </c:pt>
                <c:pt idx="121">
                  <c:v>1859510.7999999998</c:v>
                </c:pt>
                <c:pt idx="122">
                  <c:v>1859510.7999999998</c:v>
                </c:pt>
                <c:pt idx="123">
                  <c:v>1859510.7999999998</c:v>
                </c:pt>
                <c:pt idx="124">
                  <c:v>1859510.7999999998</c:v>
                </c:pt>
                <c:pt idx="125">
                  <c:v>1859510.7999999998</c:v>
                </c:pt>
                <c:pt idx="126">
                  <c:v>1859510.7999999998</c:v>
                </c:pt>
                <c:pt idx="127">
                  <c:v>1859510.7999999998</c:v>
                </c:pt>
                <c:pt idx="128">
                  <c:v>1859510.7999999998</c:v>
                </c:pt>
                <c:pt idx="129">
                  <c:v>1859510.7999999998</c:v>
                </c:pt>
                <c:pt idx="130">
                  <c:v>1859510.7999999998</c:v>
                </c:pt>
                <c:pt idx="131">
                  <c:v>1859510.7999999998</c:v>
                </c:pt>
                <c:pt idx="132">
                  <c:v>1859510.7999999998</c:v>
                </c:pt>
                <c:pt idx="133">
                  <c:v>1859510.7999999998</c:v>
                </c:pt>
                <c:pt idx="134">
                  <c:v>1859510.7999999998</c:v>
                </c:pt>
                <c:pt idx="135">
                  <c:v>1859510.7999999998</c:v>
                </c:pt>
                <c:pt idx="136">
                  <c:v>1859510.7999999998</c:v>
                </c:pt>
                <c:pt idx="137">
                  <c:v>1859510.7999999998</c:v>
                </c:pt>
                <c:pt idx="138">
                  <c:v>1859510.7999999998</c:v>
                </c:pt>
                <c:pt idx="139">
                  <c:v>1859510.7999999998</c:v>
                </c:pt>
                <c:pt idx="140">
                  <c:v>1859510.7999999998</c:v>
                </c:pt>
                <c:pt idx="141">
                  <c:v>1859510.7999999998</c:v>
                </c:pt>
                <c:pt idx="142">
                  <c:v>1859510.7999999998</c:v>
                </c:pt>
                <c:pt idx="143">
                  <c:v>1859510.7999999998</c:v>
                </c:pt>
                <c:pt idx="144">
                  <c:v>1859510.7999999998</c:v>
                </c:pt>
                <c:pt idx="145">
                  <c:v>1859510.7999999998</c:v>
                </c:pt>
                <c:pt idx="146">
                  <c:v>1859510.7999999998</c:v>
                </c:pt>
                <c:pt idx="147">
                  <c:v>1859510.7999999998</c:v>
                </c:pt>
                <c:pt idx="148">
                  <c:v>1859510.7999999998</c:v>
                </c:pt>
                <c:pt idx="149">
                  <c:v>1859510.7999999998</c:v>
                </c:pt>
                <c:pt idx="150">
                  <c:v>1859510.7999999998</c:v>
                </c:pt>
                <c:pt idx="151">
                  <c:v>1859510.7999999998</c:v>
                </c:pt>
                <c:pt idx="152">
                  <c:v>1859510.7999999998</c:v>
                </c:pt>
                <c:pt idx="153">
                  <c:v>1859510.7999999998</c:v>
                </c:pt>
                <c:pt idx="154">
                  <c:v>1859510.7999999998</c:v>
                </c:pt>
                <c:pt idx="155">
                  <c:v>1859510.7999999998</c:v>
                </c:pt>
                <c:pt idx="156">
                  <c:v>1859510.7999999998</c:v>
                </c:pt>
                <c:pt idx="157">
                  <c:v>1859510.7999999998</c:v>
                </c:pt>
                <c:pt idx="158">
                  <c:v>1859510.7999999998</c:v>
                </c:pt>
                <c:pt idx="159">
                  <c:v>1859510.7999999998</c:v>
                </c:pt>
                <c:pt idx="160">
                  <c:v>1859510.7999999998</c:v>
                </c:pt>
                <c:pt idx="161">
                  <c:v>1859510.7999999998</c:v>
                </c:pt>
                <c:pt idx="162">
                  <c:v>1859510.7999999998</c:v>
                </c:pt>
                <c:pt idx="163">
                  <c:v>1859510.7999999998</c:v>
                </c:pt>
                <c:pt idx="164">
                  <c:v>1859510.7999999998</c:v>
                </c:pt>
                <c:pt idx="165">
                  <c:v>1859510.7999999998</c:v>
                </c:pt>
                <c:pt idx="166">
                  <c:v>1859510.7999999998</c:v>
                </c:pt>
                <c:pt idx="167">
                  <c:v>1859510.7999999998</c:v>
                </c:pt>
                <c:pt idx="168">
                  <c:v>1859510.7999999998</c:v>
                </c:pt>
                <c:pt idx="169">
                  <c:v>1859510.7999999998</c:v>
                </c:pt>
                <c:pt idx="170">
                  <c:v>1859510.7999999998</c:v>
                </c:pt>
                <c:pt idx="171">
                  <c:v>1859510.7999999998</c:v>
                </c:pt>
                <c:pt idx="172">
                  <c:v>1859510.7999999998</c:v>
                </c:pt>
                <c:pt idx="173">
                  <c:v>1859510.7999999998</c:v>
                </c:pt>
                <c:pt idx="174">
                  <c:v>1859510.7999999998</c:v>
                </c:pt>
                <c:pt idx="175">
                  <c:v>1859510.7999999998</c:v>
                </c:pt>
                <c:pt idx="176">
                  <c:v>1859510.7999999998</c:v>
                </c:pt>
                <c:pt idx="177">
                  <c:v>1859510.7999999998</c:v>
                </c:pt>
                <c:pt idx="178">
                  <c:v>1859510.7999999998</c:v>
                </c:pt>
                <c:pt idx="179">
                  <c:v>1859510.7999999998</c:v>
                </c:pt>
                <c:pt idx="180">
                  <c:v>1859510.7999999998</c:v>
                </c:pt>
                <c:pt idx="181">
                  <c:v>1859510.7999999998</c:v>
                </c:pt>
                <c:pt idx="182">
                  <c:v>1859510.7999999998</c:v>
                </c:pt>
                <c:pt idx="183">
                  <c:v>1859510.7999999998</c:v>
                </c:pt>
                <c:pt idx="184">
                  <c:v>1859510.7999999998</c:v>
                </c:pt>
                <c:pt idx="185">
                  <c:v>1859510.7999999998</c:v>
                </c:pt>
                <c:pt idx="186">
                  <c:v>1859510.7999999998</c:v>
                </c:pt>
                <c:pt idx="187">
                  <c:v>1859510.7999999998</c:v>
                </c:pt>
                <c:pt idx="188">
                  <c:v>1859510.7999999998</c:v>
                </c:pt>
                <c:pt idx="189">
                  <c:v>1859510.7999999998</c:v>
                </c:pt>
                <c:pt idx="190">
                  <c:v>1859510.7999999998</c:v>
                </c:pt>
                <c:pt idx="191">
                  <c:v>1859510.7999999998</c:v>
                </c:pt>
                <c:pt idx="192">
                  <c:v>1859510.7999999998</c:v>
                </c:pt>
                <c:pt idx="193">
                  <c:v>1859510.7999999998</c:v>
                </c:pt>
                <c:pt idx="194">
                  <c:v>1859510.7999999998</c:v>
                </c:pt>
                <c:pt idx="195">
                  <c:v>1859510.7999999998</c:v>
                </c:pt>
                <c:pt idx="196">
                  <c:v>1859510.7999999998</c:v>
                </c:pt>
                <c:pt idx="197">
                  <c:v>1859510.7999999998</c:v>
                </c:pt>
                <c:pt idx="198">
                  <c:v>1859510.7999999998</c:v>
                </c:pt>
                <c:pt idx="199">
                  <c:v>1859510.7999999998</c:v>
                </c:pt>
                <c:pt idx="200">
                  <c:v>1859510.7999999998</c:v>
                </c:pt>
                <c:pt idx="201">
                  <c:v>1859510.7999999998</c:v>
                </c:pt>
                <c:pt idx="202">
                  <c:v>1859510.7999999998</c:v>
                </c:pt>
                <c:pt idx="203">
                  <c:v>1859510.7999999998</c:v>
                </c:pt>
                <c:pt idx="204">
                  <c:v>1859510.7999999998</c:v>
                </c:pt>
                <c:pt idx="205">
                  <c:v>1859510.7999999998</c:v>
                </c:pt>
                <c:pt idx="206">
                  <c:v>1859510.7999999998</c:v>
                </c:pt>
                <c:pt idx="207">
                  <c:v>1859510.7999999998</c:v>
                </c:pt>
                <c:pt idx="208">
                  <c:v>1859510.7999999998</c:v>
                </c:pt>
                <c:pt idx="209">
                  <c:v>1859510.7999999998</c:v>
                </c:pt>
                <c:pt idx="210">
                  <c:v>1859510.7999999998</c:v>
                </c:pt>
                <c:pt idx="211">
                  <c:v>1859510.7999999998</c:v>
                </c:pt>
                <c:pt idx="212">
                  <c:v>1859510.7999999998</c:v>
                </c:pt>
                <c:pt idx="213">
                  <c:v>1859510.7999999998</c:v>
                </c:pt>
                <c:pt idx="214">
                  <c:v>1859510.7999999998</c:v>
                </c:pt>
                <c:pt idx="215">
                  <c:v>1859510.7999999998</c:v>
                </c:pt>
                <c:pt idx="216">
                  <c:v>1859510.7999999998</c:v>
                </c:pt>
                <c:pt idx="217">
                  <c:v>1859510.7999999998</c:v>
                </c:pt>
                <c:pt idx="218">
                  <c:v>1859510.7999999998</c:v>
                </c:pt>
                <c:pt idx="219">
                  <c:v>1859510.7999999998</c:v>
                </c:pt>
                <c:pt idx="220">
                  <c:v>1859510.7999999998</c:v>
                </c:pt>
                <c:pt idx="221">
                  <c:v>1859510.7999999998</c:v>
                </c:pt>
                <c:pt idx="222">
                  <c:v>1859510.7999999998</c:v>
                </c:pt>
                <c:pt idx="223">
                  <c:v>1859510.7999999998</c:v>
                </c:pt>
                <c:pt idx="224">
                  <c:v>1859510.7999999998</c:v>
                </c:pt>
                <c:pt idx="225">
                  <c:v>1859510.7999999998</c:v>
                </c:pt>
                <c:pt idx="226">
                  <c:v>1859510.7999999998</c:v>
                </c:pt>
                <c:pt idx="227">
                  <c:v>1859510.7999999998</c:v>
                </c:pt>
                <c:pt idx="228">
                  <c:v>1859510.7999999998</c:v>
                </c:pt>
                <c:pt idx="229">
                  <c:v>1859510.7999999998</c:v>
                </c:pt>
                <c:pt idx="230">
                  <c:v>1859510.7999999998</c:v>
                </c:pt>
                <c:pt idx="231">
                  <c:v>1859510.7999999998</c:v>
                </c:pt>
                <c:pt idx="232">
                  <c:v>1859510.7999999998</c:v>
                </c:pt>
                <c:pt idx="233">
                  <c:v>1859510.7999999998</c:v>
                </c:pt>
                <c:pt idx="234">
                  <c:v>1859510.7999999998</c:v>
                </c:pt>
                <c:pt idx="235">
                  <c:v>1859510.7999999998</c:v>
                </c:pt>
                <c:pt idx="236">
                  <c:v>1859510.7999999998</c:v>
                </c:pt>
                <c:pt idx="237">
                  <c:v>1859510.7999999998</c:v>
                </c:pt>
                <c:pt idx="238">
                  <c:v>1859510.7999999998</c:v>
                </c:pt>
                <c:pt idx="239">
                  <c:v>1859510.7999999998</c:v>
                </c:pt>
                <c:pt idx="240">
                  <c:v>1859510.7999999998</c:v>
                </c:pt>
                <c:pt idx="241">
                  <c:v>1859510.7999999998</c:v>
                </c:pt>
                <c:pt idx="242">
                  <c:v>1859510.7999999998</c:v>
                </c:pt>
                <c:pt idx="243">
                  <c:v>1859510.7999999998</c:v>
                </c:pt>
                <c:pt idx="244">
                  <c:v>1859510.7999999998</c:v>
                </c:pt>
                <c:pt idx="245">
                  <c:v>1859510.7999999998</c:v>
                </c:pt>
                <c:pt idx="246">
                  <c:v>1859510.7999999998</c:v>
                </c:pt>
                <c:pt idx="247">
                  <c:v>1859510.7999999998</c:v>
                </c:pt>
                <c:pt idx="248">
                  <c:v>1859510.7999999998</c:v>
                </c:pt>
                <c:pt idx="249">
                  <c:v>1859510.7999999998</c:v>
                </c:pt>
                <c:pt idx="250">
                  <c:v>1859510.7999999998</c:v>
                </c:pt>
                <c:pt idx="251">
                  <c:v>1859510.7999999998</c:v>
                </c:pt>
                <c:pt idx="252">
                  <c:v>1859510.7999999998</c:v>
                </c:pt>
                <c:pt idx="253">
                  <c:v>1859510.7999999998</c:v>
                </c:pt>
                <c:pt idx="254">
                  <c:v>1859510.7999999998</c:v>
                </c:pt>
                <c:pt idx="255">
                  <c:v>1859510.7999999998</c:v>
                </c:pt>
                <c:pt idx="256">
                  <c:v>1859510.7999999998</c:v>
                </c:pt>
                <c:pt idx="257">
                  <c:v>1859510.7999999998</c:v>
                </c:pt>
                <c:pt idx="258">
                  <c:v>1859510.7999999998</c:v>
                </c:pt>
                <c:pt idx="259">
                  <c:v>1859510.7999999998</c:v>
                </c:pt>
                <c:pt idx="260">
                  <c:v>1859510.7999999998</c:v>
                </c:pt>
                <c:pt idx="261">
                  <c:v>1859510.7999999998</c:v>
                </c:pt>
                <c:pt idx="262">
                  <c:v>1859510.7999999998</c:v>
                </c:pt>
                <c:pt idx="263">
                  <c:v>1859510.7999999998</c:v>
                </c:pt>
                <c:pt idx="264">
                  <c:v>1859510.7999999998</c:v>
                </c:pt>
                <c:pt idx="265">
                  <c:v>1859510.7999999998</c:v>
                </c:pt>
                <c:pt idx="266">
                  <c:v>1859510.7999999998</c:v>
                </c:pt>
                <c:pt idx="267">
                  <c:v>1859510.7999999998</c:v>
                </c:pt>
                <c:pt idx="268">
                  <c:v>1859510.7999999998</c:v>
                </c:pt>
                <c:pt idx="269">
                  <c:v>1859510.7999999998</c:v>
                </c:pt>
                <c:pt idx="270">
                  <c:v>1859510.7999999998</c:v>
                </c:pt>
                <c:pt idx="271">
                  <c:v>1859510.7999999998</c:v>
                </c:pt>
                <c:pt idx="272">
                  <c:v>1859510.7999999998</c:v>
                </c:pt>
                <c:pt idx="273">
                  <c:v>1859510.7999999998</c:v>
                </c:pt>
                <c:pt idx="274">
                  <c:v>1859510.7999999998</c:v>
                </c:pt>
                <c:pt idx="275">
                  <c:v>1859510.7999999998</c:v>
                </c:pt>
                <c:pt idx="276">
                  <c:v>1859510.7999999998</c:v>
                </c:pt>
                <c:pt idx="277">
                  <c:v>1859510.7999999998</c:v>
                </c:pt>
                <c:pt idx="278">
                  <c:v>1859510.7999999998</c:v>
                </c:pt>
                <c:pt idx="279">
                  <c:v>1859510.7999999998</c:v>
                </c:pt>
                <c:pt idx="280">
                  <c:v>1859510.7999999998</c:v>
                </c:pt>
                <c:pt idx="281">
                  <c:v>1859510.7999999998</c:v>
                </c:pt>
                <c:pt idx="282">
                  <c:v>1859510.7999999998</c:v>
                </c:pt>
                <c:pt idx="283">
                  <c:v>1859510.7999999998</c:v>
                </c:pt>
                <c:pt idx="284">
                  <c:v>1859510.7999999998</c:v>
                </c:pt>
                <c:pt idx="285">
                  <c:v>1859510.7999999998</c:v>
                </c:pt>
                <c:pt idx="286">
                  <c:v>1859510.7999999998</c:v>
                </c:pt>
                <c:pt idx="287">
                  <c:v>1859510.7999999998</c:v>
                </c:pt>
                <c:pt idx="288">
                  <c:v>1859510.7999999998</c:v>
                </c:pt>
                <c:pt idx="289">
                  <c:v>1859510.7999999998</c:v>
                </c:pt>
                <c:pt idx="290">
                  <c:v>1859510.7999999998</c:v>
                </c:pt>
                <c:pt idx="291">
                  <c:v>1859510.7999999998</c:v>
                </c:pt>
                <c:pt idx="292">
                  <c:v>1859510.7999999998</c:v>
                </c:pt>
                <c:pt idx="293">
                  <c:v>1859510.7999999998</c:v>
                </c:pt>
                <c:pt idx="294">
                  <c:v>1859510.7999999998</c:v>
                </c:pt>
                <c:pt idx="295">
                  <c:v>1859510.7999999998</c:v>
                </c:pt>
                <c:pt idx="296">
                  <c:v>1859510.7999999998</c:v>
                </c:pt>
                <c:pt idx="297">
                  <c:v>1859510.7999999998</c:v>
                </c:pt>
                <c:pt idx="298">
                  <c:v>1859510.7999999998</c:v>
                </c:pt>
                <c:pt idx="299">
                  <c:v>1859510.7999999998</c:v>
                </c:pt>
                <c:pt idx="300">
                  <c:v>1859510.7999999998</c:v>
                </c:pt>
                <c:pt idx="301">
                  <c:v>1859510.7999999998</c:v>
                </c:pt>
                <c:pt idx="302">
                  <c:v>1859510.7999999998</c:v>
                </c:pt>
                <c:pt idx="303">
                  <c:v>1859510.7999999998</c:v>
                </c:pt>
                <c:pt idx="304">
                  <c:v>1859510.7999999998</c:v>
                </c:pt>
                <c:pt idx="305">
                  <c:v>1859510.7999999998</c:v>
                </c:pt>
                <c:pt idx="306">
                  <c:v>1859510.7999999998</c:v>
                </c:pt>
                <c:pt idx="307">
                  <c:v>1859510.7999999998</c:v>
                </c:pt>
                <c:pt idx="308">
                  <c:v>1859510.7999999998</c:v>
                </c:pt>
                <c:pt idx="309">
                  <c:v>1859510.7999999998</c:v>
                </c:pt>
                <c:pt idx="310">
                  <c:v>1859510.7999999998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1340092.8640000001</c:v>
                </c:pt>
                <c:pt idx="32">
                  <c:v>1144289.6665000003</c:v>
                </c:pt>
                <c:pt idx="33">
                  <c:v>1139475.5665000002</c:v>
                </c:pt>
                <c:pt idx="34">
                  <c:v>1139475.5665000002</c:v>
                </c:pt>
                <c:pt idx="35">
                  <c:v>806436.22650000011</c:v>
                </c:pt>
                <c:pt idx="36">
                  <c:v>522229.48650000012</c:v>
                </c:pt>
                <c:pt idx="37">
                  <c:v>522229.48650000012</c:v>
                </c:pt>
                <c:pt idx="38">
                  <c:v>522229.48650000012</c:v>
                </c:pt>
                <c:pt idx="39">
                  <c:v>522229.48650000012</c:v>
                </c:pt>
                <c:pt idx="40">
                  <c:v>384279.51650000014</c:v>
                </c:pt>
                <c:pt idx="41">
                  <c:v>195208.58650000021</c:v>
                </c:pt>
                <c:pt idx="42">
                  <c:v>195208.58650000021</c:v>
                </c:pt>
                <c:pt idx="43">
                  <c:v>195208.58650000021</c:v>
                </c:pt>
                <c:pt idx="44">
                  <c:v>195208.58650000021</c:v>
                </c:pt>
                <c:pt idx="45">
                  <c:v>-41130.075999999885</c:v>
                </c:pt>
                <c:pt idx="46">
                  <c:v>-41130.075999999885</c:v>
                </c:pt>
                <c:pt idx="47">
                  <c:v>138063.99800000014</c:v>
                </c:pt>
                <c:pt idx="48">
                  <c:v>-51006.931999999797</c:v>
                </c:pt>
                <c:pt idx="49">
                  <c:v>-61506.78199999989</c:v>
                </c:pt>
                <c:pt idx="50">
                  <c:v>-64756.78199999989</c:v>
                </c:pt>
                <c:pt idx="51">
                  <c:v>-64756.78199999989</c:v>
                </c:pt>
                <c:pt idx="52">
                  <c:v>-64756.78199999989</c:v>
                </c:pt>
                <c:pt idx="53">
                  <c:v>-30802.177499999758</c:v>
                </c:pt>
                <c:pt idx="54">
                  <c:v>-30802.177499999758</c:v>
                </c:pt>
                <c:pt idx="55">
                  <c:v>-30802.177499999758</c:v>
                </c:pt>
                <c:pt idx="56">
                  <c:v>-30802.177499999758</c:v>
                </c:pt>
                <c:pt idx="57">
                  <c:v>-78069.909999999683</c:v>
                </c:pt>
                <c:pt idx="58">
                  <c:v>-78069.909999999683</c:v>
                </c:pt>
                <c:pt idx="59">
                  <c:v>-78069.909999999683</c:v>
                </c:pt>
                <c:pt idx="60">
                  <c:v>-78069.909999999683</c:v>
                </c:pt>
                <c:pt idx="61">
                  <c:v>-78069.909999999683</c:v>
                </c:pt>
                <c:pt idx="62">
                  <c:v>-67570.05999999959</c:v>
                </c:pt>
                <c:pt idx="63">
                  <c:v>-67570.05999999959</c:v>
                </c:pt>
                <c:pt idx="64">
                  <c:v>-67570.05999999959</c:v>
                </c:pt>
                <c:pt idx="65">
                  <c:v>-67570.05999999959</c:v>
                </c:pt>
                <c:pt idx="66">
                  <c:v>-67570.05999999959</c:v>
                </c:pt>
                <c:pt idx="67">
                  <c:v>-67570.05999999959</c:v>
                </c:pt>
                <c:pt idx="68">
                  <c:v>-67570.05999999959</c:v>
                </c:pt>
                <c:pt idx="69">
                  <c:v>-67570.05999999959</c:v>
                </c:pt>
                <c:pt idx="70">
                  <c:v>-67570.05999999959</c:v>
                </c:pt>
                <c:pt idx="71">
                  <c:v>-67570.05999999959</c:v>
                </c:pt>
                <c:pt idx="72">
                  <c:v>-67570.05999999959</c:v>
                </c:pt>
                <c:pt idx="73">
                  <c:v>-67570.05999999959</c:v>
                </c:pt>
                <c:pt idx="74">
                  <c:v>-67570.05999999959</c:v>
                </c:pt>
                <c:pt idx="75">
                  <c:v>-67570.05999999959</c:v>
                </c:pt>
                <c:pt idx="76">
                  <c:v>-67570.05999999959</c:v>
                </c:pt>
                <c:pt idx="77">
                  <c:v>-67570.05999999959</c:v>
                </c:pt>
                <c:pt idx="78">
                  <c:v>-67570.05999999959</c:v>
                </c:pt>
                <c:pt idx="79">
                  <c:v>-67570.05999999959</c:v>
                </c:pt>
                <c:pt idx="80">
                  <c:v>-67570.05999999959</c:v>
                </c:pt>
                <c:pt idx="81">
                  <c:v>-67570.05999999959</c:v>
                </c:pt>
                <c:pt idx="82">
                  <c:v>-67570.05999999959</c:v>
                </c:pt>
                <c:pt idx="83">
                  <c:v>-67570.05999999959</c:v>
                </c:pt>
                <c:pt idx="84">
                  <c:v>-67570.05999999959</c:v>
                </c:pt>
                <c:pt idx="85">
                  <c:v>-67570.05999999959</c:v>
                </c:pt>
                <c:pt idx="86">
                  <c:v>-67570.05999999959</c:v>
                </c:pt>
                <c:pt idx="87">
                  <c:v>-67570.05999999959</c:v>
                </c:pt>
                <c:pt idx="88">
                  <c:v>-67570.05999999959</c:v>
                </c:pt>
                <c:pt idx="89">
                  <c:v>-67570.05999999959</c:v>
                </c:pt>
                <c:pt idx="90">
                  <c:v>-67570.05999999959</c:v>
                </c:pt>
                <c:pt idx="91">
                  <c:v>-67570.05999999959</c:v>
                </c:pt>
                <c:pt idx="92">
                  <c:v>-67570.05999999959</c:v>
                </c:pt>
                <c:pt idx="93">
                  <c:v>-67570.05999999959</c:v>
                </c:pt>
                <c:pt idx="94">
                  <c:v>-67570.05999999959</c:v>
                </c:pt>
                <c:pt idx="95">
                  <c:v>-67570.05999999959</c:v>
                </c:pt>
                <c:pt idx="96">
                  <c:v>-67570.05999999959</c:v>
                </c:pt>
                <c:pt idx="97">
                  <c:v>-67570.05999999959</c:v>
                </c:pt>
                <c:pt idx="98">
                  <c:v>-67570.05999999959</c:v>
                </c:pt>
                <c:pt idx="99">
                  <c:v>-67570.05999999959</c:v>
                </c:pt>
                <c:pt idx="100">
                  <c:v>-67570.05999999959</c:v>
                </c:pt>
                <c:pt idx="101">
                  <c:v>-67570.05999999959</c:v>
                </c:pt>
                <c:pt idx="102">
                  <c:v>-67570.05999999959</c:v>
                </c:pt>
                <c:pt idx="103">
                  <c:v>-67570.05999999959</c:v>
                </c:pt>
                <c:pt idx="104">
                  <c:v>-67570.05999999959</c:v>
                </c:pt>
                <c:pt idx="105">
                  <c:v>-67570.05999999959</c:v>
                </c:pt>
                <c:pt idx="106">
                  <c:v>-67570.05999999959</c:v>
                </c:pt>
                <c:pt idx="107">
                  <c:v>-67570.05999999959</c:v>
                </c:pt>
                <c:pt idx="108">
                  <c:v>-67570.05999999959</c:v>
                </c:pt>
                <c:pt idx="109">
                  <c:v>-67570.05999999959</c:v>
                </c:pt>
                <c:pt idx="110">
                  <c:v>-67570.05999999959</c:v>
                </c:pt>
                <c:pt idx="111">
                  <c:v>-67570.05999999959</c:v>
                </c:pt>
                <c:pt idx="112">
                  <c:v>-67570.05999999959</c:v>
                </c:pt>
                <c:pt idx="113">
                  <c:v>-67570.05999999959</c:v>
                </c:pt>
                <c:pt idx="114">
                  <c:v>-67570.05999999959</c:v>
                </c:pt>
                <c:pt idx="115">
                  <c:v>-67570.05999999959</c:v>
                </c:pt>
                <c:pt idx="116">
                  <c:v>-67570.05999999959</c:v>
                </c:pt>
                <c:pt idx="117">
                  <c:v>-67570.05999999959</c:v>
                </c:pt>
                <c:pt idx="118">
                  <c:v>-67570.05999999959</c:v>
                </c:pt>
                <c:pt idx="119">
                  <c:v>-67570.05999999959</c:v>
                </c:pt>
                <c:pt idx="120">
                  <c:v>-67570.05999999959</c:v>
                </c:pt>
                <c:pt idx="121">
                  <c:v>-67570.05999999959</c:v>
                </c:pt>
                <c:pt idx="122">
                  <c:v>-67570.05999999959</c:v>
                </c:pt>
                <c:pt idx="123">
                  <c:v>-67570.05999999959</c:v>
                </c:pt>
                <c:pt idx="124">
                  <c:v>-67570.05999999959</c:v>
                </c:pt>
                <c:pt idx="125">
                  <c:v>-67570.05999999959</c:v>
                </c:pt>
                <c:pt idx="126">
                  <c:v>-67570.05999999959</c:v>
                </c:pt>
                <c:pt idx="127">
                  <c:v>-67570.05999999959</c:v>
                </c:pt>
                <c:pt idx="128">
                  <c:v>-67570.05999999959</c:v>
                </c:pt>
                <c:pt idx="129">
                  <c:v>-67570.05999999959</c:v>
                </c:pt>
                <c:pt idx="130">
                  <c:v>-67570.05999999959</c:v>
                </c:pt>
                <c:pt idx="131">
                  <c:v>-67570.05999999959</c:v>
                </c:pt>
                <c:pt idx="132">
                  <c:v>-67570.05999999959</c:v>
                </c:pt>
                <c:pt idx="133">
                  <c:v>-67570.05999999959</c:v>
                </c:pt>
                <c:pt idx="134">
                  <c:v>-67570.05999999959</c:v>
                </c:pt>
                <c:pt idx="135">
                  <c:v>-67570.05999999959</c:v>
                </c:pt>
                <c:pt idx="136">
                  <c:v>-67570.05999999959</c:v>
                </c:pt>
                <c:pt idx="137">
                  <c:v>-67570.05999999959</c:v>
                </c:pt>
                <c:pt idx="138">
                  <c:v>-67570.05999999959</c:v>
                </c:pt>
                <c:pt idx="139">
                  <c:v>-67570.05999999959</c:v>
                </c:pt>
                <c:pt idx="140">
                  <c:v>-67570.05999999959</c:v>
                </c:pt>
                <c:pt idx="141">
                  <c:v>-67570.05999999959</c:v>
                </c:pt>
                <c:pt idx="142">
                  <c:v>-67570.05999999959</c:v>
                </c:pt>
                <c:pt idx="143">
                  <c:v>-67570.05999999959</c:v>
                </c:pt>
                <c:pt idx="144">
                  <c:v>-67570.05999999959</c:v>
                </c:pt>
                <c:pt idx="145">
                  <c:v>-67570.05999999959</c:v>
                </c:pt>
                <c:pt idx="146">
                  <c:v>-67570.05999999959</c:v>
                </c:pt>
                <c:pt idx="147">
                  <c:v>-67570.05999999959</c:v>
                </c:pt>
                <c:pt idx="148">
                  <c:v>-67570.05999999959</c:v>
                </c:pt>
                <c:pt idx="149">
                  <c:v>-67570.05999999959</c:v>
                </c:pt>
                <c:pt idx="150">
                  <c:v>-67570.05999999959</c:v>
                </c:pt>
                <c:pt idx="151">
                  <c:v>-67570.05999999959</c:v>
                </c:pt>
                <c:pt idx="152">
                  <c:v>-67570.05999999959</c:v>
                </c:pt>
                <c:pt idx="153">
                  <c:v>-67570.05999999959</c:v>
                </c:pt>
                <c:pt idx="154">
                  <c:v>-67570.05999999959</c:v>
                </c:pt>
                <c:pt idx="155">
                  <c:v>-67570.05999999959</c:v>
                </c:pt>
                <c:pt idx="156">
                  <c:v>-67570.05999999959</c:v>
                </c:pt>
                <c:pt idx="157">
                  <c:v>-67570.05999999959</c:v>
                </c:pt>
                <c:pt idx="158">
                  <c:v>-67570.05999999959</c:v>
                </c:pt>
                <c:pt idx="159">
                  <c:v>-67570.05999999959</c:v>
                </c:pt>
                <c:pt idx="160">
                  <c:v>-67570.05999999959</c:v>
                </c:pt>
                <c:pt idx="161">
                  <c:v>-67570.05999999959</c:v>
                </c:pt>
                <c:pt idx="162">
                  <c:v>-67570.05999999959</c:v>
                </c:pt>
                <c:pt idx="163">
                  <c:v>-67570.05999999959</c:v>
                </c:pt>
                <c:pt idx="164">
                  <c:v>-67570.05999999959</c:v>
                </c:pt>
                <c:pt idx="165">
                  <c:v>-67570.05999999959</c:v>
                </c:pt>
                <c:pt idx="166">
                  <c:v>-67570.05999999959</c:v>
                </c:pt>
                <c:pt idx="167">
                  <c:v>-67570.05999999959</c:v>
                </c:pt>
                <c:pt idx="168">
                  <c:v>-67570.05999999959</c:v>
                </c:pt>
                <c:pt idx="169">
                  <c:v>-67570.05999999959</c:v>
                </c:pt>
                <c:pt idx="170">
                  <c:v>-67570.05999999959</c:v>
                </c:pt>
                <c:pt idx="171">
                  <c:v>-67570.05999999959</c:v>
                </c:pt>
                <c:pt idx="172">
                  <c:v>-67570.05999999959</c:v>
                </c:pt>
                <c:pt idx="173">
                  <c:v>-67570.05999999959</c:v>
                </c:pt>
                <c:pt idx="174">
                  <c:v>-67570.05999999959</c:v>
                </c:pt>
                <c:pt idx="175">
                  <c:v>-67570.05999999959</c:v>
                </c:pt>
                <c:pt idx="176">
                  <c:v>-67570.05999999959</c:v>
                </c:pt>
                <c:pt idx="177">
                  <c:v>-67570.05999999959</c:v>
                </c:pt>
                <c:pt idx="178">
                  <c:v>-67570.05999999959</c:v>
                </c:pt>
                <c:pt idx="179">
                  <c:v>-67570.05999999959</c:v>
                </c:pt>
                <c:pt idx="180">
                  <c:v>-67570.05999999959</c:v>
                </c:pt>
                <c:pt idx="181">
                  <c:v>-67570.05999999959</c:v>
                </c:pt>
                <c:pt idx="182">
                  <c:v>-67570.05999999959</c:v>
                </c:pt>
                <c:pt idx="183">
                  <c:v>-67570.05999999959</c:v>
                </c:pt>
                <c:pt idx="184">
                  <c:v>-67570.05999999959</c:v>
                </c:pt>
                <c:pt idx="185">
                  <c:v>-67570.05999999959</c:v>
                </c:pt>
                <c:pt idx="186">
                  <c:v>-67570.05999999959</c:v>
                </c:pt>
                <c:pt idx="187">
                  <c:v>-67570.05999999959</c:v>
                </c:pt>
                <c:pt idx="188">
                  <c:v>-67570.05999999959</c:v>
                </c:pt>
                <c:pt idx="189">
                  <c:v>-67570.05999999959</c:v>
                </c:pt>
                <c:pt idx="190">
                  <c:v>-67570.05999999959</c:v>
                </c:pt>
                <c:pt idx="191">
                  <c:v>-67570.05999999959</c:v>
                </c:pt>
                <c:pt idx="192">
                  <c:v>-67570.05999999959</c:v>
                </c:pt>
                <c:pt idx="193">
                  <c:v>-67570.05999999959</c:v>
                </c:pt>
                <c:pt idx="194">
                  <c:v>-67570.05999999959</c:v>
                </c:pt>
                <c:pt idx="195">
                  <c:v>-67570.05999999959</c:v>
                </c:pt>
                <c:pt idx="196">
                  <c:v>-67570.05999999959</c:v>
                </c:pt>
                <c:pt idx="197">
                  <c:v>-67570.05999999959</c:v>
                </c:pt>
                <c:pt idx="198">
                  <c:v>-67570.05999999959</c:v>
                </c:pt>
                <c:pt idx="199">
                  <c:v>-67570.05999999959</c:v>
                </c:pt>
                <c:pt idx="200">
                  <c:v>-67570.05999999959</c:v>
                </c:pt>
                <c:pt idx="201">
                  <c:v>-67570.05999999959</c:v>
                </c:pt>
                <c:pt idx="202">
                  <c:v>-67570.05999999959</c:v>
                </c:pt>
                <c:pt idx="203">
                  <c:v>-67570.05999999959</c:v>
                </c:pt>
                <c:pt idx="204">
                  <c:v>-67570.05999999959</c:v>
                </c:pt>
                <c:pt idx="205">
                  <c:v>-67570.05999999959</c:v>
                </c:pt>
                <c:pt idx="206">
                  <c:v>-67570.05999999959</c:v>
                </c:pt>
                <c:pt idx="207">
                  <c:v>-67570.05999999959</c:v>
                </c:pt>
                <c:pt idx="208">
                  <c:v>-67570.05999999959</c:v>
                </c:pt>
                <c:pt idx="209">
                  <c:v>-67570.05999999959</c:v>
                </c:pt>
                <c:pt idx="210">
                  <c:v>-67570.05999999959</c:v>
                </c:pt>
                <c:pt idx="211">
                  <c:v>-67570.05999999959</c:v>
                </c:pt>
                <c:pt idx="212">
                  <c:v>-67570.05999999959</c:v>
                </c:pt>
                <c:pt idx="213">
                  <c:v>-67570.05999999959</c:v>
                </c:pt>
                <c:pt idx="214">
                  <c:v>-67570.05999999959</c:v>
                </c:pt>
                <c:pt idx="215">
                  <c:v>-67570.05999999959</c:v>
                </c:pt>
                <c:pt idx="216">
                  <c:v>-67570.05999999959</c:v>
                </c:pt>
                <c:pt idx="217">
                  <c:v>-67570.05999999959</c:v>
                </c:pt>
                <c:pt idx="218">
                  <c:v>-67570.05999999959</c:v>
                </c:pt>
                <c:pt idx="219">
                  <c:v>-67570.05999999959</c:v>
                </c:pt>
                <c:pt idx="220">
                  <c:v>-67570.05999999959</c:v>
                </c:pt>
                <c:pt idx="221">
                  <c:v>-67570.05999999959</c:v>
                </c:pt>
                <c:pt idx="222">
                  <c:v>-67570.05999999959</c:v>
                </c:pt>
                <c:pt idx="223">
                  <c:v>-67570.05999999959</c:v>
                </c:pt>
                <c:pt idx="224">
                  <c:v>-67570.05999999959</c:v>
                </c:pt>
                <c:pt idx="225">
                  <c:v>-67570.05999999959</c:v>
                </c:pt>
                <c:pt idx="226">
                  <c:v>-67570.05999999959</c:v>
                </c:pt>
                <c:pt idx="227">
                  <c:v>-67570.05999999959</c:v>
                </c:pt>
                <c:pt idx="228">
                  <c:v>-67570.05999999959</c:v>
                </c:pt>
                <c:pt idx="229">
                  <c:v>-67570.05999999959</c:v>
                </c:pt>
                <c:pt idx="230">
                  <c:v>-67570.05999999959</c:v>
                </c:pt>
                <c:pt idx="231">
                  <c:v>-67570.05999999959</c:v>
                </c:pt>
                <c:pt idx="232">
                  <c:v>-67570.05999999959</c:v>
                </c:pt>
                <c:pt idx="233">
                  <c:v>-67570.05999999959</c:v>
                </c:pt>
                <c:pt idx="234">
                  <c:v>-67570.05999999959</c:v>
                </c:pt>
                <c:pt idx="235">
                  <c:v>-67570.05999999959</c:v>
                </c:pt>
                <c:pt idx="236">
                  <c:v>-67570.05999999959</c:v>
                </c:pt>
                <c:pt idx="237">
                  <c:v>-67570.05999999959</c:v>
                </c:pt>
                <c:pt idx="238">
                  <c:v>-67570.05999999959</c:v>
                </c:pt>
                <c:pt idx="239">
                  <c:v>-67570.05999999959</c:v>
                </c:pt>
                <c:pt idx="240">
                  <c:v>-67570.05999999959</c:v>
                </c:pt>
                <c:pt idx="241">
                  <c:v>-67570.05999999959</c:v>
                </c:pt>
                <c:pt idx="242">
                  <c:v>-67570.05999999959</c:v>
                </c:pt>
                <c:pt idx="243">
                  <c:v>-67570.05999999959</c:v>
                </c:pt>
                <c:pt idx="244">
                  <c:v>-67570.05999999959</c:v>
                </c:pt>
                <c:pt idx="245">
                  <c:v>-67570.05999999959</c:v>
                </c:pt>
                <c:pt idx="246">
                  <c:v>-67570.05999999959</c:v>
                </c:pt>
                <c:pt idx="247">
                  <c:v>-67570.05999999959</c:v>
                </c:pt>
                <c:pt idx="248">
                  <c:v>-67570.05999999959</c:v>
                </c:pt>
                <c:pt idx="249">
                  <c:v>-67570.05999999959</c:v>
                </c:pt>
                <c:pt idx="250">
                  <c:v>-67570.05999999959</c:v>
                </c:pt>
                <c:pt idx="251">
                  <c:v>-67570.05999999959</c:v>
                </c:pt>
                <c:pt idx="252">
                  <c:v>-67570.05999999959</c:v>
                </c:pt>
                <c:pt idx="253">
                  <c:v>-67570.05999999959</c:v>
                </c:pt>
                <c:pt idx="254">
                  <c:v>-67570.05999999959</c:v>
                </c:pt>
                <c:pt idx="255">
                  <c:v>-67570.05999999959</c:v>
                </c:pt>
                <c:pt idx="256">
                  <c:v>-67570.05999999959</c:v>
                </c:pt>
                <c:pt idx="257">
                  <c:v>-67570.05999999959</c:v>
                </c:pt>
                <c:pt idx="258">
                  <c:v>-67570.05999999959</c:v>
                </c:pt>
                <c:pt idx="259">
                  <c:v>-67570.05999999959</c:v>
                </c:pt>
                <c:pt idx="260">
                  <c:v>-67570.05999999959</c:v>
                </c:pt>
                <c:pt idx="261">
                  <c:v>-67570.05999999959</c:v>
                </c:pt>
                <c:pt idx="262">
                  <c:v>-67570.05999999959</c:v>
                </c:pt>
                <c:pt idx="263">
                  <c:v>-67570.05999999959</c:v>
                </c:pt>
                <c:pt idx="264">
                  <c:v>-67570.05999999959</c:v>
                </c:pt>
                <c:pt idx="265">
                  <c:v>-67570.05999999959</c:v>
                </c:pt>
                <c:pt idx="266">
                  <c:v>-67570.05999999959</c:v>
                </c:pt>
                <c:pt idx="267">
                  <c:v>-67570.05999999959</c:v>
                </c:pt>
                <c:pt idx="268">
                  <c:v>-67570.05999999959</c:v>
                </c:pt>
                <c:pt idx="269">
                  <c:v>-67570.05999999959</c:v>
                </c:pt>
                <c:pt idx="270">
                  <c:v>-67570.05999999959</c:v>
                </c:pt>
                <c:pt idx="271">
                  <c:v>-67570.05999999959</c:v>
                </c:pt>
                <c:pt idx="272">
                  <c:v>-67570.05999999959</c:v>
                </c:pt>
                <c:pt idx="273">
                  <c:v>-67570.05999999959</c:v>
                </c:pt>
                <c:pt idx="274">
                  <c:v>-67570.05999999959</c:v>
                </c:pt>
                <c:pt idx="275">
                  <c:v>-67570.05999999959</c:v>
                </c:pt>
                <c:pt idx="276">
                  <c:v>-67570.05999999959</c:v>
                </c:pt>
                <c:pt idx="277">
                  <c:v>-67570.05999999959</c:v>
                </c:pt>
                <c:pt idx="278">
                  <c:v>-67570.05999999959</c:v>
                </c:pt>
                <c:pt idx="279">
                  <c:v>-67570.05999999959</c:v>
                </c:pt>
                <c:pt idx="280">
                  <c:v>-67570.05999999959</c:v>
                </c:pt>
                <c:pt idx="281">
                  <c:v>-67570.05999999959</c:v>
                </c:pt>
                <c:pt idx="282">
                  <c:v>-67570.05999999959</c:v>
                </c:pt>
                <c:pt idx="283">
                  <c:v>-67570.05999999959</c:v>
                </c:pt>
                <c:pt idx="284">
                  <c:v>-67570.05999999959</c:v>
                </c:pt>
                <c:pt idx="285">
                  <c:v>-67570.05999999959</c:v>
                </c:pt>
                <c:pt idx="286">
                  <c:v>-67570.05999999959</c:v>
                </c:pt>
                <c:pt idx="287">
                  <c:v>-67570.05999999959</c:v>
                </c:pt>
                <c:pt idx="288">
                  <c:v>-67570.05999999959</c:v>
                </c:pt>
                <c:pt idx="289">
                  <c:v>-67570.05999999959</c:v>
                </c:pt>
                <c:pt idx="290">
                  <c:v>-67570.05999999959</c:v>
                </c:pt>
                <c:pt idx="291">
                  <c:v>-67570.05999999959</c:v>
                </c:pt>
                <c:pt idx="292">
                  <c:v>-67570.05999999959</c:v>
                </c:pt>
                <c:pt idx="293">
                  <c:v>-67570.05999999959</c:v>
                </c:pt>
                <c:pt idx="294">
                  <c:v>-67570.05999999959</c:v>
                </c:pt>
                <c:pt idx="295">
                  <c:v>-67570.05999999959</c:v>
                </c:pt>
                <c:pt idx="296">
                  <c:v>-67570.05999999959</c:v>
                </c:pt>
                <c:pt idx="297">
                  <c:v>-67570.05999999959</c:v>
                </c:pt>
                <c:pt idx="298">
                  <c:v>-67570.05999999959</c:v>
                </c:pt>
                <c:pt idx="299">
                  <c:v>-67570.05999999959</c:v>
                </c:pt>
                <c:pt idx="300">
                  <c:v>-67570.05999999959</c:v>
                </c:pt>
                <c:pt idx="301">
                  <c:v>-67570.05999999959</c:v>
                </c:pt>
                <c:pt idx="302">
                  <c:v>-67570.05999999959</c:v>
                </c:pt>
                <c:pt idx="303">
                  <c:v>-67570.05999999959</c:v>
                </c:pt>
                <c:pt idx="304">
                  <c:v>-67570.05999999959</c:v>
                </c:pt>
                <c:pt idx="305">
                  <c:v>-67570.05999999959</c:v>
                </c:pt>
                <c:pt idx="306">
                  <c:v>-67570.05999999959</c:v>
                </c:pt>
                <c:pt idx="307">
                  <c:v>-67570.05999999959</c:v>
                </c:pt>
                <c:pt idx="308">
                  <c:v>-67570.05999999959</c:v>
                </c:pt>
                <c:pt idx="309">
                  <c:v>-67570.05999999959</c:v>
                </c:pt>
                <c:pt idx="310">
                  <c:v>-67570.05999999959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4414062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44140625" customWidth="1"/>
    <col min="6" max="6" width="33.554687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15" zoomScale="85" zoomScaleNormal="85" workbookViewId="0">
      <selection activeCell="O56" sqref="O56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39" style="24" bestFit="1" customWidth="1"/>
    <col min="4" max="4" width="3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5" style="112" customWidth="1"/>
    <col min="9" max="9" width="11.5546875" style="112" bestFit="1" customWidth="1"/>
    <col min="10" max="10" width="12" style="113" bestFit="1" customWidth="1"/>
    <col min="11" max="11" width="11.5546875" style="112" bestFit="1" customWidth="1"/>
    <col min="12" max="12" width="2.44140625" style="112" customWidth="1"/>
    <col min="13" max="13" width="12.44140625" style="112" customWidth="1"/>
    <col min="14" max="14" width="11.5546875" style="112" bestFit="1" customWidth="1"/>
    <col min="15" max="15" width="39.44140625" style="112" bestFit="1" customWidth="1"/>
    <col min="16" max="16" width="1.44140625" style="112" customWidth="1"/>
    <col min="17" max="17" width="5.4414062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46083</v>
      </c>
      <c r="O1" s="404">
        <f ca="1">TODAY()</f>
        <v>46083</v>
      </c>
      <c r="Q1" s="3"/>
    </row>
    <row r="2" spans="2:28">
      <c r="B2" s="177"/>
      <c r="C2" s="178" t="s">
        <v>0</v>
      </c>
      <c r="D2" s="179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20" t="s">
        <v>76</v>
      </c>
      <c r="F4" s="721"/>
      <c r="G4" s="721"/>
      <c r="H4" s="722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20" t="s">
        <v>79</v>
      </c>
      <c r="F5" s="721"/>
      <c r="G5" s="721"/>
      <c r="H5" s="722"/>
      <c r="J5" s="113"/>
      <c r="Q5" s="3"/>
    </row>
    <row r="6" spans="2:28">
      <c r="B6" s="185"/>
      <c r="C6" s="186" t="s">
        <v>80</v>
      </c>
      <c r="D6" s="179"/>
      <c r="E6" s="723">
        <v>1791940.74</v>
      </c>
      <c r="F6" s="724"/>
      <c r="G6" s="724"/>
      <c r="H6" s="725"/>
    </row>
    <row r="7" spans="2:28" s="112" customFormat="1">
      <c r="B7" s="168"/>
      <c r="C7" s="689" t="s">
        <v>81</v>
      </c>
      <c r="D7" s="690"/>
      <c r="E7" s="691" t="s">
        <v>82</v>
      </c>
      <c r="F7" s="169"/>
      <c r="G7" s="187"/>
      <c r="J7" s="113"/>
      <c r="Q7" s="3"/>
    </row>
    <row r="8" spans="2:28" ht="30" customHeight="1">
      <c r="B8" s="714" t="s">
        <v>83</v>
      </c>
      <c r="C8" s="715" t="s">
        <v>84</v>
      </c>
      <c r="D8" s="216"/>
      <c r="E8" s="716" t="s">
        <v>85</v>
      </c>
      <c r="F8" s="238" t="s">
        <v>86</v>
      </c>
      <c r="G8" s="716" t="s">
        <v>87</v>
      </c>
      <c r="H8" s="239"/>
      <c r="I8" s="716" t="s">
        <v>88</v>
      </c>
      <c r="J8" s="238" t="s">
        <v>86</v>
      </c>
      <c r="K8" s="716" t="s">
        <v>89</v>
      </c>
      <c r="M8" s="411" t="s">
        <v>60</v>
      </c>
      <c r="N8" s="411" t="s">
        <v>60</v>
      </c>
      <c r="O8" s="726" t="s">
        <v>90</v>
      </c>
      <c r="Z8" s="112"/>
      <c r="AA8" s="112"/>
      <c r="AB8" s="112"/>
    </row>
    <row r="9" spans="2:28">
      <c r="B9" s="714"/>
      <c r="C9" s="715"/>
      <c r="D9" s="216"/>
      <c r="E9" s="716"/>
      <c r="F9" s="126">
        <f>G49-E19</f>
        <v>25</v>
      </c>
      <c r="G9" s="716"/>
      <c r="H9" s="239"/>
      <c r="I9" s="716"/>
      <c r="J9" s="127">
        <f>K49-I19</f>
        <v>99</v>
      </c>
      <c r="K9" s="716"/>
      <c r="M9" s="363">
        <f ca="1">AVERAGE(M11,M18,M21,M28,M39,M47,M54,M51)</f>
        <v>1</v>
      </c>
      <c r="N9" s="363">
        <f ca="1">AVERAGE(N11,N18,N21,N28,N39,N47,N54,N51)</f>
        <v>1</v>
      </c>
      <c r="O9" s="72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91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92</v>
      </c>
      <c r="C12" s="250" t="s">
        <v>93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94</v>
      </c>
      <c r="C13" s="250" t="s">
        <v>95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96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97</v>
      </c>
      <c r="C15" s="250" t="s">
        <v>98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99</v>
      </c>
      <c r="C16" s="250" t="s">
        <v>100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101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102</v>
      </c>
      <c r="C19" s="250" t="s">
        <v>103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105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107</v>
      </c>
      <c r="C22" s="250" t="s">
        <v>108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110</v>
      </c>
      <c r="C23" s="250" t="s">
        <v>111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112</v>
      </c>
      <c r="C24" s="250" t="s">
        <v>113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115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116</v>
      </c>
      <c r="C26" s="250" t="s">
        <v>117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119</v>
      </c>
      <c r="C29" s="250" t="s">
        <v>120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121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122</v>
      </c>
      <c r="C31" s="250" t="s">
        <v>123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124</v>
      </c>
      <c r="C32" s="250" t="s">
        <v>125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126</v>
      </c>
      <c r="C33" s="250" t="s">
        <v>127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128</v>
      </c>
      <c r="C34" s="250" t="s">
        <v>129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130</v>
      </c>
      <c r="C35" s="250" t="s">
        <v>131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132</v>
      </c>
      <c r="C36" s="250" t="s">
        <v>133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">
      <c r="B37" s="249" t="s">
        <v>134</v>
      </c>
      <c r="C37" s="244" t="s">
        <v>135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136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137</v>
      </c>
      <c r="C40" s="250" t="s">
        <v>138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139</v>
      </c>
      <c r="C41" s="250" t="s">
        <v>140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141</v>
      </c>
      <c r="C42" s="250" t="s">
        <v>142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143</v>
      </c>
      <c r="C43" s="250" t="s">
        <v>144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145</v>
      </c>
      <c r="C44" s="250" t="s">
        <v>146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147</v>
      </c>
      <c r="C45" s="250" t="s">
        <v>148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149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150</v>
      </c>
      <c r="C48" s="244" t="s">
        <v>149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151</v>
      </c>
      <c r="C49" s="244" t="s">
        <v>152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153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154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155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83</v>
      </c>
      <c r="K54" s="247">
        <f>MAX(K55:K60)</f>
        <v>46076</v>
      </c>
      <c r="L54" s="114"/>
      <c r="M54" s="362">
        <f>(J55*M55+J56*M56+J57*M57+J58*M58+J59*M59+J60*M60)/SUM(J55:J60)</f>
        <v>1</v>
      </c>
      <c r="N54" s="362">
        <f ca="1">(K55*N55+K56*N56+K57*N57+K58*N58+K59*N59+K60*N60)/SUM(K55:K60)</f>
        <v>1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156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157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1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46069</v>
      </c>
      <c r="J59" s="252">
        <v>1</v>
      </c>
      <c r="K59" s="254">
        <f>WORKDAY.INTL(I59,J59,1,Data!$C$3:$C$14)</f>
        <v>46070</v>
      </c>
      <c r="M59" s="255">
        <v>1</v>
      </c>
      <c r="N59" s="255">
        <f t="shared" ca="1" si="8"/>
        <v>1</v>
      </c>
      <c r="O59" s="122"/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46069</v>
      </c>
      <c r="J60" s="252">
        <v>5</v>
      </c>
      <c r="K60" s="254">
        <f>WORKDAY.INTL(I60,J60,1,Data!$C$3:$C$14)</f>
        <v>46076</v>
      </c>
      <c r="M60" s="255">
        <v>1</v>
      </c>
      <c r="N60" s="255">
        <f t="shared" ca="1" si="8"/>
        <v>1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C17" sqref="C17:D17"/>
    </sheetView>
  </sheetViews>
  <sheetFormatPr defaultColWidth="8.44140625" defaultRowHeight="14.4"/>
  <cols>
    <col min="1" max="1" width="5.44140625" style="93" customWidth="1"/>
    <col min="2" max="2" width="5.44140625" style="131" customWidth="1"/>
    <col min="3" max="4" width="23.44140625" style="129" customWidth="1"/>
    <col min="5" max="5" width="6.5546875" style="129" customWidth="1"/>
    <col min="6" max="6" width="17.5546875" style="129" bestFit="1" customWidth="1"/>
    <col min="7" max="7" width="11.5546875" style="129" bestFit="1" customWidth="1"/>
    <col min="8" max="8" width="15.44140625" style="129" customWidth="1"/>
    <col min="9" max="9" width="1.5546875" style="129" customWidth="1"/>
    <col min="10" max="10" width="3.44140625" style="93" customWidth="1"/>
    <col min="11" max="11" width="1.5546875" style="176" customWidth="1"/>
    <col min="12" max="12" width="29.44140625" style="93" customWidth="1"/>
    <col min="13" max="13" width="1.5546875" style="129" customWidth="1"/>
    <col min="14" max="14" width="29.44140625" style="129" customWidth="1"/>
    <col min="15" max="15" width="1.44140625" style="93" customWidth="1"/>
    <col min="16" max="16" width="17" style="129" customWidth="1"/>
    <col min="17" max="17" width="5.44140625" style="129" customWidth="1"/>
    <col min="18" max="18" width="112" style="129" bestFit="1" customWidth="1"/>
    <col min="19" max="19" width="4.44140625" style="129" customWidth="1"/>
    <col min="20" max="20" width="14.44140625" style="129" customWidth="1"/>
    <col min="21" max="21" width="10.44140625" style="93" bestFit="1" customWidth="1"/>
    <col min="22" max="23" width="8.44140625" style="93"/>
    <col min="24" max="24" width="5.4414062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4414062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.2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1865330.2299999997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-73389.489999999525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-4.0955310832432729E-2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83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.2">
      <c r="B13" s="353">
        <v>1</v>
      </c>
      <c r="C13" s="705" t="s">
        <v>184</v>
      </c>
      <c r="D13" s="706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3.2">
      <c r="B14" s="155">
        <v>2</v>
      </c>
      <c r="C14" s="705" t="s">
        <v>186</v>
      </c>
      <c r="D14" s="706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3.2">
      <c r="B15" s="353">
        <v>3</v>
      </c>
      <c r="C15" s="705" t="s">
        <v>188</v>
      </c>
      <c r="D15" s="706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3.2">
      <c r="B16" s="353">
        <v>4</v>
      </c>
      <c r="C16" s="703" t="s">
        <v>152</v>
      </c>
      <c r="D16" s="704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3.2">
      <c r="B17" s="353">
        <v>5</v>
      </c>
      <c r="C17" s="703" t="s">
        <v>54</v>
      </c>
      <c r="D17" s="704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 t="s">
        <v>192</v>
      </c>
      <c r="S17" s="142"/>
    </row>
    <row r="18" spans="2:19" s="93" customFormat="1" ht="13.2">
      <c r="B18" s="353">
        <v>6</v>
      </c>
      <c r="C18" s="703" t="s">
        <v>193</v>
      </c>
      <c r="D18" s="704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2">
      <c r="B19" s="353">
        <v>7</v>
      </c>
      <c r="C19" s="705" t="s">
        <v>193</v>
      </c>
      <c r="D19" s="70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194</v>
      </c>
      <c r="C23" s="146" t="s">
        <v>195</v>
      </c>
      <c r="D23" s="146"/>
      <c r="F23" s="147"/>
      <c r="H23" s="116"/>
    </row>
    <row r="24" spans="2:19" s="93" customFormat="1" ht="13.2">
      <c r="C24" s="148" t="s">
        <v>196</v>
      </c>
      <c r="D24" s="149"/>
      <c r="F24" s="150"/>
    </row>
    <row r="25" spans="2:19" s="93" customFormat="1" ht="13.2">
      <c r="C25" s="148" t="s">
        <v>197</v>
      </c>
      <c r="D25" s="149"/>
    </row>
    <row r="26" spans="2:19" s="93" customFormat="1" ht="13.2">
      <c r="C26" s="151" t="s">
        <v>198</v>
      </c>
      <c r="D26" s="152"/>
    </row>
    <row r="27" spans="2:19" s="93" customFormat="1" ht="13.2">
      <c r="C27" s="153" t="s">
        <v>199</v>
      </c>
      <c r="D27" s="149"/>
    </row>
    <row r="28" spans="2:19" s="93" customFormat="1" ht="13.2">
      <c r="B28" s="117"/>
      <c r="C28" s="153" t="s">
        <v>200</v>
      </c>
      <c r="D28" s="149"/>
    </row>
    <row r="29" spans="2:19" s="93" customFormat="1" ht="13.2">
      <c r="B29" s="117"/>
      <c r="C29" s="93" t="s">
        <v>201</v>
      </c>
    </row>
    <row r="30" spans="2:19" s="93" customFormat="1" ht="27.75" customHeight="1">
      <c r="B30" s="117"/>
      <c r="C30" s="154" t="s">
        <v>202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83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203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204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205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206</v>
      </c>
      <c r="F2" s="83" t="s">
        <v>207</v>
      </c>
    </row>
    <row r="3" spans="3:8">
      <c r="C3" s="79">
        <v>45658</v>
      </c>
      <c r="D3" s="73" t="s">
        <v>208</v>
      </c>
      <c r="F3" s="81" t="s">
        <v>209</v>
      </c>
    </row>
    <row r="4" spans="3:8">
      <c r="C4" s="79">
        <v>45737</v>
      </c>
      <c r="D4" s="73" t="s">
        <v>210</v>
      </c>
      <c r="F4" s="81" t="s">
        <v>211</v>
      </c>
    </row>
    <row r="5" spans="3:8">
      <c r="C5" s="79">
        <v>45765</v>
      </c>
      <c r="D5" s="73" t="s">
        <v>212</v>
      </c>
      <c r="F5" s="81" t="s">
        <v>213</v>
      </c>
    </row>
    <row r="6" spans="3:8" ht="13.8" thickBot="1">
      <c r="C6" s="79">
        <v>45768</v>
      </c>
      <c r="D6" s="73" t="s">
        <v>214</v>
      </c>
      <c r="F6" s="82" t="s">
        <v>215</v>
      </c>
    </row>
    <row r="7" spans="3:8">
      <c r="C7" s="79">
        <v>45774</v>
      </c>
      <c r="D7" s="73" t="s">
        <v>216</v>
      </c>
    </row>
    <row r="8" spans="3:8">
      <c r="C8" s="79">
        <v>45765</v>
      </c>
      <c r="D8" s="73" t="s">
        <v>217</v>
      </c>
    </row>
    <row r="9" spans="3:8">
      <c r="C9" s="79">
        <v>45778</v>
      </c>
      <c r="D9" s="73" t="s">
        <v>218</v>
      </c>
    </row>
    <row r="10" spans="3:8">
      <c r="C10" s="79">
        <v>45824</v>
      </c>
      <c r="D10" s="73" t="s">
        <v>219</v>
      </c>
    </row>
    <row r="11" spans="3:8">
      <c r="C11" s="79">
        <v>45878</v>
      </c>
      <c r="D11" s="73" t="s">
        <v>220</v>
      </c>
    </row>
    <row r="12" spans="3:8">
      <c r="C12" s="79">
        <v>45924</v>
      </c>
      <c r="D12" s="73" t="s">
        <v>221</v>
      </c>
    </row>
    <row r="13" spans="3:8">
      <c r="C13" s="79">
        <v>46007</v>
      </c>
      <c r="D13" s="73" t="s">
        <v>222</v>
      </c>
      <c r="F13" s="85"/>
      <c r="H13" s="73" t="s">
        <v>223</v>
      </c>
    </row>
    <row r="14" spans="3:8">
      <c r="C14" s="79">
        <v>46016</v>
      </c>
      <c r="D14" s="73" t="s">
        <v>224</v>
      </c>
    </row>
    <row r="15" spans="3:8" ht="13.8" thickBot="1">
      <c r="C15" s="80">
        <v>46017</v>
      </c>
      <c r="D15" s="73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226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227</v>
      </c>
      <c r="K4" s="112"/>
      <c r="L4" s="112"/>
    </row>
    <row r="5" spans="1:12" ht="14.4" thickBot="1">
      <c r="A5" s="216"/>
      <c r="B5" s="729" t="s">
        <v>228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1865330.2299999997</v>
      </c>
      <c r="I5" s="216"/>
      <c r="J5" s="224">
        <f>SUM(J9:J23)</f>
        <v>-299204.96423369547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83</v>
      </c>
      <c r="C7" s="227"/>
      <c r="D7" s="226" t="s">
        <v>229</v>
      </c>
      <c r="E7" s="227"/>
      <c r="F7" s="228" t="s">
        <v>230</v>
      </c>
      <c r="G7" s="229"/>
      <c r="H7" s="228" t="s">
        <v>231</v>
      </c>
      <c r="I7" s="229"/>
      <c r="J7" s="228" t="s">
        <v>232</v>
      </c>
      <c r="K7" s="173"/>
      <c r="L7" s="115" t="s">
        <v>233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69527.3</v>
      </c>
      <c r="I21" s="89"/>
      <c r="J21" s="233">
        <f t="shared" si="0"/>
        <v>46393.179824275358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M1" zoomScale="85" zoomScaleNormal="85" workbookViewId="0">
      <pane ySplit="4" topLeftCell="A118" activePane="bottomLeft" state="frozen"/>
      <selection activeCell="X33" sqref="X33"/>
      <selection pane="bottomLeft" activeCell="R137" sqref="R137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8" width="17.44140625" style="24" hidden="1" customWidth="1"/>
    <col min="9" max="9" width="22.44140625" style="351" hidden="1" customWidth="1"/>
    <col min="10" max="10" width="22.44140625" style="351" bestFit="1" customWidth="1"/>
    <col min="11" max="12" width="5.4414062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9.44140625" style="112" bestFit="1" customWidth="1"/>
    <col min="19" max="19" width="32.44140625" style="112" bestFit="1" customWidth="1"/>
    <col min="20" max="21" width="17.44140625" style="544" customWidth="1"/>
    <col min="22" max="22" width="17.44140625" style="112" customWidth="1"/>
    <col min="23" max="23" width="17.44140625" style="544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9" t="s">
        <v>235</v>
      </c>
      <c r="C2" s="740"/>
      <c r="D2" s="740"/>
      <c r="E2" s="740"/>
      <c r="F2" s="740"/>
      <c r="G2" s="740"/>
      <c r="H2" s="671"/>
      <c r="I2" s="259">
        <f>SUM(I6:I163)</f>
        <v>1566125.2657663045</v>
      </c>
      <c r="J2" s="259">
        <f>SUM(J6:J163)</f>
        <v>1791940.7415162672</v>
      </c>
      <c r="L2" s="741" t="s">
        <v>236</v>
      </c>
      <c r="M2" s="742"/>
      <c r="N2" s="742"/>
      <c r="O2" s="742"/>
      <c r="P2" s="742"/>
      <c r="Q2" s="742"/>
      <c r="R2" s="743" t="s">
        <v>237</v>
      </c>
      <c r="S2" s="744"/>
      <c r="T2" s="744"/>
      <c r="U2" s="744"/>
      <c r="V2" s="744"/>
      <c r="W2" s="745"/>
      <c r="X2" s="478">
        <f>SUM(X6:X163)</f>
        <v>1865330.2299999997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" thickBot="1">
      <c r="A4" s="166"/>
      <c r="B4" s="260" t="s">
        <v>238</v>
      </c>
      <c r="C4" s="261" t="s">
        <v>239</v>
      </c>
      <c r="D4" s="261" t="s">
        <v>240</v>
      </c>
      <c r="E4" s="261" t="s">
        <v>241</v>
      </c>
      <c r="F4" s="465" t="s">
        <v>242</v>
      </c>
      <c r="G4" s="262" t="s">
        <v>243</v>
      </c>
      <c r="H4" s="640" t="s">
        <v>244</v>
      </c>
      <c r="I4" s="263" t="s">
        <v>245</v>
      </c>
      <c r="J4" s="263" t="str">
        <f>IF(J2-'Revenue Tracking'!D4&gt;=0, "Total Revenue", "ERROR on REV" )</f>
        <v>Total Revenue</v>
      </c>
      <c r="K4" s="166"/>
      <c r="L4" s="260" t="s">
        <v>238</v>
      </c>
      <c r="M4" s="261" t="s">
        <v>246</v>
      </c>
      <c r="N4" s="261" t="s">
        <v>240</v>
      </c>
      <c r="O4" s="261" t="s">
        <v>241</v>
      </c>
      <c r="P4" s="465" t="s">
        <v>242</v>
      </c>
      <c r="Q4" s="373" t="s">
        <v>247</v>
      </c>
      <c r="R4" s="615" t="s">
        <v>248</v>
      </c>
      <c r="S4" s="616" t="s">
        <v>180</v>
      </c>
      <c r="T4" s="640" t="s">
        <v>181</v>
      </c>
      <c r="U4" s="641" t="s">
        <v>249</v>
      </c>
      <c r="V4" s="373" t="s">
        <v>250</v>
      </c>
      <c r="W4" s="640" t="s">
        <v>244</v>
      </c>
      <c r="X4" s="480" t="s">
        <v>245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251</v>
      </c>
      <c r="D6" s="283" t="s">
        <v>252</v>
      </c>
      <c r="E6" s="284"/>
      <c r="F6" s="437"/>
      <c r="G6" s="391">
        <f>D164</f>
        <v>469263.17000000016</v>
      </c>
      <c r="H6" s="533">
        <v>45925</v>
      </c>
      <c r="I6" s="736">
        <f>SUM(G6:G11)</f>
        <v>469263.17000000016</v>
      </c>
      <c r="J6" s="736">
        <f>F164</f>
        <v>533253.60227272741</v>
      </c>
      <c r="K6" s="388"/>
      <c r="L6" s="282">
        <v>1</v>
      </c>
      <c r="M6" s="417" t="s">
        <v>253</v>
      </c>
      <c r="N6" s="283" t="s">
        <v>254</v>
      </c>
      <c r="O6" s="639">
        <v>282</v>
      </c>
      <c r="P6" s="437">
        <v>1150.5</v>
      </c>
      <c r="Q6" s="391">
        <f>O6*P6</f>
        <v>324441</v>
      </c>
      <c r="R6" s="581"/>
      <c r="S6" s="618" t="s">
        <v>255</v>
      </c>
      <c r="T6" s="647">
        <v>45869</v>
      </c>
      <c r="U6" s="655">
        <v>533253.60227272741</v>
      </c>
      <c r="V6" s="749">
        <f>J6-SUM(U6:U11)</f>
        <v>0</v>
      </c>
      <c r="W6" s="533">
        <v>45925</v>
      </c>
      <c r="X6" s="746">
        <f>SUM(Q6:Q11)</f>
        <v>324441</v>
      </c>
      <c r="Y6" s="482"/>
    </row>
    <row r="7" spans="1:76" ht="15" customHeight="1">
      <c r="B7" s="312">
        <v>1</v>
      </c>
      <c r="C7" s="418"/>
      <c r="D7" s="389" t="s">
        <v>256</v>
      </c>
      <c r="E7" s="390"/>
      <c r="F7" s="459"/>
      <c r="G7" s="316"/>
      <c r="H7" s="566"/>
      <c r="I7" s="737"/>
      <c r="J7" s="737"/>
      <c r="K7" s="289"/>
      <c r="L7" s="312">
        <v>1</v>
      </c>
      <c r="M7" s="314" t="s">
        <v>253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50"/>
      <c r="W7" s="566"/>
      <c r="X7" s="74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7"/>
      <c r="J8" s="737"/>
      <c r="K8" s="289"/>
      <c r="L8" s="312">
        <v>1</v>
      </c>
      <c r="M8" s="314" t="s">
        <v>253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50"/>
      <c r="W8" s="566"/>
      <c r="X8" s="74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7"/>
      <c r="J9" s="737"/>
      <c r="K9" s="289"/>
      <c r="L9" s="312">
        <v>1</v>
      </c>
      <c r="M9" s="314" t="s">
        <v>253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50"/>
      <c r="W9" s="567"/>
      <c r="X9" s="74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7"/>
      <c r="J10" s="737"/>
      <c r="K10" s="289"/>
      <c r="L10" s="312">
        <v>1</v>
      </c>
      <c r="M10" s="314" t="s">
        <v>253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50"/>
      <c r="W10" s="567"/>
      <c r="X10" s="74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8"/>
      <c r="J11" s="738"/>
      <c r="K11" s="290"/>
      <c r="L11" s="317">
        <v>1</v>
      </c>
      <c r="M11" s="419" t="s">
        <v>253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51"/>
      <c r="W11" s="568"/>
      <c r="X11" s="748"/>
      <c r="Y11" s="599" t="s">
        <v>257</v>
      </c>
      <c r="Z11" s="600" t="s">
        <v>258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259</v>
      </c>
      <c r="Z12" s="602">
        <f>G55</f>
        <v>262993.38260869565</v>
      </c>
    </row>
    <row r="13" spans="1:76" ht="14.25" customHeight="1">
      <c r="B13" s="294">
        <v>2</v>
      </c>
      <c r="C13" s="320" t="s">
        <v>260</v>
      </c>
      <c r="D13" s="320" t="s">
        <v>261</v>
      </c>
      <c r="E13" s="366"/>
      <c r="F13" s="457"/>
      <c r="G13" s="297">
        <f>D165</f>
        <v>140000</v>
      </c>
      <c r="H13" s="536">
        <f>H6</f>
        <v>45925</v>
      </c>
      <c r="I13" s="730">
        <f>SUM(G13:G21)</f>
        <v>140000</v>
      </c>
      <c r="J13" s="730">
        <f>F165</f>
        <v>159090.90909090909</v>
      </c>
      <c r="K13" s="298"/>
      <c r="L13" s="294">
        <v>2</v>
      </c>
      <c r="M13" s="420" t="s">
        <v>262</v>
      </c>
      <c r="N13" s="320" t="s">
        <v>263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255</v>
      </c>
      <c r="T13" s="648">
        <v>45869</v>
      </c>
      <c r="U13" s="656">
        <v>78238.497607066238</v>
      </c>
      <c r="V13" s="752">
        <f>J13-SUM(U13:U21)</f>
        <v>0</v>
      </c>
      <c r="W13" s="536">
        <f>W6</f>
        <v>45925</v>
      </c>
      <c r="X13" s="733">
        <f>SUM(Q13:Q21)</f>
        <v>137740.70000000001</v>
      </c>
      <c r="Y13" s="601" t="s">
        <v>264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31"/>
      <c r="J14" s="731"/>
      <c r="K14" s="302"/>
      <c r="L14" s="299">
        <v>2</v>
      </c>
      <c r="M14" s="426" t="s">
        <v>262</v>
      </c>
      <c r="N14" s="408" t="s">
        <v>265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266</v>
      </c>
      <c r="T14" s="653">
        <v>45869</v>
      </c>
      <c r="U14" s="656">
        <v>80852.41148384285</v>
      </c>
      <c r="V14" s="753"/>
      <c r="W14" s="654">
        <v>45869</v>
      </c>
      <c r="X14" s="734"/>
      <c r="Y14" s="601" t="s">
        <v>267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31"/>
      <c r="J15" s="731"/>
      <c r="K15" s="302"/>
      <c r="L15" s="299">
        <v>2</v>
      </c>
      <c r="M15" s="426" t="s">
        <v>262</v>
      </c>
      <c r="N15" s="408" t="s">
        <v>268</v>
      </c>
      <c r="O15" s="551"/>
      <c r="P15" s="453"/>
      <c r="Q15" s="477">
        <v>-43606.080000000002</v>
      </c>
      <c r="R15" s="587"/>
      <c r="S15" s="624" t="s">
        <v>269</v>
      </c>
      <c r="T15" s="670">
        <v>45930</v>
      </c>
      <c r="U15" s="656"/>
      <c r="V15" s="753"/>
      <c r="W15" s="669">
        <v>45926</v>
      </c>
      <c r="X15" s="73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31"/>
      <c r="J16" s="731"/>
      <c r="K16" s="302"/>
      <c r="L16" s="299">
        <v>2</v>
      </c>
      <c r="M16" s="426" t="s">
        <v>262</v>
      </c>
      <c r="N16" s="408" t="s">
        <v>270</v>
      </c>
      <c r="O16" s="551"/>
      <c r="P16" s="453"/>
      <c r="Q16" s="477">
        <v>-45062.94</v>
      </c>
      <c r="R16" s="587"/>
      <c r="S16" s="624" t="s">
        <v>271</v>
      </c>
      <c r="T16" s="653">
        <v>45900</v>
      </c>
      <c r="U16" s="656"/>
      <c r="V16" s="753"/>
      <c r="W16" s="654">
        <v>45900</v>
      </c>
      <c r="X16" s="73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31"/>
      <c r="J17" s="731"/>
      <c r="K17" s="302"/>
      <c r="L17" s="299">
        <v>2</v>
      </c>
      <c r="M17" s="426" t="s">
        <v>262</v>
      </c>
      <c r="N17" s="692" t="s">
        <v>272</v>
      </c>
      <c r="O17" s="551"/>
      <c r="P17" s="453"/>
      <c r="Q17" s="477"/>
      <c r="R17" s="587"/>
      <c r="S17" s="624"/>
      <c r="T17" s="522"/>
      <c r="U17" s="656">
        <v>0</v>
      </c>
      <c r="V17" s="753"/>
      <c r="W17" s="571"/>
      <c r="X17" s="734"/>
      <c r="Y17" s="601" t="s">
        <v>273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31"/>
      <c r="J18" s="731"/>
      <c r="K18" s="302"/>
      <c r="L18" s="299">
        <v>2</v>
      </c>
      <c r="M18" s="426" t="s">
        <v>262</v>
      </c>
      <c r="N18" s="408" t="s">
        <v>274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275</v>
      </c>
      <c r="T18" s="649">
        <v>45900</v>
      </c>
      <c r="U18" s="656">
        <v>0</v>
      </c>
      <c r="V18" s="753"/>
      <c r="W18" s="537">
        <v>45961</v>
      </c>
      <c r="X18" s="734"/>
      <c r="Y18" s="601" t="s">
        <v>276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31"/>
      <c r="J19" s="731"/>
      <c r="K19" s="302"/>
      <c r="L19" s="299">
        <v>2</v>
      </c>
      <c r="M19" s="426" t="s">
        <v>262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53"/>
      <c r="W19" s="571"/>
      <c r="X19" s="734"/>
      <c r="Y19" s="601" t="s">
        <v>277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31"/>
      <c r="J20" s="731"/>
      <c r="K20" s="302"/>
      <c r="L20" s="299">
        <v>2</v>
      </c>
      <c r="M20" s="426" t="s">
        <v>262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53"/>
      <c r="W20" s="571"/>
      <c r="X20" s="734"/>
      <c r="Y20" s="601" t="s">
        <v>278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32"/>
      <c r="J21" s="732"/>
      <c r="K21" s="307"/>
      <c r="L21" s="395">
        <v>2</v>
      </c>
      <c r="M21" s="421" t="s">
        <v>262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54"/>
      <c r="W21" s="572"/>
      <c r="X21" s="735"/>
      <c r="Y21" s="601" t="s">
        <v>279</v>
      </c>
      <c r="Z21" s="602">
        <v>0</v>
      </c>
    </row>
    <row r="22" spans="1:27" ht="14.4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280</v>
      </c>
      <c r="D23" s="328" t="s">
        <v>281</v>
      </c>
      <c r="E23" s="284"/>
      <c r="F23" s="437"/>
      <c r="G23" s="285">
        <f>D166</f>
        <v>66576</v>
      </c>
      <c r="H23" s="538">
        <f>H13</f>
        <v>45925</v>
      </c>
      <c r="I23" s="736">
        <f>SUM(G23:G28)</f>
        <v>66576</v>
      </c>
      <c r="J23" s="736">
        <f>F166</f>
        <v>75654.545454545456</v>
      </c>
      <c r="K23" s="286"/>
      <c r="L23" s="282">
        <v>3</v>
      </c>
      <c r="M23" s="422" t="s">
        <v>282</v>
      </c>
      <c r="N23" s="328" t="s">
        <v>283</v>
      </c>
      <c r="O23" s="545"/>
      <c r="P23" s="437"/>
      <c r="Q23" s="285">
        <v>154429.66</v>
      </c>
      <c r="R23" s="589" t="s">
        <v>284</v>
      </c>
      <c r="S23" s="626" t="s">
        <v>285</v>
      </c>
      <c r="T23" s="665">
        <v>45900</v>
      </c>
      <c r="U23" s="655">
        <v>75654.545454545456</v>
      </c>
      <c r="V23" s="749">
        <f>J23-SUM(U23:U28)</f>
        <v>0</v>
      </c>
      <c r="W23" s="538">
        <f>T23+30</f>
        <v>45930</v>
      </c>
      <c r="X23" s="746">
        <f>SUM(Q23:Q28)</f>
        <v>157679.66</v>
      </c>
      <c r="Y23" s="601" t="s">
        <v>286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7"/>
      <c r="J24" s="737"/>
      <c r="K24" s="289"/>
      <c r="L24" s="312">
        <v>3</v>
      </c>
      <c r="M24" s="423" t="s">
        <v>282</v>
      </c>
      <c r="N24" s="329" t="s">
        <v>287</v>
      </c>
      <c r="O24" s="546"/>
      <c r="P24" s="459"/>
      <c r="Q24" s="316">
        <v>3250</v>
      </c>
      <c r="R24" s="582" t="s">
        <v>288</v>
      </c>
      <c r="S24" s="619" t="s">
        <v>289</v>
      </c>
      <c r="T24" s="685">
        <v>45991</v>
      </c>
      <c r="U24" s="503">
        <v>0</v>
      </c>
      <c r="V24" s="750"/>
      <c r="W24" s="688">
        <v>46031</v>
      </c>
      <c r="X24" s="747"/>
      <c r="Y24" s="601" t="s">
        <v>205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7"/>
      <c r="J25" s="737"/>
      <c r="K25" s="289"/>
      <c r="L25" s="312">
        <v>3</v>
      </c>
      <c r="M25" s="423" t="s">
        <v>282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50"/>
      <c r="W25" s="566"/>
      <c r="X25" s="747"/>
      <c r="Y25" s="601" t="s">
        <v>290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7"/>
      <c r="J26" s="737"/>
      <c r="K26" s="289"/>
      <c r="L26" s="312">
        <v>3</v>
      </c>
      <c r="M26" s="423" t="s">
        <v>282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50"/>
      <c r="W26" s="567"/>
      <c r="X26" s="747"/>
      <c r="Y26" s="606" t="s">
        <v>291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7"/>
      <c r="J27" s="737"/>
      <c r="K27" s="289"/>
      <c r="L27" s="312">
        <v>3</v>
      </c>
      <c r="M27" s="423" t="s">
        <v>282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50"/>
      <c r="W27" s="567"/>
      <c r="X27" s="747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8"/>
      <c r="J28" s="738"/>
      <c r="K28" s="290"/>
      <c r="L28" s="317">
        <v>3</v>
      </c>
      <c r="M28" s="424" t="s">
        <v>282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51"/>
      <c r="W28" s="568"/>
      <c r="X28" s="748"/>
      <c r="Y28" s="607" t="s">
        <v>292</v>
      </c>
      <c r="Z28" s="608" t="s">
        <v>293</v>
      </c>
    </row>
    <row r="29" spans="1:27" ht="14.4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264</v>
      </c>
      <c r="D30" s="295" t="s">
        <v>294</v>
      </c>
      <c r="E30" s="366">
        <f>G30/14*1.15</f>
        <v>4312.5</v>
      </c>
      <c r="F30" s="457"/>
      <c r="G30" s="297">
        <v>52500</v>
      </c>
      <c r="H30" s="536">
        <v>45901</v>
      </c>
      <c r="I30" s="730">
        <f>SUM(G30:G44)</f>
        <v>151592.20000000001</v>
      </c>
      <c r="J30" s="730">
        <f>F167</f>
        <v>172263.86363636365</v>
      </c>
      <c r="K30" s="298"/>
      <c r="L30" s="294">
        <v>4</v>
      </c>
      <c r="M30" s="425" t="s">
        <v>295</v>
      </c>
      <c r="N30" s="295" t="s">
        <v>296</v>
      </c>
      <c r="O30" s="542">
        <v>4000</v>
      </c>
      <c r="P30" s="457">
        <v>14</v>
      </c>
      <c r="Q30" s="297">
        <v>54000</v>
      </c>
      <c r="R30" s="586"/>
      <c r="S30" s="623" t="s">
        <v>297</v>
      </c>
      <c r="T30" s="651">
        <v>45869</v>
      </c>
      <c r="U30" s="656">
        <v>60762.394402612517</v>
      </c>
      <c r="V30" s="752">
        <f>J30-SUM(U30:U44)</f>
        <v>1.2712908210232854E-3</v>
      </c>
      <c r="W30" s="536">
        <v>45901</v>
      </c>
      <c r="X30" s="73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298</v>
      </c>
      <c r="E31" s="394"/>
      <c r="F31" s="453"/>
      <c r="G31" s="635">
        <f>D167-G30</f>
        <v>99092.200000000012</v>
      </c>
      <c r="H31" s="537">
        <f>H30</f>
        <v>45901</v>
      </c>
      <c r="I31" s="731"/>
      <c r="J31" s="731"/>
      <c r="K31" s="302"/>
      <c r="L31" s="299">
        <v>4</v>
      </c>
      <c r="M31" s="426" t="s">
        <v>295</v>
      </c>
      <c r="N31" s="408" t="s">
        <v>299</v>
      </c>
      <c r="O31" s="543">
        <v>4000</v>
      </c>
      <c r="P31" s="453"/>
      <c r="Q31" s="301">
        <v>54000</v>
      </c>
      <c r="R31" s="587" t="s">
        <v>300</v>
      </c>
      <c r="S31" s="624" t="s">
        <v>301</v>
      </c>
      <c r="T31" s="649">
        <v>45900</v>
      </c>
      <c r="U31" s="507">
        <v>0</v>
      </c>
      <c r="V31" s="753"/>
      <c r="W31" s="537">
        <f>T31+30</f>
        <v>45930</v>
      </c>
      <c r="X31" s="73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31"/>
      <c r="J32" s="731"/>
      <c r="K32" s="302"/>
      <c r="L32" s="299">
        <v>4</v>
      </c>
      <c r="M32" s="426" t="s">
        <v>295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53"/>
      <c r="W32" s="571"/>
      <c r="X32" s="73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31"/>
      <c r="J33" s="731"/>
      <c r="K33" s="302"/>
      <c r="L33" s="299">
        <v>4</v>
      </c>
      <c r="M33" s="426" t="s">
        <v>295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53"/>
      <c r="W33" s="571"/>
      <c r="X33" s="734"/>
      <c r="Y33" s="609" t="s">
        <v>302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31"/>
      <c r="J34" s="731"/>
      <c r="K34" s="302"/>
      <c r="L34" s="299">
        <v>4</v>
      </c>
      <c r="M34" s="426" t="s">
        <v>295</v>
      </c>
      <c r="N34" s="408" t="s">
        <v>303</v>
      </c>
      <c r="O34" s="560">
        <f>Z30</f>
        <v>345642.25</v>
      </c>
      <c r="P34" s="561">
        <v>0.1</v>
      </c>
      <c r="Q34" s="301">
        <f>$O$34*P34</f>
        <v>34564.224999999999</v>
      </c>
      <c r="R34" s="764" t="s">
        <v>304</v>
      </c>
      <c r="S34" s="624" t="s">
        <v>305</v>
      </c>
      <c r="T34" s="649">
        <v>45900</v>
      </c>
      <c r="U34" s="656">
        <v>13125.247796246033</v>
      </c>
      <c r="V34" s="753"/>
      <c r="W34" s="537">
        <v>45867</v>
      </c>
      <c r="X34" s="734"/>
      <c r="Y34" s="609" t="s">
        <v>306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31"/>
      <c r="J35" s="731"/>
      <c r="K35" s="302"/>
      <c r="L35" s="299">
        <v>4</v>
      </c>
      <c r="M35" s="426" t="s">
        <v>295</v>
      </c>
      <c r="N35" s="408" t="s">
        <v>101</v>
      </c>
      <c r="O35" s="551"/>
      <c r="P35" s="561">
        <v>0.15</v>
      </c>
      <c r="Q35" s="301">
        <f t="shared" ref="Q35:Q41" si="2">$O$34*P35</f>
        <v>51846.337500000001</v>
      </c>
      <c r="R35" s="765"/>
      <c r="S35" s="624" t="s">
        <v>305</v>
      </c>
      <c r="T35" s="649">
        <v>45900</v>
      </c>
      <c r="U35" s="656">
        <v>19687.871694369052</v>
      </c>
      <c r="V35" s="753"/>
      <c r="W35" s="537">
        <v>45905</v>
      </c>
      <c r="X35" s="734"/>
      <c r="Y35" s="609" t="s">
        <v>307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31"/>
      <c r="J36" s="731"/>
      <c r="K36" s="302"/>
      <c r="L36" s="299">
        <v>4</v>
      </c>
      <c r="M36" s="426" t="s">
        <v>295</v>
      </c>
      <c r="N36" s="408" t="s">
        <v>308</v>
      </c>
      <c r="O36" s="663"/>
      <c r="P36" s="561">
        <v>0.2</v>
      </c>
      <c r="Q36" s="301">
        <f t="shared" si="2"/>
        <v>69128.45</v>
      </c>
      <c r="R36" s="765"/>
      <c r="S36" s="624" t="s">
        <v>305</v>
      </c>
      <c r="T36" s="649">
        <v>45900</v>
      </c>
      <c r="U36" s="656">
        <v>6499.4855924920666</v>
      </c>
      <c r="V36" s="753"/>
      <c r="W36" s="537">
        <f t="shared" ref="W36:W41" si="3">W96</f>
        <v>45967</v>
      </c>
      <c r="X36" s="734"/>
      <c r="Y36" s="609" t="s">
        <v>309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31"/>
      <c r="J37" s="731"/>
      <c r="K37" s="302"/>
      <c r="L37" s="299">
        <v>4</v>
      </c>
      <c r="M37" s="426" t="s">
        <v>295</v>
      </c>
      <c r="N37" s="408" t="s">
        <v>310</v>
      </c>
      <c r="O37" s="551"/>
      <c r="P37" s="561">
        <v>0.25</v>
      </c>
      <c r="Q37" s="301">
        <f t="shared" si="2"/>
        <v>86410.5625</v>
      </c>
      <c r="R37" s="765"/>
      <c r="S37" s="624" t="s">
        <v>305</v>
      </c>
      <c r="T37" s="649">
        <v>45900</v>
      </c>
      <c r="U37" s="656">
        <v>32813.119490615085</v>
      </c>
      <c r="V37" s="753"/>
      <c r="W37" s="669">
        <f t="shared" si="3"/>
        <v>45995</v>
      </c>
      <c r="X37" s="73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31"/>
      <c r="J38" s="731"/>
      <c r="K38" s="302"/>
      <c r="L38" s="299">
        <v>4</v>
      </c>
      <c r="M38" s="426" t="s">
        <v>295</v>
      </c>
      <c r="N38" s="408" t="s">
        <v>311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65"/>
      <c r="S38" s="624" t="s">
        <v>305</v>
      </c>
      <c r="T38" s="649">
        <v>45900</v>
      </c>
      <c r="U38" s="656">
        <v>13125.247796246033</v>
      </c>
      <c r="V38" s="753"/>
      <c r="W38" s="669">
        <v>46015</v>
      </c>
      <c r="X38" s="734"/>
      <c r="Y38" s="609" t="s">
        <v>286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31"/>
      <c r="J39" s="731"/>
      <c r="K39" s="302"/>
      <c r="L39" s="299">
        <v>4</v>
      </c>
      <c r="M39" s="426" t="s">
        <v>295</v>
      </c>
      <c r="N39" s="408" t="s">
        <v>312</v>
      </c>
      <c r="O39" s="551"/>
      <c r="P39" s="561">
        <v>0.1</v>
      </c>
      <c r="Q39" s="301">
        <f t="shared" si="2"/>
        <v>34564.224999999999</v>
      </c>
      <c r="R39" s="765"/>
      <c r="S39" s="624" t="s">
        <v>305</v>
      </c>
      <c r="T39" s="649">
        <v>45900</v>
      </c>
      <c r="U39" s="656">
        <v>13125.247796246033</v>
      </c>
      <c r="V39" s="753"/>
      <c r="W39" s="669">
        <v>46015</v>
      </c>
      <c r="X39" s="734"/>
      <c r="Y39" s="609" t="s">
        <v>286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31"/>
      <c r="J40" s="731"/>
      <c r="K40" s="302"/>
      <c r="L40" s="299">
        <v>4</v>
      </c>
      <c r="M40" s="426" t="s">
        <v>295</v>
      </c>
      <c r="N40" s="408" t="s">
        <v>313</v>
      </c>
      <c r="O40" s="663"/>
      <c r="P40" s="561">
        <v>0.05</v>
      </c>
      <c r="Q40" s="301">
        <f t="shared" si="2"/>
        <v>17282.112499999999</v>
      </c>
      <c r="R40" s="765"/>
      <c r="S40" s="624" t="s">
        <v>305</v>
      </c>
      <c r="T40" s="649">
        <v>45900</v>
      </c>
      <c r="U40" s="656">
        <v>6562.6238981230163</v>
      </c>
      <c r="V40" s="753"/>
      <c r="W40" s="537">
        <f t="shared" si="3"/>
        <v>46051</v>
      </c>
      <c r="X40" s="734"/>
      <c r="Y40" s="609" t="s">
        <v>205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31"/>
      <c r="J41" s="731"/>
      <c r="K41" s="302"/>
      <c r="L41" s="299">
        <v>4</v>
      </c>
      <c r="M41" s="426" t="s">
        <v>295</v>
      </c>
      <c r="N41" s="408" t="s">
        <v>314</v>
      </c>
      <c r="O41" s="551"/>
      <c r="P41" s="561">
        <v>0.05</v>
      </c>
      <c r="Q41" s="301">
        <f t="shared" si="2"/>
        <v>17282.112499999999</v>
      </c>
      <c r="R41" s="766"/>
      <c r="S41" s="624" t="s">
        <v>305</v>
      </c>
      <c r="T41" s="649">
        <v>45900</v>
      </c>
      <c r="U41" s="656">
        <v>6562.6238981230163</v>
      </c>
      <c r="V41" s="753"/>
      <c r="W41" s="537">
        <f t="shared" si="3"/>
        <v>46079</v>
      </c>
      <c r="X41" s="734"/>
      <c r="Y41" s="612" t="s">
        <v>291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31"/>
      <c r="J42" s="731"/>
      <c r="K42" s="302"/>
      <c r="L42" s="299">
        <v>4</v>
      </c>
      <c r="M42" s="426" t="s">
        <v>295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53"/>
      <c r="W42" s="571"/>
      <c r="X42" s="73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31"/>
      <c r="J43" s="731"/>
      <c r="K43" s="302"/>
      <c r="L43" s="299">
        <v>4</v>
      </c>
      <c r="M43" s="426" t="s">
        <v>295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53"/>
      <c r="W43" s="571"/>
      <c r="X43" s="73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32"/>
      <c r="J44" s="732"/>
      <c r="K44" s="307"/>
      <c r="L44" s="303">
        <v>4</v>
      </c>
      <c r="M44" s="427" t="s">
        <v>295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54"/>
      <c r="W44" s="572"/>
      <c r="X44" s="735"/>
      <c r="Y44" s="482"/>
    </row>
    <row r="45" spans="1:26" ht="14.4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315</v>
      </c>
      <c r="D46" s="328" t="s">
        <v>316</v>
      </c>
      <c r="E46" s="284"/>
      <c r="F46" s="437"/>
      <c r="G46" s="285">
        <f>D169-G47</f>
        <v>34000</v>
      </c>
      <c r="H46" s="538">
        <v>45925</v>
      </c>
      <c r="I46" s="736">
        <f>SUM(G46:G53)</f>
        <v>49000</v>
      </c>
      <c r="J46" s="736">
        <f>F169</f>
        <v>55681.818181818184</v>
      </c>
      <c r="K46" s="286"/>
      <c r="L46" s="282">
        <v>5</v>
      </c>
      <c r="M46" s="422" t="s">
        <v>317</v>
      </c>
      <c r="N46" s="328" t="s">
        <v>318</v>
      </c>
      <c r="O46" s="545"/>
      <c r="P46" s="437"/>
      <c r="Q46" s="285">
        <v>8598.34</v>
      </c>
      <c r="R46" s="589"/>
      <c r="S46" s="626" t="s">
        <v>255</v>
      </c>
      <c r="T46" s="646">
        <v>45869</v>
      </c>
      <c r="U46" s="658">
        <v>12837.981380735933</v>
      </c>
      <c r="V46" s="749">
        <f>J46-SUM(U46:U53)</f>
        <v>3.692327081807889E-4</v>
      </c>
      <c r="W46" s="538">
        <v>45925</v>
      </c>
      <c r="X46" s="746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319</v>
      </c>
      <c r="E47" s="451"/>
      <c r="F47" s="452"/>
      <c r="G47" s="316">
        <v>15000</v>
      </c>
      <c r="H47" s="534">
        <f>H46</f>
        <v>45925</v>
      </c>
      <c r="I47" s="737"/>
      <c r="J47" s="737"/>
      <c r="K47" s="289"/>
      <c r="L47" s="287">
        <v>5</v>
      </c>
      <c r="M47" s="428" t="s">
        <v>317</v>
      </c>
      <c r="N47" s="288" t="s">
        <v>320</v>
      </c>
      <c r="O47" s="553"/>
      <c r="P47" s="452"/>
      <c r="Q47" s="316">
        <v>14768</v>
      </c>
      <c r="R47" s="664" t="s">
        <v>321</v>
      </c>
      <c r="S47" s="619" t="s">
        <v>322</v>
      </c>
      <c r="T47" s="646">
        <v>45900</v>
      </c>
      <c r="U47" s="658">
        <v>22468.38009961653</v>
      </c>
      <c r="V47" s="750"/>
      <c r="W47" s="534">
        <f>T47+30</f>
        <v>45930</v>
      </c>
      <c r="X47" s="747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7"/>
      <c r="J48" s="737"/>
      <c r="K48" s="289"/>
      <c r="L48" s="287">
        <v>5</v>
      </c>
      <c r="M48" s="428" t="s">
        <v>317</v>
      </c>
      <c r="N48" s="314" t="s">
        <v>323</v>
      </c>
      <c r="O48" s="546"/>
      <c r="P48" s="459"/>
      <c r="Q48" s="316">
        <v>11169</v>
      </c>
      <c r="R48" s="582"/>
      <c r="S48" s="619" t="s">
        <v>324</v>
      </c>
      <c r="T48" s="646">
        <v>45900</v>
      </c>
      <c r="U48" s="658">
        <v>17104.08173500928</v>
      </c>
      <c r="V48" s="750"/>
      <c r="W48" s="534">
        <v>45900</v>
      </c>
      <c r="X48" s="747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7"/>
      <c r="J49" s="737"/>
      <c r="K49" s="289"/>
      <c r="L49" s="287">
        <v>5</v>
      </c>
      <c r="M49" s="428" t="s">
        <v>317</v>
      </c>
      <c r="N49" s="314" t="s">
        <v>325</v>
      </c>
      <c r="O49" s="546"/>
      <c r="P49" s="459"/>
      <c r="Q49" s="316">
        <v>209.27</v>
      </c>
      <c r="R49" s="582"/>
      <c r="S49" s="619" t="s">
        <v>326</v>
      </c>
      <c r="T49" s="646">
        <v>45930</v>
      </c>
      <c r="U49" s="658">
        <v>0</v>
      </c>
      <c r="V49" s="750"/>
      <c r="W49" s="683">
        <v>45961</v>
      </c>
      <c r="X49" s="747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7"/>
      <c r="J50" s="737"/>
      <c r="K50" s="289"/>
      <c r="L50" s="312">
        <v>5</v>
      </c>
      <c r="M50" s="428" t="s">
        <v>317</v>
      </c>
      <c r="N50" s="314" t="s">
        <v>327</v>
      </c>
      <c r="O50" s="546"/>
      <c r="P50" s="459"/>
      <c r="Q50" s="316">
        <v>975</v>
      </c>
      <c r="R50" s="582"/>
      <c r="S50" s="619" t="s">
        <v>328</v>
      </c>
      <c r="T50" s="646">
        <v>45900</v>
      </c>
      <c r="U50" s="658">
        <v>1969.6940998866548</v>
      </c>
      <c r="V50" s="750"/>
      <c r="W50" s="534">
        <v>45899</v>
      </c>
      <c r="X50" s="747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7"/>
      <c r="J51" s="737"/>
      <c r="K51" s="289"/>
      <c r="L51" s="312">
        <v>5</v>
      </c>
      <c r="M51" s="428" t="s">
        <v>317</v>
      </c>
      <c r="N51" s="387" t="s">
        <v>329</v>
      </c>
      <c r="O51" s="547"/>
      <c r="P51" s="444"/>
      <c r="Q51" s="386">
        <v>850</v>
      </c>
      <c r="R51" s="583"/>
      <c r="S51" s="620" t="s">
        <v>330</v>
      </c>
      <c r="T51" s="662">
        <v>45900</v>
      </c>
      <c r="U51" s="658">
        <v>1301.6804973370838</v>
      </c>
      <c r="V51" s="750"/>
      <c r="W51" s="535">
        <v>45899</v>
      </c>
      <c r="X51" s="747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7"/>
      <c r="J52" s="737"/>
      <c r="K52" s="289"/>
      <c r="L52" s="312">
        <v>5</v>
      </c>
      <c r="M52" s="428" t="s">
        <v>317</v>
      </c>
      <c r="N52" s="387"/>
      <c r="O52" s="547"/>
      <c r="P52" s="444"/>
      <c r="Q52" s="386">
        <v>-850</v>
      </c>
      <c r="R52" s="583"/>
      <c r="S52" s="620" t="s">
        <v>331</v>
      </c>
      <c r="T52" s="672">
        <v>45930</v>
      </c>
      <c r="U52" s="503">
        <v>0</v>
      </c>
      <c r="V52" s="750"/>
      <c r="W52" s="673">
        <v>45930</v>
      </c>
      <c r="X52" s="747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8"/>
      <c r="J53" s="738"/>
      <c r="K53" s="290"/>
      <c r="L53" s="317">
        <v>5</v>
      </c>
      <c r="M53" s="424" t="s">
        <v>317</v>
      </c>
      <c r="N53" s="318"/>
      <c r="O53" s="548"/>
      <c r="P53" s="460"/>
      <c r="Q53" s="331">
        <v>1214.0999999999999</v>
      </c>
      <c r="R53" s="584"/>
      <c r="S53" s="621" t="s">
        <v>332</v>
      </c>
      <c r="T53" s="675">
        <v>45930</v>
      </c>
      <c r="U53" s="504">
        <v>0</v>
      </c>
      <c r="V53" s="751"/>
      <c r="W53" s="674">
        <v>45909</v>
      </c>
      <c r="X53" s="748"/>
      <c r="Y53" s="482"/>
    </row>
    <row r="54" spans="1:25" ht="14.4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259</v>
      </c>
      <c r="D55" s="296" t="s">
        <v>333</v>
      </c>
      <c r="E55" s="475"/>
      <c r="F55" s="457"/>
      <c r="G55" s="297">
        <f>D168</f>
        <v>262993.38260869565</v>
      </c>
      <c r="H55" s="570">
        <f>H47</f>
        <v>45925</v>
      </c>
      <c r="I55" s="730">
        <f>SUM(G55:G72)</f>
        <v>262993.38260869565</v>
      </c>
      <c r="J55" s="730">
        <f>F168</f>
        <v>298856.11660079053</v>
      </c>
      <c r="K55" s="298"/>
      <c r="L55" s="294">
        <v>6</v>
      </c>
      <c r="M55" s="431" t="s">
        <v>334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52">
        <f>J55-SUM(U55:U72)</f>
        <v>0</v>
      </c>
      <c r="W55" s="570"/>
      <c r="X55" s="73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31"/>
      <c r="J56" s="731"/>
      <c r="K56" s="302"/>
      <c r="L56" s="299">
        <v>6</v>
      </c>
      <c r="M56" s="429" t="s">
        <v>334</v>
      </c>
      <c r="N56" s="443" t="s">
        <v>335</v>
      </c>
      <c r="O56" s="551"/>
      <c r="P56" s="453"/>
      <c r="Q56" s="322">
        <v>61859.08</v>
      </c>
      <c r="R56" s="587"/>
      <c r="S56" s="624" t="s">
        <v>336</v>
      </c>
      <c r="T56" s="649">
        <f>'Project Plan'!K4</f>
        <v>45900</v>
      </c>
      <c r="U56" s="656">
        <v>99991.651166755226</v>
      </c>
      <c r="V56" s="753"/>
      <c r="W56" s="537">
        <v>45930</v>
      </c>
      <c r="X56" s="73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31"/>
      <c r="J57" s="731"/>
      <c r="K57" s="302"/>
      <c r="L57" s="299">
        <v>6</v>
      </c>
      <c r="M57" s="429" t="s">
        <v>334</v>
      </c>
      <c r="N57" s="443" t="s">
        <v>337</v>
      </c>
      <c r="O57" s="551"/>
      <c r="P57" s="453"/>
      <c r="Q57" s="322">
        <v>10499.85</v>
      </c>
      <c r="R57" s="587" t="s">
        <v>338</v>
      </c>
      <c r="S57" s="624" t="s">
        <v>339</v>
      </c>
      <c r="T57" s="670">
        <v>45991</v>
      </c>
      <c r="U57" s="656">
        <v>0</v>
      </c>
      <c r="V57" s="753"/>
      <c r="W57" s="669">
        <v>46021</v>
      </c>
      <c r="X57" s="73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31"/>
      <c r="J58" s="731"/>
      <c r="K58" s="302"/>
      <c r="L58" s="299">
        <v>6</v>
      </c>
      <c r="M58" s="429" t="s">
        <v>334</v>
      </c>
      <c r="N58" s="443" t="s">
        <v>340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53"/>
      <c r="W58" s="571">
        <f>T58+30</f>
        <v>46111</v>
      </c>
      <c r="X58" s="73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31"/>
      <c r="J59" s="731"/>
      <c r="K59" s="302"/>
      <c r="L59" s="299">
        <v>6</v>
      </c>
      <c r="M59" s="429" t="s">
        <v>334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53"/>
      <c r="W59" s="571"/>
      <c r="X59" s="73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31"/>
      <c r="J60" s="731"/>
      <c r="K60" s="302"/>
      <c r="L60" s="299">
        <v>6</v>
      </c>
      <c r="M60" s="429" t="s">
        <v>334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53"/>
      <c r="W60" s="571"/>
      <c r="X60" s="73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31"/>
      <c r="J61" s="731"/>
      <c r="K61" s="302"/>
      <c r="L61" s="299">
        <v>6</v>
      </c>
      <c r="M61" s="429" t="s">
        <v>334</v>
      </c>
      <c r="N61" s="408" t="s">
        <v>303</v>
      </c>
      <c r="O61" s="560">
        <f>Z29</f>
        <v>123026</v>
      </c>
      <c r="P61" s="561">
        <v>0.1</v>
      </c>
      <c r="Q61" s="301">
        <f>$O$61*P61-5009.68</f>
        <v>7292.92</v>
      </c>
      <c r="R61" s="764" t="s">
        <v>304</v>
      </c>
      <c r="S61" s="624" t="s">
        <v>305</v>
      </c>
      <c r="T61" s="649">
        <v>45900</v>
      </c>
      <c r="U61" s="656">
        <v>19886.446543403534</v>
      </c>
      <c r="V61" s="753"/>
      <c r="W61" s="537">
        <v>45867</v>
      </c>
      <c r="X61" s="73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31"/>
      <c r="J62" s="731"/>
      <c r="K62" s="302"/>
      <c r="L62" s="299">
        <v>6</v>
      </c>
      <c r="M62" s="429" t="s">
        <v>334</v>
      </c>
      <c r="N62" s="408"/>
      <c r="O62" s="560"/>
      <c r="P62" s="561"/>
      <c r="Q62" s="301">
        <v>5009.68</v>
      </c>
      <c r="R62" s="765"/>
      <c r="S62" s="624" t="s">
        <v>305</v>
      </c>
      <c r="T62" s="649">
        <v>45900</v>
      </c>
      <c r="U62" s="656">
        <v>0</v>
      </c>
      <c r="V62" s="753"/>
      <c r="W62" s="537">
        <v>45890</v>
      </c>
      <c r="X62" s="73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31"/>
      <c r="J63" s="731"/>
      <c r="K63" s="302"/>
      <c r="L63" s="299">
        <v>6</v>
      </c>
      <c r="M63" s="430" t="s">
        <v>334</v>
      </c>
      <c r="N63" s="408" t="s">
        <v>101</v>
      </c>
      <c r="O63" s="551"/>
      <c r="P63" s="561">
        <v>0.15</v>
      </c>
      <c r="Q63" s="301">
        <f t="shared" ref="Q63:Q69" si="4">$O$61*P63</f>
        <v>18453.899999999998</v>
      </c>
      <c r="R63" s="765"/>
      <c r="S63" s="624" t="s">
        <v>305</v>
      </c>
      <c r="T63" s="649">
        <v>45900</v>
      </c>
      <c r="U63" s="656">
        <v>29829.669815105299</v>
      </c>
      <c r="V63" s="753"/>
      <c r="W63" s="537">
        <v>45905</v>
      </c>
      <c r="X63" s="73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31"/>
      <c r="J64" s="731"/>
      <c r="K64" s="302"/>
      <c r="L64" s="299">
        <v>6</v>
      </c>
      <c r="M64" s="430" t="s">
        <v>334</v>
      </c>
      <c r="N64" s="408" t="s">
        <v>308</v>
      </c>
      <c r="O64" s="676"/>
      <c r="P64" s="561">
        <v>0.2</v>
      </c>
      <c r="Q64" s="301">
        <f t="shared" si="4"/>
        <v>24605.200000000001</v>
      </c>
      <c r="R64" s="765"/>
      <c r="S64" s="624" t="s">
        <v>305</v>
      </c>
      <c r="T64" s="649">
        <v>45900</v>
      </c>
      <c r="U64" s="656">
        <v>39772.893086807067</v>
      </c>
      <c r="V64" s="753"/>
      <c r="W64" s="537">
        <f t="shared" ref="W64:W69" si="5">W96</f>
        <v>45967</v>
      </c>
      <c r="X64" s="73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31"/>
      <c r="J65" s="731"/>
      <c r="K65" s="302"/>
      <c r="L65" s="299">
        <v>6</v>
      </c>
      <c r="M65" s="430" t="s">
        <v>334</v>
      </c>
      <c r="N65" s="408" t="s">
        <v>310</v>
      </c>
      <c r="O65" s="663"/>
      <c r="P65" s="561">
        <v>0.25</v>
      </c>
      <c r="Q65" s="301">
        <f t="shared" si="4"/>
        <v>30756.5</v>
      </c>
      <c r="R65" s="765"/>
      <c r="S65" s="624" t="s">
        <v>305</v>
      </c>
      <c r="T65" s="649">
        <v>45900</v>
      </c>
      <c r="U65" s="656">
        <v>49716.116358508836</v>
      </c>
      <c r="V65" s="753"/>
      <c r="W65" s="669">
        <f t="shared" si="5"/>
        <v>45995</v>
      </c>
      <c r="X65" s="73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31"/>
      <c r="J66" s="731"/>
      <c r="K66" s="302"/>
      <c r="L66" s="299">
        <v>6</v>
      </c>
      <c r="M66" s="430" t="s">
        <v>334</v>
      </c>
      <c r="N66" s="408" t="s">
        <v>311</v>
      </c>
      <c r="O66" s="676"/>
      <c r="P66" s="561">
        <v>0.1</v>
      </c>
      <c r="Q66" s="301">
        <f t="shared" si="4"/>
        <v>12302.6</v>
      </c>
      <c r="R66" s="765"/>
      <c r="S66" s="624" t="s">
        <v>305</v>
      </c>
      <c r="T66" s="649">
        <v>45900</v>
      </c>
      <c r="U66" s="656">
        <v>19886.446543403534</v>
      </c>
      <c r="V66" s="753"/>
      <c r="W66" s="669">
        <v>46015</v>
      </c>
      <c r="X66" s="73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31"/>
      <c r="J67" s="731"/>
      <c r="K67" s="302"/>
      <c r="L67" s="299">
        <v>6</v>
      </c>
      <c r="M67" s="430" t="s">
        <v>334</v>
      </c>
      <c r="N67" s="408" t="s">
        <v>312</v>
      </c>
      <c r="O67" s="676"/>
      <c r="P67" s="561">
        <v>0.1</v>
      </c>
      <c r="Q67" s="301">
        <f t="shared" si="4"/>
        <v>12302.6</v>
      </c>
      <c r="R67" s="765"/>
      <c r="S67" s="628" t="s">
        <v>305</v>
      </c>
      <c r="T67" s="649">
        <v>45900</v>
      </c>
      <c r="U67" s="666">
        <v>19886.446543403534</v>
      </c>
      <c r="V67" s="753"/>
      <c r="W67" s="669">
        <v>46015</v>
      </c>
      <c r="X67" s="73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31"/>
      <c r="J68" s="731"/>
      <c r="K68" s="302"/>
      <c r="L68" s="299">
        <v>6</v>
      </c>
      <c r="M68" s="430" t="s">
        <v>334</v>
      </c>
      <c r="N68" s="408" t="s">
        <v>313</v>
      </c>
      <c r="O68" s="551"/>
      <c r="P68" s="561">
        <v>0.05</v>
      </c>
      <c r="Q68" s="301">
        <f t="shared" si="4"/>
        <v>6151.3</v>
      </c>
      <c r="R68" s="765"/>
      <c r="S68" s="628" t="s">
        <v>305</v>
      </c>
      <c r="T68" s="649">
        <v>45900</v>
      </c>
      <c r="U68" s="666">
        <v>9943.2232717017669</v>
      </c>
      <c r="V68" s="753"/>
      <c r="W68" s="537">
        <f t="shared" si="5"/>
        <v>46051</v>
      </c>
      <c r="X68" s="73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31"/>
      <c r="J69" s="731"/>
      <c r="K69" s="302"/>
      <c r="L69" s="299">
        <v>6</v>
      </c>
      <c r="M69" s="430" t="s">
        <v>334</v>
      </c>
      <c r="N69" s="408" t="s">
        <v>314</v>
      </c>
      <c r="O69" s="551"/>
      <c r="P69" s="561">
        <v>0.05</v>
      </c>
      <c r="Q69" s="301">
        <f t="shared" si="4"/>
        <v>6151.3</v>
      </c>
      <c r="R69" s="766"/>
      <c r="S69" s="628" t="s">
        <v>305</v>
      </c>
      <c r="T69" s="649">
        <v>45900</v>
      </c>
      <c r="U69" s="666">
        <v>9943.2232717017669</v>
      </c>
      <c r="V69" s="753"/>
      <c r="W69" s="537">
        <f t="shared" si="5"/>
        <v>46079</v>
      </c>
      <c r="X69" s="73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31"/>
      <c r="J70" s="731"/>
      <c r="K70" s="302"/>
      <c r="L70" s="299">
        <v>6</v>
      </c>
      <c r="M70" s="430" t="s">
        <v>334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53"/>
      <c r="W70" s="574"/>
      <c r="X70" s="73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31"/>
      <c r="J71" s="731"/>
      <c r="K71" s="302"/>
      <c r="L71" s="299">
        <v>6</v>
      </c>
      <c r="M71" s="430" t="s">
        <v>334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53"/>
      <c r="W71" s="574"/>
      <c r="X71" s="73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32"/>
      <c r="J72" s="732"/>
      <c r="K72" s="307"/>
      <c r="L72" s="303">
        <v>6</v>
      </c>
      <c r="M72" s="432" t="s">
        <v>334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54"/>
      <c r="W72" s="572"/>
      <c r="X72" s="735"/>
      <c r="Y72" s="482"/>
    </row>
    <row r="73" spans="1:25" ht="14.4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341</v>
      </c>
      <c r="D74" s="381"/>
      <c r="E74" s="462"/>
      <c r="F74" s="468"/>
      <c r="G74" s="382"/>
      <c r="H74" s="576"/>
      <c r="I74" s="736">
        <f>SUM(G74:G81)</f>
        <v>0</v>
      </c>
      <c r="J74" s="736">
        <f>F173</f>
        <v>0</v>
      </c>
      <c r="K74" s="286"/>
      <c r="L74" s="380">
        <v>7</v>
      </c>
      <c r="M74" s="310" t="s">
        <v>342</v>
      </c>
      <c r="N74" s="381"/>
      <c r="O74" s="462"/>
      <c r="P74" s="468"/>
      <c r="Q74" s="382"/>
      <c r="R74" s="593"/>
      <c r="S74" s="630"/>
      <c r="T74" s="527"/>
      <c r="U74" s="645"/>
      <c r="V74" s="755">
        <f>J74-SUM(U74:U81)</f>
        <v>0</v>
      </c>
      <c r="W74" s="576"/>
      <c r="X74" s="746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7"/>
      <c r="J75" s="737"/>
      <c r="K75" s="289"/>
      <c r="L75" s="383">
        <v>7</v>
      </c>
      <c r="M75" s="384" t="s">
        <v>342</v>
      </c>
      <c r="N75" s="385"/>
      <c r="O75" s="406"/>
      <c r="P75" s="444"/>
      <c r="Q75" s="386"/>
      <c r="R75" s="583"/>
      <c r="S75" s="620"/>
      <c r="T75" s="518"/>
      <c r="U75" s="503"/>
      <c r="V75" s="756"/>
      <c r="W75" s="567"/>
      <c r="X75" s="74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7"/>
      <c r="J76" s="737"/>
      <c r="K76" s="289"/>
      <c r="L76" s="383">
        <v>7</v>
      </c>
      <c r="M76" s="384" t="s">
        <v>342</v>
      </c>
      <c r="N76" s="385"/>
      <c r="O76" s="406"/>
      <c r="P76" s="444"/>
      <c r="Q76" s="386"/>
      <c r="R76" s="583"/>
      <c r="S76" s="620"/>
      <c r="T76" s="518"/>
      <c r="U76" s="503"/>
      <c r="V76" s="756"/>
      <c r="W76" s="567"/>
      <c r="X76" s="74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7"/>
      <c r="J77" s="737"/>
      <c r="K77" s="289"/>
      <c r="L77" s="383">
        <v>7</v>
      </c>
      <c r="M77" s="384" t="s">
        <v>342</v>
      </c>
      <c r="N77" s="385"/>
      <c r="O77" s="406"/>
      <c r="P77" s="444"/>
      <c r="Q77" s="386"/>
      <c r="R77" s="583"/>
      <c r="S77" s="620"/>
      <c r="T77" s="518"/>
      <c r="U77" s="503"/>
      <c r="V77" s="756"/>
      <c r="W77" s="567"/>
      <c r="X77" s="747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7"/>
      <c r="J78" s="737"/>
      <c r="K78" s="289"/>
      <c r="L78" s="383">
        <v>7</v>
      </c>
      <c r="M78" s="384" t="s">
        <v>342</v>
      </c>
      <c r="N78" s="385"/>
      <c r="O78" s="406"/>
      <c r="P78" s="444"/>
      <c r="Q78" s="386"/>
      <c r="R78" s="583"/>
      <c r="S78" s="620"/>
      <c r="T78" s="518"/>
      <c r="U78" s="503"/>
      <c r="V78" s="756"/>
      <c r="W78" s="567"/>
      <c r="X78" s="747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7"/>
      <c r="J79" s="737"/>
      <c r="K79" s="289"/>
      <c r="L79" s="383">
        <v>7</v>
      </c>
      <c r="M79" s="384" t="s">
        <v>342</v>
      </c>
      <c r="N79" s="385"/>
      <c r="O79" s="547"/>
      <c r="P79" s="444"/>
      <c r="Q79" s="386"/>
      <c r="R79" s="583"/>
      <c r="S79" s="620"/>
      <c r="T79" s="518"/>
      <c r="U79" s="503"/>
      <c r="V79" s="756"/>
      <c r="W79" s="567"/>
      <c r="X79" s="747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7"/>
      <c r="J80" s="737"/>
      <c r="K80" s="289"/>
      <c r="L80" s="383">
        <v>7</v>
      </c>
      <c r="M80" s="384" t="s">
        <v>342</v>
      </c>
      <c r="N80" s="385"/>
      <c r="O80" s="547"/>
      <c r="P80" s="444"/>
      <c r="Q80" s="386"/>
      <c r="R80" s="583"/>
      <c r="S80" s="620"/>
      <c r="T80" s="518"/>
      <c r="U80" s="503"/>
      <c r="V80" s="756"/>
      <c r="W80" s="567"/>
      <c r="X80" s="747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8"/>
      <c r="J81" s="738"/>
      <c r="K81" s="290"/>
      <c r="L81" s="317">
        <v>7</v>
      </c>
      <c r="M81" s="338" t="s">
        <v>342</v>
      </c>
      <c r="N81" s="330"/>
      <c r="O81" s="548"/>
      <c r="P81" s="460"/>
      <c r="Q81" s="331"/>
      <c r="R81" s="584"/>
      <c r="S81" s="621"/>
      <c r="T81" s="519"/>
      <c r="U81" s="504"/>
      <c r="V81" s="757"/>
      <c r="W81" s="568"/>
      <c r="X81" s="748"/>
      <c r="Y81" s="482"/>
    </row>
    <row r="82" spans="1:25" ht="14.4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343</v>
      </c>
      <c r="D83" s="334"/>
      <c r="E83" s="463"/>
      <c r="F83" s="416"/>
      <c r="G83" s="335"/>
      <c r="H83" s="570"/>
      <c r="I83" s="730">
        <f>SUM(G83:G91)</f>
        <v>4000</v>
      </c>
      <c r="J83" s="730">
        <f>F170+F172</f>
        <v>4494.3820224719102</v>
      </c>
      <c r="K83" s="298"/>
      <c r="L83" s="333">
        <v>8</v>
      </c>
      <c r="M83" s="425" t="s">
        <v>344</v>
      </c>
      <c r="N83" s="334"/>
      <c r="O83" s="463"/>
      <c r="P83" s="416"/>
      <c r="Q83" s="335"/>
      <c r="R83" s="586"/>
      <c r="S83" s="623"/>
      <c r="T83" s="521"/>
      <c r="U83" s="506"/>
      <c r="V83" s="779">
        <f>J83-SUM(U83:U91)</f>
        <v>0</v>
      </c>
      <c r="W83" s="570"/>
      <c r="X83" s="73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31"/>
      <c r="J84" s="731"/>
      <c r="K84" s="302"/>
      <c r="L84" s="323">
        <v>8</v>
      </c>
      <c r="M84" s="433" t="s">
        <v>344</v>
      </c>
      <c r="N84" s="336"/>
      <c r="O84" s="415"/>
      <c r="P84" s="461"/>
      <c r="Q84" s="325"/>
      <c r="R84" s="587"/>
      <c r="S84" s="624"/>
      <c r="T84" s="522"/>
      <c r="U84" s="507"/>
      <c r="V84" s="780"/>
      <c r="W84" s="571"/>
      <c r="X84" s="734"/>
      <c r="Y84" s="482"/>
    </row>
    <row r="85" spans="1:25" ht="14.25" customHeight="1">
      <c r="B85" s="323">
        <v>8</v>
      </c>
      <c r="C85" s="324"/>
      <c r="D85" s="336" t="s">
        <v>345</v>
      </c>
      <c r="E85" s="415"/>
      <c r="F85" s="461"/>
      <c r="G85" s="325">
        <v>4000</v>
      </c>
      <c r="H85" s="537">
        <v>45911</v>
      </c>
      <c r="I85" s="731"/>
      <c r="J85" s="731"/>
      <c r="K85" s="302"/>
      <c r="L85" s="323">
        <v>8</v>
      </c>
      <c r="M85" s="433" t="s">
        <v>344</v>
      </c>
      <c r="N85" s="336" t="s">
        <v>345</v>
      </c>
      <c r="O85" s="415"/>
      <c r="P85" s="461"/>
      <c r="Q85" s="325">
        <v>3600</v>
      </c>
      <c r="R85" s="587" t="s">
        <v>346</v>
      </c>
      <c r="S85" s="624" t="s">
        <v>347</v>
      </c>
      <c r="T85" s="649">
        <v>45900</v>
      </c>
      <c r="U85" s="656">
        <v>4494.3820224719102</v>
      </c>
      <c r="V85" s="780"/>
      <c r="W85" s="537">
        <v>45911</v>
      </c>
      <c r="X85" s="73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31"/>
      <c r="J86" s="731"/>
      <c r="K86" s="302"/>
      <c r="L86" s="323">
        <v>8</v>
      </c>
      <c r="M86" s="433" t="s">
        <v>344</v>
      </c>
      <c r="N86" s="336"/>
      <c r="O86" s="554"/>
      <c r="P86" s="461"/>
      <c r="Q86" s="325"/>
      <c r="R86" s="587"/>
      <c r="S86" s="624"/>
      <c r="T86" s="649"/>
      <c r="U86" s="507"/>
      <c r="V86" s="780"/>
      <c r="W86" s="669"/>
      <c r="X86" s="73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31"/>
      <c r="J87" s="731"/>
      <c r="K87" s="302"/>
      <c r="L87" s="323">
        <v>8</v>
      </c>
      <c r="M87" s="433" t="s">
        <v>344</v>
      </c>
      <c r="N87" s="336"/>
      <c r="O87" s="554"/>
      <c r="P87" s="461"/>
      <c r="Q87" s="325"/>
      <c r="R87" s="587"/>
      <c r="S87" s="624"/>
      <c r="T87" s="522"/>
      <c r="U87" s="507"/>
      <c r="V87" s="780"/>
      <c r="W87" s="571"/>
      <c r="X87" s="73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31"/>
      <c r="J88" s="731"/>
      <c r="K88" s="302"/>
      <c r="L88" s="323">
        <v>8</v>
      </c>
      <c r="M88" s="433" t="s">
        <v>344</v>
      </c>
      <c r="N88" s="336"/>
      <c r="O88" s="554"/>
      <c r="P88" s="461"/>
      <c r="Q88" s="325"/>
      <c r="R88" s="587"/>
      <c r="S88" s="624"/>
      <c r="T88" s="522"/>
      <c r="U88" s="507"/>
      <c r="V88" s="780"/>
      <c r="W88" s="571"/>
      <c r="X88" s="73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31"/>
      <c r="J89" s="731"/>
      <c r="K89" s="302"/>
      <c r="L89" s="323">
        <v>8</v>
      </c>
      <c r="M89" s="433" t="s">
        <v>344</v>
      </c>
      <c r="N89" s="336"/>
      <c r="O89" s="554"/>
      <c r="P89" s="461"/>
      <c r="Q89" s="325"/>
      <c r="R89" s="587"/>
      <c r="S89" s="624"/>
      <c r="T89" s="522"/>
      <c r="U89" s="507"/>
      <c r="V89" s="780"/>
      <c r="W89" s="571"/>
      <c r="X89" s="73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31"/>
      <c r="J90" s="731"/>
      <c r="K90" s="302"/>
      <c r="L90" s="323">
        <v>8</v>
      </c>
      <c r="M90" s="433" t="s">
        <v>344</v>
      </c>
      <c r="N90" s="336"/>
      <c r="O90" s="554"/>
      <c r="P90" s="461"/>
      <c r="Q90" s="325"/>
      <c r="R90" s="591"/>
      <c r="S90" s="628"/>
      <c r="T90" s="525"/>
      <c r="U90" s="512"/>
      <c r="V90" s="780"/>
      <c r="W90" s="574"/>
      <c r="X90" s="73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32"/>
      <c r="J91" s="732"/>
      <c r="K91" s="307"/>
      <c r="L91" s="303">
        <v>8</v>
      </c>
      <c r="M91" s="432" t="s">
        <v>344</v>
      </c>
      <c r="N91" s="305"/>
      <c r="O91" s="555"/>
      <c r="P91" s="455"/>
      <c r="Q91" s="306"/>
      <c r="R91" s="588"/>
      <c r="S91" s="625"/>
      <c r="T91" s="523"/>
      <c r="U91" s="508"/>
      <c r="V91" s="781"/>
      <c r="W91" s="572"/>
      <c r="X91" s="73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348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349</v>
      </c>
      <c r="D93" s="328" t="s">
        <v>350</v>
      </c>
      <c r="E93" s="315"/>
      <c r="F93" s="437"/>
      <c r="G93" s="614">
        <f>D177</f>
        <v>41610</v>
      </c>
      <c r="H93" s="573">
        <f>H94</f>
        <v>45890</v>
      </c>
      <c r="I93" s="770">
        <f>SUM(G93:G104)</f>
        <v>138700</v>
      </c>
      <c r="J93" s="736">
        <f>F177+F178</f>
        <v>163176.4705882353</v>
      </c>
      <c r="K93" s="289"/>
      <c r="L93" s="312">
        <v>9</v>
      </c>
      <c r="M93" s="423" t="s">
        <v>351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9">
        <f>J93-SUM(U93:U104)</f>
        <v>0</v>
      </c>
      <c r="W93" s="573"/>
      <c r="X93" s="773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352</v>
      </c>
      <c r="E94" s="315"/>
      <c r="F94" s="459"/>
      <c r="G94" s="614">
        <f>D178</f>
        <v>97090</v>
      </c>
      <c r="H94" s="534">
        <v>45890</v>
      </c>
      <c r="I94" s="771"/>
      <c r="J94" s="737"/>
      <c r="K94" s="289"/>
      <c r="L94" s="312">
        <v>9</v>
      </c>
      <c r="M94" s="423" t="s">
        <v>351</v>
      </c>
      <c r="N94" s="329" t="s">
        <v>303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61" t="s">
        <v>304</v>
      </c>
      <c r="S94" s="619" t="s">
        <v>305</v>
      </c>
      <c r="T94" s="662">
        <v>45900</v>
      </c>
      <c r="U94" s="655">
        <v>16317.647058823532</v>
      </c>
      <c r="V94" s="750"/>
      <c r="W94" s="534">
        <v>45890</v>
      </c>
      <c r="X94" s="77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71"/>
      <c r="J95" s="737"/>
      <c r="K95" s="289"/>
      <c r="L95" s="383">
        <v>9</v>
      </c>
      <c r="M95" s="501" t="s">
        <v>351</v>
      </c>
      <c r="N95" s="385" t="s">
        <v>101</v>
      </c>
      <c r="O95" s="547"/>
      <c r="P95" s="562">
        <v>0.15</v>
      </c>
      <c r="Q95" s="316">
        <f t="shared" ref="Q95:Q101" si="7">$O$94*P95</f>
        <v>47334.96</v>
      </c>
      <c r="R95" s="762"/>
      <c r="S95" s="620" t="s">
        <v>305</v>
      </c>
      <c r="T95" s="662">
        <v>45900</v>
      </c>
      <c r="U95" s="655">
        <v>24476.470588235294</v>
      </c>
      <c r="V95" s="750"/>
      <c r="W95" s="535">
        <v>45905</v>
      </c>
      <c r="X95" s="77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71"/>
      <c r="J96" s="737"/>
      <c r="K96" s="289"/>
      <c r="L96" s="383">
        <v>9</v>
      </c>
      <c r="M96" s="501" t="s">
        <v>351</v>
      </c>
      <c r="N96" s="385" t="s">
        <v>308</v>
      </c>
      <c r="O96" s="547"/>
      <c r="P96" s="562">
        <v>0.2</v>
      </c>
      <c r="Q96" s="316">
        <f t="shared" si="7"/>
        <v>63113.280000000006</v>
      </c>
      <c r="R96" s="762"/>
      <c r="S96" s="620" t="s">
        <v>305</v>
      </c>
      <c r="T96" s="662">
        <v>45900</v>
      </c>
      <c r="U96" s="655">
        <v>32635.294117647063</v>
      </c>
      <c r="V96" s="750"/>
      <c r="W96" s="535">
        <v>45967</v>
      </c>
      <c r="X96" s="77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71"/>
      <c r="J97" s="737"/>
      <c r="K97" s="289"/>
      <c r="L97" s="383">
        <v>9</v>
      </c>
      <c r="M97" s="501" t="s">
        <v>351</v>
      </c>
      <c r="N97" s="385" t="s">
        <v>310</v>
      </c>
      <c r="O97" s="547"/>
      <c r="P97" s="562">
        <v>0.25</v>
      </c>
      <c r="Q97" s="316">
        <f t="shared" si="7"/>
        <v>78891.600000000006</v>
      </c>
      <c r="R97" s="762"/>
      <c r="S97" s="620" t="s">
        <v>305</v>
      </c>
      <c r="T97" s="662">
        <v>45900</v>
      </c>
      <c r="U97" s="655">
        <v>40794.117647058825</v>
      </c>
      <c r="V97" s="750"/>
      <c r="W97" s="673">
        <v>45995</v>
      </c>
      <c r="X97" s="77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71"/>
      <c r="J98" s="737"/>
      <c r="K98" s="289"/>
      <c r="L98" s="383">
        <v>9</v>
      </c>
      <c r="M98" s="501" t="s">
        <v>351</v>
      </c>
      <c r="N98" s="385" t="s">
        <v>311</v>
      </c>
      <c r="O98" s="547"/>
      <c r="P98" s="562">
        <v>0.1</v>
      </c>
      <c r="Q98" s="316">
        <f t="shared" si="7"/>
        <v>31556.640000000003</v>
      </c>
      <c r="R98" s="762"/>
      <c r="S98" s="620" t="s">
        <v>305</v>
      </c>
      <c r="T98" s="662">
        <v>45900</v>
      </c>
      <c r="U98" s="655">
        <v>16317.647058823532</v>
      </c>
      <c r="V98" s="750"/>
      <c r="W98" s="673">
        <v>46015</v>
      </c>
      <c r="X98" s="77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71"/>
      <c r="J99" s="737"/>
      <c r="K99" s="289"/>
      <c r="L99" s="383">
        <v>9</v>
      </c>
      <c r="M99" s="501" t="s">
        <v>351</v>
      </c>
      <c r="N99" s="385" t="s">
        <v>312</v>
      </c>
      <c r="O99" s="547"/>
      <c r="P99" s="562">
        <v>0.1</v>
      </c>
      <c r="Q99" s="316">
        <f t="shared" si="7"/>
        <v>31556.640000000003</v>
      </c>
      <c r="R99" s="762"/>
      <c r="S99" s="620" t="s">
        <v>305</v>
      </c>
      <c r="T99" s="662">
        <v>45900</v>
      </c>
      <c r="U99" s="655">
        <v>16317.647058823532</v>
      </c>
      <c r="V99" s="750"/>
      <c r="W99" s="673">
        <v>46015</v>
      </c>
      <c r="X99" s="77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71"/>
      <c r="J100" s="737"/>
      <c r="K100" s="289"/>
      <c r="L100" s="383">
        <v>9</v>
      </c>
      <c r="M100" s="501" t="s">
        <v>351</v>
      </c>
      <c r="N100" s="385" t="s">
        <v>313</v>
      </c>
      <c r="O100" s="547"/>
      <c r="P100" s="562">
        <v>0.05</v>
      </c>
      <c r="Q100" s="316">
        <f t="shared" si="7"/>
        <v>15778.320000000002</v>
      </c>
      <c r="R100" s="762"/>
      <c r="S100" s="620" t="s">
        <v>305</v>
      </c>
      <c r="T100" s="662">
        <v>45900</v>
      </c>
      <c r="U100" s="655">
        <v>8158.8235294117658</v>
      </c>
      <c r="V100" s="750"/>
      <c r="W100" s="535">
        <v>46051</v>
      </c>
      <c r="X100" s="774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71"/>
      <c r="J101" s="737"/>
      <c r="K101" s="289"/>
      <c r="L101" s="383">
        <v>9</v>
      </c>
      <c r="M101" s="501" t="s">
        <v>351</v>
      </c>
      <c r="N101" s="385" t="s">
        <v>314</v>
      </c>
      <c r="O101" s="547"/>
      <c r="P101" s="562">
        <v>0.05</v>
      </c>
      <c r="Q101" s="316">
        <f t="shared" si="7"/>
        <v>15778.320000000002</v>
      </c>
      <c r="R101" s="763"/>
      <c r="S101" s="620" t="s">
        <v>305</v>
      </c>
      <c r="T101" s="662">
        <v>45900</v>
      </c>
      <c r="U101" s="655">
        <v>8158.8235294117658</v>
      </c>
      <c r="V101" s="750"/>
      <c r="W101" s="535">
        <f>W100+28</f>
        <v>46079</v>
      </c>
      <c r="X101" s="774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71"/>
      <c r="J102" s="737"/>
      <c r="K102" s="289"/>
      <c r="L102" s="383">
        <v>9</v>
      </c>
      <c r="M102" s="501" t="s">
        <v>351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50"/>
      <c r="W102" s="567"/>
      <c r="X102" s="774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71"/>
      <c r="J103" s="737"/>
      <c r="K103" s="289"/>
      <c r="L103" s="383">
        <v>9</v>
      </c>
      <c r="M103" s="501" t="s">
        <v>351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50"/>
      <c r="W103" s="567"/>
      <c r="X103" s="774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72"/>
      <c r="J104" s="738"/>
      <c r="K104" s="365"/>
      <c r="L104" s="317">
        <v>9</v>
      </c>
      <c r="M104" s="441" t="s">
        <v>351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51"/>
      <c r="W104" s="568"/>
      <c r="X104" s="775"/>
      <c r="Y104" s="482"/>
    </row>
    <row r="105" spans="1:25" ht="14.4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353</v>
      </c>
      <c r="D106" s="271" t="s">
        <v>276</v>
      </c>
      <c r="E106" s="272"/>
      <c r="F106" s="470"/>
      <c r="G106" s="339">
        <f>D181</f>
        <v>8500</v>
      </c>
      <c r="H106" s="577">
        <f>H94</f>
        <v>45890</v>
      </c>
      <c r="I106" s="758">
        <f>SUM(G106:G120)</f>
        <v>76280.033333333326</v>
      </c>
      <c r="J106" s="758">
        <f>F181+F184+F185+F183+F182</f>
        <v>89741.215686274503</v>
      </c>
      <c r="K106" s="340"/>
      <c r="L106" s="270">
        <v>10</v>
      </c>
      <c r="M106" s="434" t="s">
        <v>354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76">
        <f>J106-SUM(U106:U120)</f>
        <v>0</v>
      </c>
      <c r="W106" s="577"/>
      <c r="X106" s="767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277</v>
      </c>
      <c r="E107" s="343"/>
      <c r="F107" s="471"/>
      <c r="G107" s="344">
        <f>D185</f>
        <v>24446.699999999997</v>
      </c>
      <c r="H107" s="578">
        <f>H106</f>
        <v>45890</v>
      </c>
      <c r="I107" s="759"/>
      <c r="J107" s="759"/>
      <c r="K107" s="273"/>
      <c r="L107" s="341">
        <v>10</v>
      </c>
      <c r="M107" s="435" t="s">
        <v>354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77"/>
      <c r="W107" s="578"/>
      <c r="X107" s="768"/>
      <c r="Y107" s="482"/>
    </row>
    <row r="108" spans="1:25" ht="14.25" customHeight="1">
      <c r="B108" s="341">
        <v>10</v>
      </c>
      <c r="C108" s="342"/>
      <c r="D108" s="342" t="s">
        <v>355</v>
      </c>
      <c r="E108" s="343"/>
      <c r="F108" s="471"/>
      <c r="G108" s="344">
        <f>D184</f>
        <v>38400</v>
      </c>
      <c r="H108" s="578">
        <f>H107</f>
        <v>45890</v>
      </c>
      <c r="I108" s="759"/>
      <c r="J108" s="759"/>
      <c r="K108" s="273"/>
      <c r="L108" s="341">
        <v>10</v>
      </c>
      <c r="M108" s="435" t="s">
        <v>354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77"/>
      <c r="W108" s="578"/>
      <c r="X108" s="768"/>
      <c r="Y108" s="482"/>
    </row>
    <row r="109" spans="1:25" ht="14.25" customHeight="1">
      <c r="B109" s="341">
        <v>10</v>
      </c>
      <c r="C109" s="342"/>
      <c r="D109" s="342" t="s">
        <v>278</v>
      </c>
      <c r="E109" s="343"/>
      <c r="F109" s="471"/>
      <c r="G109" s="344">
        <f>D183</f>
        <v>4933.333333333333</v>
      </c>
      <c r="H109" s="578">
        <f>H108</f>
        <v>45890</v>
      </c>
      <c r="I109" s="759"/>
      <c r="J109" s="759"/>
      <c r="K109" s="273"/>
      <c r="L109" s="341">
        <v>10</v>
      </c>
      <c r="M109" s="435" t="s">
        <v>354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77"/>
      <c r="W109" s="578"/>
      <c r="X109" s="768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59"/>
      <c r="J110" s="759"/>
      <c r="K110" s="273"/>
      <c r="L110" s="341">
        <v>10</v>
      </c>
      <c r="M110" s="435" t="s">
        <v>354</v>
      </c>
      <c r="N110" s="342" t="s">
        <v>303</v>
      </c>
      <c r="O110" s="613">
        <f>SUM(Z33:Z37)</f>
        <v>161120</v>
      </c>
      <c r="P110" s="565">
        <v>0.1</v>
      </c>
      <c r="Q110" s="344">
        <f>$O$110*P110</f>
        <v>16112</v>
      </c>
      <c r="R110" s="782" t="s">
        <v>304</v>
      </c>
      <c r="S110" s="633" t="s">
        <v>305</v>
      </c>
      <c r="T110" s="661">
        <v>45900</v>
      </c>
      <c r="U110" s="667">
        <v>8974.12156862745</v>
      </c>
      <c r="V110" s="777"/>
      <c r="W110" s="540">
        <f>W94</f>
        <v>45890</v>
      </c>
      <c r="X110" s="768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59"/>
      <c r="J111" s="759"/>
      <c r="K111" s="273"/>
      <c r="L111" s="341">
        <v>10</v>
      </c>
      <c r="M111" s="435" t="s">
        <v>354</v>
      </c>
      <c r="N111" s="342" t="s">
        <v>101</v>
      </c>
      <c r="O111" s="558"/>
      <c r="P111" s="565">
        <v>0.15</v>
      </c>
      <c r="Q111" s="344">
        <f t="shared" ref="Q111:Q117" si="8">$O$110*P111</f>
        <v>24168</v>
      </c>
      <c r="R111" s="783"/>
      <c r="S111" s="638" t="s">
        <v>305</v>
      </c>
      <c r="T111" s="661">
        <v>45900</v>
      </c>
      <c r="U111" s="667">
        <v>13461.182352941176</v>
      </c>
      <c r="V111" s="777"/>
      <c r="W111" s="540">
        <v>45905</v>
      </c>
      <c r="X111" s="768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59"/>
      <c r="J112" s="759"/>
      <c r="K112" s="273"/>
      <c r="L112" s="341">
        <v>10</v>
      </c>
      <c r="M112" s="435" t="s">
        <v>354</v>
      </c>
      <c r="N112" s="342" t="s">
        <v>308</v>
      </c>
      <c r="O112" s="558"/>
      <c r="P112" s="565">
        <v>0.2</v>
      </c>
      <c r="Q112" s="344">
        <f t="shared" si="8"/>
        <v>32224</v>
      </c>
      <c r="R112" s="783"/>
      <c r="S112" s="633" t="s">
        <v>305</v>
      </c>
      <c r="T112" s="661">
        <v>45900</v>
      </c>
      <c r="U112" s="667">
        <v>17948.2431372549</v>
      </c>
      <c r="V112" s="777"/>
      <c r="W112" s="540">
        <f t="shared" ref="W112:W117" si="9">W96</f>
        <v>45967</v>
      </c>
      <c r="X112" s="768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59"/>
      <c r="J113" s="759"/>
      <c r="K113" s="273"/>
      <c r="L113" s="341">
        <v>10</v>
      </c>
      <c r="M113" s="435" t="s">
        <v>354</v>
      </c>
      <c r="N113" s="342" t="s">
        <v>310</v>
      </c>
      <c r="O113" s="558"/>
      <c r="P113" s="565">
        <v>0.25</v>
      </c>
      <c r="Q113" s="344">
        <f t="shared" si="8"/>
        <v>40280</v>
      </c>
      <c r="R113" s="783"/>
      <c r="S113" s="633" t="s">
        <v>305</v>
      </c>
      <c r="T113" s="661">
        <v>45900</v>
      </c>
      <c r="U113" s="667">
        <v>22435.303921568626</v>
      </c>
      <c r="V113" s="777"/>
      <c r="W113" s="687">
        <v>45995</v>
      </c>
      <c r="X113" s="768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59"/>
      <c r="J114" s="759"/>
      <c r="K114" s="273"/>
      <c r="L114" s="341">
        <v>10</v>
      </c>
      <c r="M114" s="435" t="s">
        <v>354</v>
      </c>
      <c r="N114" s="342" t="s">
        <v>311</v>
      </c>
      <c r="O114" s="558"/>
      <c r="P114" s="565">
        <v>0.1</v>
      </c>
      <c r="Q114" s="344">
        <f t="shared" si="8"/>
        <v>16112</v>
      </c>
      <c r="R114" s="783"/>
      <c r="S114" s="633" t="s">
        <v>305</v>
      </c>
      <c r="T114" s="661">
        <v>45900</v>
      </c>
      <c r="U114" s="667">
        <v>8974.12156862745</v>
      </c>
      <c r="V114" s="777"/>
      <c r="W114" s="687">
        <f t="shared" si="9"/>
        <v>46015</v>
      </c>
      <c r="X114" s="768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59"/>
      <c r="J115" s="759"/>
      <c r="K115" s="273"/>
      <c r="L115" s="341">
        <v>10</v>
      </c>
      <c r="M115" s="435" t="s">
        <v>354</v>
      </c>
      <c r="N115" s="342" t="s">
        <v>312</v>
      </c>
      <c r="O115" s="558"/>
      <c r="P115" s="565">
        <v>0.1</v>
      </c>
      <c r="Q115" s="344">
        <f t="shared" si="8"/>
        <v>16112</v>
      </c>
      <c r="R115" s="783"/>
      <c r="S115" s="633" t="s">
        <v>305</v>
      </c>
      <c r="T115" s="661">
        <v>45900</v>
      </c>
      <c r="U115" s="667">
        <v>8974.12156862745</v>
      </c>
      <c r="V115" s="777"/>
      <c r="W115" s="687">
        <f t="shared" si="9"/>
        <v>46015</v>
      </c>
      <c r="X115" s="768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59"/>
      <c r="J116" s="759"/>
      <c r="K116" s="273"/>
      <c r="L116" s="341">
        <v>10</v>
      </c>
      <c r="M116" s="435" t="s">
        <v>354</v>
      </c>
      <c r="N116" s="342" t="s">
        <v>313</v>
      </c>
      <c r="O116" s="558"/>
      <c r="P116" s="565">
        <v>0.05</v>
      </c>
      <c r="Q116" s="344">
        <f t="shared" si="8"/>
        <v>8056</v>
      </c>
      <c r="R116" s="783"/>
      <c r="S116" s="633" t="s">
        <v>305</v>
      </c>
      <c r="T116" s="661">
        <v>45900</v>
      </c>
      <c r="U116" s="667">
        <v>4487.060784313725</v>
      </c>
      <c r="V116" s="777"/>
      <c r="W116" s="540">
        <f t="shared" si="9"/>
        <v>46051</v>
      </c>
      <c r="X116" s="768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59"/>
      <c r="J117" s="759"/>
      <c r="K117" s="273"/>
      <c r="L117" s="341">
        <v>10</v>
      </c>
      <c r="M117" s="435" t="s">
        <v>354</v>
      </c>
      <c r="N117" s="342" t="s">
        <v>314</v>
      </c>
      <c r="O117" s="558"/>
      <c r="P117" s="565">
        <v>0.05</v>
      </c>
      <c r="Q117" s="344">
        <f t="shared" si="8"/>
        <v>8056</v>
      </c>
      <c r="R117" s="784"/>
      <c r="S117" s="633" t="s">
        <v>305</v>
      </c>
      <c r="T117" s="661">
        <v>45900</v>
      </c>
      <c r="U117" s="667">
        <v>4487.060784313725</v>
      </c>
      <c r="V117" s="777"/>
      <c r="W117" s="540">
        <f t="shared" si="9"/>
        <v>46079</v>
      </c>
      <c r="X117" s="768"/>
      <c r="Y117" s="482"/>
    </row>
    <row r="118" spans="1:25" ht="14.25" customHeight="1">
      <c r="B118" s="341">
        <v>10</v>
      </c>
      <c r="C118" s="342"/>
      <c r="D118" s="342"/>
      <c r="E118" s="343"/>
      <c r="F118" s="471"/>
      <c r="G118" s="344"/>
      <c r="H118" s="579"/>
      <c r="I118" s="759"/>
      <c r="J118" s="759"/>
      <c r="K118" s="273"/>
      <c r="L118" s="341">
        <v>10</v>
      </c>
      <c r="M118" s="435" t="s">
        <v>354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77"/>
      <c r="W118" s="579"/>
      <c r="X118" s="768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59"/>
      <c r="J119" s="759"/>
      <c r="K119" s="273"/>
      <c r="L119" s="341">
        <v>10</v>
      </c>
      <c r="M119" s="435" t="s">
        <v>354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77"/>
      <c r="W119" s="579"/>
      <c r="X119" s="768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60"/>
      <c r="J120" s="760"/>
      <c r="K120" s="276"/>
      <c r="L120" s="274">
        <v>10</v>
      </c>
      <c r="M120" s="436" t="s">
        <v>354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78"/>
      <c r="W120" s="580"/>
      <c r="X120" s="769"/>
      <c r="Y120" s="482"/>
    </row>
    <row r="121" spans="1:25" ht="14.4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356</v>
      </c>
      <c r="D122" s="352" t="s">
        <v>357</v>
      </c>
      <c r="E122" s="284"/>
      <c r="F122" s="437"/>
      <c r="G122" s="285">
        <v>11000</v>
      </c>
      <c r="H122" s="573">
        <f>H93</f>
        <v>45890</v>
      </c>
      <c r="I122" s="736">
        <f>SUM(G122:G126)</f>
        <v>89000</v>
      </c>
      <c r="J122" s="736">
        <f>F180</f>
        <v>104705.88235294117</v>
      </c>
      <c r="K122" s="286"/>
      <c r="L122" s="282">
        <v>11</v>
      </c>
      <c r="M122" s="352" t="s">
        <v>358</v>
      </c>
      <c r="N122" s="352" t="s">
        <v>357</v>
      </c>
      <c r="O122" s="284"/>
      <c r="P122" s="437"/>
      <c r="Q122" s="285">
        <v>8374.7000000000007</v>
      </c>
      <c r="R122" s="589"/>
      <c r="S122" s="626" t="s">
        <v>359</v>
      </c>
      <c r="T122" s="652">
        <v>45869</v>
      </c>
      <c r="U122" s="659">
        <v>10934.470552161069</v>
      </c>
      <c r="V122" s="749">
        <f>J122-SUM(U122:U126)</f>
        <v>-4.6609903365606442E-3</v>
      </c>
      <c r="W122" s="538">
        <v>46052</v>
      </c>
      <c r="X122" s="746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360</v>
      </c>
      <c r="E123" s="315"/>
      <c r="F123" s="459"/>
      <c r="G123" s="316">
        <v>18000</v>
      </c>
      <c r="H123" s="534">
        <f>H122</f>
        <v>45890</v>
      </c>
      <c r="I123" s="737"/>
      <c r="J123" s="737"/>
      <c r="K123" s="289"/>
      <c r="L123" s="312">
        <v>11</v>
      </c>
      <c r="M123" s="389" t="s">
        <v>358</v>
      </c>
      <c r="N123" s="314" t="s">
        <v>361</v>
      </c>
      <c r="O123" s="315"/>
      <c r="P123" s="459"/>
      <c r="Q123" s="316">
        <v>5819.43</v>
      </c>
      <c r="R123" s="636"/>
      <c r="S123" s="619" t="s">
        <v>362</v>
      </c>
      <c r="T123" s="646">
        <v>45869</v>
      </c>
      <c r="U123" s="655">
        <v>7598.1690049031822</v>
      </c>
      <c r="V123" s="750"/>
      <c r="W123" s="534">
        <v>45526</v>
      </c>
      <c r="X123" s="747"/>
      <c r="Y123" s="482"/>
    </row>
    <row r="124" spans="1:25" ht="15" customHeight="1">
      <c r="B124" s="312">
        <v>11</v>
      </c>
      <c r="C124" s="314"/>
      <c r="D124" s="314" t="s">
        <v>363</v>
      </c>
      <c r="E124" s="315"/>
      <c r="F124" s="459"/>
      <c r="G124" s="316">
        <v>60000</v>
      </c>
      <c r="H124" s="566">
        <f>H123</f>
        <v>45890</v>
      </c>
      <c r="I124" s="737"/>
      <c r="J124" s="737"/>
      <c r="K124" s="289"/>
      <c r="L124" s="312">
        <v>11</v>
      </c>
      <c r="M124" s="389" t="s">
        <v>358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50"/>
      <c r="W124" s="566"/>
      <c r="X124" s="747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7"/>
      <c r="J125" s="737"/>
      <c r="K125" s="289"/>
      <c r="L125" s="312">
        <v>11</v>
      </c>
      <c r="M125" s="389" t="s">
        <v>358</v>
      </c>
      <c r="N125" s="387" t="s">
        <v>364</v>
      </c>
      <c r="O125" s="547"/>
      <c r="P125" s="444"/>
      <c r="Q125" s="386">
        <v>6000</v>
      </c>
      <c r="R125" s="583"/>
      <c r="S125" s="620" t="s">
        <v>365</v>
      </c>
      <c r="T125" s="646">
        <v>45900</v>
      </c>
      <c r="U125" s="655">
        <v>86173.247456867262</v>
      </c>
      <c r="V125" s="750"/>
      <c r="W125" s="535">
        <v>45900</v>
      </c>
      <c r="X125" s="747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8"/>
      <c r="J126" s="738"/>
      <c r="K126" s="290"/>
      <c r="L126" s="317">
        <v>11</v>
      </c>
      <c r="M126" s="419" t="s">
        <v>358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51"/>
      <c r="W126" s="568"/>
      <c r="X126" s="748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366</v>
      </c>
      <c r="D128" s="271"/>
      <c r="E128" s="272"/>
      <c r="F128" s="470"/>
      <c r="G128" s="339"/>
      <c r="H128" s="577"/>
      <c r="I128" s="758">
        <f>SUM(G128:G129)</f>
        <v>0</v>
      </c>
      <c r="J128" s="758">
        <v>0</v>
      </c>
      <c r="K128" s="785"/>
      <c r="L128" s="270">
        <v>12</v>
      </c>
      <c r="M128" s="271" t="s">
        <v>367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67">
        <f>SUM(Q128:Q129)</f>
        <v>0</v>
      </c>
      <c r="Y128" s="482"/>
    </row>
    <row r="129" spans="1:25" ht="15" customHeight="1" thickBot="1">
      <c r="B129" s="274">
        <v>12</v>
      </c>
      <c r="C129" s="345" t="s">
        <v>366</v>
      </c>
      <c r="D129" s="345"/>
      <c r="E129" s="346"/>
      <c r="F129" s="472"/>
      <c r="G129" s="275"/>
      <c r="H129" s="580"/>
      <c r="I129" s="760"/>
      <c r="J129" s="760"/>
      <c r="K129" s="786"/>
      <c r="L129" s="274">
        <v>12</v>
      </c>
      <c r="M129" s="345" t="s">
        <v>367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69"/>
      <c r="Y129" s="482"/>
    </row>
    <row r="130" spans="1:25" ht="14.4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368</v>
      </c>
      <c r="D131" s="352" t="s">
        <v>369</v>
      </c>
      <c r="E131" s="284"/>
      <c r="F131" s="437"/>
      <c r="G131" s="285">
        <v>18042.559824275362</v>
      </c>
      <c r="H131" s="668">
        <v>45900</v>
      </c>
      <c r="I131" s="736">
        <f>SUM(G131:G135)</f>
        <v>115920.47982427536</v>
      </c>
      <c r="J131" s="736">
        <f>F179</f>
        <v>131727.81798213109</v>
      </c>
      <c r="K131" s="286"/>
      <c r="L131" s="282">
        <v>13</v>
      </c>
      <c r="M131" s="352" t="s">
        <v>370</v>
      </c>
      <c r="N131" s="352" t="s">
        <v>371</v>
      </c>
      <c r="O131" s="545"/>
      <c r="P131" s="437"/>
      <c r="Q131" s="285">
        <f>'Project Plan'!$E$6*1.25%</f>
        <v>22399.259250000003</v>
      </c>
      <c r="R131" s="589"/>
      <c r="S131" s="626" t="s">
        <v>372</v>
      </c>
      <c r="T131" s="665">
        <v>45900</v>
      </c>
      <c r="U131" s="659">
        <v>131727.81798213109</v>
      </c>
      <c r="V131" s="749">
        <f>J131-SUM(U131:U136)</f>
        <v>0</v>
      </c>
      <c r="W131" s="668">
        <v>45900</v>
      </c>
      <c r="X131" s="746">
        <f>SUM(Q131:Q136)</f>
        <v>69527.3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7"/>
      <c r="J132" s="737"/>
      <c r="K132" s="289"/>
      <c r="L132" s="312">
        <v>13</v>
      </c>
      <c r="M132" s="389" t="s">
        <v>370</v>
      </c>
      <c r="N132" s="314"/>
      <c r="O132" s="546"/>
      <c r="P132" s="459"/>
      <c r="Q132" s="316">
        <f>-Q131</f>
        <v>-22399.259250000003</v>
      </c>
      <c r="R132" s="582"/>
      <c r="S132" s="626" t="s">
        <v>373</v>
      </c>
      <c r="T132" s="665">
        <v>45900</v>
      </c>
      <c r="U132" s="502">
        <v>0</v>
      </c>
      <c r="V132" s="750"/>
      <c r="W132" s="668">
        <v>45900</v>
      </c>
      <c r="X132" s="747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7"/>
      <c r="J133" s="737"/>
      <c r="K133" s="289"/>
      <c r="L133" s="312">
        <v>13</v>
      </c>
      <c r="M133" s="389" t="s">
        <v>370</v>
      </c>
      <c r="N133" s="314"/>
      <c r="O133" s="546"/>
      <c r="P133" s="459"/>
      <c r="Q133" s="316">
        <v>69527.3</v>
      </c>
      <c r="R133" s="582"/>
      <c r="S133" s="626" t="s">
        <v>374</v>
      </c>
      <c r="T133" s="665">
        <v>45900</v>
      </c>
      <c r="U133" s="502">
        <v>0</v>
      </c>
      <c r="V133" s="750"/>
      <c r="W133" s="668">
        <v>45900</v>
      </c>
      <c r="X133" s="747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7"/>
      <c r="J134" s="737"/>
      <c r="K134" s="289"/>
      <c r="L134" s="312">
        <v>13</v>
      </c>
      <c r="M134" s="389" t="s">
        <v>370</v>
      </c>
      <c r="N134" s="314"/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50"/>
      <c r="W134" s="566"/>
      <c r="X134" s="747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7"/>
      <c r="J135" s="737"/>
      <c r="K135" s="289"/>
      <c r="L135" s="312">
        <v>13</v>
      </c>
      <c r="M135" s="389" t="s">
        <v>370</v>
      </c>
      <c r="N135" s="314"/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50"/>
      <c r="W135" s="566"/>
      <c r="X135" s="747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8"/>
      <c r="J136" s="738"/>
      <c r="K136" s="365"/>
      <c r="L136" s="317">
        <v>13</v>
      </c>
      <c r="M136" s="419" t="s">
        <v>370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51"/>
      <c r="W136" s="568"/>
      <c r="X136" s="748"/>
      <c r="Y136" s="482"/>
    </row>
    <row r="137" spans="1:25" ht="14.4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375</v>
      </c>
      <c r="D138" s="271" t="s">
        <v>376</v>
      </c>
      <c r="E138" s="272"/>
      <c r="F138" s="470"/>
      <c r="G138" s="339">
        <f>D190</f>
        <v>2800</v>
      </c>
      <c r="H138" s="540">
        <v>45905</v>
      </c>
      <c r="I138" s="758">
        <f>SUM(G138:G149)</f>
        <v>2800</v>
      </c>
      <c r="J138" s="758">
        <f>F190</f>
        <v>3294.1176470588234</v>
      </c>
      <c r="K138" s="340"/>
      <c r="L138" s="270">
        <v>14</v>
      </c>
      <c r="M138" s="434" t="s">
        <v>377</v>
      </c>
      <c r="N138" s="271" t="s">
        <v>378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87">
        <f>J138-SUM(U138:U149)</f>
        <v>0</v>
      </c>
      <c r="W138" s="687">
        <v>45905</v>
      </c>
      <c r="X138" s="767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59"/>
      <c r="J139" s="759"/>
      <c r="K139" s="273"/>
      <c r="L139" s="341">
        <v>14</v>
      </c>
      <c r="M139" s="435" t="s">
        <v>377</v>
      </c>
      <c r="N139" s="342" t="s">
        <v>378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88"/>
      <c r="W139" s="687">
        <v>45930</v>
      </c>
      <c r="X139" s="768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59"/>
      <c r="J140" s="759"/>
      <c r="K140" s="273"/>
      <c r="L140" s="341">
        <v>14</v>
      </c>
      <c r="M140" s="435" t="s">
        <v>377</v>
      </c>
      <c r="N140" s="342" t="s">
        <v>378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88"/>
      <c r="W140" s="687">
        <v>45961</v>
      </c>
      <c r="X140" s="768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59"/>
      <c r="J141" s="759"/>
      <c r="K141" s="273"/>
      <c r="L141" s="341">
        <v>14</v>
      </c>
      <c r="M141" s="435" t="s">
        <v>377</v>
      </c>
      <c r="N141" s="342" t="s">
        <v>378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88"/>
      <c r="W141" s="687">
        <v>45991</v>
      </c>
      <c r="X141" s="768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59"/>
      <c r="J142" s="759"/>
      <c r="K142" s="273"/>
      <c r="L142" s="341">
        <v>14</v>
      </c>
      <c r="M142" s="435" t="s">
        <v>377</v>
      </c>
      <c r="N142" s="342" t="s">
        <v>378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88"/>
      <c r="W142" s="687"/>
      <c r="X142" s="768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59"/>
      <c r="J143" s="759"/>
      <c r="K143" s="273"/>
      <c r="L143" s="341">
        <v>14</v>
      </c>
      <c r="M143" s="435" t="s">
        <v>377</v>
      </c>
      <c r="N143" s="342" t="s">
        <v>378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88"/>
      <c r="W143" s="687"/>
      <c r="X143" s="768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59"/>
      <c r="J144" s="759"/>
      <c r="K144" s="273"/>
      <c r="L144" s="341">
        <v>14</v>
      </c>
      <c r="M144" s="435" t="s">
        <v>377</v>
      </c>
      <c r="N144" s="342" t="s">
        <v>378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88"/>
      <c r="W144" s="687"/>
      <c r="X144" s="768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59"/>
      <c r="J145" s="759"/>
      <c r="K145" s="273"/>
      <c r="L145" s="341">
        <v>14</v>
      </c>
      <c r="M145" s="435" t="s">
        <v>377</v>
      </c>
      <c r="N145" s="342" t="s">
        <v>378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88"/>
      <c r="W145" s="687"/>
      <c r="X145" s="768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59"/>
      <c r="J146" s="759"/>
      <c r="K146" s="273"/>
      <c r="L146" s="341">
        <v>14</v>
      </c>
      <c r="M146" s="435" t="s">
        <v>377</v>
      </c>
      <c r="N146" s="342" t="s">
        <v>378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88"/>
      <c r="W146" s="687"/>
      <c r="X146" s="768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59"/>
      <c r="J147" s="759"/>
      <c r="K147" s="273"/>
      <c r="L147" s="341">
        <v>14</v>
      </c>
      <c r="M147" s="435" t="s">
        <v>377</v>
      </c>
      <c r="N147" s="342" t="s">
        <v>378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88"/>
      <c r="W147" s="687"/>
      <c r="X147" s="768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59"/>
      <c r="J148" s="759"/>
      <c r="K148" s="273"/>
      <c r="L148" s="341">
        <v>14</v>
      </c>
      <c r="M148" s="435" t="s">
        <v>377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88"/>
      <c r="W148" s="687"/>
      <c r="X148" s="768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60"/>
      <c r="J149" s="760"/>
      <c r="K149" s="276"/>
      <c r="L149" s="274">
        <v>14</v>
      </c>
      <c r="M149" s="436" t="s">
        <v>377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89"/>
      <c r="W149" s="699"/>
      <c r="X149" s="769"/>
      <c r="Y149" s="482"/>
    </row>
    <row r="150" spans="1:25" ht="14.4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379</v>
      </c>
      <c r="D151" s="283"/>
      <c r="E151" s="284"/>
      <c r="F151" s="437"/>
      <c r="G151" s="285"/>
      <c r="H151" s="573"/>
      <c r="I151" s="736">
        <f>SUM(G151:G162)</f>
        <v>0</v>
      </c>
      <c r="J151" s="736">
        <f>F187</f>
        <v>0</v>
      </c>
      <c r="K151" s="286"/>
      <c r="L151" s="282">
        <v>15</v>
      </c>
      <c r="M151" s="352" t="s">
        <v>380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9">
        <v>0</v>
      </c>
      <c r="W151" s="573"/>
      <c r="X151" s="746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7"/>
      <c r="J152" s="737"/>
      <c r="K152" s="289"/>
      <c r="L152" s="312">
        <v>15</v>
      </c>
      <c r="M152" s="389" t="s">
        <v>380</v>
      </c>
      <c r="N152" s="314"/>
      <c r="O152" s="546"/>
      <c r="P152" s="459"/>
      <c r="Q152" s="316"/>
      <c r="R152" s="582"/>
      <c r="S152" s="619"/>
      <c r="T152" s="517"/>
      <c r="U152" s="502"/>
      <c r="V152" s="750"/>
      <c r="W152" s="566"/>
      <c r="X152" s="74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7"/>
      <c r="J153" s="737"/>
      <c r="K153" s="289"/>
      <c r="L153" s="312">
        <v>15</v>
      </c>
      <c r="M153" s="389" t="s">
        <v>380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50"/>
      <c r="W153" s="566"/>
      <c r="X153" s="74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7"/>
      <c r="J154" s="737"/>
      <c r="K154" s="289"/>
      <c r="L154" s="312">
        <v>15</v>
      </c>
      <c r="M154" s="389" t="s">
        <v>380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50"/>
      <c r="W154" s="566"/>
      <c r="X154" s="74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7"/>
      <c r="J155" s="737"/>
      <c r="K155" s="289"/>
      <c r="L155" s="312">
        <v>15</v>
      </c>
      <c r="M155" s="389" t="s">
        <v>380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50"/>
      <c r="W155" s="566"/>
      <c r="X155" s="74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7"/>
      <c r="J156" s="737"/>
      <c r="K156" s="289"/>
      <c r="L156" s="312">
        <v>15</v>
      </c>
      <c r="M156" s="389" t="s">
        <v>380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50"/>
      <c r="W156" s="566"/>
      <c r="X156" s="74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7"/>
      <c r="J157" s="737"/>
      <c r="K157" s="289"/>
      <c r="L157" s="312">
        <v>15</v>
      </c>
      <c r="M157" s="389" t="s">
        <v>380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50"/>
      <c r="W157" s="566"/>
      <c r="X157" s="74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7"/>
      <c r="J158" s="737"/>
      <c r="K158" s="289"/>
      <c r="L158" s="312">
        <v>15</v>
      </c>
      <c r="M158" s="389" t="s">
        <v>380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50"/>
      <c r="W158" s="566"/>
      <c r="X158" s="747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7"/>
      <c r="J159" s="737"/>
      <c r="K159" s="289"/>
      <c r="L159" s="312">
        <v>15</v>
      </c>
      <c r="M159" s="389" t="s">
        <v>380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50"/>
      <c r="W159" s="566"/>
      <c r="X159" s="747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7"/>
      <c r="J160" s="737"/>
      <c r="K160" s="289"/>
      <c r="L160" s="312">
        <v>15</v>
      </c>
      <c r="M160" s="389" t="s">
        <v>380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50"/>
      <c r="W160" s="566"/>
      <c r="X160" s="747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7"/>
      <c r="J161" s="737"/>
      <c r="K161" s="289"/>
      <c r="L161" s="312">
        <v>15</v>
      </c>
      <c r="M161" s="389" t="s">
        <v>380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50"/>
      <c r="W161" s="566"/>
      <c r="X161" s="747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8"/>
      <c r="J162" s="738"/>
      <c r="K162" s="290"/>
      <c r="L162" s="317">
        <v>15</v>
      </c>
      <c r="M162" s="419" t="s">
        <v>380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51"/>
      <c r="W162" s="568"/>
      <c r="X162" s="748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381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382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383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298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333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316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384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385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386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387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388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389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390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391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392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393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394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395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396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397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398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399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386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400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401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I128:I129"/>
    <mergeCell ref="J128:J129"/>
    <mergeCell ref="K128:K129"/>
    <mergeCell ref="X128:X129"/>
    <mergeCell ref="V122:V126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R94:R101"/>
    <mergeCell ref="V46:V53"/>
    <mergeCell ref="V55:V72"/>
    <mergeCell ref="R61:R69"/>
    <mergeCell ref="R34:R41"/>
    <mergeCell ref="I106:I120"/>
    <mergeCell ref="J106:J120"/>
    <mergeCell ref="I46:I53"/>
    <mergeCell ref="J46:J53"/>
    <mergeCell ref="J55:J72"/>
    <mergeCell ref="X55:X72"/>
    <mergeCell ref="I74:I81"/>
    <mergeCell ref="J74:J81"/>
    <mergeCell ref="V74:V81"/>
    <mergeCell ref="X74:X81"/>
    <mergeCell ref="X6:X11"/>
    <mergeCell ref="V6:V11"/>
    <mergeCell ref="V13:V21"/>
    <mergeCell ref="V23:V28"/>
    <mergeCell ref="V30:V44"/>
    <mergeCell ref="X23:X28"/>
    <mergeCell ref="B2:G2"/>
    <mergeCell ref="L2:Q2"/>
    <mergeCell ref="I6:I11"/>
    <mergeCell ref="J6:J11"/>
    <mergeCell ref="R2:W2"/>
    <mergeCell ref="I30:I44"/>
    <mergeCell ref="J30:J44"/>
    <mergeCell ref="X30:X44"/>
    <mergeCell ref="I13:I21"/>
    <mergeCell ref="J13:J21"/>
    <mergeCell ref="X13:X21"/>
    <mergeCell ref="I23:I28"/>
    <mergeCell ref="J23:J2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402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403</v>
      </c>
      <c r="B2" s="193"/>
      <c r="C2" s="194" t="s">
        <v>250</v>
      </c>
      <c r="D2" s="194" t="s">
        <v>250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405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250</v>
      </c>
      <c r="D8" s="194" t="s">
        <v>250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407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409</v>
      </c>
      <c r="C11" s="214">
        <f>'Revenue Tracking'!F5</f>
        <v>1865330.2299999997</v>
      </c>
      <c r="D11" s="214">
        <f>SUM(F11:LD11)</f>
        <v>1859510.7999999998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43458.36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183056.76500000001</v>
      </c>
      <c r="AL12" s="215">
        <f t="shared" si="26"/>
        <v>378859.96250000002</v>
      </c>
      <c r="AM12" s="215">
        <f t="shared" si="26"/>
        <v>383674.0625</v>
      </c>
      <c r="AN12" s="215">
        <f t="shared" si="26"/>
        <v>383674.0625</v>
      </c>
      <c r="AO12" s="215">
        <f t="shared" si="26"/>
        <v>716713.40250000008</v>
      </c>
      <c r="AP12" s="215">
        <f t="shared" si="26"/>
        <v>1000920.1425000001</v>
      </c>
      <c r="AQ12" s="215">
        <f t="shared" si="26"/>
        <v>1000920.1425000001</v>
      </c>
      <c r="AR12" s="215">
        <f t="shared" si="26"/>
        <v>1000920.1425000001</v>
      </c>
      <c r="AS12" s="215">
        <f t="shared" si="26"/>
        <v>1000920.1425000001</v>
      </c>
      <c r="AT12" s="215">
        <f t="shared" si="26"/>
        <v>1138870.1125</v>
      </c>
      <c r="AU12" s="215">
        <f t="shared" si="26"/>
        <v>1327941.0425</v>
      </c>
      <c r="AV12" s="215">
        <f t="shared" si="26"/>
        <v>1327941.0425</v>
      </c>
      <c r="AW12" s="215">
        <f t="shared" si="26"/>
        <v>1327941.0425</v>
      </c>
      <c r="AX12" s="215">
        <f t="shared" si="26"/>
        <v>1327941.0425</v>
      </c>
      <c r="AY12" s="215">
        <f t="shared" si="26"/>
        <v>1564279.7050000001</v>
      </c>
      <c r="AZ12" s="215">
        <f t="shared" si="26"/>
        <v>1564279.7050000001</v>
      </c>
      <c r="BA12" s="215">
        <f t="shared" si="26"/>
        <v>1564279.7050000001</v>
      </c>
      <c r="BB12" s="215">
        <f t="shared" si="26"/>
        <v>1753350.635</v>
      </c>
      <c r="BC12" s="215">
        <f t="shared" si="26"/>
        <v>1763850.4850000001</v>
      </c>
      <c r="BD12" s="215">
        <f t="shared" si="26"/>
        <v>1767100.4850000001</v>
      </c>
      <c r="BE12" s="215">
        <f t="shared" si="26"/>
        <v>1767100.4850000001</v>
      </c>
      <c r="BF12" s="215">
        <f t="shared" si="26"/>
        <v>1767100.4850000001</v>
      </c>
      <c r="BG12" s="215">
        <f t="shared" si="26"/>
        <v>1822742.9175</v>
      </c>
      <c r="BH12" s="215">
        <f t="shared" si="26"/>
        <v>1822742.9175</v>
      </c>
      <c r="BI12" s="215">
        <f t="shared" si="26"/>
        <v>1822742.9175</v>
      </c>
      <c r="BJ12" s="215">
        <f t="shared" si="26"/>
        <v>1822742.9175</v>
      </c>
      <c r="BK12" s="215">
        <f t="shared" si="26"/>
        <v>1870010.65</v>
      </c>
      <c r="BL12" s="215">
        <f t="shared" si="26"/>
        <v>1870010.65</v>
      </c>
      <c r="BM12" s="215">
        <f t="shared" si="26"/>
        <v>1870010.65</v>
      </c>
      <c r="BN12" s="215">
        <f t="shared" si="26"/>
        <v>1870010.65</v>
      </c>
      <c r="BO12" s="215">
        <f t="shared" si="26"/>
        <v>1870010.65</v>
      </c>
      <c r="BP12" s="215">
        <f t="shared" si="26"/>
        <v>1859510.7999999998</v>
      </c>
      <c r="BQ12" s="215">
        <f t="shared" si="26"/>
        <v>1859510.7999999998</v>
      </c>
      <c r="BR12" s="215">
        <f t="shared" si="26"/>
        <v>1859510.7999999998</v>
      </c>
      <c r="BS12" s="215">
        <f t="shared" si="26"/>
        <v>1859510.7999999998</v>
      </c>
      <c r="BT12" s="215">
        <f t="shared" si="26"/>
        <v>1859510.7999999998</v>
      </c>
      <c r="BU12" s="215">
        <f t="shared" ref="BU12:EF12" si="27">BT12+BU11</f>
        <v>1859510.7999999998</v>
      </c>
      <c r="BV12" s="215">
        <f t="shared" si="27"/>
        <v>1859510.7999999998</v>
      </c>
      <c r="BW12" s="215">
        <f t="shared" si="27"/>
        <v>1859510.7999999998</v>
      </c>
      <c r="BX12" s="215">
        <f t="shared" si="27"/>
        <v>1859510.7999999998</v>
      </c>
      <c r="BY12" s="215">
        <f t="shared" si="27"/>
        <v>1859510.7999999998</v>
      </c>
      <c r="BZ12" s="215">
        <f t="shared" si="27"/>
        <v>1859510.7999999998</v>
      </c>
      <c r="CA12" s="215">
        <f t="shared" si="27"/>
        <v>1859510.7999999998</v>
      </c>
      <c r="CB12" s="215">
        <f t="shared" si="27"/>
        <v>1859510.7999999998</v>
      </c>
      <c r="CC12" s="215">
        <f t="shared" si="27"/>
        <v>1859510.7999999998</v>
      </c>
      <c r="CD12" s="215">
        <f t="shared" si="27"/>
        <v>1859510.7999999998</v>
      </c>
      <c r="CE12" s="215">
        <f t="shared" si="27"/>
        <v>1859510.7999999998</v>
      </c>
      <c r="CF12" s="215">
        <f t="shared" si="27"/>
        <v>1859510.7999999998</v>
      </c>
      <c r="CG12" s="215">
        <f t="shared" si="27"/>
        <v>1859510.7999999998</v>
      </c>
      <c r="CH12" s="215">
        <f t="shared" si="27"/>
        <v>1859510.7999999998</v>
      </c>
      <c r="CI12" s="215">
        <f t="shared" si="27"/>
        <v>1859510.7999999998</v>
      </c>
      <c r="CJ12" s="215">
        <f t="shared" si="27"/>
        <v>1859510.7999999998</v>
      </c>
      <c r="CK12" s="215">
        <f t="shared" si="27"/>
        <v>1859510.7999999998</v>
      </c>
      <c r="CL12" s="215">
        <f t="shared" si="27"/>
        <v>1859510.7999999998</v>
      </c>
      <c r="CM12" s="215">
        <f t="shared" si="27"/>
        <v>1859510.7999999998</v>
      </c>
      <c r="CN12" s="215">
        <f t="shared" si="27"/>
        <v>1859510.7999999998</v>
      </c>
      <c r="CO12" s="215">
        <f t="shared" si="27"/>
        <v>1859510.7999999998</v>
      </c>
      <c r="CP12" s="215">
        <f t="shared" si="27"/>
        <v>1859510.7999999998</v>
      </c>
      <c r="CQ12" s="215">
        <f t="shared" si="27"/>
        <v>1859510.7999999998</v>
      </c>
      <c r="CR12" s="215">
        <f t="shared" si="27"/>
        <v>1859510.7999999998</v>
      </c>
      <c r="CS12" s="215">
        <f t="shared" si="27"/>
        <v>1859510.7999999998</v>
      </c>
      <c r="CT12" s="215">
        <f t="shared" si="27"/>
        <v>1859510.7999999998</v>
      </c>
      <c r="CU12" s="215">
        <f t="shared" si="27"/>
        <v>1859510.7999999998</v>
      </c>
      <c r="CV12" s="215">
        <f t="shared" si="27"/>
        <v>1859510.7999999998</v>
      </c>
      <c r="CW12" s="215">
        <f t="shared" si="27"/>
        <v>1859510.7999999998</v>
      </c>
      <c r="CX12" s="215">
        <f t="shared" si="27"/>
        <v>1859510.7999999998</v>
      </c>
      <c r="CY12" s="215">
        <f t="shared" si="27"/>
        <v>1859510.7999999998</v>
      </c>
      <c r="CZ12" s="215">
        <f t="shared" si="27"/>
        <v>1859510.7999999998</v>
      </c>
      <c r="DA12" s="215">
        <f t="shared" si="27"/>
        <v>1859510.7999999998</v>
      </c>
      <c r="DB12" s="215">
        <f t="shared" si="27"/>
        <v>1859510.7999999998</v>
      </c>
      <c r="DC12" s="215">
        <f t="shared" si="27"/>
        <v>1859510.7999999998</v>
      </c>
      <c r="DD12" s="215">
        <f t="shared" si="27"/>
        <v>1859510.7999999998</v>
      </c>
      <c r="DE12" s="215">
        <f t="shared" si="27"/>
        <v>1859510.7999999998</v>
      </c>
      <c r="DF12" s="215">
        <f t="shared" si="27"/>
        <v>1859510.7999999998</v>
      </c>
      <c r="DG12" s="215">
        <f t="shared" si="27"/>
        <v>1859510.7999999998</v>
      </c>
      <c r="DH12" s="215">
        <f t="shared" si="27"/>
        <v>1859510.7999999998</v>
      </c>
      <c r="DI12" s="215">
        <f t="shared" si="27"/>
        <v>1859510.7999999998</v>
      </c>
      <c r="DJ12" s="215">
        <f t="shared" si="27"/>
        <v>1859510.7999999998</v>
      </c>
      <c r="DK12" s="215">
        <f t="shared" si="27"/>
        <v>1859510.7999999998</v>
      </c>
      <c r="DL12" s="215">
        <f t="shared" si="27"/>
        <v>1859510.7999999998</v>
      </c>
      <c r="DM12" s="215">
        <f t="shared" si="27"/>
        <v>1859510.7999999998</v>
      </c>
      <c r="DN12" s="215">
        <f t="shared" si="27"/>
        <v>1859510.7999999998</v>
      </c>
      <c r="DO12" s="215">
        <f t="shared" si="27"/>
        <v>1859510.7999999998</v>
      </c>
      <c r="DP12" s="215">
        <f t="shared" si="27"/>
        <v>1859510.7999999998</v>
      </c>
      <c r="DQ12" s="215">
        <f t="shared" si="27"/>
        <v>1859510.7999999998</v>
      </c>
      <c r="DR12" s="215">
        <f t="shared" si="27"/>
        <v>1859510.7999999998</v>
      </c>
      <c r="DS12" s="215">
        <f t="shared" si="27"/>
        <v>1859510.7999999998</v>
      </c>
      <c r="DT12" s="215">
        <f t="shared" si="27"/>
        <v>1859510.7999999998</v>
      </c>
      <c r="DU12" s="215">
        <f t="shared" si="27"/>
        <v>1859510.7999999998</v>
      </c>
      <c r="DV12" s="215">
        <f t="shared" si="27"/>
        <v>1859510.7999999998</v>
      </c>
      <c r="DW12" s="215">
        <f t="shared" si="27"/>
        <v>1859510.7999999998</v>
      </c>
      <c r="DX12" s="215">
        <f t="shared" si="27"/>
        <v>1859510.7999999998</v>
      </c>
      <c r="DY12" s="215">
        <f t="shared" si="27"/>
        <v>1859510.7999999998</v>
      </c>
      <c r="DZ12" s="215">
        <f t="shared" si="27"/>
        <v>1859510.7999999998</v>
      </c>
      <c r="EA12" s="215">
        <f t="shared" si="27"/>
        <v>1859510.7999999998</v>
      </c>
      <c r="EB12" s="215">
        <f t="shared" si="27"/>
        <v>1859510.7999999998</v>
      </c>
      <c r="EC12" s="215">
        <f t="shared" si="27"/>
        <v>1859510.7999999998</v>
      </c>
      <c r="ED12" s="215">
        <f t="shared" si="27"/>
        <v>1859510.7999999998</v>
      </c>
      <c r="EE12" s="215">
        <f t="shared" si="27"/>
        <v>1859510.7999999998</v>
      </c>
      <c r="EF12" s="215">
        <f t="shared" si="27"/>
        <v>1859510.7999999998</v>
      </c>
      <c r="EG12" s="215">
        <f t="shared" ref="EG12:GR12" si="28">EF12+EG11</f>
        <v>1859510.7999999998</v>
      </c>
      <c r="EH12" s="215">
        <f t="shared" si="28"/>
        <v>1859510.7999999998</v>
      </c>
      <c r="EI12" s="215">
        <f t="shared" si="28"/>
        <v>1859510.7999999998</v>
      </c>
      <c r="EJ12" s="215">
        <f t="shared" si="28"/>
        <v>1859510.7999999998</v>
      </c>
      <c r="EK12" s="215">
        <f t="shared" si="28"/>
        <v>1859510.7999999998</v>
      </c>
      <c r="EL12" s="215">
        <f t="shared" si="28"/>
        <v>1859510.7999999998</v>
      </c>
      <c r="EM12" s="215">
        <f t="shared" si="28"/>
        <v>1859510.7999999998</v>
      </c>
      <c r="EN12" s="215">
        <f t="shared" si="28"/>
        <v>1859510.7999999998</v>
      </c>
      <c r="EO12" s="215">
        <f t="shared" si="28"/>
        <v>1859510.7999999998</v>
      </c>
      <c r="EP12" s="215">
        <f t="shared" si="28"/>
        <v>1859510.7999999998</v>
      </c>
      <c r="EQ12" s="215">
        <f t="shared" si="28"/>
        <v>1859510.7999999998</v>
      </c>
      <c r="ER12" s="215">
        <f t="shared" si="28"/>
        <v>1859510.7999999998</v>
      </c>
      <c r="ES12" s="215">
        <f t="shared" si="28"/>
        <v>1859510.7999999998</v>
      </c>
      <c r="ET12" s="215">
        <f t="shared" si="28"/>
        <v>1859510.7999999998</v>
      </c>
      <c r="EU12" s="215">
        <f t="shared" si="28"/>
        <v>1859510.7999999998</v>
      </c>
      <c r="EV12" s="215">
        <f t="shared" si="28"/>
        <v>1859510.7999999998</v>
      </c>
      <c r="EW12" s="215">
        <f t="shared" si="28"/>
        <v>1859510.7999999998</v>
      </c>
      <c r="EX12" s="215">
        <f t="shared" si="28"/>
        <v>1859510.7999999998</v>
      </c>
      <c r="EY12" s="215">
        <f t="shared" si="28"/>
        <v>1859510.7999999998</v>
      </c>
      <c r="EZ12" s="215">
        <f t="shared" si="28"/>
        <v>1859510.7999999998</v>
      </c>
      <c r="FA12" s="215">
        <f t="shared" si="28"/>
        <v>1859510.7999999998</v>
      </c>
      <c r="FB12" s="215">
        <f t="shared" si="28"/>
        <v>1859510.7999999998</v>
      </c>
      <c r="FC12" s="215">
        <f t="shared" si="28"/>
        <v>1859510.7999999998</v>
      </c>
      <c r="FD12" s="215">
        <f t="shared" si="28"/>
        <v>1859510.7999999998</v>
      </c>
      <c r="FE12" s="215">
        <f t="shared" si="28"/>
        <v>1859510.7999999998</v>
      </c>
      <c r="FF12" s="215">
        <f t="shared" si="28"/>
        <v>1859510.7999999998</v>
      </c>
      <c r="FG12" s="215">
        <f t="shared" si="28"/>
        <v>1859510.7999999998</v>
      </c>
      <c r="FH12" s="215">
        <f t="shared" si="28"/>
        <v>1859510.7999999998</v>
      </c>
      <c r="FI12" s="215">
        <f t="shared" si="28"/>
        <v>1859510.7999999998</v>
      </c>
      <c r="FJ12" s="215">
        <f t="shared" si="28"/>
        <v>1859510.7999999998</v>
      </c>
      <c r="FK12" s="215">
        <f t="shared" si="28"/>
        <v>1859510.7999999998</v>
      </c>
      <c r="FL12" s="215">
        <f t="shared" si="28"/>
        <v>1859510.7999999998</v>
      </c>
      <c r="FM12" s="215">
        <f t="shared" si="28"/>
        <v>1859510.7999999998</v>
      </c>
      <c r="FN12" s="215">
        <f t="shared" si="28"/>
        <v>1859510.7999999998</v>
      </c>
      <c r="FO12" s="215">
        <f t="shared" si="28"/>
        <v>1859510.7999999998</v>
      </c>
      <c r="FP12" s="215">
        <f t="shared" si="28"/>
        <v>1859510.7999999998</v>
      </c>
      <c r="FQ12" s="215">
        <f t="shared" si="28"/>
        <v>1859510.7999999998</v>
      </c>
      <c r="FR12" s="215">
        <f t="shared" si="28"/>
        <v>1859510.7999999998</v>
      </c>
      <c r="FS12" s="215">
        <f t="shared" si="28"/>
        <v>1859510.7999999998</v>
      </c>
      <c r="FT12" s="215">
        <f t="shared" si="28"/>
        <v>1859510.7999999998</v>
      </c>
      <c r="FU12" s="215">
        <f t="shared" si="28"/>
        <v>1859510.7999999998</v>
      </c>
      <c r="FV12" s="215">
        <f t="shared" si="28"/>
        <v>1859510.7999999998</v>
      </c>
      <c r="FW12" s="215">
        <f t="shared" si="28"/>
        <v>1859510.7999999998</v>
      </c>
      <c r="FX12" s="215">
        <f t="shared" si="28"/>
        <v>1859510.7999999998</v>
      </c>
      <c r="FY12" s="215">
        <f t="shared" si="28"/>
        <v>1859510.7999999998</v>
      </c>
      <c r="FZ12" s="215">
        <f t="shared" si="28"/>
        <v>1859510.7999999998</v>
      </c>
      <c r="GA12" s="215">
        <f t="shared" si="28"/>
        <v>1859510.7999999998</v>
      </c>
      <c r="GB12" s="215">
        <f t="shared" si="28"/>
        <v>1859510.7999999998</v>
      </c>
      <c r="GC12" s="215">
        <f t="shared" si="28"/>
        <v>1859510.7999999998</v>
      </c>
      <c r="GD12" s="215">
        <f t="shared" si="28"/>
        <v>1859510.7999999998</v>
      </c>
      <c r="GE12" s="215">
        <f t="shared" si="28"/>
        <v>1859510.7999999998</v>
      </c>
      <c r="GF12" s="215">
        <f t="shared" si="28"/>
        <v>1859510.7999999998</v>
      </c>
      <c r="GG12" s="215">
        <f t="shared" si="28"/>
        <v>1859510.7999999998</v>
      </c>
      <c r="GH12" s="215">
        <f t="shared" si="28"/>
        <v>1859510.7999999998</v>
      </c>
      <c r="GI12" s="215">
        <f t="shared" si="28"/>
        <v>1859510.7999999998</v>
      </c>
      <c r="GJ12" s="215">
        <f t="shared" si="28"/>
        <v>1859510.7999999998</v>
      </c>
      <c r="GK12" s="215">
        <f t="shared" si="28"/>
        <v>1859510.7999999998</v>
      </c>
      <c r="GL12" s="215">
        <f t="shared" si="28"/>
        <v>1859510.7999999998</v>
      </c>
      <c r="GM12" s="215">
        <f t="shared" si="28"/>
        <v>1859510.7999999998</v>
      </c>
      <c r="GN12" s="215">
        <f t="shared" si="28"/>
        <v>1859510.7999999998</v>
      </c>
      <c r="GO12" s="215">
        <f t="shared" si="28"/>
        <v>1859510.7999999998</v>
      </c>
      <c r="GP12" s="215">
        <f t="shared" si="28"/>
        <v>1859510.7999999998</v>
      </c>
      <c r="GQ12" s="215">
        <f t="shared" si="28"/>
        <v>1859510.7999999998</v>
      </c>
      <c r="GR12" s="215">
        <f t="shared" si="28"/>
        <v>1859510.7999999998</v>
      </c>
      <c r="GS12" s="215">
        <f t="shared" ref="GS12:JD12" si="29">GR12+GS11</f>
        <v>1859510.7999999998</v>
      </c>
      <c r="GT12" s="215">
        <f t="shared" si="29"/>
        <v>1859510.7999999998</v>
      </c>
      <c r="GU12" s="215">
        <f t="shared" si="29"/>
        <v>1859510.7999999998</v>
      </c>
      <c r="GV12" s="215">
        <f t="shared" si="29"/>
        <v>1859510.7999999998</v>
      </c>
      <c r="GW12" s="215">
        <f t="shared" si="29"/>
        <v>1859510.7999999998</v>
      </c>
      <c r="GX12" s="215">
        <f t="shared" si="29"/>
        <v>1859510.7999999998</v>
      </c>
      <c r="GY12" s="215">
        <f t="shared" si="29"/>
        <v>1859510.7999999998</v>
      </c>
      <c r="GZ12" s="215">
        <f t="shared" si="29"/>
        <v>1859510.7999999998</v>
      </c>
      <c r="HA12" s="215">
        <f t="shared" si="29"/>
        <v>1859510.7999999998</v>
      </c>
      <c r="HB12" s="215">
        <f t="shared" si="29"/>
        <v>1859510.7999999998</v>
      </c>
      <c r="HC12" s="215">
        <f t="shared" si="29"/>
        <v>1859510.7999999998</v>
      </c>
      <c r="HD12" s="215">
        <f t="shared" si="29"/>
        <v>1859510.7999999998</v>
      </c>
      <c r="HE12" s="215">
        <f t="shared" si="29"/>
        <v>1859510.7999999998</v>
      </c>
      <c r="HF12" s="215">
        <f t="shared" si="29"/>
        <v>1859510.7999999998</v>
      </c>
      <c r="HG12" s="215">
        <f t="shared" si="29"/>
        <v>1859510.7999999998</v>
      </c>
      <c r="HH12" s="215">
        <f t="shared" si="29"/>
        <v>1859510.7999999998</v>
      </c>
      <c r="HI12" s="215">
        <f t="shared" si="29"/>
        <v>1859510.7999999998</v>
      </c>
      <c r="HJ12" s="215">
        <f t="shared" si="29"/>
        <v>1859510.7999999998</v>
      </c>
      <c r="HK12" s="215">
        <f t="shared" si="29"/>
        <v>1859510.7999999998</v>
      </c>
      <c r="HL12" s="215">
        <f t="shared" si="29"/>
        <v>1859510.7999999998</v>
      </c>
      <c r="HM12" s="215">
        <f t="shared" si="29"/>
        <v>1859510.7999999998</v>
      </c>
      <c r="HN12" s="215">
        <f t="shared" si="29"/>
        <v>1859510.7999999998</v>
      </c>
      <c r="HO12" s="215">
        <f t="shared" si="29"/>
        <v>1859510.7999999998</v>
      </c>
      <c r="HP12" s="215">
        <f t="shared" si="29"/>
        <v>1859510.7999999998</v>
      </c>
      <c r="HQ12" s="215">
        <f t="shared" si="29"/>
        <v>1859510.7999999998</v>
      </c>
      <c r="HR12" s="215">
        <f t="shared" si="29"/>
        <v>1859510.7999999998</v>
      </c>
      <c r="HS12" s="215">
        <f t="shared" si="29"/>
        <v>1859510.7999999998</v>
      </c>
      <c r="HT12" s="215">
        <f t="shared" si="29"/>
        <v>1859510.7999999998</v>
      </c>
      <c r="HU12" s="215">
        <f t="shared" si="29"/>
        <v>1859510.7999999998</v>
      </c>
      <c r="HV12" s="215">
        <f t="shared" si="29"/>
        <v>1859510.7999999998</v>
      </c>
      <c r="HW12" s="215">
        <f t="shared" si="29"/>
        <v>1859510.7999999998</v>
      </c>
      <c r="HX12" s="215">
        <f t="shared" si="29"/>
        <v>1859510.7999999998</v>
      </c>
      <c r="HY12" s="215">
        <f t="shared" si="29"/>
        <v>1859510.7999999998</v>
      </c>
      <c r="HZ12" s="215">
        <f t="shared" si="29"/>
        <v>1859510.7999999998</v>
      </c>
      <c r="IA12" s="215">
        <f t="shared" si="29"/>
        <v>1859510.7999999998</v>
      </c>
      <c r="IB12" s="215">
        <f t="shared" si="29"/>
        <v>1859510.7999999998</v>
      </c>
      <c r="IC12" s="215">
        <f t="shared" si="29"/>
        <v>1859510.7999999998</v>
      </c>
      <c r="ID12" s="215">
        <f t="shared" si="29"/>
        <v>1859510.7999999998</v>
      </c>
      <c r="IE12" s="215">
        <f t="shared" si="29"/>
        <v>1859510.7999999998</v>
      </c>
      <c r="IF12" s="215">
        <f t="shared" si="29"/>
        <v>1859510.7999999998</v>
      </c>
      <c r="IG12" s="215">
        <f t="shared" si="29"/>
        <v>1859510.7999999998</v>
      </c>
      <c r="IH12" s="215">
        <f t="shared" si="29"/>
        <v>1859510.7999999998</v>
      </c>
      <c r="II12" s="215">
        <f t="shared" si="29"/>
        <v>1859510.7999999998</v>
      </c>
      <c r="IJ12" s="215">
        <f t="shared" si="29"/>
        <v>1859510.7999999998</v>
      </c>
      <c r="IK12" s="215">
        <f t="shared" si="29"/>
        <v>1859510.7999999998</v>
      </c>
      <c r="IL12" s="215">
        <f t="shared" si="29"/>
        <v>1859510.7999999998</v>
      </c>
      <c r="IM12" s="215">
        <f t="shared" si="29"/>
        <v>1859510.7999999998</v>
      </c>
      <c r="IN12" s="215">
        <f t="shared" si="29"/>
        <v>1859510.7999999998</v>
      </c>
      <c r="IO12" s="215">
        <f t="shared" si="29"/>
        <v>1859510.7999999998</v>
      </c>
      <c r="IP12" s="215">
        <f t="shared" si="29"/>
        <v>1859510.7999999998</v>
      </c>
      <c r="IQ12" s="215">
        <f t="shared" si="29"/>
        <v>1859510.7999999998</v>
      </c>
      <c r="IR12" s="215">
        <f t="shared" si="29"/>
        <v>1859510.7999999998</v>
      </c>
      <c r="IS12" s="215">
        <f t="shared" si="29"/>
        <v>1859510.7999999998</v>
      </c>
      <c r="IT12" s="215">
        <f t="shared" si="29"/>
        <v>1859510.7999999998</v>
      </c>
      <c r="IU12" s="215">
        <f t="shared" si="29"/>
        <v>1859510.7999999998</v>
      </c>
      <c r="IV12" s="215">
        <f t="shared" si="29"/>
        <v>1859510.7999999998</v>
      </c>
      <c r="IW12" s="215">
        <f t="shared" si="29"/>
        <v>1859510.7999999998</v>
      </c>
      <c r="IX12" s="215">
        <f t="shared" si="29"/>
        <v>1859510.7999999998</v>
      </c>
      <c r="IY12" s="215">
        <f t="shared" si="29"/>
        <v>1859510.7999999998</v>
      </c>
      <c r="IZ12" s="215">
        <f t="shared" si="29"/>
        <v>1859510.7999999998</v>
      </c>
      <c r="JA12" s="215">
        <f t="shared" si="29"/>
        <v>1859510.7999999998</v>
      </c>
      <c r="JB12" s="215">
        <f t="shared" si="29"/>
        <v>1859510.7999999998</v>
      </c>
      <c r="JC12" s="215">
        <f t="shared" si="29"/>
        <v>1859510.7999999998</v>
      </c>
      <c r="JD12" s="215">
        <f t="shared" si="29"/>
        <v>1859510.7999999998</v>
      </c>
      <c r="JE12" s="215">
        <f t="shared" ref="JE12:LD12" si="30">JD12+JE11</f>
        <v>1859510.7999999998</v>
      </c>
      <c r="JF12" s="215">
        <f t="shared" si="30"/>
        <v>1859510.7999999998</v>
      </c>
      <c r="JG12" s="215">
        <f t="shared" si="30"/>
        <v>1859510.7999999998</v>
      </c>
      <c r="JH12" s="215">
        <f t="shared" si="30"/>
        <v>1859510.7999999998</v>
      </c>
      <c r="JI12" s="215">
        <f t="shared" si="30"/>
        <v>1859510.7999999998</v>
      </c>
      <c r="JJ12" s="215">
        <f t="shared" si="30"/>
        <v>1859510.7999999998</v>
      </c>
      <c r="JK12" s="215">
        <f t="shared" si="30"/>
        <v>1859510.7999999998</v>
      </c>
      <c r="JL12" s="215">
        <f t="shared" si="30"/>
        <v>1859510.7999999998</v>
      </c>
      <c r="JM12" s="215">
        <f t="shared" si="30"/>
        <v>1859510.7999999998</v>
      </c>
      <c r="JN12" s="215">
        <f t="shared" si="30"/>
        <v>1859510.7999999998</v>
      </c>
      <c r="JO12" s="215">
        <f t="shared" si="30"/>
        <v>1859510.7999999998</v>
      </c>
      <c r="JP12" s="215">
        <f t="shared" si="30"/>
        <v>1859510.7999999998</v>
      </c>
      <c r="JQ12" s="215">
        <f t="shared" si="30"/>
        <v>1859510.7999999998</v>
      </c>
      <c r="JR12" s="215">
        <f t="shared" si="30"/>
        <v>1859510.7999999998</v>
      </c>
      <c r="JS12" s="215">
        <f t="shared" si="30"/>
        <v>1859510.7999999998</v>
      </c>
      <c r="JT12" s="215">
        <f t="shared" si="30"/>
        <v>1859510.7999999998</v>
      </c>
      <c r="JU12" s="215">
        <f t="shared" si="30"/>
        <v>1859510.7999999998</v>
      </c>
      <c r="JV12" s="215">
        <f t="shared" si="30"/>
        <v>1859510.7999999998</v>
      </c>
      <c r="JW12" s="215">
        <f t="shared" si="30"/>
        <v>1859510.7999999998</v>
      </c>
      <c r="JX12" s="215">
        <f t="shared" si="30"/>
        <v>1859510.7999999998</v>
      </c>
      <c r="JY12" s="215">
        <f t="shared" si="30"/>
        <v>1859510.7999999998</v>
      </c>
      <c r="JZ12" s="215">
        <f t="shared" si="30"/>
        <v>1859510.7999999998</v>
      </c>
      <c r="KA12" s="215">
        <f t="shared" si="30"/>
        <v>1859510.7999999998</v>
      </c>
      <c r="KB12" s="215">
        <f t="shared" si="30"/>
        <v>1859510.7999999998</v>
      </c>
      <c r="KC12" s="215">
        <f t="shared" si="30"/>
        <v>1859510.7999999998</v>
      </c>
      <c r="KD12" s="215">
        <f t="shared" si="30"/>
        <v>1859510.7999999998</v>
      </c>
      <c r="KE12" s="215">
        <f t="shared" si="30"/>
        <v>1859510.7999999998</v>
      </c>
      <c r="KF12" s="215">
        <f t="shared" si="30"/>
        <v>1859510.7999999998</v>
      </c>
      <c r="KG12" s="215">
        <f t="shared" si="30"/>
        <v>1859510.7999999998</v>
      </c>
      <c r="KH12" s="215">
        <f t="shared" si="30"/>
        <v>1859510.7999999998</v>
      </c>
      <c r="KI12" s="215">
        <f t="shared" si="30"/>
        <v>1859510.7999999998</v>
      </c>
      <c r="KJ12" s="215">
        <f t="shared" si="30"/>
        <v>1859510.7999999998</v>
      </c>
      <c r="KK12" s="215">
        <f t="shared" si="30"/>
        <v>1859510.7999999998</v>
      </c>
      <c r="KL12" s="215">
        <f t="shared" si="30"/>
        <v>1859510.7999999998</v>
      </c>
      <c r="KM12" s="215">
        <f t="shared" si="30"/>
        <v>1859510.7999999998</v>
      </c>
      <c r="KN12" s="215">
        <f t="shared" si="30"/>
        <v>1859510.7999999998</v>
      </c>
      <c r="KO12" s="215">
        <f t="shared" si="30"/>
        <v>1859510.7999999998</v>
      </c>
      <c r="KP12" s="215">
        <f t="shared" si="30"/>
        <v>1859510.7999999998</v>
      </c>
      <c r="KQ12" s="215">
        <f t="shared" si="30"/>
        <v>1859510.7999999998</v>
      </c>
      <c r="KR12" s="215">
        <f t="shared" si="30"/>
        <v>1859510.7999999998</v>
      </c>
      <c r="KS12" s="215">
        <f t="shared" si="30"/>
        <v>1859510.7999999998</v>
      </c>
      <c r="KT12" s="215">
        <f t="shared" si="30"/>
        <v>1859510.7999999998</v>
      </c>
      <c r="KU12" s="215">
        <f t="shared" si="30"/>
        <v>1859510.7999999998</v>
      </c>
      <c r="KV12" s="215">
        <f t="shared" si="30"/>
        <v>1859510.7999999998</v>
      </c>
      <c r="KW12" s="215">
        <f t="shared" si="30"/>
        <v>1859510.7999999998</v>
      </c>
      <c r="KX12" s="215">
        <f t="shared" si="30"/>
        <v>1859510.7999999998</v>
      </c>
      <c r="KY12" s="215">
        <f t="shared" si="30"/>
        <v>1859510.7999999998</v>
      </c>
      <c r="KZ12" s="215">
        <f t="shared" si="30"/>
        <v>1859510.7999999998</v>
      </c>
      <c r="LA12" s="215">
        <f t="shared" si="30"/>
        <v>1859510.7999999998</v>
      </c>
      <c r="LB12" s="215">
        <f t="shared" si="30"/>
        <v>1859510.7999999998</v>
      </c>
      <c r="LC12" s="215">
        <f t="shared" si="30"/>
        <v>1859510.7999999998</v>
      </c>
      <c r="LD12" s="215">
        <f t="shared" si="30"/>
        <v>1859510.7999999998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1340092.8640000001</v>
      </c>
      <c r="AL14" s="208">
        <f t="shared" si="32"/>
        <v>1144289.6665000003</v>
      </c>
      <c r="AM14" s="208">
        <f t="shared" si="32"/>
        <v>1139475.5665000002</v>
      </c>
      <c r="AN14" s="208">
        <f t="shared" si="32"/>
        <v>1139475.5665000002</v>
      </c>
      <c r="AO14" s="208">
        <f t="shared" si="32"/>
        <v>806436.22650000011</v>
      </c>
      <c r="AP14" s="208">
        <f t="shared" si="32"/>
        <v>522229.48650000012</v>
      </c>
      <c r="AQ14" s="208">
        <f t="shared" si="32"/>
        <v>522229.48650000012</v>
      </c>
      <c r="AR14" s="208">
        <f t="shared" si="32"/>
        <v>522229.48650000012</v>
      </c>
      <c r="AS14" s="208">
        <f t="shared" si="32"/>
        <v>522229.48650000012</v>
      </c>
      <c r="AT14" s="208">
        <f t="shared" si="32"/>
        <v>384279.51650000014</v>
      </c>
      <c r="AU14" s="208">
        <f t="shared" si="32"/>
        <v>195208.58650000021</v>
      </c>
      <c r="AV14" s="208">
        <f t="shared" si="32"/>
        <v>195208.58650000021</v>
      </c>
      <c r="AW14" s="208">
        <f t="shared" si="32"/>
        <v>195208.58650000021</v>
      </c>
      <c r="AX14" s="208">
        <f t="shared" si="32"/>
        <v>195208.58650000021</v>
      </c>
      <c r="AY14" s="208">
        <f t="shared" si="32"/>
        <v>-41130.075999999885</v>
      </c>
      <c r="AZ14" s="208">
        <f t="shared" si="32"/>
        <v>-41130.075999999885</v>
      </c>
      <c r="BA14" s="208">
        <f t="shared" si="32"/>
        <v>138063.99800000014</v>
      </c>
      <c r="BB14" s="208">
        <f t="shared" si="32"/>
        <v>-51006.931999999797</v>
      </c>
      <c r="BC14" s="208">
        <f t="shared" si="32"/>
        <v>-61506.78199999989</v>
      </c>
      <c r="BD14" s="208">
        <f t="shared" si="32"/>
        <v>-64756.78199999989</v>
      </c>
      <c r="BE14" s="208">
        <f t="shared" si="32"/>
        <v>-64756.78199999989</v>
      </c>
      <c r="BF14" s="208">
        <f t="shared" si="32"/>
        <v>-64756.78199999989</v>
      </c>
      <c r="BG14" s="208">
        <f t="shared" si="32"/>
        <v>-30802.177499999758</v>
      </c>
      <c r="BH14" s="208">
        <f t="shared" si="32"/>
        <v>-30802.177499999758</v>
      </c>
      <c r="BI14" s="208">
        <f t="shared" si="32"/>
        <v>-30802.177499999758</v>
      </c>
      <c r="BJ14" s="208">
        <f t="shared" si="32"/>
        <v>-30802.177499999758</v>
      </c>
      <c r="BK14" s="208">
        <f t="shared" si="32"/>
        <v>-78069.909999999683</v>
      </c>
      <c r="BL14" s="208">
        <f t="shared" si="32"/>
        <v>-78069.909999999683</v>
      </c>
      <c r="BM14" s="208">
        <f t="shared" si="32"/>
        <v>-78069.909999999683</v>
      </c>
      <c r="BN14" s="208">
        <f t="shared" si="32"/>
        <v>-78069.909999999683</v>
      </c>
      <c r="BO14" s="208">
        <f t="shared" si="32"/>
        <v>-78069.909999999683</v>
      </c>
      <c r="BP14" s="208">
        <f t="shared" si="32"/>
        <v>-67570.05999999959</v>
      </c>
      <c r="BQ14" s="208">
        <f t="shared" si="32"/>
        <v>-67570.05999999959</v>
      </c>
      <c r="BR14" s="208">
        <f t="shared" si="32"/>
        <v>-67570.05999999959</v>
      </c>
      <c r="BS14" s="208">
        <f t="shared" si="32"/>
        <v>-67570.05999999959</v>
      </c>
      <c r="BT14" s="208">
        <f t="shared" si="32"/>
        <v>-67570.05999999959</v>
      </c>
      <c r="BU14" s="208">
        <f t="shared" ref="BU14:EF14" si="33">BU10-BU12</f>
        <v>-67570.05999999959</v>
      </c>
      <c r="BV14" s="208">
        <f t="shared" si="33"/>
        <v>-67570.05999999959</v>
      </c>
      <c r="BW14" s="208">
        <f t="shared" si="33"/>
        <v>-67570.05999999959</v>
      </c>
      <c r="BX14" s="208">
        <f t="shared" si="33"/>
        <v>-67570.05999999959</v>
      </c>
      <c r="BY14" s="208">
        <f t="shared" si="33"/>
        <v>-67570.05999999959</v>
      </c>
      <c r="BZ14" s="208">
        <f t="shared" si="33"/>
        <v>-67570.05999999959</v>
      </c>
      <c r="CA14" s="208">
        <f t="shared" si="33"/>
        <v>-67570.05999999959</v>
      </c>
      <c r="CB14" s="208">
        <f t="shared" si="33"/>
        <v>-67570.05999999959</v>
      </c>
      <c r="CC14" s="208">
        <f t="shared" si="33"/>
        <v>-67570.05999999959</v>
      </c>
      <c r="CD14" s="208">
        <f t="shared" si="33"/>
        <v>-67570.05999999959</v>
      </c>
      <c r="CE14" s="208">
        <f t="shared" si="33"/>
        <v>-67570.05999999959</v>
      </c>
      <c r="CF14" s="208">
        <f t="shared" si="33"/>
        <v>-67570.05999999959</v>
      </c>
      <c r="CG14" s="208">
        <f t="shared" si="33"/>
        <v>-67570.05999999959</v>
      </c>
      <c r="CH14" s="208">
        <f t="shared" si="33"/>
        <v>-67570.05999999959</v>
      </c>
      <c r="CI14" s="208">
        <f t="shared" si="33"/>
        <v>-67570.05999999959</v>
      </c>
      <c r="CJ14" s="208">
        <f t="shared" si="33"/>
        <v>-67570.05999999959</v>
      </c>
      <c r="CK14" s="208">
        <f t="shared" si="33"/>
        <v>-67570.05999999959</v>
      </c>
      <c r="CL14" s="208">
        <f t="shared" si="33"/>
        <v>-67570.05999999959</v>
      </c>
      <c r="CM14" s="208">
        <f t="shared" si="33"/>
        <v>-67570.05999999959</v>
      </c>
      <c r="CN14" s="208">
        <f t="shared" si="33"/>
        <v>-67570.05999999959</v>
      </c>
      <c r="CO14" s="208">
        <f t="shared" si="33"/>
        <v>-67570.05999999959</v>
      </c>
      <c r="CP14" s="208">
        <f t="shared" si="33"/>
        <v>-67570.05999999959</v>
      </c>
      <c r="CQ14" s="208">
        <f t="shared" si="33"/>
        <v>-67570.05999999959</v>
      </c>
      <c r="CR14" s="208">
        <f t="shared" si="33"/>
        <v>-67570.05999999959</v>
      </c>
      <c r="CS14" s="208">
        <f t="shared" si="33"/>
        <v>-67570.05999999959</v>
      </c>
      <c r="CT14" s="208">
        <f t="shared" si="33"/>
        <v>-67570.05999999959</v>
      </c>
      <c r="CU14" s="208">
        <f t="shared" si="33"/>
        <v>-67570.05999999959</v>
      </c>
      <c r="CV14" s="208">
        <f t="shared" si="33"/>
        <v>-67570.05999999959</v>
      </c>
      <c r="CW14" s="208">
        <f t="shared" si="33"/>
        <v>-67570.05999999959</v>
      </c>
      <c r="CX14" s="208">
        <f t="shared" si="33"/>
        <v>-67570.05999999959</v>
      </c>
      <c r="CY14" s="208">
        <f t="shared" si="33"/>
        <v>-67570.05999999959</v>
      </c>
      <c r="CZ14" s="208">
        <f t="shared" si="33"/>
        <v>-67570.05999999959</v>
      </c>
      <c r="DA14" s="208">
        <f t="shared" si="33"/>
        <v>-67570.05999999959</v>
      </c>
      <c r="DB14" s="208">
        <f t="shared" si="33"/>
        <v>-67570.05999999959</v>
      </c>
      <c r="DC14" s="208">
        <f t="shared" si="33"/>
        <v>-67570.05999999959</v>
      </c>
      <c r="DD14" s="208">
        <f t="shared" si="33"/>
        <v>-67570.05999999959</v>
      </c>
      <c r="DE14" s="208">
        <f t="shared" si="33"/>
        <v>-67570.05999999959</v>
      </c>
      <c r="DF14" s="208">
        <f t="shared" si="33"/>
        <v>-67570.05999999959</v>
      </c>
      <c r="DG14" s="208">
        <f t="shared" si="33"/>
        <v>-67570.05999999959</v>
      </c>
      <c r="DH14" s="208">
        <f t="shared" si="33"/>
        <v>-67570.05999999959</v>
      </c>
      <c r="DI14" s="208">
        <f t="shared" si="33"/>
        <v>-67570.05999999959</v>
      </c>
      <c r="DJ14" s="208">
        <f t="shared" si="33"/>
        <v>-67570.05999999959</v>
      </c>
      <c r="DK14" s="208">
        <f t="shared" si="33"/>
        <v>-67570.05999999959</v>
      </c>
      <c r="DL14" s="208">
        <f t="shared" si="33"/>
        <v>-67570.05999999959</v>
      </c>
      <c r="DM14" s="208">
        <f t="shared" si="33"/>
        <v>-67570.05999999959</v>
      </c>
      <c r="DN14" s="208">
        <f t="shared" si="33"/>
        <v>-67570.05999999959</v>
      </c>
      <c r="DO14" s="208">
        <f t="shared" si="33"/>
        <v>-67570.05999999959</v>
      </c>
      <c r="DP14" s="208">
        <f t="shared" si="33"/>
        <v>-67570.05999999959</v>
      </c>
      <c r="DQ14" s="208">
        <f t="shared" si="33"/>
        <v>-67570.05999999959</v>
      </c>
      <c r="DR14" s="208">
        <f t="shared" si="33"/>
        <v>-67570.05999999959</v>
      </c>
      <c r="DS14" s="208">
        <f t="shared" si="33"/>
        <v>-67570.05999999959</v>
      </c>
      <c r="DT14" s="208">
        <f t="shared" si="33"/>
        <v>-67570.05999999959</v>
      </c>
      <c r="DU14" s="208">
        <f t="shared" si="33"/>
        <v>-67570.05999999959</v>
      </c>
      <c r="DV14" s="208">
        <f t="shared" si="33"/>
        <v>-67570.05999999959</v>
      </c>
      <c r="DW14" s="208">
        <f t="shared" si="33"/>
        <v>-67570.05999999959</v>
      </c>
      <c r="DX14" s="208">
        <f t="shared" si="33"/>
        <v>-67570.05999999959</v>
      </c>
      <c r="DY14" s="208">
        <f t="shared" si="33"/>
        <v>-67570.05999999959</v>
      </c>
      <c r="DZ14" s="208">
        <f t="shared" si="33"/>
        <v>-67570.05999999959</v>
      </c>
      <c r="EA14" s="208">
        <f t="shared" si="33"/>
        <v>-67570.05999999959</v>
      </c>
      <c r="EB14" s="208">
        <f t="shared" si="33"/>
        <v>-67570.05999999959</v>
      </c>
      <c r="EC14" s="208">
        <f t="shared" si="33"/>
        <v>-67570.05999999959</v>
      </c>
      <c r="ED14" s="208">
        <f t="shared" si="33"/>
        <v>-67570.05999999959</v>
      </c>
      <c r="EE14" s="208">
        <f t="shared" si="33"/>
        <v>-67570.05999999959</v>
      </c>
      <c r="EF14" s="208">
        <f t="shared" si="33"/>
        <v>-67570.05999999959</v>
      </c>
      <c r="EG14" s="208">
        <f t="shared" ref="EG14:GR14" si="34">EG10-EG12</f>
        <v>-67570.05999999959</v>
      </c>
      <c r="EH14" s="208">
        <f t="shared" si="34"/>
        <v>-67570.05999999959</v>
      </c>
      <c r="EI14" s="208">
        <f t="shared" si="34"/>
        <v>-67570.05999999959</v>
      </c>
      <c r="EJ14" s="208">
        <f t="shared" si="34"/>
        <v>-67570.05999999959</v>
      </c>
      <c r="EK14" s="208">
        <f t="shared" si="34"/>
        <v>-67570.05999999959</v>
      </c>
      <c r="EL14" s="208">
        <f t="shared" si="34"/>
        <v>-67570.05999999959</v>
      </c>
      <c r="EM14" s="208">
        <f t="shared" si="34"/>
        <v>-67570.05999999959</v>
      </c>
      <c r="EN14" s="208">
        <f t="shared" si="34"/>
        <v>-67570.05999999959</v>
      </c>
      <c r="EO14" s="208">
        <f t="shared" si="34"/>
        <v>-67570.05999999959</v>
      </c>
      <c r="EP14" s="208">
        <f t="shared" si="34"/>
        <v>-67570.05999999959</v>
      </c>
      <c r="EQ14" s="208">
        <f t="shared" si="34"/>
        <v>-67570.05999999959</v>
      </c>
      <c r="ER14" s="208">
        <f t="shared" si="34"/>
        <v>-67570.05999999959</v>
      </c>
      <c r="ES14" s="208">
        <f t="shared" si="34"/>
        <v>-67570.05999999959</v>
      </c>
      <c r="ET14" s="208">
        <f t="shared" si="34"/>
        <v>-67570.05999999959</v>
      </c>
      <c r="EU14" s="208">
        <f t="shared" si="34"/>
        <v>-67570.05999999959</v>
      </c>
      <c r="EV14" s="208">
        <f t="shared" si="34"/>
        <v>-67570.05999999959</v>
      </c>
      <c r="EW14" s="208">
        <f t="shared" si="34"/>
        <v>-67570.05999999959</v>
      </c>
      <c r="EX14" s="208">
        <f t="shared" si="34"/>
        <v>-67570.05999999959</v>
      </c>
      <c r="EY14" s="208">
        <f t="shared" si="34"/>
        <v>-67570.05999999959</v>
      </c>
      <c r="EZ14" s="208">
        <f t="shared" si="34"/>
        <v>-67570.05999999959</v>
      </c>
      <c r="FA14" s="208">
        <f t="shared" si="34"/>
        <v>-67570.05999999959</v>
      </c>
      <c r="FB14" s="208">
        <f t="shared" si="34"/>
        <v>-67570.05999999959</v>
      </c>
      <c r="FC14" s="208">
        <f t="shared" si="34"/>
        <v>-67570.05999999959</v>
      </c>
      <c r="FD14" s="208">
        <f t="shared" si="34"/>
        <v>-67570.05999999959</v>
      </c>
      <c r="FE14" s="208">
        <f t="shared" si="34"/>
        <v>-67570.05999999959</v>
      </c>
      <c r="FF14" s="208">
        <f t="shared" si="34"/>
        <v>-67570.05999999959</v>
      </c>
      <c r="FG14" s="208">
        <f t="shared" si="34"/>
        <v>-67570.05999999959</v>
      </c>
      <c r="FH14" s="208">
        <f t="shared" si="34"/>
        <v>-67570.05999999959</v>
      </c>
      <c r="FI14" s="208">
        <f t="shared" si="34"/>
        <v>-67570.05999999959</v>
      </c>
      <c r="FJ14" s="208">
        <f t="shared" si="34"/>
        <v>-67570.05999999959</v>
      </c>
      <c r="FK14" s="208">
        <f t="shared" si="34"/>
        <v>-67570.05999999959</v>
      </c>
      <c r="FL14" s="208">
        <f t="shared" si="34"/>
        <v>-67570.05999999959</v>
      </c>
      <c r="FM14" s="208">
        <f t="shared" si="34"/>
        <v>-67570.05999999959</v>
      </c>
      <c r="FN14" s="208">
        <f t="shared" si="34"/>
        <v>-67570.05999999959</v>
      </c>
      <c r="FO14" s="208">
        <f t="shared" si="34"/>
        <v>-67570.05999999959</v>
      </c>
      <c r="FP14" s="208">
        <f t="shared" si="34"/>
        <v>-67570.05999999959</v>
      </c>
      <c r="FQ14" s="208">
        <f t="shared" si="34"/>
        <v>-67570.05999999959</v>
      </c>
      <c r="FR14" s="208">
        <f t="shared" si="34"/>
        <v>-67570.05999999959</v>
      </c>
      <c r="FS14" s="208">
        <f t="shared" si="34"/>
        <v>-67570.05999999959</v>
      </c>
      <c r="FT14" s="208">
        <f t="shared" si="34"/>
        <v>-67570.05999999959</v>
      </c>
      <c r="FU14" s="208">
        <f t="shared" si="34"/>
        <v>-67570.05999999959</v>
      </c>
      <c r="FV14" s="208">
        <f t="shared" si="34"/>
        <v>-67570.05999999959</v>
      </c>
      <c r="FW14" s="208">
        <f t="shared" si="34"/>
        <v>-67570.05999999959</v>
      </c>
      <c r="FX14" s="208">
        <f t="shared" si="34"/>
        <v>-67570.05999999959</v>
      </c>
      <c r="FY14" s="208">
        <f t="shared" si="34"/>
        <v>-67570.05999999959</v>
      </c>
      <c r="FZ14" s="208">
        <f t="shared" si="34"/>
        <v>-67570.05999999959</v>
      </c>
      <c r="GA14" s="208">
        <f t="shared" si="34"/>
        <v>-67570.05999999959</v>
      </c>
      <c r="GB14" s="208">
        <f t="shared" si="34"/>
        <v>-67570.05999999959</v>
      </c>
      <c r="GC14" s="208">
        <f t="shared" si="34"/>
        <v>-67570.05999999959</v>
      </c>
      <c r="GD14" s="208">
        <f t="shared" si="34"/>
        <v>-67570.05999999959</v>
      </c>
      <c r="GE14" s="208">
        <f t="shared" si="34"/>
        <v>-67570.05999999959</v>
      </c>
      <c r="GF14" s="208">
        <f t="shared" si="34"/>
        <v>-67570.05999999959</v>
      </c>
      <c r="GG14" s="208">
        <f t="shared" si="34"/>
        <v>-67570.05999999959</v>
      </c>
      <c r="GH14" s="208">
        <f t="shared" si="34"/>
        <v>-67570.05999999959</v>
      </c>
      <c r="GI14" s="208">
        <f t="shared" si="34"/>
        <v>-67570.05999999959</v>
      </c>
      <c r="GJ14" s="208">
        <f t="shared" si="34"/>
        <v>-67570.05999999959</v>
      </c>
      <c r="GK14" s="208">
        <f t="shared" si="34"/>
        <v>-67570.05999999959</v>
      </c>
      <c r="GL14" s="208">
        <f t="shared" si="34"/>
        <v>-67570.05999999959</v>
      </c>
      <c r="GM14" s="208">
        <f t="shared" si="34"/>
        <v>-67570.05999999959</v>
      </c>
      <c r="GN14" s="208">
        <f t="shared" si="34"/>
        <v>-67570.05999999959</v>
      </c>
      <c r="GO14" s="208">
        <f t="shared" si="34"/>
        <v>-67570.05999999959</v>
      </c>
      <c r="GP14" s="208">
        <f t="shared" si="34"/>
        <v>-67570.05999999959</v>
      </c>
      <c r="GQ14" s="208">
        <f t="shared" si="34"/>
        <v>-67570.05999999959</v>
      </c>
      <c r="GR14" s="208">
        <f t="shared" si="34"/>
        <v>-67570.05999999959</v>
      </c>
      <c r="GS14" s="208">
        <f t="shared" ref="GS14:JD14" si="35">GS10-GS12</f>
        <v>-67570.05999999959</v>
      </c>
      <c r="GT14" s="208">
        <f t="shared" si="35"/>
        <v>-67570.05999999959</v>
      </c>
      <c r="GU14" s="208">
        <f t="shared" si="35"/>
        <v>-67570.05999999959</v>
      </c>
      <c r="GV14" s="208">
        <f t="shared" si="35"/>
        <v>-67570.05999999959</v>
      </c>
      <c r="GW14" s="208">
        <f t="shared" si="35"/>
        <v>-67570.05999999959</v>
      </c>
      <c r="GX14" s="208">
        <f t="shared" si="35"/>
        <v>-67570.05999999959</v>
      </c>
      <c r="GY14" s="208">
        <f t="shared" si="35"/>
        <v>-67570.05999999959</v>
      </c>
      <c r="GZ14" s="208">
        <f t="shared" si="35"/>
        <v>-67570.05999999959</v>
      </c>
      <c r="HA14" s="208">
        <f t="shared" si="35"/>
        <v>-67570.05999999959</v>
      </c>
      <c r="HB14" s="208">
        <f t="shared" si="35"/>
        <v>-67570.05999999959</v>
      </c>
      <c r="HC14" s="208">
        <f t="shared" si="35"/>
        <v>-67570.05999999959</v>
      </c>
      <c r="HD14" s="208">
        <f t="shared" si="35"/>
        <v>-67570.05999999959</v>
      </c>
      <c r="HE14" s="208">
        <f t="shared" si="35"/>
        <v>-67570.05999999959</v>
      </c>
      <c r="HF14" s="208">
        <f t="shared" si="35"/>
        <v>-67570.05999999959</v>
      </c>
      <c r="HG14" s="208">
        <f t="shared" si="35"/>
        <v>-67570.05999999959</v>
      </c>
      <c r="HH14" s="208">
        <f t="shared" si="35"/>
        <v>-67570.05999999959</v>
      </c>
      <c r="HI14" s="208">
        <f t="shared" si="35"/>
        <v>-67570.05999999959</v>
      </c>
      <c r="HJ14" s="208">
        <f t="shared" si="35"/>
        <v>-67570.05999999959</v>
      </c>
      <c r="HK14" s="208">
        <f t="shared" si="35"/>
        <v>-67570.05999999959</v>
      </c>
      <c r="HL14" s="208">
        <f t="shared" si="35"/>
        <v>-67570.05999999959</v>
      </c>
      <c r="HM14" s="208">
        <f t="shared" si="35"/>
        <v>-67570.05999999959</v>
      </c>
      <c r="HN14" s="208">
        <f t="shared" si="35"/>
        <v>-67570.05999999959</v>
      </c>
      <c r="HO14" s="208">
        <f t="shared" si="35"/>
        <v>-67570.05999999959</v>
      </c>
      <c r="HP14" s="208">
        <f t="shared" si="35"/>
        <v>-67570.05999999959</v>
      </c>
      <c r="HQ14" s="208">
        <f t="shared" si="35"/>
        <v>-67570.05999999959</v>
      </c>
      <c r="HR14" s="208">
        <f t="shared" si="35"/>
        <v>-67570.05999999959</v>
      </c>
      <c r="HS14" s="208">
        <f t="shared" si="35"/>
        <v>-67570.05999999959</v>
      </c>
      <c r="HT14" s="208">
        <f t="shared" si="35"/>
        <v>-67570.05999999959</v>
      </c>
      <c r="HU14" s="208">
        <f t="shared" si="35"/>
        <v>-67570.05999999959</v>
      </c>
      <c r="HV14" s="208">
        <f t="shared" si="35"/>
        <v>-67570.05999999959</v>
      </c>
      <c r="HW14" s="208">
        <f t="shared" si="35"/>
        <v>-67570.05999999959</v>
      </c>
      <c r="HX14" s="208">
        <f t="shared" si="35"/>
        <v>-67570.05999999959</v>
      </c>
      <c r="HY14" s="208">
        <f t="shared" si="35"/>
        <v>-67570.05999999959</v>
      </c>
      <c r="HZ14" s="208">
        <f t="shared" si="35"/>
        <v>-67570.05999999959</v>
      </c>
      <c r="IA14" s="208">
        <f t="shared" si="35"/>
        <v>-67570.05999999959</v>
      </c>
      <c r="IB14" s="208">
        <f t="shared" si="35"/>
        <v>-67570.05999999959</v>
      </c>
      <c r="IC14" s="208">
        <f t="shared" si="35"/>
        <v>-67570.05999999959</v>
      </c>
      <c r="ID14" s="208">
        <f t="shared" si="35"/>
        <v>-67570.05999999959</v>
      </c>
      <c r="IE14" s="208">
        <f t="shared" si="35"/>
        <v>-67570.05999999959</v>
      </c>
      <c r="IF14" s="208">
        <f t="shared" si="35"/>
        <v>-67570.05999999959</v>
      </c>
      <c r="IG14" s="208">
        <f t="shared" si="35"/>
        <v>-67570.05999999959</v>
      </c>
      <c r="IH14" s="208">
        <f t="shared" si="35"/>
        <v>-67570.05999999959</v>
      </c>
      <c r="II14" s="208">
        <f t="shared" si="35"/>
        <v>-67570.05999999959</v>
      </c>
      <c r="IJ14" s="208">
        <f t="shared" si="35"/>
        <v>-67570.05999999959</v>
      </c>
      <c r="IK14" s="208">
        <f t="shared" si="35"/>
        <v>-67570.05999999959</v>
      </c>
      <c r="IL14" s="208">
        <f t="shared" si="35"/>
        <v>-67570.05999999959</v>
      </c>
      <c r="IM14" s="208">
        <f t="shared" si="35"/>
        <v>-67570.05999999959</v>
      </c>
      <c r="IN14" s="208">
        <f t="shared" si="35"/>
        <v>-67570.05999999959</v>
      </c>
      <c r="IO14" s="208">
        <f t="shared" si="35"/>
        <v>-67570.05999999959</v>
      </c>
      <c r="IP14" s="208">
        <f t="shared" si="35"/>
        <v>-67570.05999999959</v>
      </c>
      <c r="IQ14" s="208">
        <f t="shared" si="35"/>
        <v>-67570.05999999959</v>
      </c>
      <c r="IR14" s="208">
        <f t="shared" si="35"/>
        <v>-67570.05999999959</v>
      </c>
      <c r="IS14" s="208">
        <f t="shared" si="35"/>
        <v>-67570.05999999959</v>
      </c>
      <c r="IT14" s="208">
        <f t="shared" si="35"/>
        <v>-67570.05999999959</v>
      </c>
      <c r="IU14" s="208">
        <f t="shared" si="35"/>
        <v>-67570.05999999959</v>
      </c>
      <c r="IV14" s="208">
        <f t="shared" si="35"/>
        <v>-67570.05999999959</v>
      </c>
      <c r="IW14" s="208">
        <f t="shared" si="35"/>
        <v>-67570.05999999959</v>
      </c>
      <c r="IX14" s="208">
        <f t="shared" si="35"/>
        <v>-67570.05999999959</v>
      </c>
      <c r="IY14" s="208">
        <f t="shared" si="35"/>
        <v>-67570.05999999959</v>
      </c>
      <c r="IZ14" s="208">
        <f t="shared" si="35"/>
        <v>-67570.05999999959</v>
      </c>
      <c r="JA14" s="208">
        <f t="shared" si="35"/>
        <v>-67570.05999999959</v>
      </c>
      <c r="JB14" s="208">
        <f t="shared" si="35"/>
        <v>-67570.05999999959</v>
      </c>
      <c r="JC14" s="208">
        <f t="shared" si="35"/>
        <v>-67570.05999999959</v>
      </c>
      <c r="JD14" s="208">
        <f t="shared" si="35"/>
        <v>-67570.05999999959</v>
      </c>
      <c r="JE14" s="208">
        <f t="shared" ref="JE14:LD14" si="36">JE10-JE12</f>
        <v>-67570.05999999959</v>
      </c>
      <c r="JF14" s="208">
        <f t="shared" si="36"/>
        <v>-67570.05999999959</v>
      </c>
      <c r="JG14" s="208">
        <f t="shared" si="36"/>
        <v>-67570.05999999959</v>
      </c>
      <c r="JH14" s="208">
        <f t="shared" si="36"/>
        <v>-67570.05999999959</v>
      </c>
      <c r="JI14" s="208">
        <f t="shared" si="36"/>
        <v>-67570.05999999959</v>
      </c>
      <c r="JJ14" s="208">
        <f t="shared" si="36"/>
        <v>-67570.05999999959</v>
      </c>
      <c r="JK14" s="208">
        <f t="shared" si="36"/>
        <v>-67570.05999999959</v>
      </c>
      <c r="JL14" s="208">
        <f t="shared" si="36"/>
        <v>-67570.05999999959</v>
      </c>
      <c r="JM14" s="208">
        <f t="shared" si="36"/>
        <v>-67570.05999999959</v>
      </c>
      <c r="JN14" s="208">
        <f t="shared" si="36"/>
        <v>-67570.05999999959</v>
      </c>
      <c r="JO14" s="208">
        <f t="shared" si="36"/>
        <v>-67570.05999999959</v>
      </c>
      <c r="JP14" s="208">
        <f t="shared" si="36"/>
        <v>-67570.05999999959</v>
      </c>
      <c r="JQ14" s="208">
        <f t="shared" si="36"/>
        <v>-67570.05999999959</v>
      </c>
      <c r="JR14" s="208">
        <f t="shared" si="36"/>
        <v>-67570.05999999959</v>
      </c>
      <c r="JS14" s="208">
        <f t="shared" si="36"/>
        <v>-67570.05999999959</v>
      </c>
      <c r="JT14" s="208">
        <f t="shared" si="36"/>
        <v>-67570.05999999959</v>
      </c>
      <c r="JU14" s="208">
        <f t="shared" si="36"/>
        <v>-67570.05999999959</v>
      </c>
      <c r="JV14" s="208">
        <f t="shared" si="36"/>
        <v>-67570.05999999959</v>
      </c>
      <c r="JW14" s="208">
        <f t="shared" si="36"/>
        <v>-67570.05999999959</v>
      </c>
      <c r="JX14" s="208">
        <f t="shared" si="36"/>
        <v>-67570.05999999959</v>
      </c>
      <c r="JY14" s="208">
        <f t="shared" si="36"/>
        <v>-67570.05999999959</v>
      </c>
      <c r="JZ14" s="208">
        <f t="shared" si="36"/>
        <v>-67570.05999999959</v>
      </c>
      <c r="KA14" s="208">
        <f t="shared" si="36"/>
        <v>-67570.05999999959</v>
      </c>
      <c r="KB14" s="208">
        <f t="shared" si="36"/>
        <v>-67570.05999999959</v>
      </c>
      <c r="KC14" s="208">
        <f t="shared" si="36"/>
        <v>-67570.05999999959</v>
      </c>
      <c r="KD14" s="208">
        <f t="shared" si="36"/>
        <v>-67570.05999999959</v>
      </c>
      <c r="KE14" s="208">
        <f t="shared" si="36"/>
        <v>-67570.05999999959</v>
      </c>
      <c r="KF14" s="208">
        <f t="shared" si="36"/>
        <v>-67570.05999999959</v>
      </c>
      <c r="KG14" s="208">
        <f t="shared" si="36"/>
        <v>-67570.05999999959</v>
      </c>
      <c r="KH14" s="208">
        <f t="shared" si="36"/>
        <v>-67570.05999999959</v>
      </c>
      <c r="KI14" s="208">
        <f t="shared" si="36"/>
        <v>-67570.05999999959</v>
      </c>
      <c r="KJ14" s="208">
        <f t="shared" si="36"/>
        <v>-67570.05999999959</v>
      </c>
      <c r="KK14" s="208">
        <f t="shared" si="36"/>
        <v>-67570.05999999959</v>
      </c>
      <c r="KL14" s="208">
        <f t="shared" si="36"/>
        <v>-67570.05999999959</v>
      </c>
      <c r="KM14" s="208">
        <f t="shared" si="36"/>
        <v>-67570.05999999959</v>
      </c>
      <c r="KN14" s="208">
        <f t="shared" si="36"/>
        <v>-67570.05999999959</v>
      </c>
      <c r="KO14" s="208">
        <f t="shared" si="36"/>
        <v>-67570.05999999959</v>
      </c>
      <c r="KP14" s="208">
        <f t="shared" si="36"/>
        <v>-67570.05999999959</v>
      </c>
      <c r="KQ14" s="208">
        <f t="shared" si="36"/>
        <v>-67570.05999999959</v>
      </c>
      <c r="KR14" s="208">
        <f t="shared" si="36"/>
        <v>-67570.05999999959</v>
      </c>
      <c r="KS14" s="208">
        <f t="shared" si="36"/>
        <v>-67570.05999999959</v>
      </c>
      <c r="KT14" s="208">
        <f t="shared" si="36"/>
        <v>-67570.05999999959</v>
      </c>
      <c r="KU14" s="208">
        <f t="shared" si="36"/>
        <v>-67570.05999999959</v>
      </c>
      <c r="KV14" s="208">
        <f t="shared" si="36"/>
        <v>-67570.05999999959</v>
      </c>
      <c r="KW14" s="208">
        <f t="shared" si="36"/>
        <v>-67570.05999999959</v>
      </c>
      <c r="KX14" s="208">
        <f t="shared" si="36"/>
        <v>-67570.05999999959</v>
      </c>
      <c r="KY14" s="208">
        <f t="shared" si="36"/>
        <v>-67570.05999999959</v>
      </c>
      <c r="KZ14" s="208">
        <f t="shared" si="36"/>
        <v>-67570.05999999959</v>
      </c>
      <c r="LA14" s="208">
        <f t="shared" si="36"/>
        <v>-67570.05999999959</v>
      </c>
      <c r="LB14" s="208">
        <f t="shared" si="36"/>
        <v>-67570.05999999959</v>
      </c>
      <c r="LC14" s="208">
        <f t="shared" si="36"/>
        <v>-67570.05999999959</v>
      </c>
      <c r="LD14" s="208">
        <f t="shared" si="36"/>
        <v>-67570.05999999959</v>
      </c>
    </row>
    <row r="15" spans="1:794" s="192" customFormat="1"/>
    <row r="16" spans="1:794" s="192" customFormat="1">
      <c r="C16" s="194" t="s">
        <v>250</v>
      </c>
      <c r="D16" s="194" t="s">
        <v>250</v>
      </c>
    </row>
    <row r="17" spans="1:316">
      <c r="A17" s="792"/>
      <c r="B17" s="196" t="s">
        <v>412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413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4140625" defaultRowHeight="14.4"/>
  <cols>
    <col min="1" max="1" width="39.44140625" style="367" bestFit="1" customWidth="1"/>
    <col min="2" max="2" width="17.109375" style="368" bestFit="1" customWidth="1"/>
    <col min="3" max="3" width="13.109375" style="367" bestFit="1" customWidth="1"/>
    <col min="4" max="4" width="14.88671875" style="367" bestFit="1" customWidth="1"/>
    <col min="5" max="5" width="10.5546875" style="367" bestFit="1" customWidth="1"/>
    <col min="6" max="7" width="11.88671875" style="367" bestFit="1" customWidth="1"/>
    <col min="8" max="8" width="4.88671875" style="367" bestFit="1" customWidth="1"/>
    <col min="9" max="9" width="10.5546875" style="367" bestFit="1" customWidth="1"/>
    <col min="10" max="10" width="14.88671875" style="367" bestFit="1" customWidth="1"/>
    <col min="11" max="11" width="11.44140625" style="367" bestFit="1" customWidth="1"/>
    <col min="12" max="12" width="6" style="367" bestFit="1" customWidth="1"/>
    <col min="13" max="13" width="14.4414062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44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414</v>
      </c>
      <c r="B3" s="446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416</v>
      </c>
      <c r="B4" t="s">
        <v>417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418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417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253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262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282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295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317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334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344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351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354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358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370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377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380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367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342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418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4140625" defaultRowHeight="14.4"/>
  <cols>
    <col min="1" max="1" width="21.88671875" bestFit="1" customWidth="1"/>
    <col min="2" max="2" width="17.109375" style="407" bestFit="1" customWidth="1"/>
    <col min="3" max="3" width="13.109375" style="407" bestFit="1" customWidth="1"/>
    <col min="4" max="4" width="14.88671875" style="407" bestFit="1" customWidth="1"/>
    <col min="5" max="5" width="12.109375" style="407" bestFit="1" customWidth="1"/>
    <col min="6" max="6" width="11.88671875" style="407" bestFit="1" customWidth="1"/>
    <col min="7" max="7" width="12" style="407" bestFit="1" customWidth="1"/>
    <col min="8" max="8" width="11.5546875" style="407" bestFit="1" customWidth="1"/>
    <col min="9" max="9" width="12.109375" style="407" bestFit="1" customWidth="1"/>
    <col min="10" max="10" width="14.88671875" bestFit="1" customWidth="1"/>
    <col min="11" max="11" width="14.4414062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419</v>
      </c>
      <c r="B3" s="446" t="s">
        <v>415</v>
      </c>
      <c r="C3"/>
      <c r="D3"/>
      <c r="E3"/>
      <c r="F3"/>
      <c r="G3"/>
      <c r="H3"/>
      <c r="I3"/>
    </row>
    <row r="4" spans="1:11">
      <c r="A4" s="446" t="s">
        <v>416</v>
      </c>
      <c r="B4" t="s">
        <v>417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418</v>
      </c>
    </row>
    <row r="5" spans="1:11">
      <c r="A5" s="447" t="s">
        <v>417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253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262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282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295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317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334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344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351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354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358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370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377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380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367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342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418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94" t="s">
        <v>420</v>
      </c>
      <c r="C2" s="794"/>
      <c r="D2" s="794"/>
      <c r="E2" s="794"/>
      <c r="H2" s="795" t="s">
        <v>421</v>
      </c>
      <c r="I2" s="796"/>
      <c r="J2" s="796"/>
      <c r="K2" s="796"/>
      <c r="L2" s="796"/>
      <c r="M2" s="796"/>
      <c r="N2" s="796"/>
      <c r="O2" s="797"/>
    </row>
    <row r="3" spans="2:15">
      <c r="B3" s="677"/>
      <c r="H3" s="798"/>
      <c r="I3" s="799"/>
      <c r="J3" s="799"/>
      <c r="K3" s="799"/>
      <c r="L3" s="799"/>
      <c r="M3" s="799"/>
      <c r="N3" s="799"/>
      <c r="O3" s="800"/>
    </row>
    <row r="4" spans="2:15">
      <c r="B4" s="678" t="s">
        <v>422</v>
      </c>
      <c r="C4" s="679" t="str">
        <f>'Project Plan'!E2</f>
        <v>The View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78" t="s">
        <v>423</v>
      </c>
      <c r="C5" s="679" t="s">
        <v>424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78" t="s">
        <v>425</v>
      </c>
      <c r="C6" s="679" t="s">
        <v>426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78" t="s">
        <v>427</v>
      </c>
      <c r="C7" s="679" t="s">
        <v>76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77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428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429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80" t="s">
        <v>430</v>
      </c>
      <c r="C11" s="793" t="s">
        <v>431</v>
      </c>
      <c r="D11" s="793"/>
      <c r="E11" s="793"/>
    </row>
    <row r="12" spans="2:15">
      <c r="B12" s="680" t="s">
        <v>432</v>
      </c>
      <c r="C12" s="793" t="s">
        <v>431</v>
      </c>
      <c r="D12" s="793"/>
      <c r="E12" s="793"/>
    </row>
    <row r="13" spans="2:15">
      <c r="B13" s="680" t="s">
        <v>433</v>
      </c>
      <c r="C13" s="793" t="s">
        <v>431</v>
      </c>
      <c r="D13" s="793"/>
      <c r="E13" s="793"/>
    </row>
    <row r="14" spans="2:15">
      <c r="B14" s="680" t="s">
        <v>434</v>
      </c>
      <c r="C14" s="793" t="s">
        <v>435</v>
      </c>
      <c r="D14" s="793"/>
      <c r="E14" s="793"/>
    </row>
    <row r="15" spans="2:15">
      <c r="B15" s="680" t="s">
        <v>436</v>
      </c>
      <c r="C15" s="793" t="s">
        <v>437</v>
      </c>
      <c r="D15" s="793"/>
      <c r="E15" s="793"/>
    </row>
    <row r="16" spans="2:15" ht="15" customHeight="1">
      <c r="B16" s="680" t="s">
        <v>438</v>
      </c>
      <c r="C16" s="793" t="s">
        <v>439</v>
      </c>
      <c r="D16" s="793"/>
      <c r="E16" s="793"/>
    </row>
    <row r="17" spans="2:5">
      <c r="B17" s="677"/>
    </row>
    <row r="18" spans="2:5">
      <c r="B18" s="805" t="s">
        <v>440</v>
      </c>
      <c r="C18" s="805"/>
      <c r="D18" s="805"/>
      <c r="E18" s="805"/>
    </row>
    <row r="19" spans="2:5">
      <c r="B19" s="680" t="s">
        <v>441</v>
      </c>
      <c r="C19" s="680" t="s">
        <v>442</v>
      </c>
      <c r="D19" s="680" t="s">
        <v>443</v>
      </c>
      <c r="E19" s="680" t="s">
        <v>62</v>
      </c>
    </row>
    <row r="20" spans="2:5" ht="15" customHeight="1">
      <c r="B20" s="680" t="s">
        <v>444</v>
      </c>
      <c r="C20" s="680" t="s">
        <v>445</v>
      </c>
      <c r="D20" s="681" t="s">
        <v>446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447</v>
      </c>
    </row>
    <row r="2" spans="1:4">
      <c r="A2" s="807"/>
      <c r="B2" s="807"/>
      <c r="C2" s="807"/>
      <c r="D2" s="71"/>
    </row>
    <row r="3" spans="1:4">
      <c r="A3" s="806" t="s">
        <v>448</v>
      </c>
      <c r="B3" s="806"/>
      <c r="C3" s="806"/>
      <c r="D3" s="111">
        <v>0.32</v>
      </c>
    </row>
    <row r="4" spans="1:4">
      <c r="A4" s="806" t="s">
        <v>389</v>
      </c>
      <c r="B4" s="806"/>
      <c r="C4" s="806"/>
      <c r="D4" s="111">
        <v>0.5</v>
      </c>
    </row>
    <row r="5" spans="1:4">
      <c r="A5" s="806" t="s">
        <v>400</v>
      </c>
      <c r="B5" s="806"/>
      <c r="C5" s="806"/>
      <c r="D5" s="111">
        <v>0.15</v>
      </c>
    </row>
    <row r="6" spans="1:4">
      <c r="A6" s="806" t="s">
        <v>449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8" t="s">
        <v>450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>
      <c r="B4" s="92" t="s">
        <v>451</v>
      </c>
      <c r="C4" s="86"/>
      <c r="D4" s="90" t="s">
        <v>452</v>
      </c>
      <c r="E4" s="95"/>
      <c r="F4" s="90" t="s">
        <v>453</v>
      </c>
      <c r="H4" s="90" t="s">
        <v>454</v>
      </c>
      <c r="I4" s="95"/>
      <c r="J4" s="90" t="s">
        <v>455</v>
      </c>
      <c r="L4" s="90" t="s">
        <v>454</v>
      </c>
      <c r="M4" s="90"/>
      <c r="N4" s="90" t="s">
        <v>456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457</v>
      </c>
      <c r="H7" s="99"/>
      <c r="I7" s="95"/>
      <c r="J7" s="107" t="s">
        <v>457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260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260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457</v>
      </c>
      <c r="H15" s="99"/>
      <c r="I15" s="95"/>
      <c r="J15" s="107" t="s">
        <v>457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457</v>
      </c>
      <c r="H21" s="99"/>
      <c r="I21" s="95"/>
      <c r="J21" s="107" t="s">
        <v>457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457</v>
      </c>
      <c r="H27" s="99"/>
      <c r="I27" s="95"/>
      <c r="J27" s="107" t="s">
        <v>457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457</v>
      </c>
      <c r="H34" s="99"/>
      <c r="I34" s="95"/>
      <c r="J34" s="107" t="s">
        <v>457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8" t="s">
        <v>470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>
      <c r="B4" s="92" t="s">
        <v>451</v>
      </c>
      <c r="C4" s="86"/>
      <c r="D4" s="90" t="s">
        <v>452</v>
      </c>
      <c r="E4" s="95"/>
      <c r="F4" s="95"/>
      <c r="G4" s="90" t="s">
        <v>471</v>
      </c>
      <c r="H4" s="96"/>
      <c r="J4" s="90" t="s">
        <v>454</v>
      </c>
      <c r="L4" s="90" t="s">
        <v>472</v>
      </c>
      <c r="M4" s="96"/>
      <c r="O4" s="90" t="s">
        <v>454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451</v>
      </c>
      <c r="C18" s="86"/>
      <c r="D18" s="90" t="s">
        <v>452</v>
      </c>
      <c r="E18" s="95"/>
      <c r="F18" s="95"/>
      <c r="G18" s="90" t="s">
        <v>474</v>
      </c>
      <c r="H18" s="96"/>
      <c r="J18" s="90" t="s">
        <v>454</v>
      </c>
      <c r="L18" s="90" t="s">
        <v>475</v>
      </c>
      <c r="M18" s="96"/>
      <c r="O18" s="90" t="s">
        <v>454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481</v>
      </c>
      <c r="C32" s="103"/>
      <c r="D32" s="103"/>
    </row>
    <row r="33" spans="2:4" ht="13.8" thickTop="1"/>
    <row r="34" spans="2:4">
      <c r="B34" s="88" t="s">
        <v>452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44140625" customWidth="1"/>
    <col min="10" max="10" width="19.5546875" bestFit="1" customWidth="1"/>
  </cols>
  <sheetData>
    <row r="1" spans="2:14">
      <c r="B1" s="810" t="str">
        <f>D15</f>
        <v>The View</v>
      </c>
      <c r="C1" s="810"/>
      <c r="D1" s="810"/>
      <c r="E1" s="809" t="s">
        <v>483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2026-03-02T08:49:07Z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