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heets/sheet1.xml" ContentType="application/vnd.openxmlformats-officedocument.spreadsheetml.chart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1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7894" documentId="13_ncr:1_{CD365AC2-7AFF-447F-BCAA-27DFFF7DA5E7}" xr6:coauthVersionLast="47" xr6:coauthVersionMax="47" xr10:uidLastSave="{EAAA51FA-75F2-42B3-A4BF-2E8DA5D6F5F0}"/>
  <bookViews>
    <workbookView xWindow="28680" yWindow="-120" windowWidth="29040" windowHeight="15720" tabRatio="831" firstSheet="2" activeTab="19"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Modules" sheetId="33" state="hidden" r:id="rId6"/>
    <sheet name="PO-PrEng Roedolph" sheetId="34" state="hidden" r:id="rId7"/>
    <sheet name="PO- M Smit OHS" sheetId="35" state="hidden" r:id="rId8"/>
    <sheet name="PO- OLEA Training" sheetId="37" state="hidden" r:id="rId9"/>
    <sheet name="PO Generator" sheetId="26" r:id="rId10"/>
    <sheet name="BOQ" sheetId="25" r:id="rId11"/>
    <sheet name="Project Plan - Old" sheetId="19" state="hidden" r:id="rId12"/>
    <sheet name="PO-Security Fence" sheetId="27" state="hidden" r:id="rId13"/>
    <sheet name="PO-NOSA" sheetId="28" state="hidden" r:id="rId14"/>
    <sheet name="PO-ABB Switchgear Installation" sheetId="30" state="hidden" r:id="rId15"/>
    <sheet name="PO-ABB Switchgear" sheetId="29" state="hidden" r:id="rId16"/>
    <sheet name="PO - Fuducia Construction" sheetId="31" state="hidden" r:id="rId17"/>
    <sheet name="PO - Fire Protection" sheetId="32" state="hidden" r:id="rId18"/>
    <sheet name="Data" sheetId="8" state="hidden" r:id="rId19"/>
    <sheet name="Project Plan" sheetId="36" r:id="rId20"/>
    <sheet name="Revenue Tracking" sheetId="5" r:id="rId21"/>
    <sheet name="Expenditure Tracking" sheetId="3" r:id="rId22"/>
    <sheet name="Expenditure Breakdown" sheetId="18" r:id="rId23"/>
    <sheet name="Sheet3" sheetId="24" state="hidden" r:id="rId24"/>
    <sheet name="Cashflow" sheetId="6" r:id="rId25"/>
    <sheet name="Chart1" sheetId="11" r:id="rId26"/>
    <sheet name="Finance - Revenue" sheetId="13" r:id="rId27"/>
    <sheet name="Finance - COS" sheetId="14" r:id="rId28"/>
    <sheet name="Project Margins" sheetId="12" state="hidden" r:id="rId29"/>
    <sheet name="Equipment Quotes" sheetId="9" state="hidden" r:id="rId30"/>
    <sheet name="Installer Quotes" sheetId="7" state="hidden" r:id="rId31"/>
    <sheet name="Decision Register" sheetId="10" state="hidden" r:id="rId32"/>
  </sheets>
  <externalReferences>
    <externalReference r:id="rId33"/>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19">'Project Plan'!$A1048576</definedName>
    <definedName name="_xlnm.Print_Area" localSheetId="1">'Certificate - Financial Close'!$A$1:$F$26</definedName>
    <definedName name="_xlnm.Print_Area" localSheetId="17">'PO - Fire Protection'!$A$1:$J$42</definedName>
    <definedName name="_xlnm.Print_Area" localSheetId="16">'PO - Fuducia Construction'!$A$1:$J$47</definedName>
    <definedName name="_xlnm.Print_Area" localSheetId="9">'PO Generator'!$A$1:$J$47</definedName>
    <definedName name="_xlnm.Print_Area" localSheetId="7">'PO- M Smit OHS'!$A$1:$J$47</definedName>
    <definedName name="_xlnm.Print_Area" localSheetId="8">'PO- OLEA Training'!$A$1:$J$47</definedName>
    <definedName name="_xlnm.Print_Area" localSheetId="15">'PO-ABB Switchgear'!$A$1:$J$47</definedName>
    <definedName name="_xlnm.Print_Area" localSheetId="14">'PO-ABB Switchgear Installation'!$A$1:$J$47</definedName>
    <definedName name="_xlnm.Print_Area" localSheetId="5">'PO-Modules'!$A$1:$J$40</definedName>
    <definedName name="_xlnm.Print_Area" localSheetId="13">'PO-NOSA'!$A$1:$J$42</definedName>
    <definedName name="_xlnm.Print_Area" localSheetId="6">'PO-PrEng Roedolph'!$A$1:$J$39</definedName>
    <definedName name="_xlnm.Print_Area" localSheetId="12">'PO-Security Fence'!$A$1:$J$40</definedName>
    <definedName name="_xlnm.Print_Area" localSheetId="19">'Project Plan'!$A$1:$BR$22</definedName>
    <definedName name="_xlnm.Print_Area" localSheetId="11">'Project Plan - Old'!$B$10:$AJ$257</definedName>
    <definedName name="_xlnm.Print_Titles" localSheetId="19">'Project Plan'!$4:$7</definedName>
    <definedName name="Project_Size" localSheetId="1">'Certificate - Financial Close'!Projectsize</definedName>
    <definedName name="Project_Size" localSheetId="2">Compliance!Projectsize</definedName>
    <definedName name="Project_Size" localSheetId="26">'Finance - Revenue'!Projectsize</definedName>
    <definedName name="Project_Size" localSheetId="17">'PO - Fire Protection'!Projectsize</definedName>
    <definedName name="Project_Size" localSheetId="16">'PO - Fuducia Construction'!Projectsize</definedName>
    <definedName name="Project_Size" localSheetId="9">'PO Generator'!Projectsize</definedName>
    <definedName name="Project_Size" localSheetId="7">'PO- M Smit OHS'!Projectsize</definedName>
    <definedName name="Project_Size" localSheetId="8">'PO- OLEA Training'!Projectsize</definedName>
    <definedName name="Project_Size" localSheetId="15">'PO-ABB Switchgear'!Projectsize</definedName>
    <definedName name="Project_Size" localSheetId="14">'PO-ABB Switchgear Installation'!Projectsize</definedName>
    <definedName name="Project_Size" localSheetId="5">'PO-Modules'!Projectsize</definedName>
    <definedName name="Project_Size" localSheetId="13">'PO-NOSA'!Projectsize</definedName>
    <definedName name="Project_Size" localSheetId="6">'PO-PrEng Roedolph'!Projectsize</definedName>
    <definedName name="Project_Size" localSheetId="12">'PO-Security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6">#REF!</definedName>
    <definedName name="Projectsize" localSheetId="17">'PO - Fire Protection'!#REF!</definedName>
    <definedName name="Projectsize" localSheetId="16">'PO - Fuducia Construction'!#REF!</definedName>
    <definedName name="Projectsize" localSheetId="9">#REF!</definedName>
    <definedName name="Projectsize" localSheetId="7">#REF!</definedName>
    <definedName name="Projectsize" localSheetId="8">'PO- OLEA Training'!#REF!</definedName>
    <definedName name="Projectsize" localSheetId="15">'PO-ABB Switchgear'!#REF!</definedName>
    <definedName name="Projectsize" localSheetId="14">'PO-ABB Switchgear Installation'!#REF!</definedName>
    <definedName name="Projectsize" localSheetId="5">#REF!</definedName>
    <definedName name="Projectsize" localSheetId="13">'PO-NOSA'!#REF!</definedName>
    <definedName name="Projectsize" localSheetId="6">#REF!</definedName>
    <definedName name="Projectsize" localSheetId="12">#REF!</definedName>
    <definedName name="Projectsize" localSheetId="3">#REF!</definedName>
    <definedName name="Projectsize">'Project Margins'!$K$5</definedName>
    <definedName name="Roedolph">"Roedolph Venter"</definedName>
    <definedName name="Security_Serv" localSheetId="26">#REF!</definedName>
    <definedName name="Security_Serv">#REF!</definedName>
    <definedName name="Slicer_Type">#N/A</definedName>
    <definedName name="SSS" localSheetId="26">#REF!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0" r:id="rId3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0" i="36" l="1"/>
  <c r="J30" i="36" s="1"/>
  <c r="I46" i="37" l="1"/>
  <c r="I19" i="37"/>
  <c r="I20" i="37"/>
  <c r="I21" i="37"/>
  <c r="I22" i="37"/>
  <c r="I23" i="37"/>
  <c r="I24" i="37"/>
  <c r="I25" i="37"/>
  <c r="I26" i="37"/>
  <c r="I27" i="37"/>
  <c r="I12" i="37"/>
  <c r="C13" i="37"/>
  <c r="I13" i="37"/>
  <c r="C14" i="37"/>
  <c r="C15" i="37"/>
  <c r="C16" i="37"/>
  <c r="O1" i="37"/>
  <c r="I28" i="37" l="1"/>
  <c r="I30" i="37" s="1"/>
  <c r="Q126" i="18" l="1"/>
  <c r="AE15" i="18"/>
  <c r="AF15" i="18" s="1"/>
  <c r="AH15" i="18" s="1"/>
  <c r="AE34" i="18"/>
  <c r="AG15" i="18"/>
  <c r="AG16" i="18"/>
  <c r="AE16" i="18"/>
  <c r="AF16" i="18" s="1"/>
  <c r="AH16" i="18" s="1"/>
  <c r="AE29" i="18"/>
  <c r="AF17" i="18"/>
  <c r="AP18" i="18"/>
  <c r="AQ18" i="18"/>
  <c r="AQ31" i="18" s="1"/>
  <c r="AR31" i="18" s="1"/>
  <c r="AR22" i="18"/>
  <c r="AR17" i="18"/>
  <c r="AR16" i="18"/>
  <c r="AL18" i="18"/>
  <c r="AM15" i="18"/>
  <c r="AM17" i="18"/>
  <c r="AM16" i="18"/>
  <c r="AK18" i="18"/>
  <c r="AR18" i="18" l="1"/>
  <c r="AM18" i="18"/>
  <c r="AE36" i="18"/>
  <c r="AF36" i="18" s="1"/>
  <c r="W139" i="18" l="1"/>
  <c r="G140" i="36"/>
  <c r="J140" i="36" s="1"/>
  <c r="W58" i="18"/>
  <c r="W50" i="18"/>
  <c r="G112" i="36"/>
  <c r="J112" i="36" s="1"/>
  <c r="H28" i="5"/>
  <c r="I28" i="5" s="1"/>
  <c r="P28" i="5"/>
  <c r="I45" i="36"/>
  <c r="I8" i="36"/>
  <c r="I14" i="36"/>
  <c r="K263" i="36"/>
  <c r="A260" i="36"/>
  <c r="A261" i="36" s="1"/>
  <c r="A262" i="36" s="1"/>
  <c r="A263" i="36" s="1"/>
  <c r="I259" i="36"/>
  <c r="K258" i="36"/>
  <c r="A251" i="36"/>
  <c r="A252" i="36" s="1"/>
  <c r="A253" i="36" s="1"/>
  <c r="A254" i="36" s="1"/>
  <c r="A255" i="36" s="1"/>
  <c r="A256" i="36" s="1"/>
  <c r="A257" i="36" s="1"/>
  <c r="A258" i="36" s="1"/>
  <c r="I250" i="36"/>
  <c r="A225" i="36"/>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K249" i="36"/>
  <c r="I224" i="36"/>
  <c r="K223" i="36"/>
  <c r="A198" i="36"/>
  <c r="A199" i="36" s="1"/>
  <c r="A200" i="36" s="1"/>
  <c r="I197" i="36"/>
  <c r="K196" i="36"/>
  <c r="A178" i="36"/>
  <c r="A179" i="36" s="1"/>
  <c r="A180" i="36" s="1"/>
  <c r="A181" i="36" s="1"/>
  <c r="A182" i="36" s="1"/>
  <c r="A183" i="36" s="1"/>
  <c r="A184" i="36" s="1"/>
  <c r="A185" i="36" s="1"/>
  <c r="A186" i="36" s="1"/>
  <c r="A187" i="36" s="1"/>
  <c r="A188" i="36" s="1"/>
  <c r="A189" i="36" s="1"/>
  <c r="A190" i="36" s="1"/>
  <c r="A191" i="36" s="1"/>
  <c r="A192" i="36" s="1"/>
  <c r="A193" i="36" s="1"/>
  <c r="A194" i="36" s="1"/>
  <c r="A195" i="36" s="1"/>
  <c r="A196" i="36" s="1"/>
  <c r="I177" i="36"/>
  <c r="K176" i="36"/>
  <c r="A143" i="36"/>
  <c r="A144" i="36" s="1"/>
  <c r="A145" i="36" s="1"/>
  <c r="A146" i="36" s="1"/>
  <c r="I142" i="36"/>
  <c r="K141" i="36"/>
  <c r="K132" i="36"/>
  <c r="G115" i="36"/>
  <c r="K115" i="36" s="1"/>
  <c r="A115" i="36"/>
  <c r="A116" i="36" s="1"/>
  <c r="I114" i="36"/>
  <c r="G103" i="36"/>
  <c r="J103" i="36" s="1"/>
  <c r="G102" i="36"/>
  <c r="J102" i="36" s="1"/>
  <c r="G101" i="36"/>
  <c r="J101" i="36" s="1"/>
  <c r="G100" i="36"/>
  <c r="J100" i="36" s="1"/>
  <c r="G99" i="36"/>
  <c r="J99" i="36" s="1"/>
  <c r="G98" i="36"/>
  <c r="J98" i="36" s="1"/>
  <c r="G97" i="36"/>
  <c r="J97" i="36" s="1"/>
  <c r="G96" i="36"/>
  <c r="J96" i="36" s="1"/>
  <c r="F93" i="36"/>
  <c r="F91" i="36" s="1"/>
  <c r="G94" i="36"/>
  <c r="J94" i="36" s="1"/>
  <c r="G95" i="36"/>
  <c r="J95" i="36" s="1"/>
  <c r="I91" i="36"/>
  <c r="K113" i="36"/>
  <c r="K106" i="36"/>
  <c r="G92" i="36"/>
  <c r="W102" i="18" s="1"/>
  <c r="A92" i="36"/>
  <c r="A93" i="36" s="1"/>
  <c r="A94" i="36" s="1"/>
  <c r="A95" i="36" s="1"/>
  <c r="A96" i="36" s="1"/>
  <c r="A97" i="36" s="1"/>
  <c r="A98" i="36" s="1"/>
  <c r="A99" i="36" s="1"/>
  <c r="A100" i="36" s="1"/>
  <c r="A101" i="36" s="1"/>
  <c r="A102" i="36" s="1"/>
  <c r="A103" i="36" s="1"/>
  <c r="A104" i="36" s="1"/>
  <c r="A105" i="36" s="1"/>
  <c r="G86" i="36"/>
  <c r="F87" i="36" s="1"/>
  <c r="G74" i="36"/>
  <c r="F75" i="36" s="1"/>
  <c r="G70" i="36"/>
  <c r="K70" i="36" s="1"/>
  <c r="G66" i="36"/>
  <c r="F67" i="36" s="1"/>
  <c r="G62" i="36"/>
  <c r="K62" i="36" s="1"/>
  <c r="G58" i="36"/>
  <c r="F59" i="36" s="1"/>
  <c r="G54" i="36"/>
  <c r="J54" i="36" s="1"/>
  <c r="B89" i="36"/>
  <c r="B85" i="36"/>
  <c r="B81" i="36"/>
  <c r="B77" i="36"/>
  <c r="B73" i="36"/>
  <c r="B69" i="36"/>
  <c r="B65" i="36"/>
  <c r="B61" i="36"/>
  <c r="B57" i="36"/>
  <c r="B53" i="36"/>
  <c r="B49" i="36"/>
  <c r="G50" i="36"/>
  <c r="F51" i="36" s="1"/>
  <c r="G46" i="36"/>
  <c r="F47" i="36" s="1"/>
  <c r="G47" i="36" s="1"/>
  <c r="F48" i="36" s="1"/>
  <c r="G39" i="36"/>
  <c r="G29" i="36"/>
  <c r="J29" i="36" s="1"/>
  <c r="G28" i="36"/>
  <c r="J28" i="36" s="1"/>
  <c r="G27" i="36"/>
  <c r="J27" i="36" s="1"/>
  <c r="A46" i="36"/>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K43" i="36"/>
  <c r="I38" i="36"/>
  <c r="K44" i="36"/>
  <c r="A39" i="36"/>
  <c r="A40" i="36" s="1"/>
  <c r="A41" i="36" s="1"/>
  <c r="A42" i="36" s="1"/>
  <c r="A43" i="36" s="1"/>
  <c r="A44" i="36" s="1"/>
  <c r="I23" i="36"/>
  <c r="F24" i="36"/>
  <c r="G24" i="36" s="1"/>
  <c r="G22" i="36"/>
  <c r="J22" i="36" s="1"/>
  <c r="G21" i="36"/>
  <c r="J21" i="36" s="1"/>
  <c r="G20" i="36"/>
  <c r="J20" i="36" s="1"/>
  <c r="G19" i="36"/>
  <c r="J19" i="36" s="1"/>
  <c r="G18" i="36"/>
  <c r="J18" i="36" s="1"/>
  <c r="G17" i="36"/>
  <c r="J17" i="36" s="1"/>
  <c r="G16" i="36"/>
  <c r="J16" i="36" s="1"/>
  <c r="O6" i="36"/>
  <c r="O4" i="36" s="1"/>
  <c r="A24" i="36"/>
  <c r="A25" i="36" s="1"/>
  <c r="A26" i="36" s="1"/>
  <c r="A27" i="36" s="1"/>
  <c r="A28" i="36" s="1"/>
  <c r="F9" i="36"/>
  <c r="F13" i="36" s="1"/>
  <c r="A8" i="36"/>
  <c r="A9" i="36" s="1"/>
  <c r="A10" i="36" s="1"/>
  <c r="W40" i="18" l="1"/>
  <c r="W32" i="18"/>
  <c r="W33" i="18" s="1"/>
  <c r="W34" i="18" s="1"/>
  <c r="W35" i="18" s="1"/>
  <c r="T35" i="18" s="1"/>
  <c r="W140" i="18"/>
  <c r="W43" i="18"/>
  <c r="W46" i="18" s="1"/>
  <c r="W48" i="18"/>
  <c r="W51" i="18"/>
  <c r="T51" i="18" s="1"/>
  <c r="A248" i="36"/>
  <c r="A249" i="36" s="1"/>
  <c r="F127" i="36"/>
  <c r="F225" i="36" s="1"/>
  <c r="F228" i="36"/>
  <c r="F201" i="36"/>
  <c r="F202" i="36" s="1"/>
  <c r="G202" i="36" s="1"/>
  <c r="F178" i="36"/>
  <c r="G178" i="36" s="1"/>
  <c r="J178" i="36" s="1"/>
  <c r="F181" i="36"/>
  <c r="A147" i="36"/>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F146" i="36"/>
  <c r="F198" i="36" s="1"/>
  <c r="F124" i="36"/>
  <c r="A117" i="36"/>
  <c r="A118" i="36" s="1"/>
  <c r="A119" i="36" s="1"/>
  <c r="A120" i="36" s="1"/>
  <c r="A121" i="36" s="1"/>
  <c r="A122" i="36" s="1"/>
  <c r="A123" i="36" s="1"/>
  <c r="A124" i="36" s="1"/>
  <c r="A125" i="36" s="1"/>
  <c r="F116" i="36"/>
  <c r="G116" i="36" s="1"/>
  <c r="J115" i="36"/>
  <c r="A106" i="36"/>
  <c r="A107" i="36" s="1"/>
  <c r="A108" i="36" s="1"/>
  <c r="A109" i="36" s="1"/>
  <c r="A110" i="36" s="1"/>
  <c r="K92" i="36"/>
  <c r="J92" i="36"/>
  <c r="G40" i="36"/>
  <c r="G87" i="36"/>
  <c r="F88" i="36" s="1"/>
  <c r="J86" i="36"/>
  <c r="G82" i="36"/>
  <c r="G75" i="36"/>
  <c r="F76" i="36" s="1"/>
  <c r="J74" i="36"/>
  <c r="F71" i="36"/>
  <c r="J70" i="36"/>
  <c r="G67" i="36"/>
  <c r="F68" i="36" s="1"/>
  <c r="K66" i="36"/>
  <c r="J66" i="36"/>
  <c r="J62" i="36"/>
  <c r="F63" i="36"/>
  <c r="G59" i="36"/>
  <c r="F60" i="36" s="1"/>
  <c r="J58" i="36"/>
  <c r="F55" i="36"/>
  <c r="K46" i="36"/>
  <c r="G51" i="36"/>
  <c r="F52" i="36" s="1"/>
  <c r="G48" i="36"/>
  <c r="J47" i="36"/>
  <c r="J46" i="36"/>
  <c r="J50" i="36"/>
  <c r="F41" i="36"/>
  <c r="G41" i="36" s="1"/>
  <c r="F26" i="36"/>
  <c r="F25" i="36"/>
  <c r="F23" i="36" s="1"/>
  <c r="F15" i="36"/>
  <c r="F14" i="36" s="1"/>
  <c r="F10" i="36"/>
  <c r="G9" i="36"/>
  <c r="F11" i="36"/>
  <c r="F12" i="36"/>
  <c r="P6" i="36"/>
  <c r="Q6" i="36" s="1"/>
  <c r="A11" i="36"/>
  <c r="O7" i="36"/>
  <c r="O5" i="36"/>
  <c r="W159" i="18" l="1"/>
  <c r="F118" i="36"/>
  <c r="A126" i="36"/>
  <c r="A127" i="36" s="1"/>
  <c r="A128" i="36" s="1"/>
  <c r="A129" i="36" s="1"/>
  <c r="A130" i="36" s="1"/>
  <c r="A131" i="36" s="1"/>
  <c r="A132" i="36" s="1"/>
  <c r="A133" i="36" s="1"/>
  <c r="A134" i="36" s="1"/>
  <c r="A135" i="36" s="1"/>
  <c r="A136" i="36" s="1"/>
  <c r="A137" i="36" s="1"/>
  <c r="A138" i="36" s="1"/>
  <c r="A139" i="36" s="1"/>
  <c r="G127" i="36"/>
  <c r="W165" i="18" s="1"/>
  <c r="T165" i="18" s="1"/>
  <c r="K178" i="36"/>
  <c r="F179" i="36"/>
  <c r="G179" i="36" s="1"/>
  <c r="J179" i="36" s="1"/>
  <c r="J116" i="36"/>
  <c r="F117" i="36"/>
  <c r="G124" i="36"/>
  <c r="A111" i="36"/>
  <c r="F83" i="36"/>
  <c r="G83" i="36" s="1"/>
  <c r="F84" i="36" s="1"/>
  <c r="G88" i="36"/>
  <c r="F89" i="36" s="1"/>
  <c r="J87" i="36"/>
  <c r="J82" i="36"/>
  <c r="G76" i="36"/>
  <c r="F77" i="36" s="1"/>
  <c r="J75" i="36"/>
  <c r="G71" i="36"/>
  <c r="F72" i="36" s="1"/>
  <c r="G68" i="36"/>
  <c r="F69" i="36" s="1"/>
  <c r="J67" i="36"/>
  <c r="G63" i="36"/>
  <c r="F64" i="36" s="1"/>
  <c r="G60" i="36"/>
  <c r="F61" i="36" s="1"/>
  <c r="J59" i="36"/>
  <c r="G55" i="36"/>
  <c r="F56" i="36" s="1"/>
  <c r="J48" i="36"/>
  <c r="F49" i="36"/>
  <c r="G52" i="36"/>
  <c r="J51" i="36"/>
  <c r="G26" i="36"/>
  <c r="J26" i="36" s="1"/>
  <c r="G25" i="36"/>
  <c r="J25" i="36" s="1"/>
  <c r="G15" i="36"/>
  <c r="J41" i="36"/>
  <c r="F42" i="36"/>
  <c r="G42" i="36" s="1"/>
  <c r="K39" i="36"/>
  <c r="J39" i="36"/>
  <c r="F8" i="36"/>
  <c r="K9" i="36"/>
  <c r="J9" i="36"/>
  <c r="G10" i="36"/>
  <c r="G11" i="36"/>
  <c r="J11" i="36" s="1"/>
  <c r="P7" i="36"/>
  <c r="G12" i="36"/>
  <c r="G13" i="36" s="1"/>
  <c r="J13" i="36" s="1"/>
  <c r="A12" i="36"/>
  <c r="R6" i="36"/>
  <c r="Q7" i="36"/>
  <c r="A112" i="36" l="1"/>
  <c r="A113" i="36" s="1"/>
  <c r="F128" i="36"/>
  <c r="G128" i="36" s="1"/>
  <c r="J127" i="36"/>
  <c r="F125" i="36"/>
  <c r="G125" i="36" s="1"/>
  <c r="J125" i="36" s="1"/>
  <c r="W157" i="18"/>
  <c r="A140" i="36"/>
  <c r="A141" i="36" s="1"/>
  <c r="G8" i="36"/>
  <c r="H8" i="36" s="1"/>
  <c r="J15" i="36"/>
  <c r="G14" i="36"/>
  <c r="F180" i="36"/>
  <c r="J124" i="36"/>
  <c r="G117" i="36"/>
  <c r="G118" i="36"/>
  <c r="F119" i="36" s="1"/>
  <c r="G93" i="36"/>
  <c r="G49" i="36"/>
  <c r="G89" i="36"/>
  <c r="J89" i="36" s="1"/>
  <c r="J88" i="36"/>
  <c r="G84" i="36"/>
  <c r="F85" i="36" s="1"/>
  <c r="J83" i="36"/>
  <c r="G77" i="36"/>
  <c r="J77" i="36" s="1"/>
  <c r="J76" i="36"/>
  <c r="J52" i="36"/>
  <c r="F53" i="36"/>
  <c r="G53" i="36" s="1"/>
  <c r="J53" i="36" s="1"/>
  <c r="G72" i="36"/>
  <c r="F73" i="36" s="1"/>
  <c r="J71" i="36"/>
  <c r="G69" i="36"/>
  <c r="J69" i="36" s="1"/>
  <c r="J68" i="36"/>
  <c r="G64" i="36"/>
  <c r="F65" i="36" s="1"/>
  <c r="J63" i="36"/>
  <c r="G61" i="36"/>
  <c r="J61" i="36" s="1"/>
  <c r="J60" i="36"/>
  <c r="J55" i="36"/>
  <c r="G56" i="36"/>
  <c r="F57" i="36" s="1"/>
  <c r="F38" i="36"/>
  <c r="J42" i="36"/>
  <c r="J40" i="36"/>
  <c r="K15" i="36"/>
  <c r="K10" i="36"/>
  <c r="J12" i="36"/>
  <c r="J10" i="36"/>
  <c r="A13" i="36"/>
  <c r="A14" i="36" s="1"/>
  <c r="A15" i="36" s="1"/>
  <c r="A16" i="36" s="1"/>
  <c r="A17" i="36" s="1"/>
  <c r="A18" i="36" s="1"/>
  <c r="A19" i="36" s="1"/>
  <c r="A20" i="36" s="1"/>
  <c r="A21" i="36" s="1"/>
  <c r="A22" i="36" s="1"/>
  <c r="R7" i="36"/>
  <c r="S6" i="36"/>
  <c r="J128" i="36" l="1"/>
  <c r="G91" i="36"/>
  <c r="H91" i="36" s="1"/>
  <c r="W23" i="18"/>
  <c r="J14" i="36"/>
  <c r="H14" i="36"/>
  <c r="G180" i="36"/>
  <c r="F182" i="36" s="1"/>
  <c r="G181" i="36"/>
  <c r="G143" i="36"/>
  <c r="J143" i="36" s="1"/>
  <c r="J118" i="36"/>
  <c r="G119" i="36"/>
  <c r="J119" i="36" s="1"/>
  <c r="J117" i="36"/>
  <c r="F120" i="36"/>
  <c r="W164" i="18" s="1"/>
  <c r="T164" i="18" s="1"/>
  <c r="G146" i="36"/>
  <c r="F148" i="36" s="1"/>
  <c r="F147" i="36" s="1"/>
  <c r="J93" i="36"/>
  <c r="J49" i="36"/>
  <c r="G85" i="36"/>
  <c r="J85" i="36" s="1"/>
  <c r="J84" i="36"/>
  <c r="G73" i="36"/>
  <c r="J72" i="36"/>
  <c r="G65" i="36"/>
  <c r="J65" i="36" s="1"/>
  <c r="J64" i="36"/>
  <c r="G57" i="36"/>
  <c r="J57" i="36" s="1"/>
  <c r="J56" i="36"/>
  <c r="G38" i="36"/>
  <c r="K38" i="36" s="1"/>
  <c r="K8" i="36"/>
  <c r="J8" i="36"/>
  <c r="S7" i="36"/>
  <c r="T6" i="36"/>
  <c r="H38" i="36" l="1"/>
  <c r="G147" i="36"/>
  <c r="J147" i="36" s="1"/>
  <c r="J181" i="36"/>
  <c r="G182" i="36"/>
  <c r="J182" i="36" s="1"/>
  <c r="F183" i="36"/>
  <c r="J180" i="36"/>
  <c r="K143" i="36"/>
  <c r="F144" i="36"/>
  <c r="G120" i="36"/>
  <c r="G148" i="36"/>
  <c r="F154" i="36" s="1"/>
  <c r="J146" i="36"/>
  <c r="K91" i="36"/>
  <c r="J91" i="36"/>
  <c r="J73" i="36"/>
  <c r="F78" i="36"/>
  <c r="J38" i="36"/>
  <c r="T7" i="36"/>
  <c r="U6" i="36"/>
  <c r="G183" i="36" l="1"/>
  <c r="F184" i="36" s="1"/>
  <c r="J148" i="36"/>
  <c r="F149" i="36"/>
  <c r="F145" i="36"/>
  <c r="G144" i="36"/>
  <c r="J144" i="36" s="1"/>
  <c r="J120" i="36"/>
  <c r="F121" i="36"/>
  <c r="F122" i="36" s="1"/>
  <c r="G78" i="36"/>
  <c r="K16" i="36"/>
  <c r="U7" i="36"/>
  <c r="V6" i="36"/>
  <c r="V4" i="36" s="1"/>
  <c r="G198" i="36" l="1"/>
  <c r="J198" i="36" s="1"/>
  <c r="J202" i="36"/>
  <c r="J183" i="36"/>
  <c r="G145" i="36"/>
  <c r="J145" i="36" s="1"/>
  <c r="G121" i="36"/>
  <c r="J121" i="36" s="1"/>
  <c r="G122" i="36"/>
  <c r="W162" i="18" s="1"/>
  <c r="G149" i="36"/>
  <c r="J78" i="36"/>
  <c r="F79" i="36"/>
  <c r="K19" i="36"/>
  <c r="V5" i="36"/>
  <c r="V7" i="36"/>
  <c r="W6" i="36"/>
  <c r="G228" i="36" l="1"/>
  <c r="J228" i="36" s="1"/>
  <c r="F199" i="36"/>
  <c r="K198" i="36"/>
  <c r="G184" i="36"/>
  <c r="F185" i="36" s="1"/>
  <c r="J149" i="36"/>
  <c r="F151" i="36"/>
  <c r="F150" i="36"/>
  <c r="F152" i="36" s="1"/>
  <c r="J122" i="36"/>
  <c r="F123" i="36"/>
  <c r="G79" i="36"/>
  <c r="F80" i="36" s="1"/>
  <c r="K20" i="36"/>
  <c r="K17" i="36"/>
  <c r="W7" i="36"/>
  <c r="X6" i="36"/>
  <c r="G199" i="36" l="1"/>
  <c r="F200" i="36" s="1"/>
  <c r="G200" i="36" s="1"/>
  <c r="F203" i="36" s="1"/>
  <c r="G185" i="36"/>
  <c r="F186" i="36" s="1"/>
  <c r="J184" i="36"/>
  <c r="G150" i="36"/>
  <c r="G152" i="36"/>
  <c r="F158" i="36" s="1"/>
  <c r="G123" i="36"/>
  <c r="F114" i="36"/>
  <c r="G151" i="36"/>
  <c r="J79" i="36"/>
  <c r="G80" i="36"/>
  <c r="F81" i="36" s="1"/>
  <c r="K21" i="36"/>
  <c r="X7" i="36"/>
  <c r="Y6" i="36"/>
  <c r="J199" i="36" l="1"/>
  <c r="J200" i="36"/>
  <c r="G203" i="36"/>
  <c r="F204" i="36" s="1"/>
  <c r="G204" i="36" s="1"/>
  <c r="J204" i="36" s="1"/>
  <c r="G186" i="36"/>
  <c r="F187" i="36" s="1"/>
  <c r="J185" i="36"/>
  <c r="F153" i="36"/>
  <c r="J150" i="36"/>
  <c r="J152" i="36"/>
  <c r="J123" i="36"/>
  <c r="G114" i="36"/>
  <c r="K114" i="36" s="1"/>
  <c r="J151" i="36"/>
  <c r="J80" i="36"/>
  <c r="G81" i="36"/>
  <c r="F45" i="36"/>
  <c r="K18" i="36"/>
  <c r="Y7" i="36"/>
  <c r="Z6" i="36"/>
  <c r="H114" i="36" l="1"/>
  <c r="J203" i="36"/>
  <c r="F207" i="36"/>
  <c r="F205" i="36"/>
  <c r="G205" i="36" s="1"/>
  <c r="F188" i="36"/>
  <c r="G188" i="36" s="1"/>
  <c r="G187" i="36"/>
  <c r="J187" i="36" s="1"/>
  <c r="J186" i="36"/>
  <c r="G154" i="36"/>
  <c r="G153" i="36"/>
  <c r="F166" i="36" s="1"/>
  <c r="G166" i="36" s="1"/>
  <c r="J114" i="36"/>
  <c r="J81" i="36"/>
  <c r="G45" i="36"/>
  <c r="K45" i="36" s="1"/>
  <c r="Z7" i="36"/>
  <c r="AA6" i="36"/>
  <c r="H45" i="36" l="1"/>
  <c r="F209" i="36"/>
  <c r="F206" i="36"/>
  <c r="G206" i="36" s="1"/>
  <c r="J206" i="36" s="1"/>
  <c r="J205" i="36"/>
  <c r="G207" i="36"/>
  <c r="J188" i="36"/>
  <c r="F189" i="36"/>
  <c r="J166" i="36"/>
  <c r="F169" i="36"/>
  <c r="G169" i="36" s="1"/>
  <c r="J169" i="36" s="1"/>
  <c r="F160" i="36"/>
  <c r="F155" i="36"/>
  <c r="J154" i="36"/>
  <c r="J153" i="36"/>
  <c r="J45" i="36"/>
  <c r="G23" i="36"/>
  <c r="J24" i="36"/>
  <c r="K24" i="36"/>
  <c r="AA7" i="36"/>
  <c r="AB6" i="36"/>
  <c r="G155" i="36" l="1"/>
  <c r="J155" i="36" s="1"/>
  <c r="F211" i="36"/>
  <c r="G211" i="36" s="1"/>
  <c r="F212" i="36" s="1"/>
  <c r="G212" i="36" s="1"/>
  <c r="J212" i="36" s="1"/>
  <c r="F208" i="36"/>
  <c r="J23" i="36"/>
  <c r="H23" i="36"/>
  <c r="J207" i="36"/>
  <c r="G209" i="36"/>
  <c r="K23" i="36"/>
  <c r="AC6" i="36"/>
  <c r="AC4" i="36" s="1"/>
  <c r="AB7" i="36"/>
  <c r="F157" i="36" l="1"/>
  <c r="G157" i="36" s="1"/>
  <c r="J157" i="36" s="1"/>
  <c r="F156" i="36"/>
  <c r="G156" i="36" s="1"/>
  <c r="J156" i="36" s="1"/>
  <c r="F213" i="36"/>
  <c r="F210" i="36"/>
  <c r="G210" i="36" s="1"/>
  <c r="J210" i="36" s="1"/>
  <c r="F215" i="36"/>
  <c r="J211" i="36"/>
  <c r="G208" i="36"/>
  <c r="J208" i="36" s="1"/>
  <c r="J209" i="36"/>
  <c r="G201" i="36"/>
  <c r="K37" i="36"/>
  <c r="AC5" i="36"/>
  <c r="AD6" i="36"/>
  <c r="AC7" i="36"/>
  <c r="J201" i="36" l="1"/>
  <c r="K156" i="36"/>
  <c r="G158" i="36"/>
  <c r="F164" i="36" s="1"/>
  <c r="AE6" i="36"/>
  <c r="AD7" i="36"/>
  <c r="F159" i="36" l="1"/>
  <c r="J158" i="36"/>
  <c r="AF6" i="36"/>
  <c r="AE7" i="36"/>
  <c r="G160" i="36" l="1"/>
  <c r="G159" i="36"/>
  <c r="AG6" i="36"/>
  <c r="AF7" i="36"/>
  <c r="J159" i="36" l="1"/>
  <c r="F167" i="36"/>
  <c r="F161" i="36"/>
  <c r="G161" i="36" s="1"/>
  <c r="J160" i="36"/>
  <c r="AH6" i="36"/>
  <c r="AG7" i="36"/>
  <c r="G213" i="36" l="1"/>
  <c r="F214" i="36" s="1"/>
  <c r="G214" i="36" s="1"/>
  <c r="J214" i="36" s="1"/>
  <c r="G167" i="36"/>
  <c r="F170" i="36" s="1"/>
  <c r="G170" i="36" s="1"/>
  <c r="J170" i="36" s="1"/>
  <c r="F163" i="36"/>
  <c r="G163" i="36" s="1"/>
  <c r="J163" i="36" s="1"/>
  <c r="F162" i="36"/>
  <c r="G162" i="36" s="1"/>
  <c r="J162" i="36" s="1"/>
  <c r="J161" i="36"/>
  <c r="AI6" i="36"/>
  <c r="AH7" i="36"/>
  <c r="J213" i="36" l="1"/>
  <c r="G215" i="36"/>
  <c r="J167" i="36"/>
  <c r="G164" i="36"/>
  <c r="F165" i="36" s="1"/>
  <c r="AJ6" i="36"/>
  <c r="AJ4" i="36" s="1"/>
  <c r="AI7" i="36"/>
  <c r="F217" i="36" l="1"/>
  <c r="F216" i="36"/>
  <c r="G216" i="36" s="1"/>
  <c r="F218" i="36" s="1"/>
  <c r="J215" i="36"/>
  <c r="J164" i="36"/>
  <c r="G165" i="36"/>
  <c r="F172" i="36" s="1"/>
  <c r="AK6" i="36"/>
  <c r="AJ5" i="36"/>
  <c r="AJ7" i="36"/>
  <c r="J216" i="36" l="1"/>
  <c r="G217" i="36"/>
  <c r="J217" i="36" s="1"/>
  <c r="G172" i="36"/>
  <c r="F173" i="36" s="1"/>
  <c r="F168" i="36"/>
  <c r="J165" i="36"/>
  <c r="AL6" i="36"/>
  <c r="AK7" i="36"/>
  <c r="K217" i="36" l="1"/>
  <c r="G168" i="36"/>
  <c r="G189" i="36"/>
  <c r="F190" i="36" s="1"/>
  <c r="J172" i="36"/>
  <c r="AL7" i="36"/>
  <c r="AM6" i="36"/>
  <c r="G173" i="36" l="1"/>
  <c r="J173" i="36" s="1"/>
  <c r="G218" i="36"/>
  <c r="J189" i="36"/>
  <c r="J168" i="36"/>
  <c r="F171" i="36"/>
  <c r="AN6" i="36"/>
  <c r="AM7" i="36"/>
  <c r="F174" i="36" l="1"/>
  <c r="G174" i="36" s="1"/>
  <c r="J174" i="36" s="1"/>
  <c r="G225" i="36"/>
  <c r="F219" i="36"/>
  <c r="J218" i="36"/>
  <c r="G171" i="36"/>
  <c r="G190" i="36"/>
  <c r="F191" i="36" s="1"/>
  <c r="G191" i="36" s="1"/>
  <c r="AN7" i="36"/>
  <c r="AO6" i="36"/>
  <c r="J171" i="36" l="1"/>
  <c r="F175" i="36"/>
  <c r="F142" i="36" s="1"/>
  <c r="J225" i="36"/>
  <c r="F226" i="36"/>
  <c r="K225" i="36"/>
  <c r="G219" i="36"/>
  <c r="F220" i="36" s="1"/>
  <c r="G220" i="36" s="1"/>
  <c r="J191" i="36"/>
  <c r="F192" i="36"/>
  <c r="J190" i="36"/>
  <c r="AO7" i="36"/>
  <c r="AP6" i="36"/>
  <c r="G175" i="36" l="1"/>
  <c r="J175" i="36" s="1"/>
  <c r="G226" i="36"/>
  <c r="F227" i="36" s="1"/>
  <c r="F229" i="36" s="1"/>
  <c r="G229" i="36" s="1"/>
  <c r="J220" i="36"/>
  <c r="F221" i="36"/>
  <c r="G221" i="36" s="1"/>
  <c r="J219" i="36"/>
  <c r="G192" i="36"/>
  <c r="J192" i="36" s="1"/>
  <c r="AP7" i="36"/>
  <c r="AQ6" i="36"/>
  <c r="AQ4" i="36" s="1"/>
  <c r="G142" i="36" l="1"/>
  <c r="K142" i="36" s="1"/>
  <c r="J229" i="36"/>
  <c r="F230" i="36"/>
  <c r="G230" i="36" s="1"/>
  <c r="J226" i="36"/>
  <c r="G227" i="36"/>
  <c r="J221" i="36"/>
  <c r="F222" i="36"/>
  <c r="G222" i="36" s="1"/>
  <c r="J222" i="36" s="1"/>
  <c r="F193" i="36"/>
  <c r="AQ7" i="36"/>
  <c r="AQ5" i="36"/>
  <c r="AR6" i="36"/>
  <c r="J142" i="36" l="1"/>
  <c r="H142" i="36"/>
  <c r="F197" i="36"/>
  <c r="F231" i="36"/>
  <c r="G231" i="36" s="1"/>
  <c r="F232" i="36" s="1"/>
  <c r="G232" i="36" s="1"/>
  <c r="F233" i="36"/>
  <c r="J230" i="36"/>
  <c r="J227" i="36"/>
  <c r="G197" i="36"/>
  <c r="G193" i="36"/>
  <c r="AR7" i="36"/>
  <c r="AS6" i="36"/>
  <c r="H197" i="36" l="1"/>
  <c r="F234" i="36"/>
  <c r="G234" i="36" s="1"/>
  <c r="K197" i="36"/>
  <c r="J197" i="36"/>
  <c r="J193" i="36"/>
  <c r="F194" i="36"/>
  <c r="AS7" i="36"/>
  <c r="AT6" i="36"/>
  <c r="F235" i="36" l="1"/>
  <c r="G235" i="36" s="1"/>
  <c r="J235" i="36" s="1"/>
  <c r="F236" i="36"/>
  <c r="J232" i="36"/>
  <c r="J234" i="36"/>
  <c r="F238" i="36"/>
  <c r="J231" i="36"/>
  <c r="G194" i="36"/>
  <c r="J194" i="36" s="1"/>
  <c r="AT7" i="36"/>
  <c r="AU6" i="36"/>
  <c r="G238" i="36" l="1"/>
  <c r="G233" i="36"/>
  <c r="J233" i="36" s="1"/>
  <c r="G236" i="36"/>
  <c r="K194" i="36"/>
  <c r="F195" i="36"/>
  <c r="AU7" i="36"/>
  <c r="AV6" i="36"/>
  <c r="J238" i="36" l="1"/>
  <c r="F239" i="36"/>
  <c r="J236" i="36"/>
  <c r="F237" i="36"/>
  <c r="G237" i="36" s="1"/>
  <c r="J237" i="36" s="1"/>
  <c r="G195" i="36"/>
  <c r="F177" i="36"/>
  <c r="AV7" i="36"/>
  <c r="AW6" i="36"/>
  <c r="G239" i="36" l="1"/>
  <c r="J195" i="36"/>
  <c r="G177" i="36"/>
  <c r="K177" i="36" s="1"/>
  <c r="AW7" i="36"/>
  <c r="AX6" i="36"/>
  <c r="AX4" i="36" s="1"/>
  <c r="F240" i="36" l="1"/>
  <c r="G240" i="36" s="1"/>
  <c r="J239" i="36"/>
  <c r="H177" i="36"/>
  <c r="J177" i="36"/>
  <c r="AX5" i="36"/>
  <c r="AY6" i="36"/>
  <c r="AX7" i="36"/>
  <c r="J240" i="36" l="1"/>
  <c r="F241" i="36"/>
  <c r="G241" i="36" s="1"/>
  <c r="AZ6" i="36"/>
  <c r="AY7" i="36"/>
  <c r="F242" i="36" l="1"/>
  <c r="G242" i="36" s="1"/>
  <c r="K242" i="36" s="1"/>
  <c r="F251" i="36"/>
  <c r="G251" i="36" s="1"/>
  <c r="J241" i="36"/>
  <c r="BA6" i="36"/>
  <c r="AZ7" i="36"/>
  <c r="J242" i="36" l="1"/>
  <c r="F243" i="36"/>
  <c r="G243" i="36" s="1"/>
  <c r="J251" i="36"/>
  <c r="F252" i="36"/>
  <c r="K251" i="36"/>
  <c r="BB6" i="36"/>
  <c r="BA7" i="36"/>
  <c r="F244" i="36" l="1"/>
  <c r="G244" i="36" s="1"/>
  <c r="J243" i="36"/>
  <c r="G252" i="36"/>
  <c r="J252" i="36" s="1"/>
  <c r="BC6" i="36"/>
  <c r="BB7" i="36"/>
  <c r="F245" i="36" l="1"/>
  <c r="G245" i="36" s="1"/>
  <c r="F246" i="36" s="1"/>
  <c r="G246" i="36" s="1"/>
  <c r="F247" i="36" s="1"/>
  <c r="J244" i="36"/>
  <c r="F253" i="36"/>
  <c r="G253" i="36" s="1"/>
  <c r="BD6" i="36"/>
  <c r="BC7" i="36"/>
  <c r="J245" i="36" l="1"/>
  <c r="J253" i="36"/>
  <c r="F254" i="36"/>
  <c r="G254" i="36" s="1"/>
  <c r="G247" i="36"/>
  <c r="F248" i="36" s="1"/>
  <c r="G248" i="36" s="1"/>
  <c r="J248" i="36" s="1"/>
  <c r="J246" i="36"/>
  <c r="BE6" i="36"/>
  <c r="BE4" i="36" s="1"/>
  <c r="BD7" i="36"/>
  <c r="J254" i="36" l="1"/>
  <c r="F255" i="36"/>
  <c r="G255" i="36" s="1"/>
  <c r="F256" i="36" s="1"/>
  <c r="F224" i="36"/>
  <c r="G224" i="36"/>
  <c r="J247" i="36"/>
  <c r="BE5" i="36"/>
  <c r="BF6" i="36"/>
  <c r="BE7" i="36"/>
  <c r="H224" i="36" l="1"/>
  <c r="J224" i="36"/>
  <c r="J255" i="36"/>
  <c r="G256" i="36"/>
  <c r="I3" i="36" s="1"/>
  <c r="K224" i="36"/>
  <c r="BG6" i="36"/>
  <c r="BF7" i="36"/>
  <c r="J256" i="36" l="1"/>
  <c r="F257" i="36"/>
  <c r="BH6" i="36"/>
  <c r="BG7" i="36"/>
  <c r="F250" i="36" l="1"/>
  <c r="G257" i="36"/>
  <c r="BI6" i="36"/>
  <c r="BH7" i="36"/>
  <c r="G250" i="36" l="1"/>
  <c r="F260" i="36" s="1"/>
  <c r="F261" i="36" s="1"/>
  <c r="J257" i="36"/>
  <c r="BJ6" i="36"/>
  <c r="BI7" i="36"/>
  <c r="K250" i="36" l="1"/>
  <c r="J250" i="36"/>
  <c r="H250" i="36"/>
  <c r="G260" i="36"/>
  <c r="J260" i="36" s="1"/>
  <c r="BJ7" i="36"/>
  <c r="BK6" i="36"/>
  <c r="K260" i="36" l="1"/>
  <c r="BK7" i="36"/>
  <c r="BL6" i="36"/>
  <c r="BL4" i="36" s="1"/>
  <c r="G261" i="36" l="1"/>
  <c r="J261" i="36" s="1"/>
  <c r="BL5" i="36"/>
  <c r="BL7" i="36"/>
  <c r="BM6" i="36"/>
  <c r="F262" i="36" l="1"/>
  <c r="BM7" i="36"/>
  <c r="BN6" i="36"/>
  <c r="G262" i="36" l="1"/>
  <c r="F259" i="36"/>
  <c r="BN7" i="36"/>
  <c r="BO6" i="36"/>
  <c r="J262" i="36" l="1"/>
  <c r="G259" i="36"/>
  <c r="BO7" i="36"/>
  <c r="BP6" i="36"/>
  <c r="K259" i="36" l="1"/>
  <c r="I2" i="36"/>
  <c r="H259" i="36"/>
  <c r="J259" i="36"/>
  <c r="BP7" i="36"/>
  <c r="BQ6" i="36"/>
  <c r="BQ7" i="36" l="1"/>
  <c r="BR6" i="36"/>
  <c r="BR7" i="36" l="1"/>
  <c r="BS6" i="36"/>
  <c r="BS4" i="36" s="1"/>
  <c r="BS7" i="36" l="1"/>
  <c r="BS5" i="36"/>
  <c r="BT6" i="36"/>
  <c r="BU6" i="36" l="1"/>
  <c r="BT7" i="36"/>
  <c r="BV6" i="36" l="1"/>
  <c r="BU7" i="36"/>
  <c r="BW6" i="36" l="1"/>
  <c r="BV7" i="36"/>
  <c r="BX6" i="36" l="1"/>
  <c r="BW7" i="36"/>
  <c r="BY6" i="36" l="1"/>
  <c r="BX7" i="36"/>
  <c r="BZ6" i="36" l="1"/>
  <c r="BZ4" i="36" s="1"/>
  <c r="BY7" i="36"/>
  <c r="CA6" i="36" l="1"/>
  <c r="BZ5" i="36"/>
  <c r="BZ7" i="36"/>
  <c r="CA7" i="36" l="1"/>
  <c r="CB6" i="36"/>
  <c r="CC6" i="36" l="1"/>
  <c r="CB7" i="36"/>
  <c r="CD6" i="36" l="1"/>
  <c r="CC7" i="36"/>
  <c r="CE6" i="36" l="1"/>
  <c r="CD7" i="36"/>
  <c r="CF6" i="36" l="1"/>
  <c r="CE7" i="36"/>
  <c r="CF7" i="36" l="1"/>
  <c r="CG6" i="36"/>
  <c r="CG4" i="36" s="1"/>
  <c r="CG7" i="36" l="1"/>
  <c r="CG5" i="36"/>
  <c r="CH6" i="36"/>
  <c r="CH7" i="36" l="1"/>
  <c r="CI6" i="36"/>
  <c r="CI7" i="36" l="1"/>
  <c r="CJ6" i="36"/>
  <c r="CJ7" i="36" l="1"/>
  <c r="CK6" i="36"/>
  <c r="CK7" i="36" l="1"/>
  <c r="CL6" i="36"/>
  <c r="CL7" i="36" l="1"/>
  <c r="CM6" i="36"/>
  <c r="CM7" i="36" l="1"/>
  <c r="CN6" i="36"/>
  <c r="CN4" i="36" s="1"/>
  <c r="CN7" i="36" l="1"/>
  <c r="CO6" i="36"/>
  <c r="CN5" i="36"/>
  <c r="CO7" i="36" l="1"/>
  <c r="CP6" i="36"/>
  <c r="CQ6" i="36" l="1"/>
  <c r="CP7" i="36"/>
  <c r="CR6" i="36" l="1"/>
  <c r="CQ7" i="36"/>
  <c r="CS6" i="36" l="1"/>
  <c r="CR7" i="36"/>
  <c r="CT6" i="36" l="1"/>
  <c r="CS7" i="36"/>
  <c r="CU6" i="36" l="1"/>
  <c r="CU4" i="36" s="1"/>
  <c r="CT7" i="36"/>
  <c r="CV6" i="36" l="1"/>
  <c r="CU7" i="36"/>
  <c r="CU5" i="36"/>
  <c r="CW6" i="36" l="1"/>
  <c r="CV7" i="36"/>
  <c r="CX6" i="36" l="1"/>
  <c r="CW7" i="36"/>
  <c r="CY6" i="36" l="1"/>
  <c r="CX7" i="36"/>
  <c r="CZ6" i="36" l="1"/>
  <c r="CY7" i="36"/>
  <c r="DA6" i="36" l="1"/>
  <c r="CZ7" i="36"/>
  <c r="DB6" i="36" l="1"/>
  <c r="DB4" i="36" s="1"/>
  <c r="DA7" i="36"/>
  <c r="DB7" i="36" l="1"/>
  <c r="DB5" i="36"/>
  <c r="DC6" i="36"/>
  <c r="DC7" i="36" l="1"/>
  <c r="DD6" i="36"/>
  <c r="DD7" i="36" l="1"/>
  <c r="DE6" i="36"/>
  <c r="DE7" i="36" l="1"/>
  <c r="DF6" i="36"/>
  <c r="DF7" i="36" l="1"/>
  <c r="DG6" i="36"/>
  <c r="DG7" i="36" l="1"/>
  <c r="DH6" i="36"/>
  <c r="DH7" i="36" l="1"/>
  <c r="DI6" i="36"/>
  <c r="DI4" i="36" s="1"/>
  <c r="DI7" i="36" l="1"/>
  <c r="DJ6" i="36"/>
  <c r="DI5" i="36"/>
  <c r="DJ7" i="36" l="1"/>
  <c r="DK6" i="36"/>
  <c r="DK7" i="36" l="1"/>
  <c r="DL6" i="36"/>
  <c r="DM6" i="36" l="1"/>
  <c r="DL7" i="36"/>
  <c r="DN6" i="36" l="1"/>
  <c r="DM7" i="36"/>
  <c r="DO6" i="36" l="1"/>
  <c r="DN7" i="36"/>
  <c r="DP6" i="36" l="1"/>
  <c r="DP4" i="36" s="1"/>
  <c r="DO7" i="36"/>
  <c r="DQ6" i="36" l="1"/>
  <c r="DP7" i="36"/>
  <c r="DP5" i="36"/>
  <c r="DR6" i="36" l="1"/>
  <c r="DQ7" i="36"/>
  <c r="DS6" i="36" l="1"/>
  <c r="DR7" i="36"/>
  <c r="DS7" i="36" l="1"/>
  <c r="DT6" i="36"/>
  <c r="DU6" i="36" l="1"/>
  <c r="DT7" i="36"/>
  <c r="DV6" i="36" l="1"/>
  <c r="DU7" i="36"/>
  <c r="DW6" i="36" l="1"/>
  <c r="DW4" i="36" s="1"/>
  <c r="DV7" i="36"/>
  <c r="DX6" i="36" l="1"/>
  <c r="DW7" i="36"/>
  <c r="DW5" i="36"/>
  <c r="DX7" i="36" l="1"/>
  <c r="DY6" i="36"/>
  <c r="DY7" i="36" l="1"/>
  <c r="DZ6" i="36"/>
  <c r="DZ7" i="36" l="1"/>
  <c r="EA6" i="36"/>
  <c r="EA7" i="36" l="1"/>
  <c r="EB6" i="36"/>
  <c r="EB7" i="36" l="1"/>
  <c r="EC6" i="36"/>
  <c r="EC7" i="36" l="1"/>
  <c r="ED6" i="36"/>
  <c r="ED4" i="36" s="1"/>
  <c r="ED7" i="36" l="1"/>
  <c r="ED5" i="36"/>
  <c r="EE6" i="36"/>
  <c r="EE7" i="36" l="1"/>
  <c r="EF6" i="36"/>
  <c r="EF7" i="36" l="1"/>
  <c r="EG6" i="36"/>
  <c r="EG7" i="36" l="1"/>
  <c r="EH6" i="36"/>
  <c r="EI6" i="36" l="1"/>
  <c r="EH7" i="36"/>
  <c r="EJ6" i="36" l="1"/>
  <c r="EI7" i="36"/>
  <c r="EK6" i="36" l="1"/>
  <c r="EK4" i="36" s="1"/>
  <c r="EJ7" i="36"/>
  <c r="EL6" i="36" l="1"/>
  <c r="EK5" i="36"/>
  <c r="EK7" i="36"/>
  <c r="EM6" i="36" l="1"/>
  <c r="EL7" i="36"/>
  <c r="EN6" i="36" l="1"/>
  <c r="EM7" i="36"/>
  <c r="EO6" i="36" l="1"/>
  <c r="EN7" i="36"/>
  <c r="EP6" i="36" l="1"/>
  <c r="EO7" i="36"/>
  <c r="EQ6" i="36" l="1"/>
  <c r="EP7" i="36"/>
  <c r="ER6" i="36" l="1"/>
  <c r="ER4" i="36" s="1"/>
  <c r="EQ7" i="36"/>
  <c r="ES6" i="36" l="1"/>
  <c r="ER7" i="36"/>
  <c r="ER5" i="36"/>
  <c r="ET6" i="36" l="1"/>
  <c r="ES7" i="36"/>
  <c r="ET7" i="36" l="1"/>
  <c r="EU6" i="36"/>
  <c r="EU7" i="36" l="1"/>
  <c r="EV6" i="36"/>
  <c r="EV7" i="36" l="1"/>
  <c r="EW6" i="36"/>
  <c r="EW7" i="36" l="1"/>
  <c r="EX6" i="36"/>
  <c r="EX7" i="36" l="1"/>
  <c r="EY6" i="36"/>
  <c r="EY4" i="36" s="1"/>
  <c r="EY5" i="36" l="1"/>
  <c r="EY7" i="36"/>
  <c r="EZ6" i="36"/>
  <c r="EZ7" i="36" l="1"/>
  <c r="FA6" i="36"/>
  <c r="FA7" i="36" l="1"/>
  <c r="FB6" i="36"/>
  <c r="FB7" i="36" l="1"/>
  <c r="FC6" i="36"/>
  <c r="FC7" i="36" l="1"/>
  <c r="FD6" i="36"/>
  <c r="FE6" i="36" l="1"/>
  <c r="FD7" i="36"/>
  <c r="FF6" i="36" l="1"/>
  <c r="FF4" i="36" s="1"/>
  <c r="FE7" i="36"/>
  <c r="FF5" i="36" l="1"/>
  <c r="FG6" i="36"/>
  <c r="FF7" i="36"/>
  <c r="FH6" i="36" l="1"/>
  <c r="FG7" i="36"/>
  <c r="FI6" i="36" l="1"/>
  <c r="FH7" i="36"/>
  <c r="FJ6" i="36" l="1"/>
  <c r="FI7" i="36"/>
  <c r="FK6" i="36" l="1"/>
  <c r="FJ7" i="36"/>
  <c r="FL6" i="36" l="1"/>
  <c r="FK7" i="36"/>
  <c r="FM6" i="36" l="1"/>
  <c r="FM4" i="36" s="1"/>
  <c r="FL7" i="36"/>
  <c r="FN6" i="36" l="1"/>
  <c r="FM5" i="36"/>
  <c r="FM7" i="36"/>
  <c r="FO6" i="36" l="1"/>
  <c r="FN7" i="36"/>
  <c r="FP6" i="36" l="1"/>
  <c r="FO7" i="36"/>
  <c r="FP7" i="36" l="1"/>
  <c r="FQ6" i="36"/>
  <c r="FQ7" i="36" l="1"/>
  <c r="FR6" i="36"/>
  <c r="FR7" i="36" l="1"/>
  <c r="FS6" i="36"/>
  <c r="FS7" i="36" l="1"/>
  <c r="FT6" i="36"/>
  <c r="FT4" i="36" s="1"/>
  <c r="FT5" i="36" l="1"/>
  <c r="FT7" i="36"/>
  <c r="FU6" i="36"/>
  <c r="FU7" i="36" l="1"/>
  <c r="FV6" i="36"/>
  <c r="FV7" i="36" l="1"/>
  <c r="FW6" i="36"/>
  <c r="FX6" i="36" l="1"/>
  <c r="FW7" i="36"/>
  <c r="FX7" i="36" l="1"/>
  <c r="FY6" i="36"/>
  <c r="FY7" i="36" l="1"/>
  <c r="FZ6" i="36"/>
  <c r="GA6" i="36" l="1"/>
  <c r="GA4" i="36" s="1"/>
  <c r="FZ7" i="36"/>
  <c r="GA5" i="36" l="1"/>
  <c r="GB6" i="36"/>
  <c r="GA7" i="36"/>
  <c r="GC6" i="36" l="1"/>
  <c r="GB7" i="36"/>
  <c r="GD6" i="36" l="1"/>
  <c r="GC7" i="36"/>
  <c r="GE6" i="36" l="1"/>
  <c r="GD7" i="36"/>
  <c r="GF6" i="36" l="1"/>
  <c r="GE7" i="36"/>
  <c r="GG6" i="36" l="1"/>
  <c r="GF7" i="36"/>
  <c r="GG7" i="36" l="1"/>
  <c r="GH6" i="36"/>
  <c r="GH4" i="36" s="1"/>
  <c r="GI6" i="36" l="1"/>
  <c r="GH5" i="36"/>
  <c r="GH7" i="36"/>
  <c r="GJ6" i="36" l="1"/>
  <c r="GI7" i="36"/>
  <c r="GK6" i="36" l="1"/>
  <c r="GJ7" i="36"/>
  <c r="GL6" i="36" l="1"/>
  <c r="GK7" i="36"/>
  <c r="GL7" i="36" l="1"/>
  <c r="GM6" i="36"/>
  <c r="GM7" i="36" l="1"/>
  <c r="GN6" i="36"/>
  <c r="GN7" i="36" l="1"/>
  <c r="GO6" i="36"/>
  <c r="GO4" i="36" s="1"/>
  <c r="GO5" i="36" l="1"/>
  <c r="GO7" i="36"/>
  <c r="GP6" i="36"/>
  <c r="GP7" i="36" l="1"/>
  <c r="GQ6" i="36"/>
  <c r="GQ7" i="36" l="1"/>
  <c r="GR6" i="36"/>
  <c r="GR7" i="36" l="1"/>
  <c r="GS6" i="36"/>
  <c r="GS7" i="36" l="1"/>
  <c r="GT6" i="36"/>
  <c r="GT7" i="36" l="1"/>
  <c r="GU6" i="36"/>
  <c r="GU7" i="36" l="1"/>
  <c r="GV6" i="36"/>
  <c r="GV4" i="36" s="1"/>
  <c r="GV5" i="36" l="1"/>
  <c r="GW6" i="36"/>
  <c r="GV7" i="36"/>
  <c r="GX6" i="36" l="1"/>
  <c r="GW7" i="36"/>
  <c r="GY6" i="36" l="1"/>
  <c r="GX7" i="36"/>
  <c r="GZ6" i="36" l="1"/>
  <c r="GY7" i="36"/>
  <c r="HA6" i="36" l="1"/>
  <c r="GZ7" i="36"/>
  <c r="HB6" i="36" l="1"/>
  <c r="HA7" i="36"/>
  <c r="HC6" i="36" l="1"/>
  <c r="HC4" i="36" s="1"/>
  <c r="HB7" i="36"/>
  <c r="HC7" i="36" l="1"/>
  <c r="HC5" i="36"/>
  <c r="HD6" i="36"/>
  <c r="HE6" i="36" l="1"/>
  <c r="HD7" i="36"/>
  <c r="HF6" i="36" l="1"/>
  <c r="HE7" i="36"/>
  <c r="HG6" i="36" l="1"/>
  <c r="HF7" i="36"/>
  <c r="HH6" i="36" l="1"/>
  <c r="HG7" i="36"/>
  <c r="HH7" i="36" l="1"/>
  <c r="HI6" i="36"/>
  <c r="HI7" i="36" l="1"/>
  <c r="HJ6" i="36"/>
  <c r="HJ4" i="36" s="1"/>
  <c r="HJ5" i="36" l="1"/>
  <c r="HJ7" i="36"/>
  <c r="HK6" i="36"/>
  <c r="HK7" i="36" l="1"/>
  <c r="HL6" i="36"/>
  <c r="HL7" i="36" l="1"/>
  <c r="HM6" i="36"/>
  <c r="HM7" i="36" l="1"/>
  <c r="HN6" i="36"/>
  <c r="HN7" i="36" l="1"/>
  <c r="HO6" i="36"/>
  <c r="HO7" i="36" l="1"/>
  <c r="HP6" i="36"/>
  <c r="HP7" i="36" l="1"/>
  <c r="HQ6" i="36"/>
  <c r="HQ4" i="36" s="1"/>
  <c r="HQ7" i="36" l="1"/>
  <c r="HQ5" i="36"/>
  <c r="HR6" i="36"/>
  <c r="HS6" i="36" l="1"/>
  <c r="HR7" i="36"/>
  <c r="HT6" i="36" l="1"/>
  <c r="HS7" i="36"/>
  <c r="HU6" i="36" l="1"/>
  <c r="HT7" i="36"/>
  <c r="HV6" i="36" l="1"/>
  <c r="HU7" i="36"/>
  <c r="HW6" i="36" l="1"/>
  <c r="HV7" i="36"/>
  <c r="HX6" i="36" l="1"/>
  <c r="HX4" i="36" s="1"/>
  <c r="HW7" i="36"/>
  <c r="HY6" i="36" l="1"/>
  <c r="HX5" i="36"/>
  <c r="HX7" i="36"/>
  <c r="HZ6" i="36" l="1"/>
  <c r="HY7" i="36"/>
  <c r="IA6" i="36" l="1"/>
  <c r="HZ7" i="36"/>
  <c r="IB6" i="36" l="1"/>
  <c r="IA7" i="36"/>
  <c r="IC6" i="36" l="1"/>
  <c r="IB7" i="36"/>
  <c r="ID6" i="36" l="1"/>
  <c r="IC7" i="36"/>
  <c r="ID7" i="36" l="1"/>
  <c r="IE6" i="36"/>
  <c r="IE4" i="36" s="1"/>
  <c r="IE7" i="36" l="1"/>
  <c r="IF6" i="36"/>
  <c r="IE5" i="36"/>
  <c r="IF7" i="36" l="1"/>
  <c r="IG6" i="36"/>
  <c r="IG7" i="36" l="1"/>
  <c r="IH6" i="36"/>
  <c r="IH7" i="36" l="1"/>
  <c r="II6" i="36"/>
  <c r="II7" i="36" l="1"/>
  <c r="IJ6" i="36"/>
  <c r="IJ7" i="36" l="1"/>
  <c r="IK6" i="36"/>
  <c r="IL6" i="36" l="1"/>
  <c r="IL4" i="36" s="1"/>
  <c r="IK7" i="36"/>
  <c r="IL7" i="36" l="1"/>
  <c r="IM6" i="36"/>
  <c r="IL5" i="36"/>
  <c r="IM7" i="36" l="1"/>
  <c r="IN6" i="36"/>
  <c r="IO6" i="36" l="1"/>
  <c r="IN7" i="36"/>
  <c r="IP6" i="36" l="1"/>
  <c r="IO7" i="36"/>
  <c r="IQ6" i="36" l="1"/>
  <c r="IP7" i="36"/>
  <c r="IR6" i="36" l="1"/>
  <c r="IQ7" i="36"/>
  <c r="IS6" i="36" l="1"/>
  <c r="IS4" i="36" s="1"/>
  <c r="IR7" i="36"/>
  <c r="IT6" i="36" l="1"/>
  <c r="IS5" i="36"/>
  <c r="IS7" i="36"/>
  <c r="IU6" i="36" l="1"/>
  <c r="IT7" i="36"/>
  <c r="IV6" i="36" l="1"/>
  <c r="IU7" i="36"/>
  <c r="IW6" i="36" l="1"/>
  <c r="IV7" i="36"/>
  <c r="IX6" i="36" l="1"/>
  <c r="IW7" i="36"/>
  <c r="IX7" i="36" l="1"/>
  <c r="IY6" i="36"/>
  <c r="IZ6" i="36" l="1"/>
  <c r="IZ4" i="36" s="1"/>
  <c r="IY7" i="36"/>
  <c r="IZ7" i="36" l="1"/>
  <c r="JA6" i="36"/>
  <c r="IZ5" i="36"/>
  <c r="JA7" i="36" l="1"/>
  <c r="JB6" i="36"/>
  <c r="JB7" i="36" l="1"/>
  <c r="JC6" i="36"/>
  <c r="JC7" i="36" l="1"/>
  <c r="JD6" i="36"/>
  <c r="JD7" i="36" l="1"/>
  <c r="JE6" i="36"/>
  <c r="JE7" i="36" l="1"/>
  <c r="JF6" i="36"/>
  <c r="JF7" i="36" l="1"/>
  <c r="JG6" i="36"/>
  <c r="JG4" i="36" s="1"/>
  <c r="JG7" i="36" l="1"/>
  <c r="JH6" i="36"/>
  <c r="JG5" i="36"/>
  <c r="JH7" i="36" l="1"/>
  <c r="JI6" i="36"/>
  <c r="JI7" i="36" l="1"/>
  <c r="JJ6" i="36"/>
  <c r="JK6" i="36" l="1"/>
  <c r="JJ7" i="36"/>
  <c r="JL6" i="36" l="1"/>
  <c r="JK7" i="36"/>
  <c r="JM6" i="36" l="1"/>
  <c r="JL7" i="36"/>
  <c r="JN6" i="36" l="1"/>
  <c r="JN4" i="36" s="1"/>
  <c r="JM7" i="36"/>
  <c r="JO6" i="36" l="1"/>
  <c r="JN5" i="36"/>
  <c r="JN7" i="36"/>
  <c r="JP6" i="36" l="1"/>
  <c r="JO7" i="36"/>
  <c r="JQ6" i="36" l="1"/>
  <c r="JP7" i="36"/>
  <c r="JQ7" i="36" l="1"/>
  <c r="JR6" i="36"/>
  <c r="JS6" i="36" l="1"/>
  <c r="JR7" i="36"/>
  <c r="JT6" i="36" l="1"/>
  <c r="JS7" i="36"/>
  <c r="JU6" i="36" l="1"/>
  <c r="JU4" i="36" s="1"/>
  <c r="JT7" i="36"/>
  <c r="JV6" i="36" l="1"/>
  <c r="JU7" i="36"/>
  <c r="JU5" i="36"/>
  <c r="JV7" i="36" l="1"/>
  <c r="JW6" i="36"/>
  <c r="JW7" i="36" l="1"/>
  <c r="JX6" i="36"/>
  <c r="JX7" i="36" l="1"/>
  <c r="JY6" i="36"/>
  <c r="JY7" i="36" l="1"/>
  <c r="JZ6" i="36"/>
  <c r="JZ7" i="36" l="1"/>
  <c r="KA6" i="36"/>
  <c r="KA7" i="36" l="1"/>
  <c r="KB6" i="36"/>
  <c r="KB4" i="36" s="1"/>
  <c r="KB7" i="36" l="1"/>
  <c r="KB5" i="36"/>
  <c r="KC6" i="36"/>
  <c r="KC7" i="36" l="1"/>
  <c r="KD6" i="36"/>
  <c r="KD7" i="36" l="1"/>
  <c r="KE6" i="36"/>
  <c r="KE7" i="36" l="1"/>
  <c r="KF6" i="36"/>
  <c r="KG6" i="36" l="1"/>
  <c r="KF7" i="36"/>
  <c r="KH6" i="36" l="1"/>
  <c r="KG7" i="36"/>
  <c r="KI6" i="36" l="1"/>
  <c r="KI4" i="36" s="1"/>
  <c r="KH7" i="36"/>
  <c r="KJ6" i="36" l="1"/>
  <c r="KI5" i="36"/>
  <c r="KI7" i="36"/>
  <c r="KK6" i="36" l="1"/>
  <c r="KJ7" i="36"/>
  <c r="KL6" i="36" l="1"/>
  <c r="KK7" i="36"/>
  <c r="KM6" i="36" l="1"/>
  <c r="KL7" i="36"/>
  <c r="KM7" i="36" l="1"/>
  <c r="KN6" i="36"/>
  <c r="KO6" i="36" l="1"/>
  <c r="KN7" i="36"/>
  <c r="KP6" i="36" l="1"/>
  <c r="KP4" i="36" s="1"/>
  <c r="KO7" i="36"/>
  <c r="KQ6" i="36" l="1"/>
  <c r="KP5" i="36"/>
  <c r="KP7" i="36"/>
  <c r="KR6" i="36" l="1"/>
  <c r="KQ7" i="36"/>
  <c r="KR7" i="36" l="1"/>
  <c r="KS6" i="36"/>
  <c r="KS7" i="36" l="1"/>
  <c r="KT6" i="36"/>
  <c r="KT7" i="36" l="1"/>
  <c r="KU6" i="36"/>
  <c r="KU7" i="36" l="1"/>
  <c r="KV6" i="36"/>
  <c r="KV7" i="36" l="1"/>
  <c r="KW6" i="36"/>
  <c r="KW4" i="36" s="1"/>
  <c r="KW5" i="36" l="1"/>
  <c r="KW7" i="36"/>
  <c r="KX6" i="36"/>
  <c r="KX7" i="36" l="1"/>
  <c r="KY6" i="36"/>
  <c r="KY7" i="36" l="1"/>
  <c r="KZ6" i="36"/>
  <c r="KZ7" i="36" l="1"/>
  <c r="LA6" i="36"/>
  <c r="LA7" i="36" l="1"/>
  <c r="LB6" i="36"/>
  <c r="LC6" i="36" l="1"/>
  <c r="LB7" i="36"/>
  <c r="LD6" i="36" l="1"/>
  <c r="LD4" i="36" s="1"/>
  <c r="LC7" i="36"/>
  <c r="LD5" i="36" l="1"/>
  <c r="LE6" i="36"/>
  <c r="LD7" i="36"/>
  <c r="LF6" i="36" l="1"/>
  <c r="LE7" i="36"/>
  <c r="LG6" i="36" l="1"/>
  <c r="LF7" i="36"/>
  <c r="LH6" i="36" l="1"/>
  <c r="LG7" i="36"/>
  <c r="LI6" i="36" l="1"/>
  <c r="LH7" i="36"/>
  <c r="LJ6" i="36" l="1"/>
  <c r="LI7" i="36"/>
  <c r="LK6" i="36" l="1"/>
  <c r="LK4" i="36" s="1"/>
  <c r="LJ7" i="36"/>
  <c r="LL6" i="36" l="1"/>
  <c r="LK5" i="36"/>
  <c r="LK7" i="36"/>
  <c r="LM6" i="36" l="1"/>
  <c r="LL7" i="36"/>
  <c r="LN6" i="36" l="1"/>
  <c r="LM7" i="36"/>
  <c r="LN7" i="36" l="1"/>
  <c r="LO6" i="36"/>
  <c r="LO7" i="36" l="1"/>
  <c r="LP6" i="36"/>
  <c r="LP7" i="36" l="1"/>
  <c r="LQ6" i="36"/>
  <c r="LQ7" i="36" l="1"/>
  <c r="LR6" i="36"/>
  <c r="LR4" i="36" s="1"/>
  <c r="LR5" i="36" l="1"/>
  <c r="LR7" i="36"/>
  <c r="LS6" i="36"/>
  <c r="LS7" i="36" l="1"/>
  <c r="LT6" i="36"/>
  <c r="LT7" i="36" l="1"/>
  <c r="LU6" i="36"/>
  <c r="LU7" i="36" l="1"/>
  <c r="LV6" i="36"/>
  <c r="LV7" i="36" l="1"/>
  <c r="LW6" i="36"/>
  <c r="LW7" i="36" l="1"/>
  <c r="LX6" i="36"/>
  <c r="LY6" i="36" l="1"/>
  <c r="LY4" i="36" s="1"/>
  <c r="LX7" i="36"/>
  <c r="LZ6" i="36" l="1"/>
  <c r="LY5" i="36"/>
  <c r="LY7" i="36"/>
  <c r="MA6" i="36" l="1"/>
  <c r="LZ7" i="36"/>
  <c r="MB6" i="36" l="1"/>
  <c r="MA7" i="36"/>
  <c r="MC6" i="36" l="1"/>
  <c r="MB7" i="36"/>
  <c r="MD6" i="36" l="1"/>
  <c r="MC7" i="36"/>
  <c r="ME6" i="36" l="1"/>
  <c r="MD7" i="36"/>
  <c r="MF6" i="36" l="1"/>
  <c r="MF4" i="36" s="1"/>
  <c r="ME7" i="36"/>
  <c r="MG6" i="36" l="1"/>
  <c r="MF5" i="36"/>
  <c r="MF7" i="36"/>
  <c r="MH6" i="36" l="1"/>
  <c r="MG7" i="36"/>
  <c r="MI6" i="36" l="1"/>
  <c r="MH7" i="36"/>
  <c r="MJ6" i="36" l="1"/>
  <c r="MI7" i="36"/>
  <c r="MJ7" i="36" l="1"/>
  <c r="MK6" i="36"/>
  <c r="MK7" i="36" l="1"/>
  <c r="ML6" i="36"/>
  <c r="ML7" i="36" l="1"/>
  <c r="MM6" i="36"/>
  <c r="MM4" i="36" s="1"/>
  <c r="MM5" i="36" l="1"/>
  <c r="MM7" i="36"/>
  <c r="MN6" i="36"/>
  <c r="MN7" i="36" l="1"/>
  <c r="MO6" i="36"/>
  <c r="MO7" i="36" l="1"/>
  <c r="MP6" i="36"/>
  <c r="MP7" i="36" l="1"/>
  <c r="MQ6" i="36"/>
  <c r="MR6" i="36" l="1"/>
  <c r="MQ7" i="36"/>
  <c r="MR7" i="36" l="1"/>
  <c r="MS6" i="36"/>
  <c r="MT6" i="36" s="1"/>
  <c r="L128" i="19"/>
  <c r="M24" i="19"/>
  <c r="K22" i="19" s="1"/>
  <c r="I22" i="35"/>
  <c r="I23" i="35"/>
  <c r="I24" i="35"/>
  <c r="I25" i="35"/>
  <c r="I26" i="35"/>
  <c r="I27" i="35"/>
  <c r="MT5" i="36" l="1"/>
  <c r="MT7" i="36"/>
  <c r="MT4" i="36"/>
  <c r="MU6" i="36"/>
  <c r="MS7" i="36"/>
  <c r="I46" i="35"/>
  <c r="I21" i="35"/>
  <c r="I20" i="35"/>
  <c r="I19" i="35"/>
  <c r="C16" i="35"/>
  <c r="C15" i="35"/>
  <c r="C14" i="35"/>
  <c r="I13" i="35"/>
  <c r="C13" i="35"/>
  <c r="I12" i="35"/>
  <c r="O1" i="35"/>
  <c r="H23" i="34"/>
  <c r="I23" i="34" s="1"/>
  <c r="I20" i="34"/>
  <c r="I21" i="34"/>
  <c r="I22" i="34"/>
  <c r="I19" i="34"/>
  <c r="MU7" i="36" l="1"/>
  <c r="MV6" i="36"/>
  <c r="I28" i="35"/>
  <c r="I29" i="35" s="1"/>
  <c r="I30" i="35" s="1"/>
  <c r="I38" i="34"/>
  <c r="I24" i="34"/>
  <c r="I25" i="34" s="1"/>
  <c r="I26" i="34" s="1"/>
  <c r="C16" i="34"/>
  <c r="C15" i="34"/>
  <c r="C14" i="34"/>
  <c r="C13" i="34"/>
  <c r="I12" i="34"/>
  <c r="O1" i="34"/>
  <c r="W118" i="18"/>
  <c r="W173" i="18"/>
  <c r="W172" i="18"/>
  <c r="W170" i="18"/>
  <c r="W169" i="18"/>
  <c r="W167" i="18"/>
  <c r="Q165" i="18"/>
  <c r="Q164" i="18"/>
  <c r="Q157" i="18"/>
  <c r="Q156" i="18"/>
  <c r="Q162" i="18"/>
  <c r="Q161" i="18"/>
  <c r="Q169" i="18"/>
  <c r="Q173" i="18"/>
  <c r="Q172" i="18"/>
  <c r="Q170" i="18"/>
  <c r="W301" i="18"/>
  <c r="MV7" i="36" l="1"/>
  <c r="MW6" i="36"/>
  <c r="I39" i="33"/>
  <c r="I20" i="33"/>
  <c r="I19" i="33"/>
  <c r="I21" i="33" s="1"/>
  <c r="I22" i="33" s="1"/>
  <c r="I23" i="33" s="1"/>
  <c r="C16" i="33"/>
  <c r="C15" i="33"/>
  <c r="C14" i="33"/>
  <c r="I13" i="33"/>
  <c r="C13" i="33"/>
  <c r="I12" i="33"/>
  <c r="O1" i="33"/>
  <c r="T207" i="18"/>
  <c r="T198" i="18"/>
  <c r="T189" i="18"/>
  <c r="M52" i="19"/>
  <c r="Q52" i="19" s="1"/>
  <c r="MW7" i="36" l="1"/>
  <c r="MX6" i="36"/>
  <c r="W207" i="18"/>
  <c r="W198" i="18"/>
  <c r="W189" i="18"/>
  <c r="W298" i="18"/>
  <c r="I23" i="32"/>
  <c r="I24" i="32" s="1"/>
  <c r="I25" i="32" s="1"/>
  <c r="W53" i="18"/>
  <c r="Q37" i="19"/>
  <c r="P34" i="19"/>
  <c r="AA22" i="19" s="1"/>
  <c r="W300" i="18"/>
  <c r="Q300" i="18"/>
  <c r="X261" i="18" s="1"/>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9" i="18"/>
  <c r="W116"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6" i="18"/>
  <c r="Q115" i="18"/>
  <c r="P109" i="18"/>
  <c r="Q110" i="18" s="1"/>
  <c r="F23" i="14"/>
  <c r="W90" i="18"/>
  <c r="W176" i="18"/>
  <c r="W175" i="18"/>
  <c r="Q176" i="18"/>
  <c r="Q175" i="18"/>
  <c r="W273" i="18"/>
  <c r="W274" i="18"/>
  <c r="W275" i="18"/>
  <c r="W276" i="18"/>
  <c r="W277" i="18"/>
  <c r="W278" i="18"/>
  <c r="W279" i="18"/>
  <c r="W281" i="18"/>
  <c r="W282" i="18"/>
  <c r="W283" i="18"/>
  <c r="W284" i="18"/>
  <c r="W285" i="18"/>
  <c r="W286" i="18"/>
  <c r="W287" i="18"/>
  <c r="W272" i="18"/>
  <c r="W326" i="18"/>
  <c r="Q326" i="18"/>
  <c r="Q319" i="18"/>
  <c r="Q67" i="18"/>
  <c r="Q66" i="18"/>
  <c r="Q70" i="18"/>
  <c r="Q69" i="18"/>
  <c r="Q73" i="18"/>
  <c r="Q72" i="18"/>
  <c r="Q76" i="18"/>
  <c r="Q75" i="18"/>
  <c r="P17" i="18"/>
  <c r="Q18" i="18" s="1"/>
  <c r="P14" i="18"/>
  <c r="Q15" i="18" s="1"/>
  <c r="P6" i="18"/>
  <c r="P11" i="18"/>
  <c r="Q11" i="18" s="1"/>
  <c r="W15" i="18"/>
  <c r="W12" i="18"/>
  <c r="W9" i="18"/>
  <c r="W8" i="18"/>
  <c r="T47" i="18"/>
  <c r="I41" i="28"/>
  <c r="I19" i="28"/>
  <c r="I20" i="28"/>
  <c r="I21" i="28"/>
  <c r="I22" i="28"/>
  <c r="I12" i="28"/>
  <c r="C13" i="28"/>
  <c r="I13" i="28"/>
  <c r="C14" i="28"/>
  <c r="C15" i="28"/>
  <c r="C16" i="28"/>
  <c r="O1" i="2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H15" i="5"/>
  <c r="H16" i="5"/>
  <c r="H17" i="5"/>
  <c r="H18" i="5"/>
  <c r="H19" i="5"/>
  <c r="H20" i="5"/>
  <c r="H21" i="5"/>
  <c r="H22" i="5"/>
  <c r="H23" i="5"/>
  <c r="H24" i="5"/>
  <c r="H25" i="5"/>
  <c r="H26" i="5"/>
  <c r="H27" i="5"/>
  <c r="P15" i="5"/>
  <c r="P16" i="5"/>
  <c r="P17" i="5"/>
  <c r="P18" i="5"/>
  <c r="P19" i="5"/>
  <c r="P20" i="5"/>
  <c r="P21" i="5"/>
  <c r="W45" i="18"/>
  <c r="W42" i="18"/>
  <c r="W11" i="18"/>
  <c r="K256" i="19"/>
  <c r="M256" i="19" s="1"/>
  <c r="Q131" i="19"/>
  <c r="Q132" i="19"/>
  <c r="Q133" i="19"/>
  <c r="Q134" i="19"/>
  <c r="K160" i="19"/>
  <c r="K161" i="19" s="1"/>
  <c r="R179" i="19"/>
  <c r="R180" i="19" s="1"/>
  <c r="R172" i="19"/>
  <c r="R173" i="19" s="1"/>
  <c r="R162" i="19"/>
  <c r="R163" i="19" s="1"/>
  <c r="R164" i="19" s="1"/>
  <c r="R171" i="19" s="1"/>
  <c r="M198" i="19"/>
  <c r="Y29" i="19" s="1"/>
  <c r="P369" i="18"/>
  <c r="Q369" i="18" s="1"/>
  <c r="T233" i="18"/>
  <c r="W325" i="18"/>
  <c r="Q325" i="18"/>
  <c r="W110" i="18"/>
  <c r="W111" i="18" s="1"/>
  <c r="W112" i="18" s="1"/>
  <c r="W113" i="18" s="1"/>
  <c r="W154" i="18"/>
  <c r="P151" i="18"/>
  <c r="Q154" i="18" s="1"/>
  <c r="S45" i="18"/>
  <c r="S42" i="18"/>
  <c r="AD7" i="18"/>
  <c r="P42" i="18" s="1"/>
  <c r="W29" i="18"/>
  <c r="Q21" i="18"/>
  <c r="Q22" i="18"/>
  <c r="Q24" i="18"/>
  <c r="T224" i="18"/>
  <c r="W224" i="18" s="1"/>
  <c r="W239" i="18"/>
  <c r="W238" i="18"/>
  <c r="W237" i="18"/>
  <c r="W236" i="18"/>
  <c r="W235" i="18"/>
  <c r="O9" i="18"/>
  <c r="O8" i="18"/>
  <c r="O7" i="18"/>
  <c r="W372" i="18"/>
  <c r="T372" i="18" s="1"/>
  <c r="T369" i="18"/>
  <c r="T370" i="18"/>
  <c r="T371" i="18"/>
  <c r="T373" i="18"/>
  <c r="T374" i="18"/>
  <c r="T375" i="18"/>
  <c r="T376" i="18"/>
  <c r="T377" i="18"/>
  <c r="P374" i="18"/>
  <c r="T36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25" i="18"/>
  <c r="EL5" i="6" s="1"/>
  <c r="G325" i="18"/>
  <c r="W319" i="18"/>
  <c r="W320" i="18"/>
  <c r="W321" i="18"/>
  <c r="W322" i="18"/>
  <c r="W323" i="18"/>
  <c r="W324" i="18"/>
  <c r="W318" i="18"/>
  <c r="W317" i="18"/>
  <c r="Q324" i="18"/>
  <c r="Q323" i="18"/>
  <c r="Q322" i="18"/>
  <c r="Q321" i="18"/>
  <c r="Q320" i="18"/>
  <c r="Q345" i="18"/>
  <c r="Q344" i="18"/>
  <c r="Q343" i="18"/>
  <c r="Q342" i="18"/>
  <c r="Q341" i="18"/>
  <c r="Q340" i="18"/>
  <c r="Q339" i="18"/>
  <c r="W338" i="18"/>
  <c r="W363" i="18"/>
  <c r="W340" i="18"/>
  <c r="W341" i="18"/>
  <c r="W342" i="18"/>
  <c r="W343" i="18"/>
  <c r="W344" i="18"/>
  <c r="W345" i="18"/>
  <c r="W346" i="18"/>
  <c r="W349" i="18"/>
  <c r="W350" i="18"/>
  <c r="W351" i="18"/>
  <c r="W352" i="18"/>
  <c r="W353" i="18"/>
  <c r="W354" i="18"/>
  <c r="W355" i="18"/>
  <c r="W357" i="18"/>
  <c r="W358" i="18"/>
  <c r="W359" i="18"/>
  <c r="W360" i="18"/>
  <c r="W361" i="18"/>
  <c r="W362" i="18"/>
  <c r="W339" i="18"/>
  <c r="Q357" i="18"/>
  <c r="Q358" i="18"/>
  <c r="Q359" i="18"/>
  <c r="Q360" i="18"/>
  <c r="Q361" i="18"/>
  <c r="Q362" i="18"/>
  <c r="Q363" i="18"/>
  <c r="Q349" i="18"/>
  <c r="Q350" i="18"/>
  <c r="Q351" i="18"/>
  <c r="Q352" i="18"/>
  <c r="Q353" i="18"/>
  <c r="Q354" i="18"/>
  <c r="Q355" i="18"/>
  <c r="Q348" i="18"/>
  <c r="Q235" i="18"/>
  <c r="Q236" i="18"/>
  <c r="Q237" i="18"/>
  <c r="Q238" i="18"/>
  <c r="Q239" i="18"/>
  <c r="W231" i="18"/>
  <c r="T234" i="18"/>
  <c r="T240" i="18"/>
  <c r="T178" i="18"/>
  <c r="T158" i="18"/>
  <c r="T155" i="18"/>
  <c r="L130" i="19"/>
  <c r="M130" i="19" s="1"/>
  <c r="Q130" i="19" s="1"/>
  <c r="B9" i="25"/>
  <c r="B8" i="25"/>
  <c r="W63" i="18"/>
  <c r="T63" i="18" s="1"/>
  <c r="W60" i="18"/>
  <c r="T60" i="18" s="1"/>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6" i="18"/>
  <c r="W105"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4" i="18"/>
  <c r="T41" i="18"/>
  <c r="L123" i="19"/>
  <c r="L122" i="19"/>
  <c r="L120" i="19"/>
  <c r="M120" i="19" s="1"/>
  <c r="Q120" i="19" s="1"/>
  <c r="L119" i="19"/>
  <c r="M119" i="19" s="1"/>
  <c r="W291" i="18"/>
  <c r="W292" i="18"/>
  <c r="W293" i="18"/>
  <c r="W294" i="18"/>
  <c r="W295" i="18"/>
  <c r="W296" i="18"/>
  <c r="W297" i="18"/>
  <c r="W289" i="18"/>
  <c r="W290" i="18" s="1"/>
  <c r="F38" i="18"/>
  <c r="K122" i="19"/>
  <c r="K123" i="19" s="1"/>
  <c r="P100" i="18"/>
  <c r="Q101" i="18" s="1"/>
  <c r="G34" i="22"/>
  <c r="G33" i="22"/>
  <c r="G32" i="22"/>
  <c r="T260" i="18"/>
  <c r="T261" i="18"/>
  <c r="W223" i="18"/>
  <c r="T98" i="18"/>
  <c r="T97" i="18"/>
  <c r="G9" i="23" a="1"/>
  <c r="G9" i="23"/>
  <c r="F9" i="23" a="1"/>
  <c r="F9" i="23"/>
  <c r="L127" i="19"/>
  <c r="M127" i="19" s="1"/>
  <c r="Q127" i="19" s="1"/>
  <c r="T108" i="18"/>
  <c r="T241" i="18"/>
  <c r="T242" i="18"/>
  <c r="T243" i="18"/>
  <c r="T246" i="18"/>
  <c r="T249" i="18"/>
  <c r="T252" i="18"/>
  <c r="T135" i="18"/>
  <c r="T132" i="18"/>
  <c r="T129" i="18"/>
  <c r="T126" i="18"/>
  <c r="T123" i="18"/>
  <c r="W93" i="18"/>
  <c r="T93" i="18" s="1"/>
  <c r="W88" i="18"/>
  <c r="T88" i="18" s="1"/>
  <c r="W85" i="18"/>
  <c r="T85" i="18" s="1"/>
  <c r="P57" i="19"/>
  <c r="AA23" i="19" s="1"/>
  <c r="G22" i="22"/>
  <c r="I8" i="22"/>
  <c r="F9" i="22"/>
  <c r="G9" i="22"/>
  <c r="F10" i="22"/>
  <c r="G10" i="22"/>
  <c r="G5" i="22"/>
  <c r="W268" i="18"/>
  <c r="W267"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50" i="19"/>
  <c r="P98" i="19"/>
  <c r="AA26" i="19" s="1"/>
  <c r="M115" i="19"/>
  <c r="Q115" i="19" s="1"/>
  <c r="M28" i="19"/>
  <c r="Q28" i="19" s="1"/>
  <c r="M114" i="19"/>
  <c r="Q114" i="19" s="1"/>
  <c r="P155" i="19"/>
  <c r="AA28" i="19" s="1"/>
  <c r="P117" i="19"/>
  <c r="AA27" i="19" s="1"/>
  <c r="P341" i="19"/>
  <c r="AA35" i="19" s="1"/>
  <c r="P321" i="19"/>
  <c r="AA33" i="19" s="1"/>
  <c r="P255" i="19"/>
  <c r="AA32" i="19" s="1"/>
  <c r="P137" i="19"/>
  <c r="AA31" i="19" s="1"/>
  <c r="P218" i="19"/>
  <c r="AA30" i="19" s="1"/>
  <c r="P198" i="19"/>
  <c r="AA29" i="19" s="1"/>
  <c r="H156" i="19"/>
  <c r="F157" i="19" s="1"/>
  <c r="H157" i="19" s="1"/>
  <c r="M135" i="19"/>
  <c r="Q135" i="19" s="1"/>
  <c r="M110" i="19"/>
  <c r="K111" i="19" s="1"/>
  <c r="M109" i="19"/>
  <c r="Q109" i="19" s="1"/>
  <c r="M108" i="19"/>
  <c r="Q108" i="19" s="1"/>
  <c r="M107" i="19"/>
  <c r="Q107" i="19" s="1"/>
  <c r="M106" i="19"/>
  <c r="M105" i="19"/>
  <c r="Q105" i="19" s="1"/>
  <c r="M104" i="19"/>
  <c r="Q104" i="19" s="1"/>
  <c r="M103" i="19"/>
  <c r="Q103" i="19" s="1"/>
  <c r="M102" i="19"/>
  <c r="Q102" i="19" s="1"/>
  <c r="M101" i="19"/>
  <c r="Q101" i="19" s="1"/>
  <c r="M100" i="19"/>
  <c r="Q100" i="19" s="1"/>
  <c r="M99" i="19"/>
  <c r="Q99" i="19" s="1"/>
  <c r="M39" i="19"/>
  <c r="Q39" i="19" s="1"/>
  <c r="M36" i="19"/>
  <c r="Q36" i="19" s="1"/>
  <c r="M35" i="19"/>
  <c r="M32" i="19"/>
  <c r="Q32" i="19" s="1"/>
  <c r="M27" i="19"/>
  <c r="Q27" i="19" s="1"/>
  <c r="M26" i="19"/>
  <c r="Q26" i="19" s="1"/>
  <c r="M25" i="19"/>
  <c r="M23" i="19"/>
  <c r="Q23" i="19" s="1"/>
  <c r="M15" i="19"/>
  <c r="Q15" i="19" s="1"/>
  <c r="C24" i="13"/>
  <c r="F24" i="14"/>
  <c r="F26" i="14" s="1"/>
  <c r="Q148" i="18"/>
  <c r="I14" i="5"/>
  <c r="I15" i="5"/>
  <c r="I16" i="5"/>
  <c r="I17" i="5"/>
  <c r="I18" i="5"/>
  <c r="I19" i="5"/>
  <c r="I20" i="5"/>
  <c r="I21" i="5"/>
  <c r="I22" i="5"/>
  <c r="I23" i="5"/>
  <c r="I24" i="5"/>
  <c r="I25" i="5"/>
  <c r="I26" i="5"/>
  <c r="I27" i="5"/>
  <c r="I13" i="5"/>
  <c r="A1" i="19"/>
  <c r="T99" i="18"/>
  <c r="T389" i="18"/>
  <c r="T366" i="18"/>
  <c r="T365" i="18"/>
  <c r="T329" i="18"/>
  <c r="T328" i="18"/>
  <c r="T314" i="18"/>
  <c r="T313" i="18"/>
  <c r="T312" i="18"/>
  <c r="T311" i="18"/>
  <c r="T310" i="18"/>
  <c r="T309" i="18"/>
  <c r="T308" i="18"/>
  <c r="T307" i="18"/>
  <c r="T306" i="18"/>
  <c r="T305" i="18"/>
  <c r="T259" i="18"/>
  <c r="T258" i="18"/>
  <c r="T257" i="18"/>
  <c r="T256" i="18"/>
  <c r="T255" i="18"/>
  <c r="T254" i="18"/>
  <c r="T253" i="18"/>
  <c r="T232" i="18"/>
  <c r="T222" i="18"/>
  <c r="T221" i="18"/>
  <c r="T220" i="18"/>
  <c r="T219" i="18"/>
  <c r="T218" i="18"/>
  <c r="T217" i="18"/>
  <c r="T216" i="18"/>
  <c r="T213" i="18"/>
  <c r="T212" i="18"/>
  <c r="T211" i="18"/>
  <c r="T210" i="18"/>
  <c r="T209" i="18"/>
  <c r="T208" i="18"/>
  <c r="T182" i="18"/>
  <c r="T179" i="18"/>
  <c r="T147" i="18"/>
  <c r="T146" i="18"/>
  <c r="T145" i="18"/>
  <c r="T144" i="18"/>
  <c r="T143" i="18"/>
  <c r="T141" i="18"/>
  <c r="T138" i="18"/>
  <c r="T137" i="18"/>
  <c r="T136" i="18"/>
  <c r="T134" i="18"/>
  <c r="T133" i="18"/>
  <c r="T131" i="18"/>
  <c r="T130" i="18"/>
  <c r="T128" i="18"/>
  <c r="T127" i="18"/>
  <c r="T125" i="18"/>
  <c r="T124" i="18"/>
  <c r="T122" i="18"/>
  <c r="T121" i="18"/>
  <c r="T96" i="18"/>
  <c r="T95" i="18"/>
  <c r="T94" i="18"/>
  <c r="T92" i="18"/>
  <c r="T89" i="18"/>
  <c r="T87" i="18"/>
  <c r="T86" i="18"/>
  <c r="T84" i="18"/>
  <c r="T83" i="18"/>
  <c r="T82" i="18"/>
  <c r="T81" i="18"/>
  <c r="T80" i="18"/>
  <c r="T79" i="18"/>
  <c r="T78" i="18"/>
  <c r="T77" i="18"/>
  <c r="T74" i="18"/>
  <c r="T71" i="18"/>
  <c r="T68" i="18"/>
  <c r="T65" i="18"/>
  <c r="T62" i="18"/>
  <c r="T59" i="18"/>
  <c r="T56" i="18"/>
  <c r="T55" i="18"/>
  <c r="T52" i="18"/>
  <c r="T38" i="18"/>
  <c r="T37" i="18"/>
  <c r="T31" i="18"/>
  <c r="T27" i="18"/>
  <c r="T20" i="18"/>
  <c r="T19" i="18"/>
  <c r="T16" i="18"/>
  <c r="Q251" i="18"/>
  <c r="Q250" i="18"/>
  <c r="Q248" i="18"/>
  <c r="Q247" i="18"/>
  <c r="Q245" i="18"/>
  <c r="Q244" i="18"/>
  <c r="Q140" i="18"/>
  <c r="Q139" i="18"/>
  <c r="Q132" i="18"/>
  <c r="Q93" i="18"/>
  <c r="Q88" i="18"/>
  <c r="Q85" i="18"/>
  <c r="Q82" i="18"/>
  <c r="Q64" i="18"/>
  <c r="Q60" i="18"/>
  <c r="Q57" i="18"/>
  <c r="Q51" i="18"/>
  <c r="Q50" i="18"/>
  <c r="Q34" i="18"/>
  <c r="Q33" i="18"/>
  <c r="Q32" i="18"/>
  <c r="P28" i="18"/>
  <c r="Q26" i="18"/>
  <c r="Q25" i="18"/>
  <c r="Q23" i="18"/>
  <c r="M128" i="19"/>
  <c r="Q128" i="19" s="1"/>
  <c r="L126" i="19"/>
  <c r="M126" i="19" s="1"/>
  <c r="Q126" i="19" s="1"/>
  <c r="L125" i="19"/>
  <c r="L124" i="19"/>
  <c r="M124" i="19" s="1"/>
  <c r="Q124" i="19" s="1"/>
  <c r="A351" i="19"/>
  <c r="B349" i="19"/>
  <c r="M38" i="19"/>
  <c r="Q38" i="19" s="1"/>
  <c r="D4" i="5"/>
  <c r="E71" i="5" s="1"/>
  <c r="AA25" i="19"/>
  <c r="V35" i="19"/>
  <c r="V34" i="19"/>
  <c r="V33" i="19"/>
  <c r="V32" i="19"/>
  <c r="V31" i="19"/>
  <c r="V30" i="19"/>
  <c r="V29" i="19"/>
  <c r="V28" i="19"/>
  <c r="V27" i="19"/>
  <c r="V26" i="19"/>
  <c r="V25" i="19"/>
  <c r="V24" i="19"/>
  <c r="V23" i="19"/>
  <c r="V22" i="19"/>
  <c r="V21" i="19"/>
  <c r="V20" i="19"/>
  <c r="W25" i="19"/>
  <c r="F199" i="19"/>
  <c r="F219" i="19"/>
  <c r="H219" i="19" s="1"/>
  <c r="F220" i="19" s="1"/>
  <c r="H220"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67" i="18"/>
  <c r="F23" i="3" s="1"/>
  <c r="I330" i="18"/>
  <c r="F22" i="3" s="1"/>
  <c r="G327" i="18"/>
  <c r="G326" i="18"/>
  <c r="G315" i="18"/>
  <c r="Q314" i="18"/>
  <c r="G314" i="18"/>
  <c r="X311" i="18"/>
  <c r="J20" i="3" s="1"/>
  <c r="K20" i="3" s="1"/>
  <c r="I261" i="18"/>
  <c r="F19" i="3" s="1"/>
  <c r="J218" i="18"/>
  <c r="I218" i="18"/>
  <c r="F18" i="3" s="1"/>
  <c r="J180" i="18"/>
  <c r="I180" i="18"/>
  <c r="F17" i="3" s="1"/>
  <c r="G155" i="18"/>
  <c r="G154" i="18"/>
  <c r="G152" i="18"/>
  <c r="G151" i="18"/>
  <c r="G150" i="18"/>
  <c r="G149" i="18"/>
  <c r="J148" i="18"/>
  <c r="G148" i="18"/>
  <c r="I139" i="18"/>
  <c r="F15" i="3" s="1"/>
  <c r="I98" i="18"/>
  <c r="F14" i="3" s="1"/>
  <c r="G85" i="18"/>
  <c r="G84" i="18"/>
  <c r="G83" i="18"/>
  <c r="G82" i="18"/>
  <c r="G57" i="18"/>
  <c r="I38"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0" i="18"/>
  <c r="W331" i="18"/>
  <c r="W332" i="18"/>
  <c r="W336" i="18"/>
  <c r="W335" i="18"/>
  <c r="W334" i="18"/>
  <c r="W333" i="18"/>
  <c r="G3" i="6"/>
  <c r="AA24" i="19"/>
  <c r="AA34" i="19"/>
  <c r="M89" i="19"/>
  <c r="Y25" i="19" s="1"/>
  <c r="Q321" i="19"/>
  <c r="I1" i="6"/>
  <c r="Q58" i="18"/>
  <c r="Q61" i="18"/>
  <c r="M121" i="19"/>
  <c r="T40" i="18" s="1"/>
  <c r="Q63" i="18"/>
  <c r="H3" i="6"/>
  <c r="J1" i="6"/>
  <c r="I3" i="6"/>
  <c r="Q80" i="19"/>
  <c r="EO9" i="6"/>
  <c r="W14" i="18"/>
  <c r="ER9" i="6"/>
  <c r="EV9" i="6"/>
  <c r="K1" i="6"/>
  <c r="J3" i="6"/>
  <c r="Q78" i="19"/>
  <c r="L1" i="6"/>
  <c r="K3" i="6"/>
  <c r="Q79" i="19"/>
  <c r="M1" i="6"/>
  <c r="L3" i="6"/>
  <c r="T215" i="18"/>
  <c r="N1" i="6"/>
  <c r="M3" i="6"/>
  <c r="C9" i="6"/>
  <c r="O1" i="6"/>
  <c r="N3" i="6"/>
  <c r="P1" i="6"/>
  <c r="O3" i="6"/>
  <c r="Q1" i="6"/>
  <c r="P3" i="6"/>
  <c r="R1" i="6"/>
  <c r="Q3" i="6"/>
  <c r="S1" i="6"/>
  <c r="R3" i="6"/>
  <c r="T1" i="6"/>
  <c r="S3" i="6"/>
  <c r="U1" i="6"/>
  <c r="T3" i="6"/>
  <c r="W66" i="18"/>
  <c r="T57"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CA1" i="6"/>
  <c r="BZ3" i="6"/>
  <c r="CB1" i="6"/>
  <c r="CA3" i="6"/>
  <c r="CC1" i="6"/>
  <c r="CB3" i="6"/>
  <c r="CD1" i="6"/>
  <c r="CC3" i="6"/>
  <c r="CE1" i="6"/>
  <c r="CD3" i="6"/>
  <c r="CF1" i="6"/>
  <c r="CE3" i="6"/>
  <c r="CG1" i="6"/>
  <c r="CF3" i="6"/>
  <c r="CH1" i="6"/>
  <c r="CG3" i="6"/>
  <c r="CI1" i="6"/>
  <c r="CH3"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88" i="18"/>
  <c r="BY5" i="6" l="1"/>
  <c r="T66" i="18"/>
  <c r="W69" i="18"/>
  <c r="MY6" i="36"/>
  <c r="MX7" i="36"/>
  <c r="CH5" i="6"/>
  <c r="X25" i="19"/>
  <c r="Q256" i="19"/>
  <c r="Q255" i="19" s="1"/>
  <c r="Q35" i="19"/>
  <c r="Q34" i="19" s="1"/>
  <c r="M34" i="19"/>
  <c r="K304" i="19"/>
  <c r="M304" i="19" s="1"/>
  <c r="K305" i="19" s="1"/>
  <c r="M305" i="19" s="1"/>
  <c r="K306" i="19" s="1"/>
  <c r="M306" i="19" s="1"/>
  <c r="K307" i="19" s="1"/>
  <c r="M307" i="19" s="1"/>
  <c r="K308" i="19" s="1"/>
  <c r="M308" i="19" s="1"/>
  <c r="E77" i="5"/>
  <c r="E14" i="5"/>
  <c r="M125" i="19"/>
  <c r="Q125" i="19" s="1"/>
  <c r="M122" i="19"/>
  <c r="E15" i="5"/>
  <c r="K265" i="19"/>
  <c r="M265" i="19" s="1"/>
  <c r="K287" i="19" s="1"/>
  <c r="M287" i="19" s="1"/>
  <c r="K292" i="19" s="1"/>
  <c r="M292" i="19" s="1"/>
  <c r="K293" i="19" s="1"/>
  <c r="M293" i="19" s="1"/>
  <c r="K294" i="19" s="1"/>
  <c r="M294" i="19" s="1"/>
  <c r="K295" i="19" s="1"/>
  <c r="M295" i="19" s="1"/>
  <c r="K296" i="19" s="1"/>
  <c r="M296" i="19" s="1"/>
  <c r="K297" i="19" s="1"/>
  <c r="M297" i="19" s="1"/>
  <c r="K298" i="19" s="1"/>
  <c r="M298" i="19" s="1"/>
  <c r="K299" i="19" s="1"/>
  <c r="M299" i="19" s="1"/>
  <c r="K300" i="19" s="1"/>
  <c r="M300" i="19" s="1"/>
  <c r="K301" i="19" s="1"/>
  <c r="M301" i="19" s="1"/>
  <c r="K302" i="19" s="1"/>
  <c r="M302" i="19" s="1"/>
  <c r="K303" i="19" s="1"/>
  <c r="M303" i="19" s="1"/>
  <c r="K275" i="19"/>
  <c r="M275" i="19" s="1"/>
  <c r="K288" i="19" s="1"/>
  <c r="M288" i="19" s="1"/>
  <c r="K290" i="19" s="1"/>
  <c r="M290" i="19" s="1"/>
  <c r="Q118" i="19"/>
  <c r="K285" i="19"/>
  <c r="M285" i="19" s="1"/>
  <c r="W107" i="18"/>
  <c r="K227" i="19"/>
  <c r="M227" i="19" s="1"/>
  <c r="Q227" i="19" s="1"/>
  <c r="Q119" i="19"/>
  <c r="Q122" i="19"/>
  <c r="T43" i="18"/>
  <c r="Q24" i="19"/>
  <c r="K117" i="19"/>
  <c r="W27" i="19" s="1"/>
  <c r="E25" i="5"/>
  <c r="E21" i="5"/>
  <c r="E76" i="5"/>
  <c r="M160" i="19"/>
  <c r="Q160" i="19" s="1"/>
  <c r="E68" i="5"/>
  <c r="E69" i="5"/>
  <c r="E18" i="5"/>
  <c r="E20" i="5"/>
  <c r="E74" i="5"/>
  <c r="E22" i="5"/>
  <c r="C3" i="6"/>
  <c r="E13" i="5"/>
  <c r="U25" i="19"/>
  <c r="Y22" i="19"/>
  <c r="X22" i="19" s="1"/>
  <c r="U22" i="19" s="1"/>
  <c r="AE7" i="18"/>
  <c r="AF7" i="18" s="1"/>
  <c r="Q151" i="18"/>
  <c r="Q153" i="18"/>
  <c r="Q152" i="18"/>
  <c r="DJ5" i="6"/>
  <c r="AM5" i="6"/>
  <c r="AW5" i="6"/>
  <c r="AV5" i="6"/>
  <c r="DS5" i="6"/>
  <c r="AG5" i="6"/>
  <c r="FB5" i="6"/>
  <c r="ES5" i="6"/>
  <c r="T225" i="18"/>
  <c r="T226" i="18" s="1"/>
  <c r="T227" i="18" s="1"/>
  <c r="W227" i="18" s="1"/>
  <c r="Q43" i="18"/>
  <c r="Q42" i="18"/>
  <c r="DZ5" i="6"/>
  <c r="P39" i="18"/>
  <c r="Q39" i="18" s="1"/>
  <c r="EA5" i="6"/>
  <c r="BL5" i="6"/>
  <c r="BC5" i="6"/>
  <c r="P45" i="18"/>
  <c r="CW5" i="6"/>
  <c r="BK5" i="6"/>
  <c r="Y5" i="6"/>
  <c r="DD5" i="6"/>
  <c r="CV5" i="6"/>
  <c r="EX5" i="6"/>
  <c r="Q109" i="18"/>
  <c r="T5" i="6"/>
  <c r="EI5" i="6"/>
  <c r="Q113" i="18"/>
  <c r="DE5" i="6"/>
  <c r="BS5" i="6"/>
  <c r="BJ5" i="6"/>
  <c r="EJ5" i="6"/>
  <c r="Q112" i="18"/>
  <c r="DR5" i="6"/>
  <c r="X5" i="6"/>
  <c r="EK5" i="6"/>
  <c r="Q111" i="18"/>
  <c r="DY5" i="6"/>
  <c r="CU5" i="6"/>
  <c r="AF5" i="6"/>
  <c r="ER5" i="6"/>
  <c r="CG5" i="6"/>
  <c r="BD5" i="6"/>
  <c r="CN5" i="6"/>
  <c r="S5" i="6"/>
  <c r="CA5" i="6"/>
  <c r="BR5" i="6"/>
  <c r="EM5" i="6"/>
  <c r="J5" i="6"/>
  <c r="AU5" i="6"/>
  <c r="CO5" i="6"/>
  <c r="DL5" i="6"/>
  <c r="DC5" i="6"/>
  <c r="Z261" i="18"/>
  <c r="EU5" i="6"/>
  <c r="CF5" i="6"/>
  <c r="Q6" i="18"/>
  <c r="AE5" i="6"/>
  <c r="I82"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21" i="19"/>
  <c r="H221" i="19" s="1"/>
  <c r="F223" i="19" s="1"/>
  <c r="H223" i="19" s="1"/>
  <c r="F225" i="19" s="1"/>
  <c r="H225" i="19" s="1"/>
  <c r="F228" i="19" s="1"/>
  <c r="H228" i="19" s="1"/>
  <c r="F222" i="19"/>
  <c r="H222" i="19" s="1"/>
  <c r="F224" i="19" s="1"/>
  <c r="H224" i="19" s="1"/>
  <c r="K21" i="19"/>
  <c r="W21" i="19" s="1"/>
  <c r="M22" i="19"/>
  <c r="M21" i="19" s="1"/>
  <c r="K170" i="19"/>
  <c r="R174" i="19"/>
  <c r="R178" i="19" s="1"/>
  <c r="K162" i="19"/>
  <c r="M161" i="19"/>
  <c r="Q161" i="19" s="1"/>
  <c r="H199" i="19"/>
  <c r="K66" i="19"/>
  <c r="E19" i="5"/>
  <c r="E16" i="5"/>
  <c r="E70" i="5"/>
  <c r="F158" i="19"/>
  <c r="M123" i="19"/>
  <c r="T46" i="18" s="1"/>
  <c r="E26" i="5"/>
  <c r="E17" i="5"/>
  <c r="E23" i="5"/>
  <c r="E24" i="5"/>
  <c r="E73" i="5"/>
  <c r="E75" i="5"/>
  <c r="E72" i="5"/>
  <c r="Q121" i="19"/>
  <c r="K159" i="19"/>
  <c r="M111" i="19"/>
  <c r="M98" i="19" s="1"/>
  <c r="Y26" i="19" s="1"/>
  <c r="K98" i="19"/>
  <c r="Q106" i="19"/>
  <c r="Q110" i="19"/>
  <c r="Q18" i="19"/>
  <c r="P12" i="19"/>
  <c r="AC20" i="19" s="1"/>
  <c r="Q25" i="19"/>
  <c r="Q34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15" i="18"/>
  <c r="X314" i="18" s="1"/>
  <c r="F5" i="6"/>
  <c r="CY5" i="6"/>
  <c r="CZ5" i="6"/>
  <c r="AO5" i="6"/>
  <c r="AN5" i="6"/>
  <c r="G5" i="6"/>
  <c r="X330" i="18"/>
  <c r="U339" i="18" s="1"/>
  <c r="X218" i="18"/>
  <c r="U235" i="18" s="1"/>
  <c r="Q100" i="18"/>
  <c r="Q102" i="18"/>
  <c r="X139" i="18"/>
  <c r="U139" i="18" s="1"/>
  <c r="X82" i="18"/>
  <c r="X57" i="18"/>
  <c r="U57" i="18" s="1"/>
  <c r="Q29" i="18"/>
  <c r="Q30" i="18"/>
  <c r="Q28" i="18"/>
  <c r="G4" i="6"/>
  <c r="AX5" i="6"/>
  <c r="I314" i="18"/>
  <c r="Z311" i="18"/>
  <c r="H20" i="3"/>
  <c r="U275" i="18"/>
  <c r="U277" i="18"/>
  <c r="U281" i="18"/>
  <c r="U272" i="18"/>
  <c r="U274" i="18"/>
  <c r="U282" i="18"/>
  <c r="U285" i="18"/>
  <c r="U286" i="18"/>
  <c r="U278" i="18"/>
  <c r="U283" i="18"/>
  <c r="U284" i="18"/>
  <c r="U287" i="18"/>
  <c r="U288" i="18"/>
  <c r="U273" i="18"/>
  <c r="U276" i="18"/>
  <c r="U279" i="18"/>
  <c r="U290" i="18"/>
  <c r="U271" i="18"/>
  <c r="U296" i="18"/>
  <c r="U298" i="18"/>
  <c r="U300" i="18"/>
  <c r="U302" i="18"/>
  <c r="U294" i="18"/>
  <c r="U297" i="18"/>
  <c r="U303" i="18"/>
  <c r="U291" i="18"/>
  <c r="U295" i="18"/>
  <c r="U268" i="18"/>
  <c r="U266" i="18"/>
  <c r="U261" i="18"/>
  <c r="H19" i="3"/>
  <c r="U262" i="18"/>
  <c r="J19" i="3"/>
  <c r="K19" i="3" s="1"/>
  <c r="U269" i="18"/>
  <c r="U308" i="18"/>
  <c r="U306" i="18"/>
  <c r="U307" i="18"/>
  <c r="U293" i="18"/>
  <c r="U301" i="18"/>
  <c r="U292" i="18"/>
  <c r="U289" i="18"/>
  <c r="U304" i="18"/>
  <c r="U263" i="18"/>
  <c r="U265" i="18"/>
  <c r="U309" i="18"/>
  <c r="U305" i="18"/>
  <c r="U264" i="18"/>
  <c r="U270" i="18"/>
  <c r="U299" i="18"/>
  <c r="U267" i="18"/>
  <c r="U280" i="18"/>
  <c r="J2" i="18"/>
  <c r="J4" i="18" s="1"/>
  <c r="N5" i="6"/>
  <c r="I148" i="18"/>
  <c r="BI5" i="6"/>
  <c r="I57" i="18"/>
  <c r="MZ6" i="36" l="1"/>
  <c r="MY7" i="36"/>
  <c r="T23" i="18"/>
  <c r="K219" i="19"/>
  <c r="Y21" i="19"/>
  <c r="X21" i="19" s="1"/>
  <c r="U21" i="19" s="1"/>
  <c r="L21" i="19"/>
  <c r="X148" i="18"/>
  <c r="H16" i="3" s="1"/>
  <c r="W24" i="18"/>
  <c r="T24" i="18" s="1"/>
  <c r="K309" i="19"/>
  <c r="M309" i="19" s="1"/>
  <c r="K310" i="19" s="1"/>
  <c r="T32" i="18" s="1"/>
  <c r="K289" i="19"/>
  <c r="M289" i="19" s="1"/>
  <c r="K291" i="19"/>
  <c r="M291" i="19" s="1"/>
  <c r="E78" i="5"/>
  <c r="F78" i="5" s="1"/>
  <c r="L34" i="19"/>
  <c r="Q21" i="19"/>
  <c r="E27" i="5"/>
  <c r="F27" i="5" s="1"/>
  <c r="EQ9" i="6" s="1"/>
  <c r="W226" i="18"/>
  <c r="X21" i="18"/>
  <c r="Q45" i="18"/>
  <c r="Q46" i="18"/>
  <c r="Q40" i="18"/>
  <c r="X6" i="18"/>
  <c r="U17" i="18" s="1"/>
  <c r="I2" i="18"/>
  <c r="K156" i="19"/>
  <c r="M117" i="19"/>
  <c r="F200" i="19"/>
  <c r="M162" i="19"/>
  <c r="M170" i="19"/>
  <c r="Q170" i="19" s="1"/>
  <c r="H158" i="19"/>
  <c r="Q123" i="19"/>
  <c r="Q117" i="19" s="1"/>
  <c r="F227" i="19"/>
  <c r="H227" i="19" s="1"/>
  <c r="F229" i="19"/>
  <c r="H229" i="19" s="1"/>
  <c r="F230" i="19" s="1"/>
  <c r="H230" i="19" s="1"/>
  <c r="F231" i="19" s="1"/>
  <c r="H231" i="19" s="1"/>
  <c r="F226" i="19"/>
  <c r="H226" i="19" s="1"/>
  <c r="M66" i="19"/>
  <c r="Q66" i="19" s="1"/>
  <c r="R181" i="19"/>
  <c r="K177" i="19"/>
  <c r="W245" i="18"/>
  <c r="W244" i="18" s="1"/>
  <c r="M159" i="19"/>
  <c r="L98" i="19"/>
  <c r="W26" i="19"/>
  <c r="X26" i="19" s="1"/>
  <c r="U26" i="19" s="1"/>
  <c r="Q111" i="19"/>
  <c r="Q98" i="19" s="1"/>
  <c r="K222" i="19"/>
  <c r="M219" i="19"/>
  <c r="D5" i="6"/>
  <c r="F6" i="6"/>
  <c r="U348" i="18"/>
  <c r="U361" i="18"/>
  <c r="U354" i="18"/>
  <c r="U363" i="18"/>
  <c r="U355" i="18"/>
  <c r="U358" i="18"/>
  <c r="Z330" i="18"/>
  <c r="U353" i="18"/>
  <c r="U352" i="18"/>
  <c r="U351" i="18"/>
  <c r="U350" i="18"/>
  <c r="U349" i="18"/>
  <c r="U362" i="18"/>
  <c r="U360" i="18"/>
  <c r="U359" i="18"/>
  <c r="U357" i="18"/>
  <c r="U340" i="18"/>
  <c r="U341" i="18"/>
  <c r="U342" i="18"/>
  <c r="U343" i="18"/>
  <c r="U344" i="18"/>
  <c r="U345" i="18"/>
  <c r="U332" i="18"/>
  <c r="H22" i="3"/>
  <c r="U331" i="18"/>
  <c r="U335" i="18"/>
  <c r="U330" i="18"/>
  <c r="U336" i="18"/>
  <c r="J22" i="3"/>
  <c r="K22" i="3" s="1"/>
  <c r="U334" i="18"/>
  <c r="U337" i="18"/>
  <c r="U347" i="18"/>
  <c r="U346" i="18"/>
  <c r="U365" i="18"/>
  <c r="U364" i="18"/>
  <c r="U338" i="18"/>
  <c r="U356" i="18"/>
  <c r="U333" i="18"/>
  <c r="U237" i="18"/>
  <c r="U239" i="18"/>
  <c r="U236" i="18"/>
  <c r="U238" i="18"/>
  <c r="Z218" i="18"/>
  <c r="U244" i="18"/>
  <c r="U245" i="18"/>
  <c r="U247" i="18"/>
  <c r="U248" i="18"/>
  <c r="U250" i="18"/>
  <c r="U251" i="18"/>
  <c r="U240" i="18"/>
  <c r="U241" i="18"/>
  <c r="U222" i="18"/>
  <c r="U225" i="18"/>
  <c r="U252" i="18"/>
  <c r="U242" i="18"/>
  <c r="U219" i="18"/>
  <c r="U220" i="18"/>
  <c r="U254" i="18"/>
  <c r="U257" i="18"/>
  <c r="H18" i="3"/>
  <c r="U223" i="18"/>
  <c r="U246" i="18"/>
  <c r="U224" i="18"/>
  <c r="U256" i="18"/>
  <c r="U231" i="18"/>
  <c r="U228" i="18"/>
  <c r="U226" i="18"/>
  <c r="U230" i="18"/>
  <c r="U243" i="18"/>
  <c r="U249" i="18"/>
  <c r="J18" i="3"/>
  <c r="K18" i="3" s="1"/>
  <c r="U221" i="18"/>
  <c r="U255" i="18"/>
  <c r="U253" i="18"/>
  <c r="U234" i="18"/>
  <c r="U218" i="18"/>
  <c r="U259" i="18"/>
  <c r="U232" i="18"/>
  <c r="U258" i="18"/>
  <c r="U227" i="18"/>
  <c r="U229" i="18"/>
  <c r="U233" i="18"/>
  <c r="P105" i="18"/>
  <c r="Z139" i="18"/>
  <c r="U140" i="18"/>
  <c r="U144" i="18"/>
  <c r="H15" i="3"/>
  <c r="U146" i="18"/>
  <c r="U145" i="18"/>
  <c r="U142" i="18"/>
  <c r="J15" i="3"/>
  <c r="K15" i="3" s="1"/>
  <c r="U141" i="18"/>
  <c r="U143" i="18"/>
  <c r="U85" i="18"/>
  <c r="U88" i="18"/>
  <c r="U93" i="18"/>
  <c r="J13" i="3"/>
  <c r="K13" i="3" s="1"/>
  <c r="H13" i="3"/>
  <c r="U91" i="18"/>
  <c r="U90" i="18"/>
  <c r="U89" i="18"/>
  <c r="U87" i="18"/>
  <c r="U86" i="18"/>
  <c r="U92" i="18"/>
  <c r="U84" i="18"/>
  <c r="U83" i="18"/>
  <c r="U95" i="18"/>
  <c r="U94" i="18"/>
  <c r="U60" i="18"/>
  <c r="U64" i="18"/>
  <c r="U71" i="18"/>
  <c r="U79" i="18"/>
  <c r="J12" i="3"/>
  <c r="K12" i="3" s="1"/>
  <c r="U73" i="18"/>
  <c r="U77" i="18"/>
  <c r="U80" i="18"/>
  <c r="U65" i="18"/>
  <c r="U63" i="18"/>
  <c r="U62" i="18"/>
  <c r="U69" i="18"/>
  <c r="U76" i="18"/>
  <c r="U68" i="18"/>
  <c r="H12" i="3"/>
  <c r="U75" i="18"/>
  <c r="U61" i="18"/>
  <c r="U70" i="18"/>
  <c r="U72" i="18"/>
  <c r="U66" i="18"/>
  <c r="U67" i="18"/>
  <c r="U59" i="18"/>
  <c r="U58" i="18"/>
  <c r="U74" i="18"/>
  <c r="U78" i="18"/>
  <c r="H4" i="6"/>
  <c r="U320" i="18"/>
  <c r="U321" i="18"/>
  <c r="U322" i="18"/>
  <c r="U323" i="18"/>
  <c r="U324" i="18"/>
  <c r="U328" i="18"/>
  <c r="J21" i="3"/>
  <c r="K21" i="3" s="1"/>
  <c r="U326" i="18"/>
  <c r="H21" i="3"/>
  <c r="U327" i="18"/>
  <c r="U319" i="18"/>
  <c r="U316" i="18"/>
  <c r="U318" i="18"/>
  <c r="U317" i="18"/>
  <c r="F21" i="3"/>
  <c r="Z314" i="18"/>
  <c r="L20" i="3"/>
  <c r="N20" i="3"/>
  <c r="L19" i="3"/>
  <c r="N19" i="3"/>
  <c r="F16" i="3"/>
  <c r="Z57" i="18"/>
  <c r="F12" i="3"/>
  <c r="U315" i="18"/>
  <c r="V261" i="18"/>
  <c r="U325" i="18"/>
  <c r="U314" i="18"/>
  <c r="U82" i="18"/>
  <c r="Z82" i="18"/>
  <c r="U21" i="18" l="1"/>
  <c r="U35" i="18"/>
  <c r="MZ7" i="36"/>
  <c r="NA6" i="36"/>
  <c r="W25" i="18"/>
  <c r="T25" i="18" s="1"/>
  <c r="T34" i="18"/>
  <c r="T33" i="18"/>
  <c r="U155" i="18"/>
  <c r="U158" i="18"/>
  <c r="U154" i="18"/>
  <c r="Z148" i="18"/>
  <c r="U149" i="18"/>
  <c r="U160" i="18"/>
  <c r="U162" i="18"/>
  <c r="U157" i="18"/>
  <c r="J16" i="3"/>
  <c r="K16" i="3" s="1"/>
  <c r="U177" i="18"/>
  <c r="U161" i="18"/>
  <c r="U152" i="18"/>
  <c r="U167" i="18"/>
  <c r="U168" i="18"/>
  <c r="U169" i="18"/>
  <c r="U170" i="18"/>
  <c r="U171" i="18"/>
  <c r="U172" i="18"/>
  <c r="U173" i="18"/>
  <c r="U174" i="18"/>
  <c r="U166" i="18"/>
  <c r="U175" i="18"/>
  <c r="U165" i="18"/>
  <c r="U159" i="18"/>
  <c r="U153" i="18"/>
  <c r="U150" i="18"/>
  <c r="U163" i="18"/>
  <c r="U151" i="18"/>
  <c r="U148" i="18"/>
  <c r="U164" i="18"/>
  <c r="U176" i="18"/>
  <c r="U178" i="18"/>
  <c r="U156" i="18"/>
  <c r="M310" i="19"/>
  <c r="K311" i="19" s="1"/>
  <c r="M311" i="19" s="1"/>
  <c r="K312" i="19" s="1"/>
  <c r="M312" i="19" s="1"/>
  <c r="K313" i="19" s="1"/>
  <c r="M313" i="19" s="1"/>
  <c r="K314" i="19" s="1"/>
  <c r="M314" i="19" s="1"/>
  <c r="K315" i="19" s="1"/>
  <c r="M315" i="19" s="1"/>
  <c r="K316" i="19" s="1"/>
  <c r="M316" i="19" s="1"/>
  <c r="T245" i="18"/>
  <c r="W247" i="18"/>
  <c r="U18" i="18"/>
  <c r="EQ10" i="6"/>
  <c r="ER10" i="6" s="1"/>
  <c r="ES10" i="6" s="1"/>
  <c r="ET10" i="6" s="1"/>
  <c r="E39" i="5"/>
  <c r="U6" i="18"/>
  <c r="N21" i="3"/>
  <c r="U9" i="18"/>
  <c r="H9" i="3"/>
  <c r="L9" i="3" s="1"/>
  <c r="U8" i="18"/>
  <c r="U24" i="18"/>
  <c r="U32" i="18"/>
  <c r="U26" i="18"/>
  <c r="U25" i="18"/>
  <c r="H10" i="3"/>
  <c r="L10" i="3" s="1"/>
  <c r="U28" i="18"/>
  <c r="U30" i="18"/>
  <c r="U22" i="18"/>
  <c r="U34" i="18"/>
  <c r="U33" i="18"/>
  <c r="U23" i="18"/>
  <c r="U31" i="18"/>
  <c r="U36" i="18"/>
  <c r="U27" i="18"/>
  <c r="Z21" i="18"/>
  <c r="U29" i="18"/>
  <c r="J10" i="3"/>
  <c r="K10" i="3" s="1"/>
  <c r="X38" i="18"/>
  <c r="U39" i="18" s="1"/>
  <c r="U7" i="18"/>
  <c r="U14" i="18"/>
  <c r="U11" i="18"/>
  <c r="V82" i="18"/>
  <c r="U15" i="18"/>
  <c r="Z6" i="18"/>
  <c r="U12" i="18"/>
  <c r="U19" i="18"/>
  <c r="N12" i="3"/>
  <c r="U10" i="18"/>
  <c r="J9" i="3"/>
  <c r="U13" i="18"/>
  <c r="U16" i="18"/>
  <c r="V314" i="18"/>
  <c r="L16" i="3"/>
  <c r="N16" i="3"/>
  <c r="L21" i="3"/>
  <c r="F232" i="19"/>
  <c r="H232" i="19" s="1"/>
  <c r="F235" i="19" s="1"/>
  <c r="H235" i="19" s="1"/>
  <c r="F236" i="19" s="1"/>
  <c r="H236" i="19" s="1"/>
  <c r="F237" i="19" s="1"/>
  <c r="H237" i="19" s="1"/>
  <c r="F238" i="19" s="1"/>
  <c r="H238" i="19" s="1"/>
  <c r="F239" i="19" s="1"/>
  <c r="H239" i="19" s="1"/>
  <c r="F240" i="19" s="1"/>
  <c r="H240" i="19" s="1"/>
  <c r="F233" i="19"/>
  <c r="H233" i="19" s="1"/>
  <c r="F234" i="19" s="1"/>
  <c r="H234" i="19" s="1"/>
  <c r="K163" i="19"/>
  <c r="K166" i="19"/>
  <c r="H200" i="19"/>
  <c r="F159" i="19"/>
  <c r="Q162" i="19"/>
  <c r="K171" i="19"/>
  <c r="Y27" i="19"/>
  <c r="X27" i="19" s="1"/>
  <c r="U27" i="19" s="1"/>
  <c r="L117" i="19"/>
  <c r="M177" i="19"/>
  <c r="Q177" i="19" s="1"/>
  <c r="K73" i="19"/>
  <c r="M156" i="19"/>
  <c r="K157" i="19" s="1"/>
  <c r="M17" i="19"/>
  <c r="M14" i="19" s="1"/>
  <c r="Y20" i="19" s="1"/>
  <c r="K14" i="19"/>
  <c r="Q159" i="19"/>
  <c r="K220" i="19"/>
  <c r="M222" i="19"/>
  <c r="K224" i="19" s="1"/>
  <c r="Q219" i="19"/>
  <c r="F7" i="6"/>
  <c r="G6" i="6"/>
  <c r="L22" i="3"/>
  <c r="N22" i="3"/>
  <c r="L18" i="3"/>
  <c r="N18" i="3"/>
  <c r="Q106" i="18"/>
  <c r="Q105" i="18"/>
  <c r="Q107" i="18"/>
  <c r="L15" i="3"/>
  <c r="N15" i="3"/>
  <c r="L13" i="3"/>
  <c r="N13" i="3"/>
  <c r="I4" i="6"/>
  <c r="F5" i="3"/>
  <c r="L12" i="3"/>
  <c r="V218" i="18"/>
  <c r="V139" i="18"/>
  <c r="V57" i="18"/>
  <c r="NA7" i="36" l="1"/>
  <c r="NA5" i="36"/>
  <c r="NB6" i="36"/>
  <c r="NA4" i="36"/>
  <c r="W26" i="18"/>
  <c r="T26" i="18" s="1"/>
  <c r="N9" i="3"/>
  <c r="V148" i="18"/>
  <c r="M255" i="19"/>
  <c r="Y32" i="19" s="1"/>
  <c r="U40" i="18"/>
  <c r="V21" i="18"/>
  <c r="U49" i="18"/>
  <c r="U55" i="18"/>
  <c r="Z38" i="18"/>
  <c r="N10" i="3"/>
  <c r="U45" i="18"/>
  <c r="U46" i="18"/>
  <c r="H11" i="3"/>
  <c r="L11" i="3" s="1"/>
  <c r="U52" i="18"/>
  <c r="U38" i="18"/>
  <c r="U51" i="18"/>
  <c r="U48" i="18"/>
  <c r="U47" i="18"/>
  <c r="U53" i="18"/>
  <c r="U44" i="18"/>
  <c r="U43" i="18"/>
  <c r="U41" i="18"/>
  <c r="U50" i="18"/>
  <c r="U54" i="18"/>
  <c r="J11" i="3"/>
  <c r="K11" i="3" s="1"/>
  <c r="U42" i="18"/>
  <c r="V6" i="18"/>
  <c r="K9" i="3"/>
  <c r="T244" i="18"/>
  <c r="M73" i="19"/>
  <c r="M57" i="19" s="1"/>
  <c r="Y23" i="19" s="1"/>
  <c r="K57" i="19"/>
  <c r="F218" i="19"/>
  <c r="F201" i="19"/>
  <c r="M157" i="19"/>
  <c r="K158" i="19" s="1"/>
  <c r="M166" i="19"/>
  <c r="K167" i="19"/>
  <c r="Q156" i="19"/>
  <c r="K178" i="19"/>
  <c r="K164" i="19"/>
  <c r="M163" i="19"/>
  <c r="Q163" i="19" s="1"/>
  <c r="F160" i="19"/>
  <c r="H159" i="19"/>
  <c r="W20" i="19"/>
  <c r="X20" i="19" s="1"/>
  <c r="U20" i="19" s="1"/>
  <c r="L14" i="19"/>
  <c r="K83" i="19"/>
  <c r="Q17" i="19"/>
  <c r="Q14" i="19" s="1"/>
  <c r="H218" i="19"/>
  <c r="M171" i="19"/>
  <c r="K172" i="19" s="1"/>
  <c r="M224" i="19"/>
  <c r="Q222" i="19"/>
  <c r="M220" i="19"/>
  <c r="G7" i="6"/>
  <c r="H6" i="6"/>
  <c r="X98" i="18"/>
  <c r="U105" i="18" s="1"/>
  <c r="J4" i="6"/>
  <c r="F25" i="3"/>
  <c r="D5" i="5"/>
  <c r="NB7" i="36" l="1"/>
  <c r="NC6" i="36"/>
  <c r="W30" i="18"/>
  <c r="G218" i="19"/>
  <c r="T250" i="18"/>
  <c r="T247" i="18"/>
  <c r="V38" i="18"/>
  <c r="N11" i="3"/>
  <c r="U114" i="18"/>
  <c r="U136" i="18"/>
  <c r="U125" i="18"/>
  <c r="U131" i="18"/>
  <c r="U124" i="18"/>
  <c r="U132" i="18"/>
  <c r="U117" i="18"/>
  <c r="U118" i="18"/>
  <c r="U135" i="18"/>
  <c r="U119" i="18"/>
  <c r="U123" i="18"/>
  <c r="U120" i="18"/>
  <c r="U130" i="18"/>
  <c r="U121" i="18"/>
  <c r="U129" i="18"/>
  <c r="U134" i="18"/>
  <c r="U122" i="18"/>
  <c r="U126" i="18"/>
  <c r="U128" i="18"/>
  <c r="U133" i="18"/>
  <c r="U127" i="18"/>
  <c r="U115" i="18"/>
  <c r="U116" i="18"/>
  <c r="M158" i="19"/>
  <c r="Q158" i="19" s="1"/>
  <c r="F202" i="19"/>
  <c r="H202" i="19" s="1"/>
  <c r="F203" i="19" s="1"/>
  <c r="H203" i="19" s="1"/>
  <c r="F204" i="19" s="1"/>
  <c r="H204" i="19" s="1"/>
  <c r="F205" i="19" s="1"/>
  <c r="H205" i="19" s="1"/>
  <c r="F206" i="19" s="1"/>
  <c r="H206" i="19" s="1"/>
  <c r="F207" i="19" s="1"/>
  <c r="H207" i="19" s="1"/>
  <c r="H201" i="19"/>
  <c r="M167" i="19"/>
  <c r="K168" i="19" s="1"/>
  <c r="Q157" i="19"/>
  <c r="W24" i="19"/>
  <c r="M83" i="19"/>
  <c r="Y24" i="19" s="1"/>
  <c r="L57" i="19"/>
  <c r="W23" i="19"/>
  <c r="X23" i="19" s="1"/>
  <c r="U23" i="19" s="1"/>
  <c r="M178" i="19"/>
  <c r="Q178" i="19" s="1"/>
  <c r="K179" i="19"/>
  <c r="Q166" i="19"/>
  <c r="Q171" i="19"/>
  <c r="Q73" i="19"/>
  <c r="M172" i="19"/>
  <c r="K173" i="19" s="1"/>
  <c r="F161" i="19"/>
  <c r="H160" i="19"/>
  <c r="F170" i="19" s="1"/>
  <c r="H170" i="19" s="1"/>
  <c r="F177" i="19" s="1"/>
  <c r="H177" i="19" s="1"/>
  <c r="M164" i="19"/>
  <c r="K165" i="19" s="1"/>
  <c r="K221" i="19"/>
  <c r="Q220" i="19"/>
  <c r="K226" i="19"/>
  <c r="K229" i="19"/>
  <c r="Q224" i="19"/>
  <c r="H7" i="6"/>
  <c r="I6" i="6"/>
  <c r="U107" i="18"/>
  <c r="U106" i="18"/>
  <c r="U110" i="18"/>
  <c r="U108" i="18"/>
  <c r="U112" i="18"/>
  <c r="U111" i="18"/>
  <c r="U109" i="18"/>
  <c r="U113" i="18"/>
  <c r="H14" i="3"/>
  <c r="J14" i="3"/>
  <c r="U101" i="18"/>
  <c r="Z98" i="18"/>
  <c r="U102" i="18"/>
  <c r="U100" i="18"/>
  <c r="K4" i="6"/>
  <c r="D6" i="5"/>
  <c r="D7" i="5" s="1"/>
  <c r="C5" i="6"/>
  <c r="NC7" i="36" l="1"/>
  <c r="ND6" i="36"/>
  <c r="X24" i="19"/>
  <c r="U24" i="19" s="1"/>
  <c r="Q172" i="19"/>
  <c r="Q167" i="19"/>
  <c r="M165" i="19"/>
  <c r="Q165" i="19" s="1"/>
  <c r="M179" i="19"/>
  <c r="Q179" i="19" s="1"/>
  <c r="F209" i="19"/>
  <c r="H209" i="19" s="1"/>
  <c r="F208" i="19"/>
  <c r="H208" i="19" s="1"/>
  <c r="F210" i="19"/>
  <c r="H210" i="19" s="1"/>
  <c r="F211" i="19" s="1"/>
  <c r="H211" i="19" s="1"/>
  <c r="F212" i="19" s="1"/>
  <c r="H212" i="19" s="1"/>
  <c r="F213" i="19" s="1"/>
  <c r="H213" i="19" s="1"/>
  <c r="F214" i="19" s="1"/>
  <c r="H214" i="19" s="1"/>
  <c r="F215" i="19" s="1"/>
  <c r="H215" i="19" s="1"/>
  <c r="F216" i="19" s="1"/>
  <c r="H216" i="19" s="1"/>
  <c r="M168" i="19"/>
  <c r="K169" i="19" s="1"/>
  <c r="Q164" i="19"/>
  <c r="F162" i="19"/>
  <c r="H162" i="19" s="1"/>
  <c r="H161" i="19"/>
  <c r="M173" i="19"/>
  <c r="K174" i="19"/>
  <c r="W251" i="18"/>
  <c r="T251" i="18" s="1"/>
  <c r="M229" i="19"/>
  <c r="K230" i="19" s="1"/>
  <c r="M226" i="19"/>
  <c r="Q226" i="19" s="1"/>
  <c r="M221" i="19"/>
  <c r="Q221" i="19" s="1"/>
  <c r="I7" i="6"/>
  <c r="J6" i="6"/>
  <c r="L14" i="3"/>
  <c r="N14" i="3"/>
  <c r="K14" i="3"/>
  <c r="V98" i="18"/>
  <c r="L4" i="6"/>
  <c r="NE6" i="36" l="1"/>
  <c r="ND7" i="36"/>
  <c r="H198" i="19"/>
  <c r="M169" i="19"/>
  <c r="K187" i="19"/>
  <c r="M174" i="19"/>
  <c r="K175" i="19" s="1"/>
  <c r="Q173" i="19"/>
  <c r="K183" i="19"/>
  <c r="K180" i="19"/>
  <c r="F172" i="19"/>
  <c r="H172" i="19" s="1"/>
  <c r="F166" i="19"/>
  <c r="F163" i="19"/>
  <c r="F171" i="19"/>
  <c r="H171" i="19" s="1"/>
  <c r="Q168" i="19"/>
  <c r="F198" i="19"/>
  <c r="Q229" i="19"/>
  <c r="M230" i="19"/>
  <c r="K231" i="19" s="1"/>
  <c r="K223" i="19"/>
  <c r="J7" i="6"/>
  <c r="K6" i="6"/>
  <c r="M4" i="6"/>
  <c r="NE7" i="36" l="1"/>
  <c r="NF6" i="36"/>
  <c r="G198" i="19"/>
  <c r="M183" i="19"/>
  <c r="Q183" i="19" s="1"/>
  <c r="K184" i="19"/>
  <c r="M175" i="19"/>
  <c r="K176" i="19" s="1"/>
  <c r="F178" i="19"/>
  <c r="F173" i="19"/>
  <c r="Q174" i="19"/>
  <c r="K181" i="19"/>
  <c r="M180" i="19"/>
  <c r="Q169" i="19"/>
  <c r="M187" i="19"/>
  <c r="Q187" i="19" s="1"/>
  <c r="H163" i="19"/>
  <c r="F164" i="19"/>
  <c r="H164" i="19" s="1"/>
  <c r="F165" i="19" s="1"/>
  <c r="H165" i="19" s="1"/>
  <c r="H166" i="19"/>
  <c r="F167" i="19"/>
  <c r="H167" i="19" s="1"/>
  <c r="F168" i="19" s="1"/>
  <c r="H168" i="19" s="1"/>
  <c r="F169" i="19" s="1"/>
  <c r="M223" i="19"/>
  <c r="Q223" i="19" s="1"/>
  <c r="Q230" i="19"/>
  <c r="M231" i="19"/>
  <c r="K7" i="6"/>
  <c r="L6" i="6"/>
  <c r="N4" i="6"/>
  <c r="NF7" i="36" l="1"/>
  <c r="NG6" i="36"/>
  <c r="H169" i="19"/>
  <c r="F187" i="19"/>
  <c r="H187" i="19" s="1"/>
  <c r="Q180" i="19"/>
  <c r="H173" i="19"/>
  <c r="F174" i="19"/>
  <c r="H174" i="19" s="1"/>
  <c r="F175" i="19" s="1"/>
  <c r="H175" i="19" s="1"/>
  <c r="F176" i="19" s="1"/>
  <c r="H178" i="19"/>
  <c r="F179" i="19"/>
  <c r="H179" i="19" s="1"/>
  <c r="K188" i="19"/>
  <c r="M176" i="19"/>
  <c r="Q175" i="19"/>
  <c r="M184" i="19"/>
  <c r="K185" i="19" s="1"/>
  <c r="K199" i="19"/>
  <c r="K198" i="19" s="1"/>
  <c r="M181" i="19"/>
  <c r="K182" i="19" s="1"/>
  <c r="K232" i="19"/>
  <c r="K233" i="19"/>
  <c r="Q231" i="19"/>
  <c r="K225" i="19"/>
  <c r="L7" i="6"/>
  <c r="M6" i="6"/>
  <c r="O4" i="6"/>
  <c r="NG7" i="36" l="1"/>
  <c r="NH6" i="36"/>
  <c r="Q181" i="19"/>
  <c r="M182" i="19"/>
  <c r="Q182" i="19" s="1"/>
  <c r="Q184" i="19"/>
  <c r="L198" i="19"/>
  <c r="W248" i="18"/>
  <c r="W29" i="19"/>
  <c r="H176" i="19"/>
  <c r="F188" i="19"/>
  <c r="H188" i="19" s="1"/>
  <c r="F190" i="19" s="1"/>
  <c r="H190" i="19" s="1"/>
  <c r="F191" i="19" s="1"/>
  <c r="H191" i="19" s="1"/>
  <c r="F192" i="19" s="1"/>
  <c r="H192" i="19" s="1"/>
  <c r="F193" i="19" s="1"/>
  <c r="H193" i="19" s="1"/>
  <c r="F194" i="19" s="1"/>
  <c r="H194" i="19" s="1"/>
  <c r="F195" i="19" s="1"/>
  <c r="H195" i="19" s="1"/>
  <c r="F196" i="19" s="1"/>
  <c r="F180" i="19"/>
  <c r="F183" i="19"/>
  <c r="M185" i="19"/>
  <c r="K186" i="19" s="1"/>
  <c r="M188" i="19"/>
  <c r="Q176" i="19"/>
  <c r="M225" i="19"/>
  <c r="M232" i="19"/>
  <c r="Q232" i="19" s="1"/>
  <c r="K228" i="19"/>
  <c r="M233" i="19"/>
  <c r="K234" i="19" s="1"/>
  <c r="K149" i="19"/>
  <c r="K137" i="19" s="1"/>
  <c r="M7" i="6"/>
  <c r="N6" i="6"/>
  <c r="P4" i="6"/>
  <c r="NH7" i="36" l="1"/>
  <c r="NH5" i="36"/>
  <c r="NH4" i="36"/>
  <c r="NI6" i="36"/>
  <c r="W31" i="19"/>
  <c r="T248" i="18"/>
  <c r="W250" i="18"/>
  <c r="K190" i="19"/>
  <c r="K189" i="19"/>
  <c r="M186" i="19"/>
  <c r="Q185" i="19"/>
  <c r="F184" i="19"/>
  <c r="H184" i="19" s="1"/>
  <c r="F185" i="19" s="1"/>
  <c r="H185" i="19" s="1"/>
  <c r="F186" i="19" s="1"/>
  <c r="H183" i="19"/>
  <c r="H180" i="19"/>
  <c r="F181" i="19"/>
  <c r="H181" i="19" s="1"/>
  <c r="F182" i="19" s="1"/>
  <c r="H182" i="19" s="1"/>
  <c r="Q188" i="19"/>
  <c r="Z29" i="19"/>
  <c r="X29" i="19"/>
  <c r="U29" i="19" s="1"/>
  <c r="H196" i="19"/>
  <c r="Q233" i="19"/>
  <c r="M234" i="19"/>
  <c r="Q234" i="19" s="1"/>
  <c r="M149" i="19"/>
  <c r="M137" i="19" s="1"/>
  <c r="Y31" i="19" s="1"/>
  <c r="X31" i="19" s="1"/>
  <c r="U31" i="19" s="1"/>
  <c r="K235" i="19"/>
  <c r="M228" i="19"/>
  <c r="Q228" i="19" s="1"/>
  <c r="Q225" i="19"/>
  <c r="N7" i="6"/>
  <c r="O6" i="6"/>
  <c r="Q4" i="6"/>
  <c r="NI7" i="36" l="1"/>
  <c r="NJ6" i="36"/>
  <c r="L137" i="19"/>
  <c r="Z31" i="19"/>
  <c r="Q149" i="19"/>
  <c r="Q137" i="19" s="1"/>
  <c r="H186" i="19"/>
  <c r="F189" i="19"/>
  <c r="H189" i="19" s="1"/>
  <c r="M189" i="19"/>
  <c r="Q186" i="19"/>
  <c r="M190" i="19"/>
  <c r="Q190" i="19" s="1"/>
  <c r="M235" i="19"/>
  <c r="O7" i="6"/>
  <c r="P6" i="6"/>
  <c r="R4" i="6"/>
  <c r="NJ7" i="36" l="1"/>
  <c r="NK6" i="36"/>
  <c r="H155" i="19"/>
  <c r="T58" i="18"/>
  <c r="W64" i="18"/>
  <c r="T64" i="18" s="1"/>
  <c r="W61" i="18"/>
  <c r="T61" i="18" s="1"/>
  <c r="K191" i="19"/>
  <c r="Q189" i="19"/>
  <c r="F155" i="19"/>
  <c r="K236" i="19"/>
  <c r="Q235" i="19"/>
  <c r="P7" i="6"/>
  <c r="Q6" i="6"/>
  <c r="S4" i="6"/>
  <c r="NL6" i="36" l="1"/>
  <c r="NK7" i="36"/>
  <c r="G155" i="19"/>
  <c r="M191" i="19"/>
  <c r="Q191" i="19" s="1"/>
  <c r="M236" i="19"/>
  <c r="Q7" i="6"/>
  <c r="R6" i="6"/>
  <c r="T4" i="6"/>
  <c r="NL7" i="36" l="1"/>
  <c r="NM6" i="36"/>
  <c r="K192" i="19"/>
  <c r="K237" i="19"/>
  <c r="Q236" i="19"/>
  <c r="R7" i="6"/>
  <c r="S6" i="6"/>
  <c r="U4" i="6"/>
  <c r="NM7" i="36" l="1"/>
  <c r="NN6" i="36"/>
  <c r="NN7" i="36" s="1"/>
  <c r="M192" i="19"/>
  <c r="Q192" i="19" s="1"/>
  <c r="M237" i="19"/>
  <c r="K238" i="19" s="1"/>
  <c r="S7" i="6"/>
  <c r="T6" i="6"/>
  <c r="V4" i="6"/>
  <c r="K193" i="19" l="1"/>
  <c r="Q237" i="19"/>
  <c r="M238" i="19"/>
  <c r="K239" i="19" s="1"/>
  <c r="T7" i="6"/>
  <c r="U6" i="6"/>
  <c r="W4" i="6"/>
  <c r="M193" i="19" l="1"/>
  <c r="M155" i="19" s="1"/>
  <c r="K155" i="19"/>
  <c r="M239" i="19"/>
  <c r="K240" i="19" s="1"/>
  <c r="Q238" i="19"/>
  <c r="U7" i="6"/>
  <c r="V6" i="6"/>
  <c r="X4" i="6"/>
  <c r="W28" i="19" l="1"/>
  <c r="L155" i="19"/>
  <c r="Y28" i="19"/>
  <c r="K322" i="19"/>
  <c r="M322" i="19" s="1"/>
  <c r="K329" i="19" s="1"/>
  <c r="M329" i="19" s="1"/>
  <c r="M321" i="19" s="1"/>
  <c r="K321" i="19"/>
  <c r="Q193" i="19"/>
  <c r="Q155" i="19" s="1"/>
  <c r="M240" i="19"/>
  <c r="M218" i="19" s="1"/>
  <c r="Y30" i="19" s="1"/>
  <c r="K218" i="19"/>
  <c r="Q239" i="19"/>
  <c r="V7" i="6"/>
  <c r="W6" i="6"/>
  <c r="Y4" i="6"/>
  <c r="Z28" i="19" l="1"/>
  <c r="X28" i="19"/>
  <c r="U28" i="19" s="1"/>
  <c r="K337" i="19"/>
  <c r="Y33" i="19"/>
  <c r="W33" i="19"/>
  <c r="L321" i="19"/>
  <c r="P6" i="19"/>
  <c r="L218" i="19"/>
  <c r="W30" i="19"/>
  <c r="X30" i="19" s="1"/>
  <c r="U30" i="19" s="1"/>
  <c r="K255" i="19"/>
  <c r="Q240" i="19"/>
  <c r="Q218" i="19" s="1"/>
  <c r="Q12" i="19" s="1"/>
  <c r="W7" i="6"/>
  <c r="X6" i="6"/>
  <c r="Z4" i="6"/>
  <c r="Z30" i="19" l="1"/>
  <c r="O375" i="18"/>
  <c r="Q372" i="18" s="1"/>
  <c r="X367" i="18" s="1"/>
  <c r="X33" i="19"/>
  <c r="U33" i="19" s="1"/>
  <c r="Z33" i="19"/>
  <c r="W34" i="19"/>
  <c r="M337" i="19"/>
  <c r="W32" i="19"/>
  <c r="L255" i="19"/>
  <c r="X7" i="6"/>
  <c r="Y6" i="6"/>
  <c r="AA4" i="6"/>
  <c r="W142" i="18" l="1"/>
  <c r="Y34" i="19"/>
  <c r="K341" i="19"/>
  <c r="U372" i="18"/>
  <c r="U375" i="18"/>
  <c r="U376" i="18"/>
  <c r="Z367" i="18"/>
  <c r="U367" i="18"/>
  <c r="U381" i="18"/>
  <c r="U370" i="18"/>
  <c r="U382" i="18"/>
  <c r="H23" i="3"/>
  <c r="U388" i="18"/>
  <c r="U379" i="18"/>
  <c r="U371" i="18"/>
  <c r="J23" i="3"/>
  <c r="U374" i="18"/>
  <c r="U368" i="18"/>
  <c r="U386" i="18"/>
  <c r="U385" i="18"/>
  <c r="U377" i="18"/>
  <c r="U389" i="18"/>
  <c r="U383" i="18"/>
  <c r="U373" i="18"/>
  <c r="U387" i="18"/>
  <c r="U369" i="18"/>
  <c r="U384" i="18"/>
  <c r="U380" i="18"/>
  <c r="Z32" i="19"/>
  <c r="X32" i="19"/>
  <c r="U32" i="19" s="1"/>
  <c r="Y7" i="6"/>
  <c r="Z6" i="6"/>
  <c r="AB4" i="6"/>
  <c r="N23" i="3" l="1"/>
  <c r="L23" i="3"/>
  <c r="T142" i="18"/>
  <c r="Z34" i="19"/>
  <c r="X34" i="19"/>
  <c r="U34" i="19" s="1"/>
  <c r="M341" i="19"/>
  <c r="W35" i="19"/>
  <c r="K23" i="3"/>
  <c r="V367"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l="1"/>
  <c r="EU9" i="6"/>
  <c r="D9" i="6" l="1"/>
  <c r="EU10" i="6"/>
  <c r="EV10" i="6" s="1"/>
  <c r="EW10" i="6" s="1"/>
  <c r="EX10" i="6" s="1"/>
  <c r="EY10" i="6" s="1"/>
  <c r="EZ10" i="6" s="1"/>
  <c r="FA10" i="6" s="1"/>
  <c r="FB10" i="6" s="1"/>
  <c r="FC10" i="6" s="1"/>
  <c r="FD10" i="6" s="1"/>
  <c r="A29" i="36" l="1"/>
  <c r="A30" i="36" s="1"/>
  <c r="A31" i="36" s="1"/>
  <c r="A32" i="36" s="1"/>
  <c r="A33" i="36" s="1"/>
  <c r="A34" i="36" s="1"/>
  <c r="A35" i="36" s="1"/>
  <c r="A36" i="36" s="1"/>
  <c r="A37" i="36" s="1"/>
  <c r="A201" i="36"/>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T69" i="18"/>
  <c r="W70" i="18"/>
  <c r="W72" i="18" s="1"/>
  <c r="W73" i="18" s="1"/>
  <c r="W75" i="18" l="1"/>
  <c r="W67" i="18"/>
  <c r="T67" i="18" s="1"/>
  <c r="T73" i="18"/>
  <c r="T70" i="18"/>
  <c r="T75" i="18" l="1"/>
  <c r="W76" i="18"/>
  <c r="BJ11" i="6" s="1"/>
  <c r="BD11" i="6"/>
  <c r="BS11" i="6"/>
  <c r="BG11" i="6"/>
  <c r="BC11" i="6"/>
  <c r="K11" i="6"/>
  <c r="R11" i="6"/>
  <c r="CJ11" i="6"/>
  <c r="ET11" i="6"/>
  <c r="AM11" i="6"/>
  <c r="Y11" i="6"/>
  <c r="FC11" i="6"/>
  <c r="CW11" i="6"/>
  <c r="EP11" i="6"/>
  <c r="CU11" i="6"/>
  <c r="EW11" i="6"/>
  <c r="AU11" i="6"/>
  <c r="CM11" i="6"/>
  <c r="M11" i="6"/>
  <c r="U11" i="6"/>
  <c r="AR11" i="6"/>
  <c r="DF11" i="6"/>
  <c r="AJ11" i="6"/>
  <c r="EH11" i="6"/>
  <c r="EV11" i="6"/>
  <c r="AT11" i="6"/>
  <c r="DH11" i="6"/>
  <c r="BI11" i="6"/>
  <c r="EE11" i="6"/>
  <c r="BV11" i="6"/>
  <c r="EL11" i="6"/>
  <c r="CA11" i="6"/>
  <c r="CP11" i="6"/>
  <c r="EJ11" i="6"/>
  <c r="BE11" i="6"/>
  <c r="AY11" i="6"/>
  <c r="T72" i="18"/>
  <c r="J11" i="6"/>
  <c r="BY11" i="6"/>
  <c r="AN11" i="6"/>
  <c r="BT11" i="6"/>
  <c r="CN11" i="6"/>
  <c r="AQ11" i="6"/>
  <c r="AF11" i="6"/>
  <c r="BP11" i="6"/>
  <c r="CD11" i="6"/>
  <c r="BA11" i="6"/>
  <c r="EA11" i="6"/>
  <c r="EC11" i="6"/>
  <c r="DX11" i="6"/>
  <c r="CL11" i="6"/>
  <c r="H11" i="6"/>
  <c r="S11" i="6"/>
  <c r="EK11" i="6"/>
  <c r="EF11" i="6"/>
  <c r="Q11" i="6"/>
  <c r="DM11" i="6"/>
  <c r="BK11" i="6"/>
  <c r="AD11" i="6"/>
  <c r="BL11" i="6"/>
  <c r="CH11" i="6" l="1"/>
  <c r="CV11" i="6"/>
  <c r="BF11" i="6"/>
  <c r="BU11" i="6"/>
  <c r="FD11" i="6"/>
  <c r="DT11" i="6"/>
  <c r="CK11" i="6"/>
  <c r="F11" i="6"/>
  <c r="F12" i="6" s="1"/>
  <c r="CZ11" i="6"/>
  <c r="P11" i="6"/>
  <c r="BB11" i="6"/>
  <c r="EU11" i="6"/>
  <c r="DV11" i="6"/>
  <c r="CC11" i="6"/>
  <c r="CQ11" i="6"/>
  <c r="DI11" i="6"/>
  <c r="EZ11" i="6"/>
  <c r="AZ11" i="6"/>
  <c r="DB11" i="6"/>
  <c r="DR11" i="6"/>
  <c r="BH11" i="6"/>
  <c r="AH11" i="6"/>
  <c r="AA11" i="6"/>
  <c r="FA11" i="6"/>
  <c r="O11" i="6"/>
  <c r="CF11" i="6"/>
  <c r="DG11" i="6"/>
  <c r="CT11" i="6"/>
  <c r="EO11" i="6"/>
  <c r="CS11" i="6"/>
  <c r="AE11" i="6"/>
  <c r="CB11" i="6"/>
  <c r="I11" i="6"/>
  <c r="EI11" i="6"/>
  <c r="ES11" i="6"/>
  <c r="AI11" i="6"/>
  <c r="AX11" i="6"/>
  <c r="AB11" i="6"/>
  <c r="ER11" i="6"/>
  <c r="X11" i="6"/>
  <c r="DC11" i="6"/>
  <c r="V11" i="6"/>
  <c r="DN11" i="6"/>
  <c r="BN11" i="6"/>
  <c r="DD11" i="6"/>
  <c r="AO11" i="6"/>
  <c r="AV11" i="6"/>
  <c r="CR11" i="6"/>
  <c r="DQ11" i="6"/>
  <c r="DW11" i="6"/>
  <c r="DL11" i="6"/>
  <c r="EN11" i="6"/>
  <c r="N11" i="6"/>
  <c r="AK11" i="6"/>
  <c r="G11" i="6"/>
  <c r="CI11" i="6"/>
  <c r="DA11" i="6"/>
  <c r="EQ11" i="6"/>
  <c r="FA17" i="6"/>
  <c r="BP17" i="6"/>
  <c r="BI17" i="6"/>
  <c r="BZ11" i="6"/>
  <c r="BO11" i="6"/>
  <c r="CA17" i="6"/>
  <c r="DX17" i="6"/>
  <c r="DK11" i="6"/>
  <c r="AC11" i="6"/>
  <c r="CY11" i="6"/>
  <c r="DE11" i="6"/>
  <c r="T11" i="6"/>
  <c r="T76" i="18"/>
  <c r="CO17" i="6" s="1"/>
  <c r="EY11" i="6"/>
  <c r="EB11" i="6"/>
  <c r="DO11" i="6"/>
  <c r="DJ11" i="6"/>
  <c r="DU11" i="6"/>
  <c r="DS11" i="6"/>
  <c r="DY11" i="6"/>
  <c r="BX11" i="6"/>
  <c r="AS11" i="6"/>
  <c r="AW11" i="6"/>
  <c r="EG11" i="6"/>
  <c r="Z11" i="6"/>
  <c r="BM11" i="6"/>
  <c r="L11" i="6"/>
  <c r="AL11" i="6"/>
  <c r="BQ11" i="6"/>
  <c r="AP11" i="6"/>
  <c r="FB11" i="6"/>
  <c r="DZ11" i="6"/>
  <c r="CX11" i="6"/>
  <c r="ED11" i="6"/>
  <c r="CG11" i="6"/>
  <c r="EX11" i="6"/>
  <c r="CE11" i="6"/>
  <c r="DP11" i="6"/>
  <c r="EO17" i="6"/>
  <c r="EE17" i="6"/>
  <c r="EW17" i="6"/>
  <c r="DA17" i="6"/>
  <c r="EV17" i="6"/>
  <c r="CO11" i="6"/>
  <c r="EM11" i="6"/>
  <c r="W11" i="6"/>
  <c r="BR11" i="6"/>
  <c r="BW11" i="6"/>
  <c r="AG11" i="6"/>
  <c r="AA17" i="6"/>
  <c r="EF17" i="6"/>
  <c r="BC17" i="6"/>
  <c r="DE17" i="6"/>
  <c r="DW17" i="6"/>
  <c r="BU17" i="6"/>
  <c r="CY17" i="6"/>
  <c r="DN17" i="6"/>
  <c r="BX17" i="6"/>
  <c r="FC17" i="6"/>
  <c r="CF17" i="6"/>
  <c r="BY17" i="6"/>
  <c r="DC17" i="6"/>
  <c r="EL17" i="6"/>
  <c r="CV17" i="6"/>
  <c r="Y17" i="6"/>
  <c r="CP17" i="6"/>
  <c r="BO17" i="6"/>
  <c r="J17" i="6"/>
  <c r="BW17" i="6"/>
  <c r="AG17" i="6"/>
  <c r="AS17" i="6"/>
  <c r="BZ17" i="6"/>
  <c r="M17" i="6"/>
  <c r="Z17" i="6"/>
  <c r="S17" i="6"/>
  <c r="CC17" i="6"/>
  <c r="BD17" i="6"/>
  <c r="K17" i="6"/>
  <c r="CT17" i="6"/>
  <c r="DG17" i="6"/>
  <c r="ES17" i="6"/>
  <c r="W17" i="6"/>
  <c r="X17" i="6"/>
  <c r="BN17" i="6"/>
  <c r="AN17" i="6"/>
  <c r="AM17" i="6"/>
  <c r="O17" i="6" l="1"/>
  <c r="AW17" i="6"/>
  <c r="CB17" i="6"/>
  <c r="ET17" i="6"/>
  <c r="T17" i="6"/>
  <c r="AR17" i="6"/>
  <c r="AK17" i="6"/>
  <c r="CJ17" i="6"/>
  <c r="CS17" i="6"/>
  <c r="AC17" i="6"/>
  <c r="ED17" i="6"/>
  <c r="DO17" i="6"/>
  <c r="CX17" i="6"/>
  <c r="CL17" i="6"/>
  <c r="EX17" i="6"/>
  <c r="DR17" i="6"/>
  <c r="D11" i="6"/>
  <c r="D25" i="6" s="1"/>
  <c r="CU17" i="6"/>
  <c r="AF17" i="6"/>
  <c r="DY17" i="6"/>
  <c r="AB17" i="6"/>
  <c r="DF17" i="6"/>
  <c r="EH17" i="6"/>
  <c r="BG17" i="6"/>
  <c r="AT17" i="6"/>
  <c r="CG17" i="6"/>
  <c r="DK17" i="6"/>
  <c r="CN17" i="6"/>
  <c r="DS17" i="6"/>
  <c r="CR17" i="6"/>
  <c r="EC17" i="6"/>
  <c r="P17" i="6"/>
  <c r="DP17" i="6"/>
  <c r="EB17" i="6"/>
  <c r="CE17" i="6"/>
  <c r="CK17" i="6"/>
  <c r="EY17" i="6"/>
  <c r="BB17" i="6"/>
  <c r="BL17" i="6"/>
  <c r="EQ17" i="6"/>
  <c r="AJ17" i="6"/>
  <c r="DL17" i="6"/>
  <c r="DD17" i="6"/>
  <c r="V17" i="6"/>
  <c r="BJ17" i="6"/>
  <c r="CW17" i="6"/>
  <c r="EM17" i="6"/>
  <c r="BS17" i="6"/>
  <c r="DM17" i="6"/>
  <c r="AH17" i="6"/>
  <c r="U17" i="6"/>
  <c r="BK17" i="6"/>
  <c r="N17" i="6"/>
  <c r="BE17" i="6"/>
  <c r="BV17" i="6"/>
  <c r="DZ17" i="6"/>
  <c r="CH17" i="6"/>
  <c r="AD17" i="6"/>
  <c r="EJ17" i="6"/>
  <c r="G17" i="6"/>
  <c r="CZ17" i="6"/>
  <c r="EA17" i="6"/>
  <c r="EP17" i="6"/>
  <c r="EK17" i="6"/>
  <c r="CD17" i="6"/>
  <c r="R17" i="6"/>
  <c r="DI17" i="6"/>
  <c r="EG17" i="6"/>
  <c r="AQ17" i="6"/>
  <c r="AU17" i="6"/>
  <c r="EU17" i="6"/>
  <c r="AP17" i="6"/>
  <c r="Q17" i="6"/>
  <c r="BR17" i="6"/>
  <c r="DU17" i="6"/>
  <c r="FD17" i="6"/>
  <c r="EN17" i="6"/>
  <c r="DJ17" i="6"/>
  <c r="F17" i="6"/>
  <c r="F18" i="6" s="1"/>
  <c r="DH17" i="6"/>
  <c r="BF17" i="6"/>
  <c r="DV17" i="6"/>
  <c r="BM17" i="6"/>
  <c r="CI17" i="6"/>
  <c r="AO17" i="6"/>
  <c r="BT17" i="6"/>
  <c r="I17" i="6"/>
  <c r="BH17" i="6"/>
  <c r="EZ17" i="6"/>
  <c r="AE17" i="6"/>
  <c r="AZ17" i="6"/>
  <c r="BA17" i="6"/>
  <c r="ER17" i="6"/>
  <c r="DT17" i="6"/>
  <c r="CM17" i="6"/>
  <c r="AX17" i="6"/>
  <c r="DB17" i="6"/>
  <c r="EI17" i="6"/>
  <c r="BQ17" i="6"/>
  <c r="AV17" i="6"/>
  <c r="CQ17" i="6"/>
  <c r="H17" i="6"/>
  <c r="DQ17" i="6"/>
  <c r="AI17" i="6"/>
  <c r="L17" i="6"/>
  <c r="AL17" i="6"/>
  <c r="FB17" i="6"/>
  <c r="AY17" i="6"/>
  <c r="F14" i="6"/>
  <c r="G12" i="6"/>
  <c r="D17" i="6" l="1"/>
  <c r="C17" i="6" s="1"/>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H14" i="6" l="1"/>
  <c r="I12" i="6"/>
  <c r="D18" i="6"/>
  <c r="C18" i="6" s="1"/>
  <c r="J12" i="6" l="1"/>
  <c r="I14" i="6"/>
  <c r="J14" i="6" l="1"/>
  <c r="K12" i="6"/>
  <c r="L12" i="6" l="1"/>
  <c r="K14" i="6"/>
  <c r="M12" i="6" l="1"/>
  <c r="L14" i="6"/>
  <c r="N12" i="6" l="1"/>
  <c r="M14" i="6"/>
  <c r="O12" i="6" l="1"/>
  <c r="N14" i="6"/>
  <c r="P12" i="6" l="1"/>
  <c r="O14" i="6"/>
  <c r="Q12" i="6" l="1"/>
  <c r="P14" i="6"/>
  <c r="R12" i="6" l="1"/>
  <c r="Q14" i="6"/>
  <c r="R14" i="6" l="1"/>
  <c r="S12" i="6"/>
  <c r="S14" i="6" l="1"/>
  <c r="T12" i="6"/>
  <c r="U12" i="6" l="1"/>
  <c r="T14" i="6"/>
  <c r="U14" i="6" l="1"/>
  <c r="V12" i="6"/>
  <c r="W12" i="6" l="1"/>
  <c r="V14" i="6"/>
  <c r="X12" i="6" l="1"/>
  <c r="W14" i="6"/>
  <c r="Y12" i="6" l="1"/>
  <c r="X14" i="6"/>
  <c r="Z12" i="6" l="1"/>
  <c r="Y14" i="6"/>
  <c r="Z14" i="6" l="1"/>
  <c r="AA12" i="6"/>
  <c r="AA14" i="6" l="1"/>
  <c r="AB12" i="6"/>
  <c r="AC12" i="6" l="1"/>
  <c r="AB14" i="6"/>
  <c r="AC14" i="6" l="1"/>
  <c r="AD12" i="6"/>
  <c r="AD14" i="6" l="1"/>
  <c r="AE12" i="6"/>
  <c r="AF12" i="6" l="1"/>
  <c r="AE14" i="6"/>
  <c r="AG12" i="6" l="1"/>
  <c r="AF14" i="6"/>
  <c r="AH12" i="6" l="1"/>
  <c r="AG14" i="6"/>
  <c r="AI12" i="6" l="1"/>
  <c r="AH14" i="6"/>
  <c r="AJ12" i="6" l="1"/>
  <c r="AI14" i="6"/>
  <c r="AK12" i="6" l="1"/>
  <c r="AJ14" i="6"/>
  <c r="AK14" i="6" l="1"/>
  <c r="AL12" i="6"/>
  <c r="AM12" i="6" l="1"/>
  <c r="AL14" i="6"/>
  <c r="AN12" i="6" l="1"/>
  <c r="AM14" i="6"/>
  <c r="AN14" i="6" l="1"/>
  <c r="AO12" i="6"/>
  <c r="AO14" i="6" l="1"/>
  <c r="AP12" i="6"/>
  <c r="AQ12" i="6" l="1"/>
  <c r="AP14" i="6"/>
  <c r="AQ14" i="6" l="1"/>
  <c r="AR12" i="6"/>
  <c r="AS12" i="6" l="1"/>
  <c r="AR14" i="6"/>
  <c r="AT12" i="6" l="1"/>
  <c r="AS14" i="6"/>
  <c r="AU12" i="6" l="1"/>
  <c r="AT14" i="6"/>
  <c r="AV12" i="6" l="1"/>
  <c r="AU14" i="6"/>
  <c r="AV14" i="6" l="1"/>
  <c r="AW12" i="6"/>
  <c r="AX12" i="6" l="1"/>
  <c r="AW14" i="6"/>
  <c r="AY12" i="6" l="1"/>
  <c r="AX14" i="6"/>
  <c r="AY14" i="6" l="1"/>
  <c r="AZ12" i="6"/>
  <c r="AZ14" i="6" l="1"/>
  <c r="BA12" i="6"/>
  <c r="BB12" i="6" l="1"/>
  <c r="BA14" i="6"/>
  <c r="BC12" i="6" l="1"/>
  <c r="BB14" i="6"/>
  <c r="BD12" i="6" l="1"/>
  <c r="BC14" i="6"/>
  <c r="BE12" i="6" l="1"/>
  <c r="BD14" i="6"/>
  <c r="BF12" i="6" l="1"/>
  <c r="BE14" i="6"/>
  <c r="BG12" i="6" l="1"/>
  <c r="BF14" i="6"/>
  <c r="BG14" i="6" l="1"/>
  <c r="BH12" i="6"/>
  <c r="BI12" i="6" l="1"/>
  <c r="BH14" i="6"/>
  <c r="BJ12" i="6" l="1"/>
  <c r="BI14" i="6"/>
  <c r="BK12" i="6" l="1"/>
  <c r="BJ14" i="6"/>
  <c r="BK14" i="6" l="1"/>
  <c r="BL12" i="6"/>
  <c r="BM12" i="6" l="1"/>
  <c r="BL14" i="6"/>
  <c r="BM14" i="6" l="1"/>
  <c r="BN12" i="6"/>
  <c r="BO12" i="6" l="1"/>
  <c r="BN14" i="6"/>
  <c r="BP12" i="6" l="1"/>
  <c r="BO14" i="6"/>
  <c r="BQ12" i="6" l="1"/>
  <c r="BP14" i="6"/>
  <c r="BR12" i="6" l="1"/>
  <c r="BQ14" i="6"/>
  <c r="BR14" i="6" l="1"/>
  <c r="BS12" i="6"/>
  <c r="BT12" i="6" l="1"/>
  <c r="BS14" i="6"/>
  <c r="BU12" i="6" l="1"/>
  <c r="BT14" i="6"/>
  <c r="BU14" i="6" l="1"/>
  <c r="BV12" i="6"/>
  <c r="BV14" i="6" l="1"/>
  <c r="BW12" i="6"/>
  <c r="BX12" i="6" l="1"/>
  <c r="BW14" i="6"/>
  <c r="BX14" i="6" l="1"/>
  <c r="BY12" i="6"/>
  <c r="BZ12" i="6" l="1"/>
  <c r="BY14" i="6"/>
  <c r="CA12" i="6" l="1"/>
  <c r="BZ14" i="6"/>
  <c r="CB12" i="6" l="1"/>
  <c r="CA14" i="6"/>
  <c r="CC12" i="6" l="1"/>
  <c r="CB14" i="6"/>
  <c r="CC14" i="6" l="1"/>
  <c r="CD12" i="6"/>
  <c r="CE12" i="6" l="1"/>
  <c r="CD14" i="6"/>
  <c r="CF12" i="6" l="1"/>
  <c r="CE14" i="6"/>
  <c r="CF14" i="6" l="1"/>
  <c r="CG12" i="6"/>
  <c r="CG14" i="6" l="1"/>
  <c r="CH12" i="6"/>
  <c r="CI12" i="6" l="1"/>
  <c r="CH14" i="6"/>
  <c r="CI14" i="6" l="1"/>
  <c r="CJ12" i="6"/>
  <c r="CK12" i="6" l="1"/>
  <c r="CJ14" i="6"/>
  <c r="CL12" i="6" l="1"/>
  <c r="CK14" i="6"/>
  <c r="CM12" i="6" l="1"/>
  <c r="CL14" i="6"/>
  <c r="CN12" i="6" l="1"/>
  <c r="CM14" i="6"/>
  <c r="CN14" i="6" l="1"/>
  <c r="CO12" i="6"/>
  <c r="CP12" i="6" l="1"/>
  <c r="CO14" i="6"/>
  <c r="CP14" i="6" l="1"/>
  <c r="CQ12" i="6"/>
  <c r="CQ14" i="6" l="1"/>
  <c r="CR12" i="6"/>
  <c r="CR14" i="6" l="1"/>
  <c r="CS12" i="6"/>
  <c r="CT12" i="6" l="1"/>
  <c r="CS14" i="6"/>
  <c r="CT14" i="6" l="1"/>
  <c r="CU12" i="6"/>
  <c r="CV12" i="6" l="1"/>
  <c r="CU14" i="6"/>
  <c r="CW12" i="6" l="1"/>
  <c r="CV14" i="6"/>
  <c r="CX12" i="6" l="1"/>
  <c r="CW14" i="6"/>
  <c r="CY12" i="6" l="1"/>
  <c r="CX14" i="6"/>
  <c r="CY14" i="6" l="1"/>
  <c r="CZ12" i="6"/>
  <c r="CZ14" i="6" l="1"/>
  <c r="DA12" i="6"/>
  <c r="DA14" i="6" l="1"/>
  <c r="DB12" i="6"/>
  <c r="DB14" i="6" l="1"/>
  <c r="DC12" i="6"/>
  <c r="DC14" i="6" l="1"/>
  <c r="DD12" i="6"/>
  <c r="DE12" i="6" l="1"/>
  <c r="DD14" i="6"/>
  <c r="DE14" i="6" l="1"/>
  <c r="DF12" i="6"/>
  <c r="DG12" i="6" l="1"/>
  <c r="DF14" i="6"/>
  <c r="DH12" i="6" l="1"/>
  <c r="DG14" i="6"/>
  <c r="DI12" i="6" l="1"/>
  <c r="DH14" i="6"/>
  <c r="DJ12" i="6" l="1"/>
  <c r="DI14" i="6"/>
  <c r="DJ14" i="6" l="1"/>
  <c r="DK12" i="6"/>
  <c r="DK14" i="6" l="1"/>
  <c r="DL12" i="6"/>
  <c r="DM12" i="6" l="1"/>
  <c r="DL14" i="6"/>
  <c r="DM14" i="6" l="1"/>
  <c r="DN12" i="6"/>
  <c r="DN14" i="6" l="1"/>
  <c r="DO12" i="6"/>
  <c r="DP12" i="6" l="1"/>
  <c r="DO14" i="6"/>
  <c r="DP14" i="6" l="1"/>
  <c r="DQ12" i="6"/>
  <c r="DR12" i="6" l="1"/>
  <c r="DQ14" i="6"/>
  <c r="DS12" i="6" l="1"/>
  <c r="DR14" i="6"/>
  <c r="DT12" i="6" l="1"/>
  <c r="DS14" i="6"/>
  <c r="DU12" i="6" l="1"/>
  <c r="DT14" i="6"/>
  <c r="DU14" i="6" l="1"/>
  <c r="DV12" i="6"/>
  <c r="DW12" i="6" l="1"/>
  <c r="DV14" i="6"/>
  <c r="DW14" i="6" l="1"/>
  <c r="DX12" i="6"/>
  <c r="DX14" i="6" l="1"/>
  <c r="DY12" i="6"/>
  <c r="DY14" i="6" l="1"/>
  <c r="DZ12" i="6"/>
  <c r="EA12" i="6" l="1"/>
  <c r="DZ14" i="6"/>
  <c r="EA14" i="6" l="1"/>
  <c r="EB12" i="6"/>
  <c r="EC12" i="6" l="1"/>
  <c r="EB14" i="6"/>
  <c r="ED12" i="6" l="1"/>
  <c r="EC14" i="6"/>
  <c r="EE12" i="6" l="1"/>
  <c r="ED14" i="6"/>
  <c r="EF12" i="6" l="1"/>
  <c r="EE14" i="6"/>
  <c r="EF14" i="6" l="1"/>
  <c r="EG12" i="6"/>
  <c r="EH12" i="6" l="1"/>
  <c r="EG14" i="6"/>
  <c r="EH14" i="6" l="1"/>
  <c r="EI12" i="6"/>
  <c r="EJ12" i="6" l="1"/>
  <c r="EI14" i="6"/>
  <c r="EJ14" i="6" l="1"/>
  <c r="EK12" i="6"/>
  <c r="EL12" i="6" l="1"/>
  <c r="EK14" i="6"/>
  <c r="EL14" i="6" l="1"/>
  <c r="EM12" i="6"/>
  <c r="EN12" i="6" l="1"/>
  <c r="EM14" i="6"/>
  <c r="EO12" i="6" l="1"/>
  <c r="EN14" i="6"/>
  <c r="EP12" i="6" l="1"/>
  <c r="EO14" i="6"/>
  <c r="EQ12" i="6" l="1"/>
  <c r="EP14" i="6"/>
  <c r="EQ14" i="6" l="1"/>
  <c r="ER12" i="6"/>
  <c r="ES12" i="6" l="1"/>
  <c r="ER14" i="6"/>
  <c r="ET12" i="6" l="1"/>
  <c r="ES14" i="6"/>
  <c r="ET14" i="6" l="1"/>
  <c r="EU12" i="6"/>
  <c r="EV12" i="6" l="1"/>
  <c r="EU14" i="6"/>
  <c r="EW12" i="6" l="1"/>
  <c r="EV14" i="6"/>
  <c r="EW14" i="6" l="1"/>
  <c r="EX12" i="6"/>
  <c r="EY12" i="6" l="1"/>
  <c r="EX14" i="6"/>
  <c r="EZ12" i="6" l="1"/>
  <c r="EY14" i="6"/>
  <c r="FA12" i="6" l="1"/>
  <c r="EZ14" i="6"/>
  <c r="FB12" i="6" l="1"/>
  <c r="FA14" i="6"/>
  <c r="FC12" i="6" l="1"/>
  <c r="FB14" i="6"/>
  <c r="FC14" i="6" l="1"/>
  <c r="FD12" i="6"/>
  <c r="FD1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D7"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7"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7"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7"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7"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7"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2"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<sst xmlns="http://schemas.openxmlformats.org/spreadsheetml/2006/main" count="3252" uniqueCount="1609">
  <si>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</si>
  <si>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</si>
  <si>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</si>
  <si>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</si>
  <si>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</si>
  <si>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</si>
  <si>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</si>
  <si>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</si>
  <si>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</si>
  <si>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</si>
  <si>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</si>
  <si>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</si>
  <si>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</si>
  <si>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</si>
  <si>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</si>
  <si>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</si>
  <si>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</si>
  <si>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</si>
  <si>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</si>
  <si>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</si>
  <si>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</si>
  <si>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</si>
  <si>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</si>
  <si>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</si>
  <si>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</si>
  <si>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</si>
  <si>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</si>
  <si>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</si>
  <si>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</si>
  <si>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</si>
  <si>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</si>
  <si>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</si>
  <si>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</si>
  <si>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</si>
  <si>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</si>
  <si>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</si>
  <si>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</si>
  <si>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</si>
  <si>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</si>
  <si>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</si>
  <si>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</si>
  <si>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</si>
  <si>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</si>
  <si>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</si>
  <si>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</si>
  <si>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</si>
  <si>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</si>
  <si>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</si>
  <si>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</si>
  <si>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</si>
  <si>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</si>
  <si>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</si>
  <si>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</si>
  <si>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</si>
  <si>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</si>
  <si>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</si>
  <si>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</si>
  <si>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</si>
  <si>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</si>
  <si>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</si>
  <si>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</si>
  <si>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</si>
  <si>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</si>
  <si>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</si>
  <si>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</si>
  <si>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</si>
  <si>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</si>
  <si>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</si>
  <si>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</si>
  <si>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</si>
  <si>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</si>
  <si>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</si>
  <si>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</si>
  <si>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</si>
  <si>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</si>
  <si>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</si>
  <si>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</si>
  <si>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</si>
  <si>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</si>
  <si>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</si>
  <si>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</si>
  <si>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</si>
  <si>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</si>
  <si>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</si>
  <si>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</si>
  <si>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</si>
  <si>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</si>
  <si>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</si>
  <si>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</si>
  <si>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</si>
  <si>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</si>
  <si>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</si>
  <si>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</si>
  <si>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</si>
  <si>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</si>
  <si>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</si>
  <si>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</si>
  <si>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</si>
  <si>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</si>
  <si>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</si>
  <si>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</si>
  <si>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</si>
  <si>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</si>
  <si>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</si>
  <si>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</si>
  <si>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</si>
  <si>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</si>
  <si>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</si>
  <si>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</si>
  <si>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</si>
  <si>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</si>
  <si>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</si>
  <si>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</si>
  <si>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</si>
  <si>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</si>
  <si>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</si>
  <si>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</si>
  <si>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</si>
  <si>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</si>
  <si>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</si>
  <si>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</si>
  <si>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</si>
  <si>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</si>
  <si>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</si>
  <si>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</si>
  <si>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</si>
  <si>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</si>
  <si>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</si>
  <si>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</si>
  <si>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</si>
  <si>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</si>
  <si>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</si>
  <si>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</si>
  <si>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</si>
  <si>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</si>
  <si>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</si>
  <si>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</si>
  <si>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</si>
  <si>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</si>
  <si>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</si>
  <si>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</si>
  <si>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</si>
  <si>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</si>
  <si>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</si>
  <si>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</si>
  <si>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</si>
  <si>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</si>
  <si>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</si>
  <si>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</si>
  <si>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</si>
  <si>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</si>
  <si>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</si>
  <si>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</si>
  <si>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</si>
  <si>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</si>
  <si>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</si>
  <si>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</si>
  <si>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</si>
  <si>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</si>
  <si>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</si>
  <si>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</si>
  <si>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</si>
  <si>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</si>
  <si>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</si>
  <si>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</si>
  <si>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</si>
  <si>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</si>
  <si>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</si>
  <si>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</si>
  <si>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</si>
  <si>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</si>
  <si>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</si>
  <si>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</si>
  <si>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</si>
  <si>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</si>
  <si>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</si>
  <si>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</si>
  <si>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</si>
  <si>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</si>
  <si>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</si>
  <si>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</si>
  <si>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</si>
  <si>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</si>
  <si>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</si>
  <si>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</si>
  <si>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</si>
  <si>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</si>
  <si>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</si>
  <si>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</si>
  <si>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</si>
  <si>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</si>
  <si>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</si>
  <si>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</si>
  <si>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</si>
  <si>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</si>
  <si>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</si>
  <si>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</si>
  <si>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</si>
  <si>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</si>
  <si>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</si>
  <si>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</si>
  <si>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</si>
  <si>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</si>
  <si>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</si>
  <si>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</si>
  <si>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</si>
  <si>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</si>
  <si>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</si>
  <si>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</si>
  <si>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</si>
  <si>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</si>
  <si>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</si>
  <si>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</si>
  <si>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</si>
  <si>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</si>
  <si>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</si>
  <si>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</si>
  <si>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</si>
  <si>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</si>
  <si>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</si>
  <si>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</si>
  <si>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</si>
  <si>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</si>
  <si>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</si>
  <si>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</si>
  <si>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</si>
  <si>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</si>
  <si>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</si>
  <si>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</si>
  <si>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</si>
  <si>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</si>
  <si>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</si>
  <si>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</si>
  <si>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</si>
  <si>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</si>
  <si>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</si>
  <si>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</si>
  <si>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</si>
  <si>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</si>
  <si>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</si>
  <si>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</si>
  <si>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</si>
  <si>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</si>
  <si>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</si>
  <si>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</si>
  <si>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</si>
  <si>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</si>
  <si>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</si>
  <si>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</si>
  <si>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</si>
  <si>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</si>
  <si>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</si>
  <si>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</si>
  <si>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</si>
  <si>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</si>
  <si>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</si>
  <si>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</si>
  <si>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</si>
  <si>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</si>
  <si>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</si>
  <si>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</si>
  <si>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</si>
  <si>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</si>
  <si>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</si>
  <si>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</si>
  <si>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</si>
  <si>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</si>
  <si>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</si>
  <si>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</si>
  <si>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</si>
  <si>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</si>
  <si>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</si>
  <si>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</si>
  <si>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</si>
  <si>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</si>
  <si>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</si>
  <si>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</si>
  <si>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</si>
  <si>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</si>
  <si>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</si>
  <si>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</si>
  <si>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</si>
  <si>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</si>
  <si>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</si>
  <si>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</si>
  <si>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</si>
  <si>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</si>
  <si>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</si>
  <si>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</si>
  <si>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</si>
  <si>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</si>
  <si>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</si>
  <si>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</si>
  <si>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</si>
  <si>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</si>
  <si>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</si>
  <si>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</si>
  <si>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</si>
  <si>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</si>
  <si>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</si>
  <si>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</si>
  <si>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</si>
  <si>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</si>
  <si>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</si>
  <si>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</si>
  <si>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</si>
  <si>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</si>
  <si>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</si>
  <si>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</si>
  <si>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</si>
  <si>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</si>
  <si>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</si>
  <si>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</si>
  <si>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</si>
  <si>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</si>
  <si>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</si>
  <si>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</si>
  <si>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</si>
  <si>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</si>
  <si>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</si>
  <si>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</si>
  <si>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</si>
  <si>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</si>
  <si>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</si>
  <si>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</si>
  <si>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</si>
  <si>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</si>
  <si>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</si>
  <si>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</si>
  <si>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</si>
  <si>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</si>
  <si>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</si>
  <si>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</si>
  <si>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</si>
  <si>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</si>
  <si>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</si>
  <si>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</si>
  <si>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</si>
  <si>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</si>
  <si>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</si>
  <si>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</si>
  <si>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</si>
  <si>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</si>
  <si>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</si>
  <si>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</si>
  <si>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</si>
  <si>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</si>
  <si>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</si>
  <si>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</si>
  <si>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</si>
  <si>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</si>
  <si>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</si>
  <si>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</si>
  <si>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</si>
  <si>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</si>
  <si>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</si>
  <si>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</si>
  <si>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</si>
  <si>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</si>
  <si>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</si>
  <si>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</si>
  <si>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</si>
  <si>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</si>
  <si>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</si>
  <si>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</si>
  <si>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</si>
  <si>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</si>
  <si>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</si>
  <si>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</si>
  <si>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</si>
  <si>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</si>
  <si>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</si>
  <si>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</si>
  <si>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</si>
  <si>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</si>
  <si>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</si>
  <si>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</si>
  <si>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</si>
  <si>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</si>
  <si>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</si>
  <si>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</si>
  <si>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</si>
  <si>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</si>
  <si>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</si>
  <si>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</si>
  <si>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</si>
  <si>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</si>
  <si>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</si>
  <si>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</si>
  <si>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</si>
  <si>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</si>
  <si>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</si>
  <si>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</si>
  <si>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</si>
  <si>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</si>
  <si>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</si>
  <si>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</si>
  <si>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</si>
  <si>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</si>
  <si>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</si>
  <si>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</si>
  <si>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</si>
  <si>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</si>
  <si>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</si>
  <si>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</si>
  <si>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</si>
  <si>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</si>
  <si>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</si>
  <si>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</si>
  <si>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</si>
  <si>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</si>
  <si>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</si>
  <si>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</si>
  <si>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</si>
  <si>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</si>
  <si>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</si>
  <si>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</si>
  <si>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</si>
  <si>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</si>
  <si>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</si>
  <si>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</si>
  <si>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</si>
  <si>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</si>
  <si>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</si>
  <si>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</si>
  <si>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</si>
  <si>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</si>
  <si>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</si>
  <si>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</si>
  <si>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</si>
  <si>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</si>
  <si>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</si>
  <si>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</si>
  <si>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</si>
  <si>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</si>
  <si>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</si>
  <si>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</si>
  <si>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</si>
  <si>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</si>
  <si>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</si>
  <si>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</si>
  <si>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</si>
  <si>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</si>
  <si>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</si>
  <si>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</si>
  <si>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</si>
  <si>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</si>
  <si>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</si>
  <si>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</si>
  <si>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</si>
  <si>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</si>
  <si>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</si>
  <si>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</si>
  <si>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</si>
  <si>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</si>
  <si>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</si>
  <si>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</si>
  <si>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</si>
  <si>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</si>
  <si>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</si>
  <si>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</si>
  <si>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</si>
  <si>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</si>
  <si>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</si>
  <si>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</si>
  <si>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</si>
  <si>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</si>
  <si>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</si>
  <si>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</si>
  <si>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</si>
  <si>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</si>
  <si>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</si>
  <si>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</si>
  <si>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</si>
  <si>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</si>
  <si>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</si>
  <si>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</si>
  <si>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</si>
  <si>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</si>
  <si>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</si>
  <si>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</si>
  <si>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</si>
  <si>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</si>
  <si>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</si>
  <si>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</si>
  <si>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</si>
  <si>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</si>
  <si>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</si>
  <si>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</si>
  <si>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</si>
  <si>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</si>
  <si>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</si>
  <si>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</si>
  <si>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</si>
  <si>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</si>
  <si>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</si>
  <si>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</si>
  <si>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</si>
  <si>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</si>
  <si>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</si>
  <si>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</si>
  <si>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</si>
  <si>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</si>
  <si>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</si>
  <si>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</si>
  <si>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</si>
  <si>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</si>
  <si>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</si>
  <si>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</si>
  <si>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</si>
  <si>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</si>
  <si>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</si>
  <si>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</si>
  <si>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</si>
  <si>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</si>
  <si>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</si>
  <si>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</si>
  <si>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</si>
  <si>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</si>
  <si>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</si>
  <si>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</si>
  <si>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</si>
  <si>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</si>
  <si>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</si>
  <si>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</si>
  <si>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</si>
  <si>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</si>
  <si>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</si>
  <si>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</si>
  <si>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</si>
  <si>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</si>
  <si>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</si>
  <si>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</si>
  <si>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</si>
  <si>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</si>
  <si>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</si>
  <si>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</si>
  <si>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</si>
  <si>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</si>
  <si>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</si>
  <si>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</si>
  <si>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</si>
  <si>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</si>
  <si>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</si>
  <si>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</si>
  <si>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</si>
  <si>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</si>
  <si>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</si>
  <si>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</si>
  <si>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</si>
  <si>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</si>
  <si>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</si>
  <si>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</si>
  <si>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</si>
  <si>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</si>
  <si>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</si>
  <si>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</si>
  <si>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</si>
  <si>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</si>
  <si>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</si>
  <si>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</si>
  <si>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</si>
  <si>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</si>
  <si>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</si>
  <si>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</si>
  <si>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</si>
  <si>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</si>
  <si>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</si>
  <si>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</si>
  <si>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</si>
  <si>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</si>
  <si>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</si>
  <si>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</si>
  <si>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</si>
  <si>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</si>
  <si>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</si>
  <si>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</si>
  <si>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</si>
  <si>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</si>
  <si>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</si>
  <si>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</si>
  <si>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</si>
  <si>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</si>
  <si>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</si>
  <si>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</si>
  <si>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</si>
  <si>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</si>
  <si>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</si>
  <si>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</si>
  <si>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</si>
  <si>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</si>
  <si>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</si>
  <si>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</si>
  <si>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</si>
  <si>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</si>
  <si>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</si>
  <si>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</si>
  <si>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</si>
  <si>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</si>
  <si>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</si>
  <si>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</si>
  <si>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</si>
  <si>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</si>
  <si>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</si>
  <si>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</si>
  <si>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</si>
  <si>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</si>
  <si>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</si>
  <si>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</si>
  <si>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</si>
  <si>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</si>
  <si>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</si>
  <si>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</si>
  <si>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</si>
  <si>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</si>
  <si>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</si>
  <si>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</si>
  <si>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</si>
  <si>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</si>
  <si>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</si>
  <si>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</si>
  <si>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</si>
  <si>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</si>
  <si>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</si>
  <si>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</si>
  <si>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</si>
  <si>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</si>
  <si>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</si>
  <si>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</si>
  <si>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</si>
  <si>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</si>
  <si>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</si>
  <si>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</si>
  <si>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</si>
  <si>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</si>
  <si>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</si>
  <si>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</si>
  <si>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</si>
  <si>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</si>
  <si>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</si>
  <si>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</si>
  <si>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</si>
  <si>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</si>
  <si>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</si>
  <si>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</si>
  <si>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</si>
  <si>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</si>
  <si>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</si>
  <si>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</si>
  <si>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</si>
  <si>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</si>
  <si>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</si>
  <si>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</si>
  <si>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</si>
  <si>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</si>
  <si>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</si>
  <si>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</si>
  <si>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</si>
  <si>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</si>
  <si>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</si>
  <si>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</si>
  <si>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</si>
  <si>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</si>
  <si>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</si>
  <si>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</si>
  <si>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</si>
  <si>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</si>
  <si>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</si>
  <si>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</si>
  <si>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</si>
  <si>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</si>
  <si>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</si>
  <si>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</si>
  <si>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</si>
  <si>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</si>
  <si>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</si>
  <si>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</si>
  <si>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</si>
  <si>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</si>
  <si>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</si>
  <si>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</si>
  <si>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</si>
  <si>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</si>
  <si>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</si>
  <si>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</si>
  <si>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</si>
  <si>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</si>
  <si>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</si>
  <si>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</si>
  <si>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</si>
  <si>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</si>
  <si>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</si>
  <si>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</si>
  <si>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</si>
  <si>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</si>
  <si>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</si>
  <si>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</si>
  <si>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</si>
  <si>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</si>
  <si>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</si>
  <si>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</si>
  <si>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</si>
  <si>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</si>
  <si>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</si>
  <si>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</si>
  <si>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</si>
  <si>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</si>
  <si>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</si>
  <si>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</si>
  <si>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</si>
  <si>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</si>
  <si>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</si>
  <si>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</si>
  <si>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</si>
  <si>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</si>
  <si>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</si>
  <si>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DC Trenching</t>
  </si>
  <si>
    <t>Ground Rehabilitation - End of Construction</t>
  </si>
  <si>
    <t>Waterpoints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</si>
  <si>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</si>
  <si>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</si>
  <si>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</si>
  <si>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</si>
  <si>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</si>
  <si>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</si>
  <si>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</si>
  <si>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</si>
  <si>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</si>
  <si>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</si>
  <si>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</si>
  <si>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</si>
  <si>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</si>
  <si>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</si>
  <si>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</si>
  <si>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</si>
  <si>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</si>
  <si>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</si>
  <si>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</si>
  <si>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</si>
  <si>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</si>
  <si>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</si>
  <si>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</si>
  <si>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</si>
  <si>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</si>
  <si>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</si>
  <si>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</si>
  <si>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</si>
  <si>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</si>
  <si>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</si>
  <si>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</si>
  <si>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</si>
  <si>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</si>
  <si>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</si>
  <si>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</si>
  <si>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</si>
  <si>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</si>
  <si>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</si>
  <si>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</si>
  <si>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</si>
  <si>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</si>
  <si>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</si>
  <si>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</si>
  <si>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</si>
  <si>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</si>
  <si>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</si>
  <si>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</si>
  <si>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</si>
  <si>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</si>
  <si>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</si>
  <si>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</si>
  <si>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</si>
  <si>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</si>
  <si>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</si>
  <si>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</si>
  <si>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</si>
  <si>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</si>
  <si>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</si>
  <si>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</si>
  <si>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</si>
  <si>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</si>
  <si>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</si>
  <si>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</si>
  <si>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</si>
  <si>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</si>
  <si>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</si>
  <si>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</si>
  <si>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</si>
  <si>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</si>
  <si>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</si>
  <si>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</si>
  <si>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</si>
  <si>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</si>
  <si>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</si>
  <si>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</si>
  <si>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</si>
  <si>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</si>
  <si>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</si>
  <si>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</si>
  <si>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</si>
  <si>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</si>
  <si>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</si>
  <si>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</si>
  <si>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</si>
  <si>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</si>
  <si>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</si>
  <si>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</si>
  <si>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</si>
  <si>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</si>
  <si>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</si>
  <si>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</si>
  <si>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</si>
  <si>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</si>
  <si>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</si>
  <si>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</si>
  <si>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</si>
  <si>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</si>
  <si>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</si>
  <si>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</si>
  <si>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</si>
  <si>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</si>
  <si>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</si>
  <si>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</si>
  <si>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</si>
  <si>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</si>
  <si>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</si>
  <si>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</si>
  <si>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</si>
  <si>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</si>
  <si>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</si>
  <si>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</si>
  <si>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</si>
  <si>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</si>
  <si>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</si>
  <si>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</si>
  <si>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</si>
  <si>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</si>
  <si>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</si>
  <si>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</si>
  <si>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</si>
  <si>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</si>
  <si>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</si>
  <si>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</si>
  <si>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</si>
  <si>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</si>
  <si>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</si>
  <si>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</si>
  <si>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</si>
  <si>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</si>
  <si>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</si>
  <si>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</si>
  <si>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</si>
  <si>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</si>
  <si>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</si>
  <si>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</si>
  <si>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</si>
  <si>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</si>
  <si>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</si>
  <si>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</si>
  <si>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</si>
  <si>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</si>
  <si>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</si>
  <si>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</si>
  <si>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</si>
  <si>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</si>
  <si>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</si>
  <si>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</si>
  <si>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</si>
  <si>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</si>
  <si>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</si>
  <si>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</si>
  <si>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</si>
  <si>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</si>
  <si>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</si>
  <si>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</si>
  <si>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</si>
  <si>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</si>
  <si>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</si>
  <si>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</si>
  <si>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</si>
  <si>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</si>
  <si>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</si>
  <si>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</si>
  <si>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</si>
  <si>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</si>
  <si>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</si>
  <si>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</si>
  <si>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</si>
  <si>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</si>
  <si>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</si>
  <si>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</si>
  <si>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</si>
  <si>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</si>
  <si>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</si>
  <si>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</si>
  <si>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</si>
  <si>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</si>
  <si>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</si>
  <si>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</si>
  <si>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</si>
  <si>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</si>
  <si>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</si>
  <si>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</si>
  <si>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</si>
  <si>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</si>
  <si>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</si>
  <si>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</si>
  <si>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</si>
  <si>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</si>
  <si>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</si>
  <si>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</si>
  <si>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</si>
  <si>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</si>
  <si>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</si>
  <si>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</si>
  <si>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</si>
  <si>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</si>
  <si>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</si>
  <si>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</si>
  <si>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</si>
  <si>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</si>
  <si>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</si>
  <si>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</si>
  <si>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</si>
  <si>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</si>
  <si>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</si>
  <si>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</si>
  <si>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</si>
  <si>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</si>
  <si>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</si>
  <si>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</si>
  <si>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</si>
  <si>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</si>
  <si>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</si>
  <si>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</si>
  <si>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</si>
  <si>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</si>
  <si>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</si>
  <si>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</si>
  <si>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</si>
  <si>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</si>
  <si>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</si>
  <si>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</si>
  <si>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</si>
  <si>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</si>
  <si>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</si>
  <si>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</si>
  <si>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</si>
  <si>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</si>
  <si>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</si>
  <si>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</si>
  <si>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</si>
  <si>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</si>
  <si>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</si>
  <si>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</si>
  <si>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</si>
  <si>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</si>
  <si>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</si>
  <si>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</si>
  <si>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</si>
  <si>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</si>
  <si>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</si>
  <si>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</si>
  <si>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</si>
  <si>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</si>
  <si>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</si>
  <si>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</si>
  <si>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</si>
  <si>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</si>
  <si>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</si>
  <si>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</si>
  <si>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</si>
  <si>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</si>
  <si>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</si>
  <si>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</si>
  <si>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</si>
  <si>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</si>
  <si>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</si>
  <si>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</si>
  <si>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</si>
  <si>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</si>
  <si>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</si>
  <si>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</si>
  <si>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</si>
  <si>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</si>
  <si>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</si>
  <si>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</si>
  <si>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</si>
  <si>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</si>
  <si>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</si>
  <si>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</si>
  <si>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</si>
  <si>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</si>
  <si>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</si>
  <si>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</si>
  <si>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</si>
  <si>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</si>
  <si>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</si>
  <si>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</si>
  <si>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</si>
  <si>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</si>
  <si>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</si>
  <si>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</si>
  <si>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</si>
  <si>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</si>
  <si>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</si>
  <si>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</si>
  <si>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</si>
  <si>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</si>
  <si>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</si>
  <si>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</si>
  <si>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</si>
  <si>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</si>
  <si>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</si>
  <si>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</si>
  <si>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</si>
  <si>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</si>
  <si>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</si>
  <si>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</si>
  <si>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</si>
  <si>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</si>
  <si>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</si>
  <si>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</si>
  <si>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</si>
  <si>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</si>
  <si>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</si>
  <si>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</si>
  <si>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</si>
  <si>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</si>
  <si>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</si>
  <si>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</si>
  <si>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</si>
  <si>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</si>
  <si>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</si>
  <si>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</si>
  <si>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</si>
  <si>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</si>
  <si>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</si>
  <si>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</si>
  <si>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</si>
  <si>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</si>
  <si>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</si>
  <si>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</si>
  <si>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</si>
  <si>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</si>
  <si>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</si>
  <si>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</si>
  <si>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</si>
  <si>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</si>
  <si>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</si>
  <si>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</si>
  <si>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</si>
  <si>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</si>
  <si>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</si>
  <si>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</si>
  <si>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</si>
  <si>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</si>
  <si>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</si>
  <si>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</si>
  <si>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</si>
  <si>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</si>
  <si>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</si>
  <si>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</si>
  <si>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</si>
  <si>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</si>
  <si>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</si>
  <si>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</si>
  <si>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</si>
  <si>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</si>
  <si>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</si>
  <si>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</si>
  <si>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</si>
  <si>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</si>
  <si>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</si>
  <si>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</si>
  <si>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</si>
  <si>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</si>
  <si>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</si>
  <si>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</si>
  <si>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</si>
  <si>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</si>
  <si>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PO4612-MON-20260205 - RV Approved</t>
  </si>
  <si>
    <t>Catladder - Balance</t>
  </si>
  <si>
    <t>Fire Detection System - Installation Complete</t>
  </si>
  <si>
    <t>Lightning Protection - Design</t>
  </si>
  <si>
    <t>Lightning Protection - Installation Complete</t>
  </si>
  <si>
    <t>Cameras &amp; Perimeter Lighing - Deposit</t>
  </si>
  <si>
    <t>Cameras &amp; Perimeter Lighing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</si>
  <si>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</si>
  <si>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</si>
  <si>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</si>
  <si>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</si>
  <si>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</si>
  <si>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</si>
  <si>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</si>
  <si>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</si>
  <si>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</si>
  <si>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</si>
  <si>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</si>
  <si>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</si>
  <si>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</si>
  <si>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</si>
  <si>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</si>
  <si>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</si>
  <si>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</si>
  <si>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</si>
  <si>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</si>
  <si>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</si>
  <si>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</si>
  <si>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</si>
  <si>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</si>
  <si>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</si>
  <si>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</si>
  <si>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</si>
  <si>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</si>
  <si>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</si>
  <si>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</si>
  <si>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</si>
  <si>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</si>
  <si>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</si>
  <si>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</si>
  <si>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</si>
  <si>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</si>
  <si>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</si>
  <si>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</si>
  <si>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</si>
  <si>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</si>
  <si>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</si>
  <si>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</si>
  <si>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</si>
  <si>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</si>
  <si>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</si>
  <si>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</si>
  <si>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</si>
  <si>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</si>
  <si>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</si>
  <si>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</si>
  <si>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</si>
  <si>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</si>
  <si>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</si>
  <si>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</si>
  <si>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</si>
  <si>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</si>
  <si>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</si>
  <si>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</si>
  <si>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</si>
  <si>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</si>
  <si>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</si>
  <si>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</si>
  <si>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</si>
  <si>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</si>
  <si>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</si>
  <si>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</si>
  <si>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</si>
  <si>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</si>
  <si>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</si>
  <si>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</si>
  <si>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</si>
  <si>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</si>
  <si>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</si>
  <si>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</si>
  <si>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</si>
  <si>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</si>
  <si>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</si>
  <si>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</si>
  <si>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</si>
  <si>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</si>
  <si>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</si>
  <si>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</si>
  <si>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</si>
  <si>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</si>
  <si>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</si>
  <si>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</si>
  <si>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</si>
  <si>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</si>
  <si>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</si>
  <si>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</si>
  <si>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</si>
  <si>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</si>
  <si>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</si>
  <si>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</si>
  <si>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</si>
  <si>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</si>
  <si>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</si>
  <si>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</si>
  <si>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</si>
  <si>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</si>
  <si>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</si>
  <si>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</si>
  <si>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</si>
  <si>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</si>
  <si>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</si>
  <si>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</si>
  <si>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</si>
  <si>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</si>
  <si>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</si>
  <si>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</si>
  <si>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</si>
  <si>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</si>
  <si>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</si>
  <si>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</si>
  <si>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</si>
  <si>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</si>
  <si>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</si>
  <si>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</si>
  <si>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</si>
  <si>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</si>
  <si>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</si>
  <si>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</si>
  <si>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</si>
  <si>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</si>
  <si>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</si>
  <si>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</si>
  <si>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</si>
  <si>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</si>
  <si>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</si>
  <si>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</si>
  <si>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</si>
  <si>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</si>
  <si>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</si>
  <si>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</si>
  <si>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</si>
  <si>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</si>
  <si>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</si>
  <si>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</si>
  <si>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</si>
  <si>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</si>
  <si>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</si>
  <si>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</si>
  <si>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</si>
  <si>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</si>
  <si>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</si>
  <si>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</si>
  <si>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</si>
  <si>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</si>
  <si>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</si>
  <si>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</si>
  <si>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</si>
  <si>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</si>
  <si>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</si>
  <si>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</si>
  <si>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</si>
  <si>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</si>
  <si>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</si>
  <si>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</si>
  <si>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</si>
  <si>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</si>
  <si>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</si>
  <si>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</si>
  <si>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</si>
  <si>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</si>
  <si>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</si>
  <si>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</si>
  <si>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</si>
  <si>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</si>
  <si>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</si>
  <si>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</si>
  <si>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</si>
  <si>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</si>
  <si>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</si>
  <si>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</si>
  <si>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</si>
  <si>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</si>
  <si>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</si>
  <si>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</si>
  <si>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</si>
  <si>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</si>
  <si>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</si>
  <si>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</si>
  <si>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</si>
  <si>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</si>
  <si>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</si>
  <si>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</si>
  <si>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</si>
  <si>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</si>
  <si>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</si>
  <si>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</si>
  <si>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</si>
  <si>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</si>
  <si>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</si>
  <si>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</si>
  <si>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</si>
  <si>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</si>
  <si>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</si>
  <si>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</si>
  <si>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</si>
  <si>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</si>
  <si>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</si>
  <si>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</si>
  <si>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</si>
  <si>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</si>
  <si>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</si>
  <si>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</si>
  <si>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</si>
  <si>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</si>
  <si>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</si>
  <si>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</si>
  <si>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</si>
  <si>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</si>
  <si>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</si>
  <si>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</si>
  <si>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</si>
  <si>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</si>
  <si>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</si>
  <si>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</si>
  <si>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</si>
  <si>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</si>
  <si>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</si>
  <si>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</si>
  <si>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</si>
  <si>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</si>
  <si>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</si>
  <si>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</si>
  <si>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</si>
  <si>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</si>
  <si>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</si>
  <si>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</si>
  <si>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</si>
  <si>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</si>
  <si>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</si>
  <si>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</si>
  <si>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</si>
  <si>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</si>
  <si>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</si>
  <si>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</si>
  <si>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</si>
  <si>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</si>
  <si>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</si>
  <si>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</si>
  <si>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</si>
  <si>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</si>
  <si>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</si>
  <si>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</si>
  <si>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</si>
  <si>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</si>
  <si>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</si>
  <si>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</si>
  <si>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</si>
  <si>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</si>
  <si>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</si>
  <si>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</si>
  <si>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</si>
  <si>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</si>
  <si>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</si>
  <si>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</si>
  <si>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</si>
  <si>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</si>
  <si>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</si>
  <si>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</si>
  <si>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</si>
  <si>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</si>
  <si>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</si>
  <si>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</si>
  <si>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</si>
  <si>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</si>
  <si>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</si>
  <si>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</si>
  <si>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</si>
  <si>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</si>
  <si>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</si>
  <si>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Fiducia Construction CC - INV05456</t>
  </si>
  <si>
    <t>L&amp;B Consulting INV-2233</t>
  </si>
  <si>
    <t>Catladder - Drawing and Fabrication</t>
  </si>
  <si>
    <t>Fire Detection System - Design &amp; Procure</t>
  </si>
  <si>
    <t>Jinko 635W BDX Modules</t>
  </si>
  <si>
    <t>JKM635N-66HL4m-BDX</t>
  </si>
  <si>
    <t>ea</t>
  </si>
  <si>
    <t>Jinko 620W Bifacial Modules</t>
  </si>
  <si>
    <t>Jinko JKM620N-66HL4M Bifacial Dbl Glass</t>
  </si>
  <si>
    <t>All invoicing is to be sent to accounts@emergy.co.za</t>
  </si>
  <si>
    <t>PO4642-MON-20260226</t>
  </si>
  <si>
    <t>MSA</t>
  </si>
  <si>
    <t>PO4642-MON-20260226 - RV Approved</t>
  </si>
  <si>
    <t>Containers delivered</t>
  </si>
  <si>
    <t>Brackets and Trays</t>
  </si>
  <si>
    <t>Mechanical Fabrication - Aircons/Doors/etc</t>
  </si>
  <si>
    <t xml:space="preserve">Container Painting </t>
  </si>
  <si>
    <t>Fit Out</t>
  </si>
  <si>
    <t>Land Surveying</t>
  </si>
  <si>
    <t>Plinths &amp; Substation Building - Deposit</t>
  </si>
  <si>
    <t>Plinths &amp; Substation Building - Balance</t>
  </si>
  <si>
    <t>Busbar Tint</t>
  </si>
  <si>
    <t>SunSpot</t>
  </si>
  <si>
    <t>General</t>
  </si>
  <si>
    <t>7th Avenue</t>
  </si>
  <si>
    <t>SteelPark</t>
  </si>
  <si>
    <t>Riverside Mall</t>
  </si>
  <si>
    <t>Topsteel</t>
  </si>
  <si>
    <t>PnP Bethal</t>
  </si>
  <si>
    <t>PO4646-GEN-20260227</t>
  </si>
  <si>
    <t>All invoicing is to be sent to accounts@emergy.co.za &amp; roedolph@emergentenergy.co.za</t>
  </si>
  <si>
    <t>PO4647-MON-20260227</t>
  </si>
  <si>
    <t>Richards Bay OCCUPATIONAL Health</t>
  </si>
  <si>
    <t>All invoicing is to be sent to accounts@emergy.co.za &amp; shauns@emergentenergy.co.za. Ref:  INV0027827</t>
  </si>
  <si>
    <t>BASELINE MEDICAL</t>
  </si>
  <si>
    <t>SPIROMETRY</t>
  </si>
  <si>
    <t>HEAT STRESS TEST</t>
  </si>
  <si>
    <t>Richards Bay Occupational Heath- Marius Smit</t>
  </si>
  <si>
    <t>PO4647-MON-20260227 - RV Approved</t>
  </si>
  <si>
    <t>Richards Bay Medical - INV0027827</t>
  </si>
  <si>
    <t>Plinth Excavation &amp; Casting</t>
  </si>
  <si>
    <t>Plinth Curing &amp; Sign off</t>
  </si>
  <si>
    <t>Control Room Fabrication</t>
  </si>
  <si>
    <t>Control Room Installation</t>
  </si>
  <si>
    <t>Catladder Installation</t>
  </si>
  <si>
    <t>Catladder Sign Off</t>
  </si>
  <si>
    <t>Control Room Sign Off</t>
  </si>
  <si>
    <t>MV Room Construction</t>
  </si>
  <si>
    <t>MV Room Sign Off</t>
  </si>
  <si>
    <t>Fence &amp; Access Gate Installation</t>
  </si>
  <si>
    <t>Fence &amp; Access Gate Sign Off</t>
  </si>
  <si>
    <t>Project Plan</t>
  </si>
  <si>
    <t xml:space="preserve">Project Start Date </t>
  </si>
  <si>
    <t xml:space="preserve">Display Week </t>
  </si>
  <si>
    <t>Project Name</t>
  </si>
  <si>
    <t>WBS</t>
  </si>
  <si>
    <t>TASK</t>
  </si>
  <si>
    <t>LEAD</t>
  </si>
  <si>
    <t>START</t>
  </si>
  <si>
    <t>END</t>
  </si>
  <si>
    <t>DAYS</t>
  </si>
  <si>
    <t>% DONE</t>
  </si>
  <si>
    <t>WORK DAYS</t>
  </si>
  <si>
    <t>Resource 1</t>
  </si>
  <si>
    <t>Resource 2</t>
  </si>
  <si>
    <t>Brakes, George</t>
  </si>
  <si>
    <t>Neville</t>
  </si>
  <si>
    <t xml:space="preserve">Display Year </t>
  </si>
  <si>
    <t>% Forecasted</t>
  </si>
  <si>
    <t>Surveys/Permits/HSE</t>
  </si>
  <si>
    <t>Brown Field - RSLP - Lightning Protection</t>
  </si>
  <si>
    <t>Brown Field - HSEC Registration and Safety File - LogiVest - Fire Protection</t>
  </si>
  <si>
    <t>Green Field - HSEC Registration and Safety File - JA Electrical - Solar Installer</t>
  </si>
  <si>
    <t>Green Field - HSEC Registration and Safety File - SCO - Logistics Partner</t>
  </si>
  <si>
    <t>Access &amp; Logistics</t>
  </si>
  <si>
    <t>Kick Off Meeting - Teams</t>
  </si>
  <si>
    <t>Offloading Plan</t>
  </si>
  <si>
    <t>Clearance routes for delivery trucks</t>
  </si>
  <si>
    <t>Road reinforcement for delivery trucks - If Applicable</t>
  </si>
  <si>
    <t>LV Design</t>
  </si>
  <si>
    <t>DC Design - Rooftop</t>
  </si>
  <si>
    <t>DC Design - Ground Mount</t>
  </si>
  <si>
    <t>DC Design - Carport</t>
  </si>
  <si>
    <t>Civil Design</t>
  </si>
  <si>
    <t>Geotechnical Survey - Mondi</t>
  </si>
  <si>
    <t>Topographical Survey - Mondi</t>
  </si>
  <si>
    <t>Structural Assessment - EE</t>
  </si>
  <si>
    <t>Work Permit at Department of Labour - EE</t>
  </si>
  <si>
    <t>Lightning Protection</t>
  </si>
  <si>
    <t>Civil Design Mondi Review</t>
  </si>
  <si>
    <t>Civil Design NRG Review</t>
  </si>
  <si>
    <t>DC Design - Rooftop Mondi Review</t>
  </si>
  <si>
    <t>DC Design - Rooftop NRG Review</t>
  </si>
  <si>
    <t>DC Design - Ground Mount Mondi Review</t>
  </si>
  <si>
    <t>DC Design - Ground Mount NRG Review</t>
  </si>
  <si>
    <t>DC Design - Carport Mondi Review</t>
  </si>
  <si>
    <t>DC Design - Carport NRG Review</t>
  </si>
  <si>
    <t>LV Design Mondi Review</t>
  </si>
  <si>
    <t>LV Design NRG Review</t>
  </si>
  <si>
    <t>MV Design Mondi Review</t>
  </si>
  <si>
    <t>MV Design NRG Review</t>
  </si>
  <si>
    <t>Protection Design Mondi Review</t>
  </si>
  <si>
    <t>Protection Design NRG Review</t>
  </si>
  <si>
    <t>Lightning Protection Mondi Review</t>
  </si>
  <si>
    <t>Lightning Protection NRG Review</t>
  </si>
  <si>
    <t>Fire Protection Mondi Review</t>
  </si>
  <si>
    <t>Fire Protection NRG Review</t>
  </si>
  <si>
    <t>Communication &amp; Network</t>
  </si>
  <si>
    <t>Communication &amp; Network Mondi Review</t>
  </si>
  <si>
    <t>Communication &amp; Network NRG Review</t>
  </si>
  <si>
    <t>Commissioning Process</t>
  </si>
  <si>
    <t>Commissioning Process Mondi Review</t>
  </si>
  <si>
    <t>Commissioning Process NRG Review</t>
  </si>
  <si>
    <t>MV Switchgear</t>
  </si>
  <si>
    <t>KwickSpace Control Room</t>
  </si>
  <si>
    <t>LV Cable</t>
  </si>
  <si>
    <t>MV Cable</t>
  </si>
  <si>
    <t>Earth Cable</t>
  </si>
  <si>
    <t>IBR Structure</t>
  </si>
  <si>
    <t>Cable Trays</t>
  </si>
  <si>
    <t>Revenue Meters &amp; CTs</t>
  </si>
  <si>
    <t>Controllers &amp; SCADA</t>
  </si>
  <si>
    <t>Manhole Installation</t>
  </si>
  <si>
    <t xml:space="preserve">MV Trenching </t>
  </si>
  <si>
    <t>Waterpoint Installation</t>
  </si>
  <si>
    <t>Waterpoint Sign Off</t>
  </si>
  <si>
    <t>Fire Protection - Oscillator Installation</t>
  </si>
  <si>
    <t>Fire Protection - LHD Installation</t>
  </si>
  <si>
    <t>Fire Protection Sign Off</t>
  </si>
  <si>
    <t>Lightning Protection Installation</t>
  </si>
  <si>
    <t>CCTV &amp; Lighting Installation</t>
  </si>
  <si>
    <t>CCTV &amp; Lighting Sign Off</t>
  </si>
  <si>
    <t>Ground Mount Installation</t>
  </si>
  <si>
    <t>Piling of Pillars - Zone 1</t>
  </si>
  <si>
    <t>Installation of Rails - Zone 1</t>
  </si>
  <si>
    <t>Golden Table Signoff</t>
  </si>
  <si>
    <t>Installation of Modules Zone 1</t>
  </si>
  <si>
    <t>Delivery of Modules Zone 1</t>
  </si>
  <si>
    <t>Signoff on Structure for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</si>
  <si>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</si>
  <si>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</si>
  <si>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</si>
  <si>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</si>
  <si>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</si>
  <si>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</si>
  <si>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</si>
  <si>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</si>
  <si>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</si>
  <si>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</si>
  <si>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Termination Zone 1</t>
  </si>
  <si>
    <t>DC Termination Zone 2</t>
  </si>
  <si>
    <t>DC Termination Zone 3</t>
  </si>
  <si>
    <t>Carport Installation</t>
  </si>
  <si>
    <t>Rooftop Installation</t>
  </si>
  <si>
    <t>Mounting Structure Installation - Mill</t>
  </si>
  <si>
    <t>Mounting Structure Installation - Workshop</t>
  </si>
  <si>
    <t>Cable Tray Installation - Mill</t>
  </si>
  <si>
    <t>Cable Tray Installation - Workshop</t>
  </si>
  <si>
    <t>Installation of Modules Mill</t>
  </si>
  <si>
    <t>Installation of Modules Workshop</t>
  </si>
  <si>
    <t>DC Cabling - Mill</t>
  </si>
  <si>
    <t>DC Cabling - Workshop</t>
  </si>
  <si>
    <t>DC Stringing - Mill</t>
  </si>
  <si>
    <t>DC Stringing - Workshop</t>
  </si>
  <si>
    <t>Client Sign off</t>
  </si>
  <si>
    <t xml:space="preserve">Delivery &amp; Lifting of Mounting Structure </t>
  </si>
  <si>
    <t>Delivery &amp; Lifting of Modules</t>
  </si>
  <si>
    <t>Mounting Structure Inspection - Mill</t>
  </si>
  <si>
    <t>Mounting Structure Inspection - Workshop</t>
  </si>
  <si>
    <t>Cable Tray Inspection - Mill</t>
  </si>
  <si>
    <t>Cable Tray Inspection - Workshop</t>
  </si>
  <si>
    <t>Inspection of Modules Mill</t>
  </si>
  <si>
    <t>Inspection of Modules Workshop</t>
  </si>
  <si>
    <t>LV &amp; MV Installation</t>
  </si>
  <si>
    <t>Rigging of Transformers</t>
  </si>
  <si>
    <t>Rigging of Inverter Containers</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</si>
  <si>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</si>
  <si>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</si>
  <si>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</si>
  <si>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</si>
  <si>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</si>
  <si>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</si>
  <si>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</si>
  <si>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MV Switchgear Commissioning</t>
  </si>
  <si>
    <t>Transformer Commssioning</t>
  </si>
  <si>
    <t>Inverter Cold Commissioning</t>
  </si>
  <si>
    <t>Plant Controller Commissioning</t>
  </si>
  <si>
    <t>Meter Commissioning</t>
  </si>
  <si>
    <t>Control Room Backup System</t>
  </si>
  <si>
    <t>Capacity Tests</t>
  </si>
  <si>
    <t xml:space="preserve">Written Practical Completion </t>
  </si>
  <si>
    <t>Handovers</t>
  </si>
  <si>
    <t>Handover to Fedgroup</t>
  </si>
  <si>
    <t>Handover to Mondi</t>
  </si>
  <si>
    <t>Charity Installation</t>
  </si>
  <si>
    <t>Project Duration (Months)</t>
  </si>
  <si>
    <t>Construction Duration (Months)</t>
  </si>
  <si>
    <t>Control Room Backup System Installation</t>
  </si>
  <si>
    <t>GROUND MOUNT SYSTEM</t>
  </si>
  <si>
    <t>ROOFTOP SYSTEM</t>
  </si>
  <si>
    <t>PV CARPORT SYTEM</t>
  </si>
  <si>
    <t>TOTAL SYSTEM WATT SIZE</t>
  </si>
  <si>
    <t>JA Electrical</t>
  </si>
  <si>
    <t>Labour Rate</t>
  </si>
  <si>
    <t>Luken Solar</t>
  </si>
  <si>
    <t>Cost</t>
  </si>
  <si>
    <t>Equipment</t>
  </si>
  <si>
    <t>Logistics</t>
  </si>
  <si>
    <t>DC EQUIPMENT</t>
  </si>
  <si>
    <t>Size</t>
  </si>
  <si>
    <t>Labour Accommodation (5 Months)</t>
  </si>
  <si>
    <t>HSE Compliance</t>
  </si>
  <si>
    <t>Total Cost (Rooftop &amp; Carport)</t>
  </si>
  <si>
    <t>Installation/Logistics/Compliance</t>
  </si>
  <si>
    <t>AC EQUIPMENT</t>
  </si>
  <si>
    <t>Labour Accommodation (6 Months)</t>
  </si>
  <si>
    <t>P &amp; Gs</t>
  </si>
  <si>
    <t>MV Equipment</t>
  </si>
  <si>
    <t>Comms</t>
  </si>
  <si>
    <t>Civil Works</t>
  </si>
  <si>
    <t>Site Cleaning</t>
  </si>
  <si>
    <t>Heat Detection</t>
  </si>
  <si>
    <t>Site Establishment &amp; Logistics</t>
  </si>
  <si>
    <t>GROUND MOUNT SYSTEM - 4 Teams</t>
  </si>
  <si>
    <t>ROOFTOP SYSTEM - 2 Teams</t>
  </si>
  <si>
    <t>PV CARPORT SYTEM One of the rooftop teams</t>
  </si>
  <si>
    <t>Living Out Rate</t>
  </si>
  <si>
    <t>Total Labour Rate</t>
  </si>
  <si>
    <t>Civils (Less Ramming cost)</t>
  </si>
  <si>
    <t>Included ramming cost in installation portion</t>
  </si>
  <si>
    <t>Included the cost in the Installation portion</t>
  </si>
  <si>
    <t>630mm² x 1 Core, Cu, 6350/11000V, XLPE,AWA, Type A</t>
  </si>
  <si>
    <t>Huawei 330KTL - H1</t>
  </si>
  <si>
    <t>OLEA Training and SHEQ Services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</si>
  <si>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</si>
  <si>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</si>
  <si>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</si>
  <si>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</si>
  <si>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</si>
  <si>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</si>
  <si>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PO4650-MON-20260302 - RV Approved</t>
  </si>
  <si>
    <t>Green Field - HSE File - Control Room - KwickSpace</t>
  </si>
  <si>
    <t>Green Field - Safety File - Security Fence and Alarms - ClearVu Fence</t>
  </si>
  <si>
    <t>MV Room Building schedule</t>
  </si>
  <si>
    <t>OWNER</t>
  </si>
  <si>
    <t>Shaun</t>
  </si>
  <si>
    <t>Shaun/Gerhard</t>
  </si>
  <si>
    <t>Marius/Shaun</t>
  </si>
  <si>
    <t>Shaun/Roedolph</t>
  </si>
  <si>
    <t>Remove - Logivest to execute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</si>
</sst>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s>
  <fonts count="94">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u/>
      <sz val="8"/>
      <color indexed="12"/>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b/>
      <sz val="8"/>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s>
  <fills count="24">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indexed="9"/>
        <bgColor indexed="64"/>
      </patternFill>
    </fill>
    <fill>
      <patternFill patternType="solid">
        <fgColor theme="3" tint="0.79998168889431442"/>
        <bgColor rgb="FFD6F4D9"/>
      </patternFill>
    </fill>
    <fill>
      <patternFill patternType="solid">
        <fgColor theme="3" tint="0.79998168889431442"/>
        <bgColor indexed="64"/>
      </patternFill>
    </fill>
  </fills>
  <borders count="12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indexed="22"/>
      </top>
      <bottom style="thin">
        <color indexed="64"/>
      </bottom>
      <diagonal/>
    </border>
    <border>
      <left/>
      <right/>
      <top style="thin">
        <color rgb="FFEFEFEF"/>
      </top>
      <bottom style="thin">
        <color indexed="64"/>
      </bottom>
      <diagonal/>
    </border>
    <border>
      <left/>
      <right/>
      <top style="thin">
        <color indexed="64"/>
      </top>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style="thick">
        <color rgb="FFC00000"/>
      </left>
      <right style="medium">
        <color indexed="64"/>
      </right>
      <top/>
      <bottom style="medium">
        <color indexed="64"/>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162">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14" fontId="6" fillId="11" borderId="55" xfId="0" applyNumberFormat="1" applyFont="1" applyFill="1" applyBorder="1" applyAlignment="1" applyProtection="1">
      <alignment horizont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21" borderId="0" xfId="10" applyNumberFormat="1" applyFont="1" applyFill="1" applyAlignment="1" applyProtection="1">
      <alignment horizontal="right"/>
      <protection locked="0"/>
    </xf>
    <xf numFmtId="0" fontId="79" fillId="0" borderId="0" xfId="9" applyFont="1" applyProtection="1">
      <protection locked="0"/>
    </xf>
    <xf numFmtId="0" fontId="74" fillId="0" borderId="0" xfId="10" applyAlignment="1" applyProtection="1">
      <alignment horizontal="left"/>
    </xf>
    <xf numFmtId="0" fontId="81" fillId="0" borderId="0" xfId="9" applyFont="1"/>
    <xf numFmtId="0" fontId="81" fillId="0" borderId="0" xfId="9" applyFont="1" applyAlignment="1">
      <alignment horizontal="right" vertical="center"/>
    </xf>
    <xf numFmtId="0" fontId="83" fillId="0" borderId="0" xfId="9" applyFont="1"/>
    <xf numFmtId="176" fontId="84" fillId="0" borderId="103" xfId="9" applyNumberFormat="1" applyFont="1" applyBorder="1" applyAlignment="1">
      <alignment horizontal="center" vertical="center" shrinkToFit="1"/>
    </xf>
    <xf numFmtId="176" fontId="84" fillId="0" borderId="104" xfId="9" applyNumberFormat="1" applyFont="1" applyBorder="1" applyAlignment="1">
      <alignment horizontal="center" vertical="center" shrinkToFit="1"/>
    </xf>
    <xf numFmtId="176" fontId="84" fillId="0" borderId="105" xfId="9" applyNumberFormat="1" applyFont="1" applyBorder="1" applyAlignment="1">
      <alignment horizontal="center" vertical="center" shrinkToFit="1"/>
    </xf>
    <xf numFmtId="0" fontId="85" fillId="0" borderId="107" xfId="9" applyFont="1" applyBorder="1" applyAlignment="1">
      <alignment horizontal="left" vertical="center"/>
    </xf>
    <xf numFmtId="0" fontId="85" fillId="0" borderId="107" xfId="9" applyFont="1" applyBorder="1" applyAlignment="1">
      <alignment horizontal="center" vertical="center" wrapText="1"/>
    </xf>
    <xf numFmtId="0" fontId="86" fillId="0" borderId="107" xfId="9" applyFont="1" applyBorder="1" applyAlignment="1">
      <alignment horizontal="center" vertical="center" wrapText="1"/>
    </xf>
    <xf numFmtId="0" fontId="85" fillId="0" borderId="107" xfId="9" applyFont="1" applyBorder="1" applyAlignment="1">
      <alignment horizontal="center" vertical="center"/>
    </xf>
    <xf numFmtId="0" fontId="87" fillId="0" borderId="108" xfId="9" applyFont="1" applyBorder="1" applyAlignment="1">
      <alignment horizontal="center" vertical="center" shrinkToFit="1"/>
    </xf>
    <xf numFmtId="0" fontId="87" fillId="0" borderId="109" xfId="9" applyFont="1" applyBorder="1" applyAlignment="1">
      <alignment horizontal="center" vertical="center" shrinkToFit="1"/>
    </xf>
    <xf numFmtId="0" fontId="87" fillId="0" borderId="110" xfId="9" applyFont="1" applyBorder="1" applyAlignment="1">
      <alignment horizontal="center" vertical="center" shrinkToFit="1"/>
    </xf>
    <xf numFmtId="0" fontId="88" fillId="5" borderId="111" xfId="9" applyFont="1" applyFill="1" applyBorder="1" applyAlignment="1">
      <alignment vertical="center"/>
    </xf>
    <xf numFmtId="0" fontId="87" fillId="5" borderId="111" xfId="9" applyFont="1" applyFill="1" applyBorder="1" applyAlignment="1">
      <alignment vertical="center"/>
    </xf>
    <xf numFmtId="0" fontId="87" fillId="5" borderId="111" xfId="9" applyFont="1" applyFill="1" applyBorder="1" applyAlignment="1">
      <alignment horizontal="center" vertical="center"/>
    </xf>
    <xf numFmtId="1" fontId="87" fillId="5" borderId="111" xfId="11" applyNumberFormat="1" applyFont="1" applyFill="1" applyBorder="1" applyAlignment="1" applyProtection="1">
      <alignment horizontal="center" vertical="center"/>
    </xf>
    <xf numFmtId="9" fontId="87" fillId="5" borderId="111" xfId="11" applyFont="1" applyFill="1" applyBorder="1" applyAlignment="1" applyProtection="1">
      <alignment horizontal="center" vertical="center"/>
    </xf>
    <xf numFmtId="1" fontId="87" fillId="5" borderId="111" xfId="9" applyNumberFormat="1" applyFont="1" applyFill="1" applyBorder="1" applyAlignment="1">
      <alignment horizontal="center" vertical="center"/>
    </xf>
    <xf numFmtId="0" fontId="87" fillId="5" borderId="111" xfId="9" applyFont="1" applyFill="1" applyBorder="1" applyAlignment="1">
      <alignment horizontal="left" vertical="center"/>
    </xf>
    <xf numFmtId="0" fontId="87" fillId="0" borderId="111" xfId="9" applyFont="1" applyBorder="1" applyAlignment="1">
      <alignment horizontal="left" vertical="center"/>
    </xf>
    <xf numFmtId="0" fontId="87" fillId="0" borderId="111" xfId="9" applyFont="1" applyBorder="1" applyAlignment="1">
      <alignment vertical="center" wrapText="1"/>
    </xf>
    <xf numFmtId="0" fontId="87" fillId="0" borderId="111" xfId="9" applyFont="1" applyBorder="1" applyAlignment="1">
      <alignment vertical="center"/>
    </xf>
    <xf numFmtId="0" fontId="89" fillId="0" borderId="112" xfId="9" applyFont="1" applyBorder="1" applyAlignment="1">
      <alignment horizontal="center" vertical="center"/>
    </xf>
    <xf numFmtId="1" fontId="89" fillId="23" borderId="112" xfId="9" applyNumberFormat="1" applyFont="1" applyFill="1" applyBorder="1" applyAlignment="1">
      <alignment horizontal="center" vertical="center"/>
    </xf>
    <xf numFmtId="9" fontId="89" fillId="23" borderId="112" xfId="11" applyFont="1" applyFill="1" applyBorder="1" applyAlignment="1" applyProtection="1">
      <alignment horizontal="center" vertical="center"/>
    </xf>
    <xf numFmtId="1" fontId="89" fillId="0" borderId="112" xfId="9" applyNumberFormat="1" applyFont="1" applyBorder="1" applyAlignment="1">
      <alignment horizontal="center" vertical="center"/>
    </xf>
    <xf numFmtId="0" fontId="87" fillId="0" borderId="113" xfId="9" applyFont="1" applyBorder="1" applyAlignment="1">
      <alignment horizontal="left" vertical="center"/>
    </xf>
    <xf numFmtId="0" fontId="87" fillId="0" borderId="113" xfId="9" applyFont="1" applyBorder="1" applyAlignment="1">
      <alignment vertical="center" wrapText="1"/>
    </xf>
    <xf numFmtId="0" fontId="87" fillId="0" borderId="113" xfId="9" applyFont="1" applyBorder="1" applyAlignment="1">
      <alignment vertical="center"/>
    </xf>
    <xf numFmtId="0" fontId="87" fillId="7" borderId="113" xfId="9" applyFont="1" applyFill="1" applyBorder="1" applyAlignment="1">
      <alignment horizontal="left" vertical="center"/>
    </xf>
    <xf numFmtId="0" fontId="87" fillId="16" borderId="113" xfId="9" applyFont="1" applyFill="1" applyBorder="1" applyAlignment="1">
      <alignment vertical="center" wrapText="1"/>
    </xf>
    <xf numFmtId="0" fontId="87" fillId="0" borderId="114" xfId="9" applyFont="1" applyBorder="1" applyAlignment="1">
      <alignment horizontal="left" vertical="center"/>
    </xf>
    <xf numFmtId="1" fontId="89" fillId="0" borderId="115" xfId="9" applyNumberFormat="1" applyFont="1" applyBorder="1" applyAlignment="1">
      <alignment horizontal="center" vertical="center"/>
    </xf>
    <xf numFmtId="0" fontId="87" fillId="7" borderId="114" xfId="9" applyFont="1" applyFill="1" applyBorder="1" applyAlignment="1">
      <alignment horizontal="left" vertical="center"/>
    </xf>
    <xf numFmtId="0" fontId="87" fillId="0" borderId="114" xfId="9" applyFont="1" applyBorder="1" applyAlignment="1">
      <alignment vertical="center"/>
    </xf>
    <xf numFmtId="0" fontId="87" fillId="0" borderId="116" xfId="9" applyFont="1" applyBorder="1" applyAlignment="1">
      <alignment horizontal="left" vertical="center"/>
    </xf>
    <xf numFmtId="0" fontId="87" fillId="0" borderId="116" xfId="9" applyFont="1" applyBorder="1" applyAlignment="1">
      <alignment vertical="center" wrapText="1"/>
    </xf>
    <xf numFmtId="0" fontId="87" fillId="0" borderId="116" xfId="9" applyFont="1" applyBorder="1" applyAlignment="1">
      <alignment vertical="center"/>
    </xf>
    <xf numFmtId="0" fontId="89" fillId="0" borderId="117" xfId="9" applyFont="1" applyBorder="1" applyAlignment="1">
      <alignment horizontal="center" vertical="center"/>
    </xf>
    <xf numFmtId="1" fontId="89" fillId="23" borderId="117" xfId="9" applyNumberFormat="1" applyFont="1" applyFill="1" applyBorder="1" applyAlignment="1">
      <alignment horizontal="center" vertical="center"/>
    </xf>
    <xf numFmtId="9" fontId="89" fillId="23" borderId="117" xfId="11" applyFont="1" applyFill="1" applyBorder="1" applyAlignment="1" applyProtection="1">
      <alignment horizontal="center" vertical="center"/>
    </xf>
    <xf numFmtId="1" fontId="89" fillId="0" borderId="117" xfId="9" applyNumberFormat="1" applyFont="1" applyBorder="1" applyAlignment="1">
      <alignment horizontal="center" vertical="center"/>
    </xf>
    <xf numFmtId="1" fontId="89" fillId="0" borderId="0" xfId="9" applyNumberFormat="1" applyFont="1" applyAlignment="1">
      <alignment horizontal="center" vertical="center"/>
    </xf>
    <xf numFmtId="0" fontId="87" fillId="0" borderId="0" xfId="9" applyFont="1" applyAlignment="1">
      <alignment horizontal="left" vertical="center"/>
    </xf>
    <xf numFmtId="0" fontId="87" fillId="7" borderId="0" xfId="9" applyFont="1" applyFill="1" applyAlignment="1">
      <alignment horizontal="left" vertical="center"/>
    </xf>
    <xf numFmtId="0" fontId="87" fillId="0" borderId="0" xfId="9" applyFont="1" applyAlignment="1">
      <alignment vertical="center"/>
    </xf>
    <xf numFmtId="15" fontId="89" fillId="22" borderId="112" xfId="9" applyNumberFormat="1" applyFont="1" applyFill="1" applyBorder="1" applyAlignment="1">
      <alignment horizontal="center" vertical="center"/>
    </xf>
    <xf numFmtId="15" fontId="89" fillId="0" borderId="112" xfId="9" applyNumberFormat="1" applyFont="1" applyBorder="1" applyAlignment="1">
      <alignment horizontal="center" vertical="center"/>
    </xf>
    <xf numFmtId="15" fontId="89" fillId="22" borderId="117" xfId="9" applyNumberFormat="1" applyFont="1" applyFill="1" applyBorder="1" applyAlignment="1">
      <alignment horizontal="center" vertical="center"/>
    </xf>
    <xf numFmtId="15" fontId="89" fillId="0" borderId="117" xfId="9" applyNumberFormat="1" applyFont="1" applyBorder="1" applyAlignment="1">
      <alignment horizontal="center" vertical="center"/>
    </xf>
    <xf numFmtId="0" fontId="80" fillId="0" borderId="107" xfId="9" applyFont="1" applyBorder="1" applyAlignment="1">
      <alignment horizontal="center" vertical="center" wrapText="1"/>
    </xf>
    <xf numFmtId="0" fontId="87" fillId="6" borderId="113" xfId="9" applyFont="1" applyFill="1" applyBorder="1" applyAlignment="1">
      <alignment vertical="center" wrapText="1"/>
    </xf>
    <xf numFmtId="1" fontId="68" fillId="0" borderId="111" xfId="9" applyNumberFormat="1" applyFont="1" applyBorder="1" applyAlignment="1">
      <alignment horizontal="center" vertical="center"/>
    </xf>
    <xf numFmtId="1" fontId="90" fillId="0" borderId="112" xfId="9" applyNumberFormat="1" applyFont="1" applyBorder="1" applyAlignment="1">
      <alignment horizontal="center" vertical="center"/>
    </xf>
    <xf numFmtId="1" fontId="90" fillId="0" borderId="115" xfId="9" applyNumberFormat="1" applyFont="1" applyBorder="1" applyAlignment="1">
      <alignment horizontal="center" vertical="center"/>
    </xf>
    <xf numFmtId="1" fontId="90" fillId="0" borderId="0" xfId="9" applyNumberFormat="1" applyFont="1" applyAlignment="1">
      <alignment horizontal="center" vertical="center"/>
    </xf>
    <xf numFmtId="0" fontId="87" fillId="0" borderId="121" xfId="9" applyFont="1" applyBorder="1" applyAlignment="1">
      <alignment horizontal="left" vertical="center"/>
    </xf>
    <xf numFmtId="0" fontId="87" fillId="0" borderId="121" xfId="9" applyFont="1" applyBorder="1" applyAlignment="1">
      <alignment vertical="center" wrapText="1"/>
    </xf>
    <xf numFmtId="0" fontId="87" fillId="0" borderId="121" xfId="9" applyFont="1" applyBorder="1" applyAlignment="1">
      <alignment vertical="center"/>
    </xf>
    <xf numFmtId="0" fontId="89" fillId="0" borderId="122" xfId="9" applyFont="1" applyBorder="1" applyAlignment="1">
      <alignment horizontal="center" vertical="center"/>
    </xf>
    <xf numFmtId="15" fontId="89" fillId="22" borderId="122" xfId="9" applyNumberFormat="1" applyFont="1" applyFill="1" applyBorder="1" applyAlignment="1">
      <alignment horizontal="center" vertical="center"/>
    </xf>
    <xf numFmtId="15" fontId="89" fillId="0" borderId="122" xfId="9" applyNumberFormat="1" applyFont="1" applyBorder="1" applyAlignment="1">
      <alignment horizontal="center" vertical="center"/>
    </xf>
    <xf numFmtId="1" fontId="89" fillId="23" borderId="122" xfId="9" applyNumberFormat="1" applyFont="1" applyFill="1" applyBorder="1" applyAlignment="1">
      <alignment horizontal="center" vertical="center"/>
    </xf>
    <xf numFmtId="9" fontId="89" fillId="23" borderId="122" xfId="11" applyFont="1" applyFill="1" applyBorder="1" applyAlignment="1" applyProtection="1">
      <alignment horizontal="center" vertical="center"/>
    </xf>
    <xf numFmtId="1" fontId="89" fillId="0" borderId="122" xfId="9" applyNumberFormat="1" applyFont="1" applyBorder="1" applyAlignment="1">
      <alignment horizontal="center" vertical="center"/>
    </xf>
    <xf numFmtId="1" fontId="89" fillId="0" borderId="25" xfId="9" applyNumberFormat="1" applyFont="1" applyBorder="1" applyAlignment="1">
      <alignment horizontal="center" vertical="center"/>
    </xf>
    <xf numFmtId="1" fontId="90" fillId="0" borderId="25" xfId="9" applyNumberFormat="1" applyFont="1" applyBorder="1" applyAlignment="1">
      <alignment horizontal="center" vertical="center"/>
    </xf>
    <xf numFmtId="0" fontId="87" fillId="0" borderId="25" xfId="9" applyFont="1" applyBorder="1" applyAlignment="1">
      <alignment vertical="center"/>
    </xf>
    <xf numFmtId="15" fontId="87" fillId="5" borderId="111" xfId="9" applyNumberFormat="1" applyFont="1" applyFill="1" applyBorder="1" applyAlignment="1">
      <alignment horizontal="center" vertical="center"/>
    </xf>
    <xf numFmtId="0" fontId="76" fillId="0" borderId="0" xfId="9" applyFont="1" applyAlignment="1" applyProtection="1">
      <alignment horizontal="center" vertical="center"/>
      <protection locked="0"/>
    </xf>
    <xf numFmtId="0" fontId="80" fillId="0" borderId="0" xfId="9" applyFont="1" applyAlignment="1">
      <alignment horizontal="center"/>
    </xf>
    <xf numFmtId="0" fontId="81" fillId="0" borderId="0" xfId="9" applyFont="1" applyAlignment="1">
      <alignment horizontal="center"/>
    </xf>
    <xf numFmtId="0" fontId="83" fillId="0" borderId="0" xfId="9" applyFont="1" applyAlignment="1">
      <alignment horizontal="center"/>
    </xf>
    <xf numFmtId="0" fontId="88" fillId="5" borderId="111" xfId="9" applyFont="1" applyFill="1" applyBorder="1" applyAlignment="1">
      <alignment horizontal="center" vertical="center"/>
    </xf>
    <xf numFmtId="0" fontId="87" fillId="0" borderId="111" xfId="9" applyFont="1" applyBorder="1" applyAlignment="1">
      <alignment horizontal="center" vertical="center"/>
    </xf>
    <xf numFmtId="0" fontId="87" fillId="0" borderId="116" xfId="9" applyFont="1" applyBorder="1" applyAlignment="1">
      <alignment horizontal="center" vertical="center"/>
    </xf>
    <xf numFmtId="0" fontId="87" fillId="0" borderId="121" xfId="9" applyFont="1" applyBorder="1" applyAlignment="1">
      <alignment horizontal="center" vertical="center"/>
    </xf>
    <xf numFmtId="0" fontId="66" fillId="0" borderId="0" xfId="9" applyAlignment="1">
      <alignment horizontal="center"/>
    </xf>
    <xf numFmtId="0" fontId="87" fillId="12" borderId="113" xfId="9" applyFont="1" applyFill="1" applyBorder="1" applyAlignment="1">
      <alignment vertical="center"/>
    </xf>
    <xf numFmtId="0" fontId="87" fillId="15" borderId="113" xfId="9" applyFont="1" applyFill="1" applyBorder="1" applyAlignment="1">
      <alignment vertical="center" wrapText="1"/>
    </xf>
    <xf numFmtId="1" fontId="82" fillId="0" borderId="102" xfId="9" applyNumberFormat="1" applyFont="1" applyBorder="1" applyAlignment="1" applyProtection="1">
      <alignment horizontal="center" vertical="center"/>
      <protection locked="0"/>
    </xf>
    <xf numFmtId="0" fontId="72" fillId="0" borderId="0" xfId="9" applyFont="1" applyAlignment="1" applyProtection="1">
      <alignment horizontal="left" vertical="center"/>
      <protection locked="0"/>
    </xf>
    <xf numFmtId="0" fontId="93" fillId="0" borderId="2" xfId="0" applyFont="1" applyBorder="1" applyAlignment="1">
      <alignment horizontal="left"/>
    </xf>
    <xf numFmtId="3" fontId="93" fillId="0" borderId="2" xfId="0" applyNumberFormat="1" applyFont="1" applyBorder="1" applyAlignment="1">
      <alignment horizontal="center"/>
    </xf>
    <xf numFmtId="44" fontId="49" fillId="0" borderId="2" xfId="0" applyNumberFormat="1" applyFont="1" applyBorder="1"/>
    <xf numFmtId="167" fontId="93" fillId="0" borderId="2" xfId="3" applyFont="1" applyBorder="1" applyAlignment="1">
      <alignment horizontal="center"/>
    </xf>
    <xf numFmtId="167" fontId="6" fillId="7" borderId="0" xfId="0" applyNumberFormat="1" applyFont="1" applyFill="1" applyProtection="1">
      <protection locked="0"/>
    </xf>
    <xf numFmtId="44" fontId="6" fillId="7" borderId="0" xfId="0" applyNumberFormat="1" applyFont="1" applyFill="1" applyProtection="1">
      <protection locked="0"/>
    </xf>
    <xf numFmtId="0" fontId="93" fillId="6" borderId="2" xfId="0" applyFont="1" applyFill="1" applyBorder="1" applyAlignment="1">
      <alignment horizontal="left"/>
    </xf>
    <xf numFmtId="3" fontId="93" fillId="6" borderId="2" xfId="0" applyNumberFormat="1" applyFont="1" applyFill="1" applyBorder="1" applyAlignment="1">
      <alignment horizontal="center"/>
    </xf>
    <xf numFmtId="167" fontId="93" fillId="6" borderId="2" xfId="3" applyFont="1" applyFill="1" applyBorder="1" applyAlignment="1">
      <alignment horizontal="center"/>
    </xf>
    <xf numFmtId="44" fontId="49" fillId="6" borderId="2" xfId="0" applyNumberFormat="1" applyFont="1" applyFill="1" applyBorder="1"/>
    <xf numFmtId="167" fontId="93" fillId="0" borderId="2" xfId="3" applyFont="1" applyFill="1" applyBorder="1" applyAlignment="1">
      <alignment horizontal="center"/>
    </xf>
    <xf numFmtId="0" fontId="21" fillId="13" borderId="0" xfId="0" applyFont="1" applyFill="1" applyAlignment="1" applyProtection="1">
      <alignment horizontal="center"/>
      <protection locked="0"/>
    </xf>
    <xf numFmtId="166" fontId="5" fillId="13" borderId="0" xfId="3" applyNumberFormat="1" applyFont="1" applyFill="1" applyBorder="1" applyAlignment="1" applyProtection="1">
      <alignment horizontal="left" vertical="center"/>
      <protection locked="0"/>
    </xf>
    <xf numFmtId="0" fontId="6" fillId="13" borderId="0" xfId="0" applyFont="1" applyFill="1" applyAlignment="1" applyProtection="1">
      <alignment horizontal="left" vertical="center"/>
      <protection locked="0"/>
    </xf>
    <xf numFmtId="1" fontId="6" fillId="13" borderId="0" xfId="0" applyNumberFormat="1" applyFont="1" applyFill="1" applyAlignment="1" applyProtection="1">
      <alignment horizontal="center" vertical="center"/>
      <protection locked="0"/>
    </xf>
    <xf numFmtId="167" fontId="6" fillId="13" borderId="0" xfId="3" applyFont="1" applyFill="1" applyBorder="1" applyAlignment="1" applyProtection="1">
      <alignment horizontal="center"/>
      <protection locked="0"/>
    </xf>
    <xf numFmtId="168" fontId="5" fillId="13" borderId="0" xfId="0" applyNumberFormat="1" applyFont="1" applyFill="1" applyAlignment="1" applyProtection="1">
      <alignment horizontal="center"/>
      <protection locked="0"/>
    </xf>
    <xf numFmtId="14" fontId="5" fillId="13" borderId="0" xfId="0" applyNumberFormat="1" applyFont="1" applyFill="1" applyAlignment="1" applyProtection="1">
      <alignment horizontal="center"/>
      <protection locked="0"/>
    </xf>
    <xf numFmtId="8" fontId="6" fillId="7" borderId="0" xfId="0" applyNumberFormat="1" applyFont="1" applyFill="1" applyProtection="1">
      <protection locked="0"/>
    </xf>
    <xf numFmtId="14" fontId="71" fillId="11" borderId="62" xfId="0" applyNumberFormat="1" applyFont="1" applyFill="1" applyBorder="1" applyAlignment="1" applyProtection="1">
      <alignment horizontal="center"/>
      <protection locked="0"/>
    </xf>
    <xf numFmtId="14" fontId="71" fillId="11" borderId="72" xfId="0" applyNumberFormat="1"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0" borderId="118" xfId="0" applyFont="1" applyBorder="1" applyAlignment="1">
      <alignment horizontal="left" vertical="center"/>
    </xf>
    <xf numFmtId="0" fontId="0" fillId="0" borderId="118" xfId="0" applyBorder="1" applyAlignment="1">
      <alignment vertical="center"/>
    </xf>
    <xf numFmtId="0" fontId="6" fillId="0" borderId="118" xfId="0" applyFont="1" applyBorder="1" applyAlignment="1">
      <alignment vertical="center"/>
    </xf>
    <xf numFmtId="14" fontId="6" fillId="0" borderId="118" xfId="0" applyNumberFormat="1" applyFont="1" applyBorder="1" applyAlignment="1">
      <alignment vertical="center"/>
    </xf>
    <xf numFmtId="14" fontId="6" fillId="0" borderId="118" xfId="0" applyNumberFormat="1" applyFont="1" applyBorder="1" applyAlignment="1">
      <alignment horizontal="left" vertical="center"/>
    </xf>
    <xf numFmtId="1" fontId="82" fillId="0" borderId="0" xfId="9" applyNumberFormat="1" applyFont="1" applyAlignment="1" applyProtection="1">
      <alignment horizontal="center" vertical="center"/>
      <protection locked="0"/>
    </xf>
    <xf numFmtId="0" fontId="82" fillId="12" borderId="2" xfId="9" applyFont="1" applyFill="1" applyBorder="1" applyAlignment="1" applyProtection="1">
      <alignment horizontal="center" vertical="center"/>
      <protection locked="0"/>
    </xf>
    <xf numFmtId="0" fontId="77" fillId="0" borderId="0" xfId="9" applyFont="1" applyAlignment="1" applyProtection="1">
      <alignment horizontal="center"/>
      <protection locked="0"/>
    </xf>
    <xf numFmtId="0" fontId="81" fillId="0" borderId="0" xfId="9" applyFont="1" applyAlignment="1">
      <alignment horizontal="center" vertical="center"/>
    </xf>
    <xf numFmtId="0" fontId="88" fillId="5" borderId="113" xfId="9" applyFont="1" applyFill="1" applyBorder="1" applyAlignment="1">
      <alignment horizontal="center" vertical="center"/>
    </xf>
    <xf numFmtId="0" fontId="87" fillId="0" borderId="113" xfId="9" applyFont="1" applyBorder="1" applyAlignment="1">
      <alignment horizontal="center" vertical="center" wrapText="1"/>
    </xf>
    <xf numFmtId="0" fontId="87" fillId="0" borderId="116" xfId="9" applyFont="1" applyBorder="1" applyAlignment="1">
      <alignment horizontal="center" vertical="center" wrapText="1"/>
    </xf>
    <xf numFmtId="0" fontId="87" fillId="0" borderId="121" xfId="9" applyFont="1" applyBorder="1" applyAlignment="1">
      <alignment horizontal="center" vertical="center" wrapText="1"/>
    </xf>
    <xf numFmtId="0" fontId="87" fillId="15" borderId="113" xfId="9" applyFont="1" applyFill="1" applyBorder="1" applyAlignment="1">
      <alignment horizontal="center" vertical="center" wrapText="1"/>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49" fillId="0" borderId="119" xfId="9" applyFont="1" applyBorder="1" applyAlignment="1">
      <alignment horizontal="center" vertical="center"/>
    </xf>
    <xf numFmtId="0" fontId="49" fillId="0" borderId="0" xfId="9" applyFont="1" applyAlignment="1">
      <alignment horizontal="center" vertical="center"/>
    </xf>
    <xf numFmtId="0" fontId="49" fillId="0" borderId="120" xfId="9" applyFont="1" applyBorder="1" applyAlignment="1">
      <alignment horizontal="center" vertical="center"/>
    </xf>
    <xf numFmtId="175" fontId="82" fillId="0" borderId="103" xfId="9" applyNumberFormat="1" applyFont="1" applyBorder="1" applyAlignment="1">
      <alignment horizontal="center" vertical="center"/>
    </xf>
    <xf numFmtId="175" fontId="82" fillId="0" borderId="104" xfId="9" applyNumberFormat="1" applyFont="1" applyBorder="1" applyAlignment="1">
      <alignment horizontal="center" vertical="center"/>
    </xf>
    <xf numFmtId="175" fontId="82" fillId="0" borderId="105" xfId="9" applyNumberFormat="1" applyFont="1" applyBorder="1" applyAlignment="1">
      <alignment horizontal="center" vertical="center"/>
    </xf>
    <xf numFmtId="0" fontId="75" fillId="0" borderId="0" xfId="10" applyFont="1" applyBorder="1" applyAlignment="1" applyProtection="1">
      <alignment horizontal="left" vertical="center"/>
    </xf>
    <xf numFmtId="174" fontId="82" fillId="0" borderId="102" xfId="9" applyNumberFormat="1" applyFont="1" applyBorder="1" applyAlignment="1" applyProtection="1">
      <alignment horizontal="center" vertical="center" shrinkToFit="1"/>
      <protection locked="0"/>
    </xf>
    <xf numFmtId="174" fontId="82" fillId="0" borderId="106" xfId="9" applyNumberFormat="1" applyFont="1" applyBorder="1" applyAlignment="1" applyProtection="1">
      <alignment horizontal="center" vertical="center" shrinkToFit="1"/>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97" xfId="0" applyNumberFormat="1" applyFont="1" applyFill="1" applyBorder="1" applyAlignment="1" applyProtection="1">
      <alignment horizontal="center" vertical="center"/>
      <protection locked="0"/>
    </xf>
    <xf numFmtId="168" fontId="7" fillId="13" borderId="98" xfId="0" applyNumberFormat="1" applyFont="1" applyFill="1" applyBorder="1" applyAlignment="1" applyProtection="1">
      <alignment horizontal="center" vertical="center"/>
      <protection locked="0"/>
    </xf>
    <xf numFmtId="168" fontId="7" fillId="13" borderId="123"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97"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2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b val="0"/>
        <i val="0"/>
        <strike val="0"/>
        <condense val="0"/>
        <extend val="0"/>
        <outline val="0"/>
        <shadow val="0"/>
        <u val="none"/>
        <vertAlign val="baseline"/>
        <sz val="9"/>
        <color theme="0"/>
        <name val="Proxima Nova Lt"/>
        <scheme val="none"/>
      </font>
      <numFmt numFmtId="177"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1.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styles" Target="styles.xml"/><Relationship Id="rId40" Type="http://schemas.microsoft.com/office/2017/10/relationships/person" Target="persons/perso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6.xml"/><Relationship Id="rId30" Type="http://schemas.openxmlformats.org/officeDocument/2006/relationships/worksheet" Target="worksheets/sheet29.xml"/><Relationship Id="rId35" Type="http://schemas.microsoft.com/office/2007/relationships/slicerCache" Target="slicerCaches/slicerCache1.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19120054.408073202</c:v>
                </c:pt>
                <c:pt idx="59">
                  <c:v>19495054.408073202</c:v>
                </c:pt>
                <c:pt idx="60">
                  <c:v>25560663.658073202</c:v>
                </c:pt>
                <c:pt idx="61">
                  <c:v>28377892.898073204</c:v>
                </c:pt>
                <c:pt idx="62">
                  <c:v>31238054.788073204</c:v>
                </c:pt>
                <c:pt idx="63">
                  <c:v>32343314.638073206</c:v>
                </c:pt>
                <c:pt idx="64">
                  <c:v>32694297.938073207</c:v>
                </c:pt>
                <c:pt idx="65">
                  <c:v>32694297.938073207</c:v>
                </c:pt>
                <c:pt idx="66">
                  <c:v>42371210.324073203</c:v>
                </c:pt>
                <c:pt idx="67">
                  <c:v>43726826.524073206</c:v>
                </c:pt>
                <c:pt idx="68">
                  <c:v>45973801.185598262</c:v>
                </c:pt>
                <c:pt idx="69">
                  <c:v>51173012.592589006</c:v>
                </c:pt>
                <c:pt idx="70">
                  <c:v>73912803.011589006</c:v>
                </c:pt>
                <c:pt idx="71">
                  <c:v>74022753.011589006</c:v>
                </c:pt>
                <c:pt idx="72">
                  <c:v>74022753.011589006</c:v>
                </c:pt>
                <c:pt idx="73">
                  <c:v>74272753.011589006</c:v>
                </c:pt>
                <c:pt idx="74">
                  <c:v>80378952.007589012</c:v>
                </c:pt>
                <c:pt idx="75">
                  <c:v>118603652.75257823</c:v>
                </c:pt>
                <c:pt idx="76">
                  <c:v>119023352.15257823</c:v>
                </c:pt>
                <c:pt idx="77">
                  <c:v>119726522.15257823</c:v>
                </c:pt>
                <c:pt idx="78">
                  <c:v>119726522.15257823</c:v>
                </c:pt>
                <c:pt idx="79">
                  <c:v>129972761.69757824</c:v>
                </c:pt>
                <c:pt idx="80">
                  <c:v>130537461.09757824</c:v>
                </c:pt>
                <c:pt idx="81">
                  <c:v>130537461.09757824</c:v>
                </c:pt>
                <c:pt idx="82">
                  <c:v>130537461.09757824</c:v>
                </c:pt>
                <c:pt idx="83">
                  <c:v>132338766.44757824</c:v>
                </c:pt>
                <c:pt idx="84">
                  <c:v>143376076.78689101</c:v>
                </c:pt>
                <c:pt idx="85">
                  <c:v>143990026.78689101</c:v>
                </c:pt>
                <c:pt idx="86">
                  <c:v>143990026.78689101</c:v>
                </c:pt>
                <c:pt idx="87">
                  <c:v>143990026.78689101</c:v>
                </c:pt>
                <c:pt idx="88">
                  <c:v>144661687.71189103</c:v>
                </c:pt>
                <c:pt idx="89">
                  <c:v>144776687.71189103</c:v>
                </c:pt>
                <c:pt idx="90">
                  <c:v>144776687.71189103</c:v>
                </c:pt>
                <c:pt idx="91">
                  <c:v>144776687.71189103</c:v>
                </c:pt>
                <c:pt idx="92">
                  <c:v>144834187.71189103</c:v>
                </c:pt>
                <c:pt idx="93">
                  <c:v>144834187.71189103</c:v>
                </c:pt>
                <c:pt idx="94">
                  <c:v>144834187.71189103</c:v>
                </c:pt>
                <c:pt idx="95">
                  <c:v>144834187.71189103</c:v>
                </c:pt>
                <c:pt idx="96">
                  <c:v>144834187.71189103</c:v>
                </c:pt>
                <c:pt idx="97">
                  <c:v>144834187.71189103</c:v>
                </c:pt>
                <c:pt idx="98">
                  <c:v>144834187.71189103</c:v>
                </c:pt>
                <c:pt idx="99">
                  <c:v>144834187.71189103</c:v>
                </c:pt>
                <c:pt idx="100">
                  <c:v>144834187.71189103</c:v>
                </c:pt>
                <c:pt idx="101">
                  <c:v>144834187.71189103</c:v>
                </c:pt>
                <c:pt idx="102">
                  <c:v>144834187.71189103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-19120054.408073202</c:v>
                </c:pt>
                <c:pt idx="59">
                  <c:v>-19495054.408073202</c:v>
                </c:pt>
                <c:pt idx="60">
                  <c:v>-25560663.658073202</c:v>
                </c:pt>
                <c:pt idx="61">
                  <c:v>-28377892.898073204</c:v>
                </c:pt>
                <c:pt idx="62">
                  <c:v>-31238054.788073204</c:v>
                </c:pt>
                <c:pt idx="63">
                  <c:v>-32343314.638073206</c:v>
                </c:pt>
                <c:pt idx="64">
                  <c:v>-32694297.938073207</c:v>
                </c:pt>
                <c:pt idx="65">
                  <c:v>-32694297.938073207</c:v>
                </c:pt>
                <c:pt idx="66">
                  <c:v>3128789.6759267971</c:v>
                </c:pt>
                <c:pt idx="67">
                  <c:v>1773173.4759267941</c:v>
                </c:pt>
                <c:pt idx="68">
                  <c:v>-473801.18559826165</c:v>
                </c:pt>
                <c:pt idx="69">
                  <c:v>-5673012.5925890058</c:v>
                </c:pt>
                <c:pt idx="70">
                  <c:v>-24412803.011589006</c:v>
                </c:pt>
                <c:pt idx="71">
                  <c:v>-24522753.011589006</c:v>
                </c:pt>
                <c:pt idx="72">
                  <c:v>-9522753.0115890056</c:v>
                </c:pt>
                <c:pt idx="73">
                  <c:v>-9772753.0115890056</c:v>
                </c:pt>
                <c:pt idx="74">
                  <c:v>-1978952.0075890124</c:v>
                </c:pt>
                <c:pt idx="75">
                  <c:v>-24203652.752578229</c:v>
                </c:pt>
                <c:pt idx="76">
                  <c:v>-24623352.152578235</c:v>
                </c:pt>
                <c:pt idx="77">
                  <c:v>-25326522.152578235</c:v>
                </c:pt>
                <c:pt idx="78">
                  <c:v>-25326522.152578235</c:v>
                </c:pt>
                <c:pt idx="79">
                  <c:v>-26572761.697578236</c:v>
                </c:pt>
                <c:pt idx="80">
                  <c:v>-27137461.097578242</c:v>
                </c:pt>
                <c:pt idx="81">
                  <c:v>-20137461.097578242</c:v>
                </c:pt>
                <c:pt idx="82">
                  <c:v>-20137461.097578242</c:v>
                </c:pt>
                <c:pt idx="83">
                  <c:v>-14438766.447578236</c:v>
                </c:pt>
                <c:pt idx="84">
                  <c:v>-25476076.786891013</c:v>
                </c:pt>
                <c:pt idx="85">
                  <c:v>-20590026.786891013</c:v>
                </c:pt>
                <c:pt idx="86">
                  <c:v>-20590026.786891013</c:v>
                </c:pt>
                <c:pt idx="87">
                  <c:v>-9090026.7868910134</c:v>
                </c:pt>
                <c:pt idx="88">
                  <c:v>-9761687.7118910253</c:v>
                </c:pt>
                <c:pt idx="89">
                  <c:v>-8376687.7118910253</c:v>
                </c:pt>
                <c:pt idx="90">
                  <c:v>-8376687.7118910253</c:v>
                </c:pt>
                <c:pt idx="91">
                  <c:v>-8376687.7118910253</c:v>
                </c:pt>
                <c:pt idx="92">
                  <c:v>-8434187.7118910253</c:v>
                </c:pt>
                <c:pt idx="93">
                  <c:v>-8434187.7118910253</c:v>
                </c:pt>
                <c:pt idx="94">
                  <c:v>-8434187.7118910253</c:v>
                </c:pt>
                <c:pt idx="95">
                  <c:v>-8434187.7118910253</c:v>
                </c:pt>
                <c:pt idx="96">
                  <c:v>-8434187.7118910253</c:v>
                </c:pt>
                <c:pt idx="97">
                  <c:v>-8434187.7118910253</c:v>
                </c:pt>
                <c:pt idx="98">
                  <c:v>-8434187.7118910253</c:v>
                </c:pt>
                <c:pt idx="99">
                  <c:v>-8434187.7118910253</c:v>
                </c:pt>
                <c:pt idx="100">
                  <c:v>-8434187.7118910253</c:v>
                </c:pt>
                <c:pt idx="101">
                  <c:v>-8434187.7118910253</c:v>
                </c:pt>
                <c:pt idx="102">
                  <c:v>-8434187.7118910253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8956472.737807611</c:v>
                </c:pt>
                <c:pt idx="58">
                  <c:v>8956472.737807611</c:v>
                </c:pt>
                <c:pt idx="59">
                  <c:v>8956472.737807611</c:v>
                </c:pt>
                <c:pt idx="60">
                  <c:v>8956472.737807611</c:v>
                </c:pt>
                <c:pt idx="61">
                  <c:v>8956472.737807611</c:v>
                </c:pt>
                <c:pt idx="62">
                  <c:v>16294534.959785029</c:v>
                </c:pt>
                <c:pt idx="63">
                  <c:v>16294534.959785029</c:v>
                </c:pt>
                <c:pt idx="64">
                  <c:v>16294534.959785029</c:v>
                </c:pt>
                <c:pt idx="65">
                  <c:v>16294534.959785029</c:v>
                </c:pt>
                <c:pt idx="66">
                  <c:v>74853578.712259591</c:v>
                </c:pt>
                <c:pt idx="67">
                  <c:v>74853578.712259591</c:v>
                </c:pt>
                <c:pt idx="68">
                  <c:v>74853578.712259591</c:v>
                </c:pt>
                <c:pt idx="69">
                  <c:v>74853578.712259591</c:v>
                </c:pt>
                <c:pt idx="70">
                  <c:v>111676889.98710059</c:v>
                </c:pt>
                <c:pt idx="71">
                  <c:v>111676889.98710059</c:v>
                </c:pt>
                <c:pt idx="72">
                  <c:v>111676889.98710059</c:v>
                </c:pt>
                <c:pt idx="73">
                  <c:v>111676889.98710059</c:v>
                </c:pt>
                <c:pt idx="74">
                  <c:v>111676889.98710059</c:v>
                </c:pt>
                <c:pt idx="75">
                  <c:v>123127326.48516959</c:v>
                </c:pt>
                <c:pt idx="76">
                  <c:v>123127326.48516959</c:v>
                </c:pt>
                <c:pt idx="77">
                  <c:v>123127326.48516959</c:v>
                </c:pt>
                <c:pt idx="78">
                  <c:v>123127326.48516959</c:v>
                </c:pt>
                <c:pt idx="79">
                  <c:v>134213331.12548308</c:v>
                </c:pt>
                <c:pt idx="80">
                  <c:v>134213331.12548308</c:v>
                </c:pt>
                <c:pt idx="81">
                  <c:v>134213331.12548308</c:v>
                </c:pt>
                <c:pt idx="82">
                  <c:v>134213331.12548308</c:v>
                </c:pt>
                <c:pt idx="83">
                  <c:v>134221403.33373049</c:v>
                </c:pt>
                <c:pt idx="84">
                  <c:v>143563875.43517923</c:v>
                </c:pt>
                <c:pt idx="85">
                  <c:v>143563875.43517923</c:v>
                </c:pt>
                <c:pt idx="86">
                  <c:v>143563875.43517923</c:v>
                </c:pt>
                <c:pt idx="87">
                  <c:v>143563875.43517923</c:v>
                </c:pt>
                <c:pt idx="88">
                  <c:v>144082132.90164787</c:v>
                </c:pt>
                <c:pt idx="89">
                  <c:v>144082132.90164787</c:v>
                </c:pt>
                <c:pt idx="90">
                  <c:v>144082132.90164787</c:v>
                </c:pt>
                <c:pt idx="91">
                  <c:v>144082132.90164787</c:v>
                </c:pt>
                <c:pt idx="92">
                  <c:v>144130346.65316492</c:v>
                </c:pt>
                <c:pt idx="93">
                  <c:v>144130346.65316492</c:v>
                </c:pt>
                <c:pt idx="94">
                  <c:v>144130346.65316492</c:v>
                </c:pt>
                <c:pt idx="95">
                  <c:v>144130346.65316492</c:v>
                </c:pt>
                <c:pt idx="96">
                  <c:v>144130346.65316492</c:v>
                </c:pt>
                <c:pt idx="97">
                  <c:v>144130346.65316492</c:v>
                </c:pt>
                <c:pt idx="98">
                  <c:v>144130346.65316492</c:v>
                </c:pt>
                <c:pt idx="99">
                  <c:v>144130346.65316492</c:v>
                </c:pt>
                <c:pt idx="100">
                  <c:v>144130346.65316492</c:v>
                </c:pt>
                <c:pt idx="101">
                  <c:v>144130346.65316492</c:v>
                </c:pt>
                <c:pt idx="102">
                  <c:v>144130346.65316492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4" horiz="1" max="100" min="1" page="0" val="5"/>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263555</xdr:colOff>
      <xdr:row>6</xdr:row>
      <xdr:rowOff>192405</xdr:rowOff>
    </xdr:from>
    <xdr:to>
      <xdr:col>13</xdr:col>
      <xdr:colOff>56485</xdr:colOff>
      <xdr:row>44</xdr:row>
      <xdr:rowOff>113501</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107950</xdr:colOff>
          <xdr:row>1</xdr:row>
          <xdr:rowOff>127000</xdr:rowOff>
        </xdr:from>
        <xdr:to>
          <xdr:col>31</xdr:col>
          <xdr:colOff>19050</xdr:colOff>
          <xdr:row>2</xdr:row>
          <xdr:rowOff>171450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1</xdr:col>
      <xdr:colOff>1268728</xdr:colOff>
      <xdr:row>0</xdr:row>
      <xdr:rowOff>50743</xdr:rowOff>
    </xdr:from>
    <xdr:to>
      <xdr:col>2</xdr:col>
      <xdr:colOff>1103808</xdr:colOff>
      <xdr:row>3</xdr:row>
      <xdr:rowOff>45010</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750581" y="50743"/>
          <a:ext cx="2282179" cy="62161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ABB Switchgear</v>
          </cell>
          <cell r="B3">
            <v>4090136104</v>
          </cell>
          <cell r="C3" t="str">
            <v>2 Lake Road,</v>
          </cell>
          <cell r="D3" t="str">
            <v>Edenvale, Gauteng, RSA,</v>
          </cell>
          <cell r="E3" t="str">
            <v>Brain Ngoveni</v>
          </cell>
          <cell r="F3" t="str">
            <v>084 404 1927</v>
          </cell>
        </row>
        <row r="4">
          <cell r="A4" t="str">
            <v>Accuenergy</v>
          </cell>
          <cell r="B4">
            <v>4430289142</v>
          </cell>
          <cell r="C4" t="str">
            <v>Castle Walk Corporate Park, Block B</v>
          </cell>
          <cell r="D4" t="str">
            <v>Pretoria Gauteng, 0181</v>
          </cell>
          <cell r="E4" t="str">
            <v>Rista Benjamin</v>
          </cell>
          <cell r="F4" t="str">
            <v>084 205 9938</v>
          </cell>
        </row>
        <row r="5">
          <cell r="A5" t="str">
            <v>ACES Africa</v>
          </cell>
          <cell r="B5">
            <v>4450281565</v>
          </cell>
          <cell r="C5" t="str">
            <v>Triangle Point, 13 Urtel Cresent</v>
          </cell>
          <cell r="D5" t="str">
            <v>Somerset West, Cape Town, 7130</v>
          </cell>
          <cell r="E5" t="str">
            <v>Anre Gous</v>
          </cell>
          <cell r="F5" t="str">
            <v>021 852 4692</v>
          </cell>
        </row>
        <row r="6">
          <cell r="A6" t="str">
            <v>Active Rope, ATS Africa</v>
          </cell>
          <cell r="B6">
            <v>4790288015</v>
          </cell>
          <cell r="C6" t="str">
            <v>109 Charlotte Maxeke Street</v>
          </cell>
          <cell r="D6" t="str">
            <v>Pretoria West, 0183</v>
          </cell>
          <cell r="E6" t="str">
            <v>Silence</v>
          </cell>
          <cell r="F6" t="str">
            <v>082 597 1222</v>
          </cell>
        </row>
        <row r="7">
          <cell r="A7" t="str">
            <v>ADHOC Architectural Documentation</v>
          </cell>
          <cell r="B7">
            <v>4160305241</v>
          </cell>
          <cell r="C7" t="str">
            <v>2 Bayswater bend, Parklands</v>
          </cell>
          <cell r="D7" t="str">
            <v>Cape Town, 7441</v>
          </cell>
          <cell r="E7" t="str">
            <v>Chris Long</v>
          </cell>
          <cell r="F7" t="str">
            <v>082 975 9693</v>
          </cell>
        </row>
        <row r="8">
          <cell r="A8" t="str">
            <v>Alifab Aluminium Fabricators</v>
          </cell>
          <cell r="B8" t="str">
            <v>TBC</v>
          </cell>
          <cell r="C8" t="str">
            <v>7b, 43 Yarborough Rd, Mkondeni</v>
          </cell>
          <cell r="D8" t="str">
            <v>Pietermaritzburg, 3200</v>
          </cell>
          <cell r="E8" t="str">
            <v>Richard Wood</v>
          </cell>
          <cell r="F8" t="str">
            <v xml:space="preserve"> 072 303 6668</v>
          </cell>
        </row>
        <row r="9">
          <cell r="A9" t="str">
            <v>Apex Inverters</v>
          </cell>
          <cell r="B9">
            <v>4770267849</v>
          </cell>
          <cell r="C9" t="str">
            <v>97 Garfield Road</v>
          </cell>
          <cell r="D9" t="str">
            <v>Kenilworth, Cape Town, 7708</v>
          </cell>
          <cell r="E9" t="str">
            <v>Stanley</v>
          </cell>
          <cell r="F9" t="str">
            <v>084 510 9837</v>
          </cell>
        </row>
        <row r="10">
          <cell r="A10" t="str">
            <v>Ascend Rope Access</v>
          </cell>
          <cell r="B10">
            <v>4780279248</v>
          </cell>
          <cell r="D10" t="str">
            <v>Cape Town</v>
          </cell>
          <cell r="E10" t="str">
            <v>Johon Craven</v>
          </cell>
          <cell r="F10">
            <v>837833039</v>
          </cell>
        </row>
        <row r="11">
          <cell r="A11" t="str">
            <v>Barrier Projects</v>
          </cell>
          <cell r="B11">
            <v>4330300551</v>
          </cell>
          <cell r="C11" t="str">
            <v>80 Willow Road, Stikland</v>
          </cell>
          <cell r="D11" t="str">
            <v>Cape Town, 7560</v>
          </cell>
          <cell r="E11" t="str">
            <v>Johan Du Plesiss</v>
          </cell>
          <cell r="F11" t="str">
            <v>072 230 9764</v>
          </cell>
        </row>
        <row r="12">
          <cell r="A12" t="str">
            <v>BDL Solar Solutions</v>
          </cell>
          <cell r="B12">
            <v>4220284824</v>
          </cell>
          <cell r="C12" t="str">
            <v>PLOT 431 SARDINIA BAY</v>
          </cell>
          <cell r="D12" t="str">
            <v>PORT ELIZABETH, Eastern Cape</v>
          </cell>
          <cell r="E12" t="str">
            <v>Brent de Lange</v>
          </cell>
          <cell r="F12" t="str">
            <v>082 779 3891</v>
          </cell>
        </row>
        <row r="13">
          <cell r="A13" t="str">
            <v>Bolt &amp; Nut Centre</v>
          </cell>
          <cell r="B13">
            <v>4550117818</v>
          </cell>
          <cell r="C13" t="str">
            <v>56 Neptune Street</v>
          </cell>
          <cell r="D13" t="str">
            <v>Paarden Eiland, 7420</v>
          </cell>
          <cell r="E13" t="str">
            <v>info@bnc.co.za</v>
          </cell>
          <cell r="F13" t="str">
            <v>021 511 2087</v>
          </cell>
        </row>
        <row r="14">
          <cell r="A14" t="str">
            <v>Brice &amp; Co.</v>
          </cell>
          <cell r="B14" t="str">
            <v>TBC</v>
          </cell>
          <cell r="C14" t="str">
            <v>16 Fisher Avenue</v>
          </cell>
          <cell r="D14" t="str">
            <v>Epping Industria 1</v>
          </cell>
          <cell r="E14" t="str">
            <v>Richard Brice</v>
          </cell>
          <cell r="F14" t="str">
            <v>021 534 5221</v>
          </cell>
        </row>
        <row r="15">
          <cell r="A15" t="str">
            <v>Bundu Power</v>
          </cell>
          <cell r="B15">
            <v>9117020165</v>
          </cell>
          <cell r="C15" t="str">
            <v>2 Bravo Road</v>
          </cell>
          <cell r="D15" t="str">
            <v>Jet Park Boksburg</v>
          </cell>
          <cell r="E15" t="str">
            <v>Rashaad Landsman</v>
          </cell>
          <cell r="F15" t="str">
            <v>011 397 7373</v>
          </cell>
        </row>
        <row r="16">
          <cell r="A16" t="str">
            <v>Caracal Engineering</v>
          </cell>
          <cell r="B16">
            <v>4250281732</v>
          </cell>
          <cell r="C16" t="str">
            <v>7 Quince Street, Milpark</v>
          </cell>
          <cell r="D16" t="str">
            <v>Johannesburg, 2092</v>
          </cell>
          <cell r="E16" t="str">
            <v>Nathan Venter</v>
          </cell>
          <cell r="F16" t="str">
            <v>010 900 1644</v>
          </cell>
        </row>
        <row r="17">
          <cell r="A17" t="str">
            <v>Cosmic Sun</v>
          </cell>
          <cell r="B17">
            <v>4330314321</v>
          </cell>
          <cell r="C17" t="str">
            <v>Unit 2 Moncoa Square</v>
          </cell>
          <cell r="D17" t="str">
            <v>Durbanville, 7551</v>
          </cell>
          <cell r="E17" t="str">
            <v>Simon Muller</v>
          </cell>
          <cell r="F17" t="str">
            <v>072 110 8200</v>
          </cell>
        </row>
        <row r="18">
          <cell r="A18" t="str">
            <v>De Kock &amp; Cronje MV Switchgear</v>
          </cell>
          <cell r="B18">
            <v>4520235161</v>
          </cell>
          <cell r="C18" t="str">
            <v>Unit 1 &amp; 2 Buildevco Park</v>
          </cell>
          <cell r="D18" t="str">
            <v>Brackenfell 7530</v>
          </cell>
          <cell r="E18" t="str">
            <v xml:space="preserve">Elana Ellis    </v>
          </cell>
          <cell r="F18" t="str">
            <v>021 982 7724</v>
          </cell>
        </row>
        <row r="19">
          <cell r="A19" t="str">
            <v>Dock-Land Suppliers</v>
          </cell>
          <cell r="B19">
            <v>4160166163</v>
          </cell>
          <cell r="C19" t="str">
            <v>1 Regent park, Platinum Street</v>
          </cell>
          <cell r="D19" t="str">
            <v>Montague Gardens, 7441</v>
          </cell>
          <cell r="E19" t="str">
            <v>Bradley Russell</v>
          </cell>
          <cell r="F19" t="str">
            <v>082 894 8837</v>
          </cell>
        </row>
        <row r="20">
          <cell r="A20" t="str">
            <v>E&amp;M Plant and Transport</v>
          </cell>
          <cell r="B20">
            <v>4540281393</v>
          </cell>
          <cell r="C20" t="str">
            <v>7 Busschau Rd, Fairleads</v>
          </cell>
          <cell r="D20" t="str">
            <v>Benoni, 1512</v>
          </cell>
          <cell r="E20" t="str">
            <v xml:space="preserve">Tilana Klopper </v>
          </cell>
          <cell r="F20" t="str">
            <v>011 979 7755</v>
          </cell>
        </row>
        <row r="21">
          <cell r="A21" t="str">
            <v>Eastern Switchgear</v>
          </cell>
          <cell r="B21">
            <v>4090105711</v>
          </cell>
          <cell r="C21" t="str">
            <v>Pax Street</v>
          </cell>
          <cell r="D21" t="str">
            <v>PORT ELIZABETH, Eastern Cape</v>
          </cell>
          <cell r="E21" t="str">
            <v>Mark</v>
          </cell>
          <cell r="F21" t="str">
            <v>082 372 3813</v>
          </cell>
        </row>
        <row r="22">
          <cell r="A22" t="str">
            <v>ELUM Energy</v>
          </cell>
          <cell r="B22" t="str">
            <v>TBC</v>
          </cell>
          <cell r="C22" t="str">
            <v>4 Kebble St, Sidwell</v>
          </cell>
          <cell r="D22" t="str">
            <v>Gqeberha, 6061</v>
          </cell>
          <cell r="E22" t="str">
            <v>Christiaan Carstens</v>
          </cell>
          <cell r="F22" t="str">
            <v>041 451 4359</v>
          </cell>
        </row>
        <row r="23">
          <cell r="A23" t="str">
            <v>Emerce Africa</v>
          </cell>
          <cell r="B23">
            <v>4820266494</v>
          </cell>
          <cell r="C23" t="str">
            <v>5th Floor, The Palms, 145 Sir Lowry Road</v>
          </cell>
          <cell r="D23" t="str">
            <v>Woodstock, Cape Town, 7925</v>
          </cell>
          <cell r="E23" t="str">
            <v>sales@emerce-africa.co.za</v>
          </cell>
          <cell r="F23" t="str">
            <v>082 797 7441</v>
          </cell>
        </row>
        <row r="24">
          <cell r="A24" t="str">
            <v>Frontline Electrical</v>
          </cell>
          <cell r="B24">
            <v>4330168925</v>
          </cell>
          <cell r="C24" t="str">
            <v>Unit 8, 100 Victoria Street</v>
          </cell>
          <cell r="D24" t="str">
            <v>Somerset West, Cape Town, 7129</v>
          </cell>
          <cell r="E24" t="str">
            <v>Vaughan</v>
          </cell>
          <cell r="F24" t="str">
            <v>021 851 5907</v>
          </cell>
        </row>
        <row r="25">
          <cell r="A25" t="str">
            <v>Fuducia Construction</v>
          </cell>
          <cell r="B25">
            <v>4020257822</v>
          </cell>
          <cell r="C25" t="str">
            <v>Unit 10, 25 Ceramic Curve, Alton</v>
          </cell>
          <cell r="D25" t="str">
            <v>Richards Bay, 3900</v>
          </cell>
          <cell r="E25" t="str">
            <v>Daleen Strydom</v>
          </cell>
          <cell r="F25" t="str">
            <v>083 280 1534</v>
          </cell>
        </row>
        <row r="26">
          <cell r="A26" t="str">
            <v>Grunlite Energy</v>
          </cell>
          <cell r="B26" t="str">
            <v>4950256638</v>
          </cell>
          <cell r="C26" t="str">
            <v>https://grunlite.com/</v>
          </cell>
          <cell r="E26" t="str">
            <v>Lainey Godrich</v>
          </cell>
          <cell r="F26" t="str">
            <v>068 196 4586</v>
          </cell>
        </row>
        <row r="27">
          <cell r="A27" t="str">
            <v>Happy Solar</v>
          </cell>
          <cell r="B27">
            <v>4670223298</v>
          </cell>
          <cell r="C27" t="str">
            <v>12-14 Kew Road</v>
          </cell>
          <cell r="D27" t="str">
            <v>Mowbray, Cape Town , 7700</v>
          </cell>
          <cell r="E27" t="str">
            <v>Aniqah Naidoo</v>
          </cell>
          <cell r="F27" t="str">
            <v>081 791 1175</v>
          </cell>
        </row>
        <row r="28">
          <cell r="A28" t="str">
            <v>Herholdts</v>
          </cell>
          <cell r="B28">
            <v>4610107858</v>
          </cell>
          <cell r="C28" t="str">
            <v>5th Street Unit 2&amp;3 Fifth Street Park</v>
          </cell>
          <cell r="D28" t="str">
            <v>Montague, Cape Town, 7441</v>
          </cell>
          <cell r="E28" t="str">
            <v xml:space="preserve">Renee Pretorius </v>
          </cell>
          <cell r="F28" t="str">
            <v>083 337 2840</v>
          </cell>
        </row>
        <row r="29">
          <cell r="A29" t="str">
            <v>Higeco</v>
          </cell>
          <cell r="B29">
            <v>4840168308</v>
          </cell>
          <cell r="C29" t="str">
            <v>Building 6, Fairways Office Park, 11 Niblick Way</v>
          </cell>
          <cell r="D29" t="str">
            <v>Firgrove Rural, Somerset West</v>
          </cell>
          <cell r="E29" t="str">
            <v>Vincent van der Merwe</v>
          </cell>
          <cell r="F29" t="str">
            <v>072 366 0187</v>
          </cell>
        </row>
        <row r="30">
          <cell r="A30" t="str">
            <v>HiSafe (Pty) Ltd</v>
          </cell>
          <cell r="C30" t="str">
            <v>19 Parakeet Str</v>
          </cell>
          <cell r="D30" t="str">
            <v>Sunnydale Cape Town</v>
          </cell>
          <cell r="E30" t="str">
            <v>Tjaard Vos</v>
          </cell>
          <cell r="F30" t="str">
            <v>084 717 9621</v>
          </cell>
        </row>
        <row r="31">
          <cell r="A31" t="str">
            <v>Infantry Security Solutions (Pty) Ltd</v>
          </cell>
          <cell r="B31">
            <v>4120301470</v>
          </cell>
          <cell r="C31" t="str">
            <v>Waterfall Office Park,Mac Mac RoadUnit 1 Howick Garde</v>
          </cell>
          <cell r="D31" t="str">
            <v>Midrand Gauteng</v>
          </cell>
          <cell r="E31" t="str">
            <v>Clinton McCabe</v>
          </cell>
          <cell r="F31" t="str">
            <v>011 315 5055</v>
          </cell>
        </row>
        <row r="32">
          <cell r="A32" t="str">
            <v>Intellicomms</v>
          </cell>
          <cell r="B32">
            <v>4440294975</v>
          </cell>
          <cell r="C32" t="str">
            <v>89 Bute Lande, Sandown</v>
          </cell>
          <cell r="D32" t="str">
            <v>Sandton, 2196</v>
          </cell>
          <cell r="E32" t="str">
            <v>Olwethu Pietersen</v>
          </cell>
          <cell r="F32" t="str">
            <v>010 822 7250</v>
          </cell>
        </row>
        <row r="33">
          <cell r="A33" t="str">
            <v>JA Electrical</v>
          </cell>
          <cell r="B33">
            <v>4010266999</v>
          </cell>
          <cell r="C33" t="str">
            <v>15-51 Lintvelt Road, Wonderboom A/H</v>
          </cell>
          <cell r="D33" t="str">
            <v>Pretoria</v>
          </cell>
          <cell r="E33" t="str">
            <v>Johan Snyman</v>
          </cell>
          <cell r="F33" t="str">
            <v>079 510 6633</v>
          </cell>
        </row>
        <row r="34">
          <cell r="A34" t="str">
            <v>Jinko</v>
          </cell>
          <cell r="B34" t="str">
            <v>TBC</v>
          </cell>
          <cell r="C34" t="str">
            <v>No. 1, Lane 1466, Shenchang Road, Minhang District</v>
          </cell>
          <cell r="D34" t="str">
            <v>Shanghai, China 201106</v>
          </cell>
          <cell r="E34" t="str">
            <v>Louis Bell</v>
          </cell>
          <cell r="F34" t="str">
            <v>060 509 6293</v>
          </cell>
        </row>
        <row r="35">
          <cell r="A35" t="str">
            <v>Kathea</v>
          </cell>
          <cell r="B35">
            <v>4860261702</v>
          </cell>
          <cell r="C35" t="str">
            <v>1st Floor, 7 Naivasha Road</v>
          </cell>
          <cell r="D35" t="str">
            <v>Sunninghill, Johannesburg, 2191</v>
          </cell>
          <cell r="E35" t="str">
            <v>Scott Corry</v>
          </cell>
          <cell r="F35" t="str">
            <v>011 844 9999</v>
          </cell>
        </row>
        <row r="36">
          <cell r="A36" t="str">
            <v>Krannich Solar Energy</v>
          </cell>
          <cell r="B36">
            <v>4950256638</v>
          </cell>
          <cell r="C36" t="str">
            <v>602 Touchstone House, 7 Bree Street</v>
          </cell>
          <cell r="D36" t="str">
            <v>Cape Town, 8000</v>
          </cell>
          <cell r="E36" t="str">
            <v>Jandre Swanepoel</v>
          </cell>
          <cell r="F36" t="str">
            <v xml:space="preserve">021 276 5490 </v>
          </cell>
        </row>
        <row r="37">
          <cell r="A37" t="str">
            <v>L&amp;B Consulting Engineering</v>
          </cell>
          <cell r="B37">
            <v>4370292122</v>
          </cell>
          <cell r="C37" t="str">
            <v>80 Amandel Ave</v>
          </cell>
          <cell r="D37" t="str">
            <v>Val-De-Grace, Pretoria, 0184</v>
          </cell>
          <cell r="E37" t="str">
            <v>Christo Lombard</v>
          </cell>
          <cell r="F37" t="str">
            <v>082 661 1428</v>
          </cell>
        </row>
        <row r="38">
          <cell r="A38" t="str">
            <v>Leading Edge Energy</v>
          </cell>
          <cell r="B38">
            <v>4950256638</v>
          </cell>
          <cell r="C38" t="str">
            <v>116 Fynbos, Sunningdale</v>
          </cell>
          <cell r="D38" t="str">
            <v>Cape Town, 7441</v>
          </cell>
          <cell r="E38" t="str">
            <v xml:space="preserve">Borrie Botha </v>
          </cell>
          <cell r="F38" t="str">
            <v>081 049 3857</v>
          </cell>
        </row>
        <row r="39">
          <cell r="A39" t="str">
            <v>Letaba Logistics</v>
          </cell>
          <cell r="B39">
            <v>4270243415</v>
          </cell>
          <cell r="C39" t="str">
            <v>1 Bokmakierie Road</v>
          </cell>
          <cell r="D39" t="str">
            <v>Joostenberg Vlakte, Cape Town, 7570</v>
          </cell>
          <cell r="E39" t="str">
            <v>Derrick</v>
          </cell>
          <cell r="F39" t="str">
            <v>074 291 4571</v>
          </cell>
        </row>
        <row r="40">
          <cell r="A40" t="str">
            <v>Lintels for Africa</v>
          </cell>
          <cell r="B40">
            <v>4290241043</v>
          </cell>
          <cell r="C40" t="str">
            <v xml:space="preserve">Farm 152 Portion 4, Klein-Vissershok Road </v>
          </cell>
          <cell r="D40" t="str">
            <v>Tableview, Cape Town, 7435</v>
          </cell>
          <cell r="E40" t="str">
            <v>Cheri van Emmenes</v>
          </cell>
          <cell r="F40" t="str">
            <v>021 557 0942</v>
          </cell>
        </row>
        <row r="41">
          <cell r="A41" t="str">
            <v>LMS Electrical</v>
          </cell>
          <cell r="B41">
            <v>4390281287</v>
          </cell>
          <cell r="C41" t="str">
            <v>Unit F2, Infospace Metro Works, Strydom Works</v>
          </cell>
          <cell r="D41" t="str">
            <v>Strydom Park, Johannesburg, 2169</v>
          </cell>
          <cell r="E41" t="str">
            <v>Luke Spolander</v>
          </cell>
          <cell r="F41" t="str">
            <v>010 065 0994</v>
          </cell>
        </row>
        <row r="42">
          <cell r="A42" t="str">
            <v>Logivest</v>
          </cell>
          <cell r="B42">
            <v>4670272949</v>
          </cell>
          <cell r="C42" t="str">
            <v>Portion 36 Farm, Zwartkrans, Mongale City</v>
          </cell>
          <cell r="D42" t="str">
            <v>Gauteng 1739</v>
          </cell>
          <cell r="E42" t="str">
            <v>Vlam Human</v>
          </cell>
          <cell r="F42" t="str">
            <v>082 771 4092</v>
          </cell>
        </row>
        <row r="43">
          <cell r="A43" t="str">
            <v>Luken Solar</v>
          </cell>
          <cell r="B43">
            <v>4650267315</v>
          </cell>
          <cell r="C43" t="str">
            <v>76 Brighton Drive Summerstrand</v>
          </cell>
          <cell r="D43" t="str">
            <v>PORT ELIZABETH, Eastern Cape</v>
          </cell>
          <cell r="E43" t="str">
            <v>Marichell</v>
          </cell>
          <cell r="F43" t="str">
            <v>082 091 6751</v>
          </cell>
        </row>
        <row r="44">
          <cell r="A44" t="str">
            <v>Lumax Energy</v>
          </cell>
          <cell r="B44">
            <v>4060271881</v>
          </cell>
          <cell r="C44" t="str">
            <v>Unit #1, 270 Roan Cres, Corporate Park North</v>
          </cell>
          <cell r="D44" t="str">
            <v>Midrand, 1685</v>
          </cell>
          <cell r="E44" t="str">
            <v>Hannes Pienaar</v>
          </cell>
          <cell r="F44" t="str">
            <v>010 140 4933</v>
          </cell>
        </row>
        <row r="45">
          <cell r="A45" t="str">
            <v xml:space="preserve">Matthews Group </v>
          </cell>
          <cell r="B45">
            <v>4950256638</v>
          </cell>
          <cell r="C45" t="str">
            <v>Unit 2, Cambridge Commercial Park, 22 Witkoppen Road</v>
          </cell>
          <cell r="D45" t="str">
            <v>Paulshof, Sandton, 2191</v>
          </cell>
          <cell r="E45" t="str">
            <v>Wayne Matthe</v>
          </cell>
          <cell r="F45" t="str">
            <v>082 803 0574</v>
          </cell>
        </row>
        <row r="46">
          <cell r="A46" t="str">
            <v>Mkholo's Projects</v>
          </cell>
          <cell r="B46">
            <v>4350209369</v>
          </cell>
          <cell r="C46" t="str">
            <v>212 Daisy Drive Jameson Park</v>
          </cell>
          <cell r="D46" t="str">
            <v>Heidelberg 1438</v>
          </cell>
          <cell r="E46" t="str">
            <v>Willie Masina</v>
          </cell>
          <cell r="F46" t="str">
            <v>011 234 7157</v>
          </cell>
        </row>
        <row r="47">
          <cell r="A47" t="str">
            <v>Modern Eco Energy</v>
          </cell>
          <cell r="B47">
            <v>4370283345</v>
          </cell>
          <cell r="C47" t="str">
            <v>Unit B16 Brackenrite Business Park</v>
          </cell>
          <cell r="D47" t="str">
            <v>Brackenfell Close</v>
          </cell>
          <cell r="E47" t="str">
            <v>Deon Crous</v>
          </cell>
          <cell r="F47" t="str">
            <v>082 923 6462</v>
          </cell>
        </row>
        <row r="48">
          <cell r="A48" t="str">
            <v>MSA</v>
          </cell>
          <cell r="B48">
            <v>4210308138</v>
          </cell>
          <cell r="C48" t="str">
            <v>Intermodal Cargo Supplies,Skypark</v>
          </cell>
          <cell r="D48" t="str">
            <v>Kempton Park, Gauteng</v>
          </cell>
          <cell r="E48" t="str">
            <v>Donrick Moses</v>
          </cell>
          <cell r="F48" t="str">
            <v>076 020 4378</v>
          </cell>
        </row>
        <row r="49">
          <cell r="A49" t="str">
            <v>New Way</v>
          </cell>
          <cell r="B49">
            <v>4700120704</v>
          </cell>
          <cell r="C49" t="str">
            <v>47 Paarden Eiland Rd, Paarden Eiland</v>
          </cell>
          <cell r="D49" t="str">
            <v>Cape Town, 7405</v>
          </cell>
          <cell r="E49" t="str">
            <v>Nick Silver</v>
          </cell>
          <cell r="F49" t="str">
            <v>021 612 0246</v>
          </cell>
        </row>
        <row r="50">
          <cell r="A50" t="str">
            <v>NOSA</v>
          </cell>
          <cell r="B50">
            <v>4240219818</v>
          </cell>
          <cell r="C50" t="str">
            <v>Block E, Lakefield Office Park,272 West Ave,</v>
          </cell>
          <cell r="D50" t="str">
            <v>Centurion, 0157</v>
          </cell>
          <cell r="E50" t="str">
            <v>Vaunee Poirier</v>
          </cell>
          <cell r="F50" t="str">
            <v>087 286 8222</v>
          </cell>
        </row>
        <row r="51">
          <cell r="A51" t="str">
            <v>OKHUSELEKO Consulting</v>
          </cell>
          <cell r="B51">
            <v>4950256638</v>
          </cell>
          <cell r="C51" t="str">
            <v>74 15th Avenue, Boston</v>
          </cell>
          <cell r="D51" t="str">
            <v>Bellville, 7530</v>
          </cell>
          <cell r="E51" t="str">
            <v>Daniel Maloney</v>
          </cell>
          <cell r="F51" t="str">
            <v>082 900 9292</v>
          </cell>
        </row>
        <row r="52">
          <cell r="A52" t="str">
            <v>OKUSHA Engineering CC</v>
          </cell>
          <cell r="B52">
            <v>4190228504</v>
          </cell>
          <cell r="C52" t="str">
            <v>Emalahleni, Mpumalanga</v>
          </cell>
          <cell r="D52" t="str">
            <v>South Africa</v>
          </cell>
          <cell r="E52" t="str">
            <v>Grizelda Cilliers</v>
          </cell>
          <cell r="F52" t="str">
            <v>013 246 2697</v>
          </cell>
        </row>
        <row r="53">
          <cell r="A53" t="str">
            <v>Otto Wireless</v>
          </cell>
          <cell r="B53">
            <v>4050256165</v>
          </cell>
          <cell r="C53" t="str">
            <v>58 Wakis Ave, Strydompark</v>
          </cell>
          <cell r="D53" t="str">
            <v>Randburg, 2194</v>
          </cell>
          <cell r="E53" t="str">
            <v>Don Todd</v>
          </cell>
          <cell r="F53" t="str">
            <v>011 791 1033</v>
          </cell>
        </row>
        <row r="54">
          <cell r="A54" t="str">
            <v>Plumbryt Service</v>
          </cell>
          <cell r="B54" t="str">
            <v>N/A</v>
          </cell>
          <cell r="C54" t="str">
            <v>ERF 3246 Ext 35 Velvet Cres</v>
          </cell>
          <cell r="D54" t="str">
            <v>Fourways, 2191</v>
          </cell>
          <cell r="E54" t="str">
            <v>plumbrytprojects@gmail.com</v>
          </cell>
        </row>
        <row r="55">
          <cell r="A55" t="str">
            <v>Powewize</v>
          </cell>
          <cell r="B55">
            <v>4360245718</v>
          </cell>
          <cell r="C55" t="str">
            <v>1010 Marine Dr, Shelly Beach</v>
          </cell>
          <cell r="D55" t="str">
            <v>Margate, 4265</v>
          </cell>
          <cell r="E55" t="str">
            <v>Shuan Tapson</v>
          </cell>
          <cell r="F55" t="str">
            <v>083 408 3439</v>
          </cell>
        </row>
        <row r="56">
          <cell r="A56" t="str">
            <v>RayTech Solar Solutions</v>
          </cell>
          <cell r="B56">
            <v>4900306798</v>
          </cell>
          <cell r="C56" t="str">
            <v>120 Panorama Road, Rooihuiskraal</v>
          </cell>
          <cell r="D56" t="str">
            <v>Centurion, 0157</v>
          </cell>
          <cell r="E56" t="str">
            <v>Bernard Voster</v>
          </cell>
          <cell r="F56" t="str">
            <v>076 940 8241</v>
          </cell>
        </row>
        <row r="57">
          <cell r="A57" t="str">
            <v>Rubicon</v>
          </cell>
          <cell r="B57">
            <v>4200105700</v>
          </cell>
          <cell r="C57" t="str">
            <v>5 Richmond Park 1B Hansen Cl, Richmond Park</v>
          </cell>
          <cell r="D57" t="str">
            <v>Cape Town, 7441</v>
          </cell>
          <cell r="E57" t="str">
            <v>Ryan Janse Vna Rensburg</v>
          </cell>
          <cell r="F57" t="str">
            <v>080 782 4266</v>
          </cell>
        </row>
        <row r="58">
          <cell r="A58" t="str">
            <v>Sales Hire Ablutions</v>
          </cell>
          <cell r="B58">
            <v>4300227370</v>
          </cell>
          <cell r="C58" t="str">
            <v>No,9 Cradick Street</v>
          </cell>
          <cell r="D58" t="str">
            <v>Parow Industria</v>
          </cell>
          <cell r="E58" t="str">
            <v>Chante</v>
          </cell>
          <cell r="F58" t="str">
            <v>021 931 2560</v>
          </cell>
        </row>
        <row r="59">
          <cell r="A59" t="str">
            <v>Schletter Solar</v>
          </cell>
          <cell r="B59">
            <v>4370260228</v>
          </cell>
          <cell r="C59" t="str">
            <v>Alphen Square West. Unit B. Corner of George &amp;, 15th Road</v>
          </cell>
          <cell r="D59" t="str">
            <v>Midrand, 1685</v>
          </cell>
          <cell r="E59" t="str">
            <v>Dean Lewis</v>
          </cell>
          <cell r="F59" t="str">
            <v>064 517 4849</v>
          </cell>
        </row>
        <row r="60">
          <cell r="A60" t="str">
            <v>Security Fencing and Alarms CC</v>
          </cell>
          <cell r="B60">
            <v>4730114826</v>
          </cell>
          <cell r="C60" t="str">
            <v>94 Alumina Alee</v>
          </cell>
          <cell r="D60" t="str">
            <v>Alton, Richards Bay</v>
          </cell>
          <cell r="E60" t="str">
            <v>Neville Loosemore</v>
          </cell>
          <cell r="F60" t="str">
            <v>035 751 1384</v>
          </cell>
        </row>
        <row r="61">
          <cell r="A61" t="str">
            <v>Segen Solar</v>
          </cell>
          <cell r="B61" t="str">
            <v>TBC</v>
          </cell>
          <cell r="C61" t="str">
            <v>245 Masjien St, Strydompark</v>
          </cell>
          <cell r="D61" t="str">
            <v>Randburg, 2194</v>
          </cell>
          <cell r="E61" t="str">
            <v>Ralph Jennings</v>
          </cell>
          <cell r="F61" t="str">
            <v>011 085 2600</v>
          </cell>
        </row>
        <row r="62">
          <cell r="A62" t="str">
            <v>SIAAC South Africa (Pty) Ltd</v>
          </cell>
          <cell r="B62" t="str">
            <v>4730319219</v>
          </cell>
          <cell r="C62" t="str">
            <v>1 Gulfstream Avenue, Airport Industria</v>
          </cell>
          <cell r="D62" t="str">
            <v>Cape Town, 7490</v>
          </cell>
          <cell r="E62" t="str">
            <v>moestapha@siaac-group.com</v>
          </cell>
          <cell r="F62" t="str">
            <v>021 111 0425</v>
          </cell>
        </row>
        <row r="63">
          <cell r="A63" t="str">
            <v>Solar Europe</v>
          </cell>
          <cell r="B63">
            <v>4570286478</v>
          </cell>
          <cell r="C63" t="str">
            <v>541 Lavender Road</v>
          </cell>
          <cell r="D63" t="str">
            <v>Pretoria, Gauteng</v>
          </cell>
          <cell r="E63" t="str">
            <v>Zanella Kruger</v>
          </cell>
          <cell r="F63" t="str">
            <v>087 654 4800</v>
          </cell>
        </row>
        <row r="64">
          <cell r="A64" t="str">
            <v>SunSpot</v>
          </cell>
          <cell r="B64">
            <v>4120198884</v>
          </cell>
          <cell r="C64" t="str">
            <v>36 Nova Constantia Road</v>
          </cell>
          <cell r="D64" t="str">
            <v>Cape Town</v>
          </cell>
          <cell r="E64" t="str">
            <v>Mark Bleloch</v>
          </cell>
          <cell r="F64" t="str">
            <v>021 794 4953</v>
          </cell>
        </row>
        <row r="65">
          <cell r="A65" t="str">
            <v>Supply Chain Optimisers</v>
          </cell>
          <cell r="B65">
            <v>4400267441</v>
          </cell>
          <cell r="C65" t="str">
            <v>Unit 6, 5th on Murray, Murray Street</v>
          </cell>
          <cell r="D65" t="str">
            <v>Durbanville, 7551</v>
          </cell>
          <cell r="E65" t="str">
            <v>Carol Thompson</v>
          </cell>
          <cell r="F65" t="str">
            <v>084 367 8888</v>
          </cell>
        </row>
        <row r="66">
          <cell r="A66" t="str">
            <v>Swart Security</v>
          </cell>
          <cell r="B66" t="str">
            <v>N/A</v>
          </cell>
          <cell r="C66" t="str">
            <v>50A Louise Thibault Drive</v>
          </cell>
          <cell r="D66" t="str">
            <v>Edgemead, 7441</v>
          </cell>
          <cell r="E66" t="str">
            <v>Hendrik Swart</v>
          </cell>
          <cell r="F66" t="str">
            <v>082 415 6614</v>
          </cell>
        </row>
        <row r="67">
          <cell r="A67" t="str">
            <v>Switchboard Group</v>
          </cell>
          <cell r="B67">
            <v>4730105501</v>
          </cell>
          <cell r="C67" t="str">
            <v>19 Benbow Avenue, Epping 1</v>
          </cell>
          <cell r="D67" t="str">
            <v>Cape Town, 7460</v>
          </cell>
          <cell r="E67" t="str">
            <v>info@switchman.co.za</v>
          </cell>
          <cell r="F67" t="str">
            <v>021 534 3313</v>
          </cell>
        </row>
        <row r="68">
          <cell r="A68" t="str">
            <v>The Aircon Specialist</v>
          </cell>
          <cell r="B68" t="str">
            <v>N/A</v>
          </cell>
          <cell r="C68" t="str">
            <v>1 Boshoff St, South Crest</v>
          </cell>
          <cell r="D68" t="str">
            <v>Alberton, JHB, 1447</v>
          </cell>
          <cell r="E68" t="str">
            <v>Ashir Balram</v>
          </cell>
          <cell r="F68" t="str">
            <v>081 706 8084</v>
          </cell>
        </row>
        <row r="69">
          <cell r="A69" t="str">
            <v>The Engineering Hub</v>
          </cell>
          <cell r="B69">
            <v>4390259143</v>
          </cell>
          <cell r="C69" t="str">
            <v>2 Alabaster Road Baakens Valley</v>
          </cell>
          <cell r="D69" t="str">
            <v>PORT ELIZABETH, Eastern Cape</v>
          </cell>
          <cell r="E69" t="str">
            <v>Devan</v>
          </cell>
          <cell r="F69" t="str">
            <v>081 456 1241</v>
          </cell>
        </row>
        <row r="70">
          <cell r="A70" t="str">
            <v>Thula Moya</v>
          </cell>
          <cell r="B70">
            <v>4430290728</v>
          </cell>
          <cell r="C70" t="str">
            <v>Ravine Lane, Marburg</v>
          </cell>
          <cell r="D70" t="str">
            <v>Portshepstone, KZN</v>
          </cell>
          <cell r="E70" t="str">
            <v>Devin Osbourne</v>
          </cell>
          <cell r="F70" t="str">
            <v>076 330 2618</v>
          </cell>
        </row>
        <row r="71">
          <cell r="A71" t="str">
            <v>TISOL Engineering</v>
          </cell>
          <cell r="B71">
            <v>4650275607</v>
          </cell>
          <cell r="C71" t="str">
            <v>8 Ossewa St, Terenure</v>
          </cell>
          <cell r="D71" t="str">
            <v>Kempton Park, 1624</v>
          </cell>
          <cell r="E71" t="str">
            <v>Cass Saula</v>
          </cell>
          <cell r="F71" t="str">
            <v>011 395 5036</v>
          </cell>
        </row>
        <row r="72">
          <cell r="A72" t="str">
            <v>Uccio Projects</v>
          </cell>
          <cell r="B72" t="str">
            <v>TBC</v>
          </cell>
          <cell r="C72" t="str">
            <v>Clacton Road Kensington</v>
          </cell>
          <cell r="D72" t="str">
            <v>Johannesburg 1440</v>
          </cell>
          <cell r="E72" t="str">
            <v>Grant Hiepner</v>
          </cell>
          <cell r="F72" t="str">
            <v>082 464 5882</v>
          </cell>
        </row>
        <row r="73">
          <cell r="A73" t="str">
            <v>Voltex</v>
          </cell>
          <cell r="B73">
            <v>4460171202</v>
          </cell>
          <cell r="C73" t="str">
            <v>105 Commisioner Street</v>
          </cell>
          <cell r="D73" t="str">
            <v>Krugersdorp, 1739</v>
          </cell>
          <cell r="E73" t="str">
            <v>Jabulani Zwane</v>
          </cell>
          <cell r="F73" t="str">
            <v>011 951 5780</v>
          </cell>
        </row>
        <row r="74">
          <cell r="A74" t="str">
            <v>Richards Bay OCCUPATIONAL Health</v>
          </cell>
          <cell r="B74">
            <v>4450194826</v>
          </cell>
          <cell r="C74" t="str">
            <v>3 Lira Link Caredoc Medical Centre</v>
          </cell>
          <cell r="D74" t="str">
            <v>Richards Bay, 3900</v>
          </cell>
          <cell r="E74" t="str">
            <v>mail-service@accounting.sageone.co.za</v>
          </cell>
        </row>
        <row r="75">
          <cell r="A75" t="str">
            <v xml:space="preserve">OLEA Training and SHEQ </v>
          </cell>
          <cell r="B75" t="str">
            <v>N/A</v>
          </cell>
          <cell r="C75" t="str">
            <v>76 Dollar Drive,</v>
          </cell>
          <cell r="D75" t="str">
            <v>Richards Bay</v>
          </cell>
          <cell r="E75" t="str">
            <v>lindsey@oleatraining.co.za</v>
          </cell>
          <cell r="F75" t="str">
            <v>+27 (0) 72 862 4941</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80.368828587962" createdVersion="8" refreshedVersion="8" minRefreshableVersion="3" recordCount="385" xr:uid="{D37A5069-1A2D-4864-A726-735BFBE61275}">
  <cacheSource type="worksheet">
    <worksheetSource ref="L4:X38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4">
        <m/>
        <d v="2026-04-30T00:00:00"/>
        <s v=""/>
        <d v="2026-05-31T00:00:00"/>
        <d v="2026-06-30T00:00:00"/>
        <d v="2026-08-31T00:00:00"/>
        <d v="2026-02-28T00:00:00"/>
        <d v="2026-07-31T00:00:00"/>
        <d v="2026-03-31T00:00:00"/>
        <d v="2026-09-30T00:00:00"/>
        <d v="2026-03-30T00:00:00"/>
        <d v="2027-08-31T00:00:00"/>
        <d v="2026-05-30T00:00:00"/>
        <d v="2026-06-29T00:00:00"/>
        <d v="2026-07-29T00:00:00"/>
        <d v="2026-08-28T00:00:00"/>
        <d v="2026-10-31T00:00:00"/>
        <s v="2026/04/3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
  <r>
    <m/>
    <x v="0"/>
    <m/>
    <m/>
    <m/>
    <m/>
    <m/>
    <m/>
    <x v="0"/>
    <m/>
    <m/>
    <m/>
    <m/>
  </r>
  <r>
    <n v="1"/>
    <x v="1"/>
    <s v="Panels - Ground Mount - Deposit 10%"/>
    <m/>
    <n v="1413.6"/>
    <n v="2365235.52"/>
    <s v="PO4642-MON-20260226 - RV Approved"/>
    <s v="MSA Energy - 000003/02/2026"/>
    <x v="1"/>
    <n v="2431480.8719151765"/>
    <n v="0"/>
    <d v="2026-02-17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4970 panels - Class A Fire Rating - Deposit 10%"/>
    <n v="4970"/>
    <n v="1822.45"/>
    <n v="905757.65"/>
    <m/>
    <s v="MSA Energy - 000003/02/2026"/>
    <x v="1"/>
    <n v="931126.04725547216"/>
    <m/>
    <d v="2026-02-17T00:00:00"/>
    <m/>
  </r>
  <r>
    <n v="1"/>
    <x v="1"/>
    <s v="Panels - RoofTop - 497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7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00000000004"/>
    <m/>
    <s v="MSA Energy - 000003/02/2026"/>
    <x v="1"/>
    <n v="39236.184282637929"/>
    <m/>
    <d v="2026-02-17T00:00:00"/>
    <m/>
  </r>
  <r>
    <m/>
    <x v="0"/>
    <m/>
    <m/>
    <m/>
    <n v="343504.8"/>
    <m/>
    <s v="MSA Energy - 000003/02/2026"/>
    <x v="1"/>
    <n v="353125.65854374127"/>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1"/>
    <n v="470933.13476285973"/>
    <n v="0"/>
    <d v="2026-01-30T00:00:00"/>
    <n v="3679305.0099999993"/>
  </r>
  <r>
    <n v="2"/>
    <x v="2"/>
    <s v="Inverter - Huawei 330KTL - Deposit 25% - Release stock from Port"/>
    <m/>
    <m/>
    <n v="839381.20499999996"/>
    <m/>
    <s v="MSA Energy PIZO/DM/CPT/00011/10/2025"/>
    <x v="1"/>
    <n v="2354665.6738142986"/>
    <m/>
    <d v="2026-02-17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7T00:00:00"/>
    <m/>
  </r>
  <r>
    <n v="2"/>
    <x v="2"/>
    <s v="Spares - Balance 70%"/>
    <m/>
    <m/>
    <n v="207376.533"/>
    <m/>
    <s v="MSA Energy PIZO/DM/CPT/00011/10/2025"/>
    <x v="1"/>
    <n v="581740.93117765011"/>
    <m/>
    <d v="2026-04-28T00:00:00"/>
    <m/>
  </r>
  <r>
    <n v="2"/>
    <x v="2"/>
    <m/>
    <m/>
    <m/>
    <m/>
    <m/>
    <m/>
    <x v="2"/>
    <n v="0"/>
    <m/>
    <m/>
    <m/>
  </r>
  <r>
    <n v="2"/>
    <x v="2"/>
    <s v="Victron Multiplus2 3kW"/>
    <n v="1"/>
    <n v="8944"/>
    <n v="8944"/>
    <m/>
    <m/>
    <x v="3"/>
    <n v="25090.065945180519"/>
    <m/>
    <d v="2026-05-31T00:00:00"/>
    <m/>
  </r>
  <r>
    <n v="2"/>
    <x v="2"/>
    <s v="CerboGX"/>
    <n v="1"/>
    <n v="3424"/>
    <n v="3424"/>
    <m/>
    <m/>
    <x v="3"/>
    <n v="9605.1415246308225"/>
    <m/>
    <d v="2026-05-31T00:00:00"/>
    <m/>
  </r>
  <r>
    <n v="2"/>
    <x v="2"/>
    <s v="F/Won 5kWh ETower"/>
    <n v="1"/>
    <n v="13160"/>
    <n v="13160"/>
    <m/>
    <m/>
    <x v="3"/>
    <n v="36916.957495368471"/>
    <m/>
    <d v="2026-05-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1"/>
    <n v="2076309.4418193656"/>
    <m/>
    <d v="2026-02-26T00:00:00"/>
    <m/>
  </r>
  <r>
    <n v="3"/>
    <x v="3"/>
    <s v="Ground Mount Structure Balance - Zone 1"/>
    <n v="0.7"/>
    <m/>
    <n v="2087864.1915250563"/>
    <m/>
    <m/>
    <x v="3"/>
    <n v="4844722.0309118526"/>
    <m/>
    <d v="2026-05-08T00:00:00"/>
    <m/>
  </r>
  <r>
    <n v="3"/>
    <x v="3"/>
    <m/>
    <m/>
    <m/>
    <m/>
    <m/>
    <m/>
    <x v="2"/>
    <n v="0"/>
    <m/>
    <m/>
    <m/>
  </r>
  <r>
    <n v="3"/>
    <x v="3"/>
    <s v="Ground Mount Structure Design - Zone 2"/>
    <n v="0.3"/>
    <n v="2982663.1307500806"/>
    <n v="894798.93922502419"/>
    <m/>
    <s v="Schletter INVQ0176"/>
    <x v="1"/>
    <n v="2076309.4418193656"/>
    <m/>
    <d v="2026-02-26T00:00:00"/>
    <m/>
  </r>
  <r>
    <n v="3"/>
    <x v="3"/>
    <s v="Ground Mount Structure Balance - Zone 2"/>
    <n v="0.7"/>
    <m/>
    <n v="2087864.1915250563"/>
    <m/>
    <m/>
    <x v="3"/>
    <n v="4844722.0309118526"/>
    <m/>
    <d v="2026-05-29T00:00:00"/>
    <m/>
  </r>
  <r>
    <n v="3"/>
    <x v="3"/>
    <m/>
    <m/>
    <m/>
    <m/>
    <m/>
    <m/>
    <x v="2"/>
    <n v="0"/>
    <m/>
    <m/>
    <m/>
  </r>
  <r>
    <n v="3"/>
    <x v="3"/>
    <s v="Ground Mount Structure Design - Zone 3"/>
    <n v="0.3"/>
    <n v="3355496.0220938404"/>
    <n v="1006648.806628152"/>
    <m/>
    <s v="Schletter INVQ0176"/>
    <x v="1"/>
    <n v="2335848.1220467859"/>
    <m/>
    <d v="2026-02-26T00:00:00"/>
    <m/>
  </r>
  <r>
    <n v="3"/>
    <x v="3"/>
    <s v="Ground Mount Structure Balance - Zone 3"/>
    <n v="0.7"/>
    <m/>
    <n v="2348847.2154656881"/>
    <m/>
    <m/>
    <x v="4"/>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4"/>
    <n v="673891.76388222631"/>
    <m/>
    <d v="2026-03-03T00:00:00"/>
    <m/>
  </r>
  <r>
    <n v="3"/>
    <x v="3"/>
    <s v="Carport Balance"/>
    <n v="0.7"/>
    <m/>
    <n v="677642"/>
    <m/>
    <m/>
    <x v="5"/>
    <n v="1572414.1157251946"/>
    <m/>
    <d v="2026-08-17T00:00:00"/>
    <m/>
  </r>
  <r>
    <n v="3"/>
    <x v="3"/>
    <m/>
    <m/>
    <m/>
    <m/>
    <m/>
    <m/>
    <x v="2"/>
    <n v="0"/>
    <m/>
    <m/>
    <m/>
  </r>
  <r>
    <n v="3"/>
    <x v="3"/>
    <s v="Engineering Signoff - deposit"/>
    <m/>
    <m/>
    <n v="190440"/>
    <s v="PO4521-MON-20251203 - JP Approved"/>
    <m/>
    <x v="6"/>
    <n v="441900.80337214348"/>
    <m/>
    <d v="2026-06-28T00:00:00"/>
    <m/>
  </r>
  <r>
    <n v="3"/>
    <x v="3"/>
    <m/>
    <m/>
    <m/>
    <m/>
    <m/>
    <m/>
    <x v="0"/>
    <n v="0"/>
    <m/>
    <m/>
    <m/>
  </r>
  <r>
    <n v="3"/>
    <x v="3"/>
    <m/>
    <m/>
    <m/>
    <m/>
    <m/>
    <m/>
    <x v="2"/>
    <n v="0"/>
    <m/>
    <m/>
    <m/>
  </r>
  <r>
    <m/>
    <x v="0"/>
    <m/>
    <m/>
    <m/>
    <m/>
    <m/>
    <m/>
    <x v="2"/>
    <m/>
    <m/>
    <m/>
    <m/>
  </r>
  <r>
    <n v="4"/>
    <x v="4"/>
    <s v="DC Cable - Ground Mount - Deposit"/>
    <n v="296000"/>
    <n v="14"/>
    <n v="414400"/>
    <m/>
    <m/>
    <x v="3"/>
    <n v="384519.98853227677"/>
    <n v="0"/>
    <d v="2026-05-31T00:00:00"/>
    <n v="9713368.4000000004"/>
  </r>
  <r>
    <n v="4"/>
    <x v="4"/>
    <s v="DC Cable - Ground Mount - Balance"/>
    <m/>
    <m/>
    <n v="3729600"/>
    <m/>
    <m/>
    <x v="7"/>
    <n v="3460679.896790491"/>
    <m/>
    <d v="2026-07-28T00:00:00"/>
    <m/>
  </r>
  <r>
    <n v="4"/>
    <x v="4"/>
    <m/>
    <m/>
    <m/>
    <m/>
    <m/>
    <m/>
    <x v="2"/>
    <n v="0"/>
    <m/>
    <m/>
    <m/>
  </r>
  <r>
    <n v="4"/>
    <x v="4"/>
    <s v="DC Cable - RoofTop - Deposit"/>
    <n v="118000"/>
    <n v="14"/>
    <n v="165200"/>
    <m/>
    <m/>
    <x v="3"/>
    <n v="153288.37380678602"/>
    <m/>
    <d v="2026-05-31T00:00:00"/>
    <m/>
  </r>
  <r>
    <n v="4"/>
    <x v="4"/>
    <s v="DC Cable - RoofTop - Balance"/>
    <m/>
    <m/>
    <n v="1486800"/>
    <m/>
    <m/>
    <x v="7"/>
    <n v="1379595.3642610742"/>
    <m/>
    <d v="2026-07-28T00:00:00"/>
    <m/>
  </r>
  <r>
    <n v="4"/>
    <x v="4"/>
    <m/>
    <m/>
    <m/>
    <m/>
    <m/>
    <m/>
    <x v="2"/>
    <n v="0"/>
    <m/>
    <m/>
    <m/>
  </r>
  <r>
    <n v="4"/>
    <x v="4"/>
    <s v="DC Cable - Carport - Deposit"/>
    <n v="6000"/>
    <n v="14"/>
    <n v="8400"/>
    <m/>
    <m/>
    <x v="3"/>
    <n v="7794.324091870476"/>
    <m/>
    <d v="2026-05-31T00:00:00"/>
    <m/>
  </r>
  <r>
    <n v="4"/>
    <x v="4"/>
    <s v="DC Cable - Carport - Balance"/>
    <m/>
    <m/>
    <n v="75600"/>
    <m/>
    <m/>
    <x v="7"/>
    <n v="70148.916826834276"/>
    <m/>
    <d v="2026-07-28T00:00:00"/>
    <m/>
  </r>
  <r>
    <n v="4"/>
    <x v="4"/>
    <m/>
    <m/>
    <m/>
    <m/>
    <m/>
    <m/>
    <x v="2"/>
    <n v="0"/>
    <m/>
    <m/>
    <m/>
  </r>
  <r>
    <n v="4"/>
    <x v="4"/>
    <s v="DC Equipment (Schletter) - Ground Mount - Deposit"/>
    <n v="0.5"/>
    <n v="633272.9"/>
    <n v="316636.45"/>
    <m/>
    <m/>
    <x v="3"/>
    <n v="293805.60840468347"/>
    <m/>
    <d v="2026-05-31T00:00:00"/>
    <m/>
  </r>
  <r>
    <n v="4"/>
    <x v="4"/>
    <s v="DC Equipment (Schletter) - Ground Mount - Balance"/>
    <n v="0.5"/>
    <m/>
    <n v="316636.45"/>
    <m/>
    <m/>
    <x v="4"/>
    <n v="293805.60840468347"/>
    <m/>
    <d v="2026-06-18T00:00:00"/>
    <m/>
  </r>
  <r>
    <n v="4"/>
    <x v="4"/>
    <m/>
    <m/>
    <m/>
    <m/>
    <m/>
    <m/>
    <x v="2"/>
    <n v="0"/>
    <m/>
    <m/>
    <m/>
  </r>
  <r>
    <n v="4"/>
    <x v="4"/>
    <s v="DC Equipment Installer - Ground Mount - Deposit"/>
    <n v="0.5"/>
    <n v="300000"/>
    <n v="150000"/>
    <m/>
    <m/>
    <x v="5"/>
    <n v="139184.35878340135"/>
    <m/>
    <d v="2026-08-11T00:00:00"/>
    <m/>
  </r>
  <r>
    <n v="4"/>
    <x v="4"/>
    <s v="DC Equipment Installer - Ground Mount - Balance"/>
    <n v="0.5"/>
    <m/>
    <n v="150000"/>
    <m/>
    <m/>
    <x v="5"/>
    <n v="139184.35878340135"/>
    <m/>
    <d v="2026-08-11T00:00:00"/>
    <m/>
  </r>
  <r>
    <n v="4"/>
    <x v="4"/>
    <m/>
    <m/>
    <m/>
    <m/>
    <m/>
    <m/>
    <x v="2"/>
    <n v="0"/>
    <m/>
    <m/>
    <m/>
  </r>
  <r>
    <n v="4"/>
    <x v="4"/>
    <s v="DC Equipment - Carport - Deposit"/>
    <n v="0.5"/>
    <n v="500000"/>
    <n v="250000"/>
    <m/>
    <m/>
    <x v="5"/>
    <n v="231973.9313056689"/>
    <m/>
    <d v="2026-08-11T00:00:00"/>
    <m/>
  </r>
  <r>
    <n v="4"/>
    <x v="4"/>
    <s v="DC Equipment - Carport - Balance"/>
    <n v="0.5"/>
    <m/>
    <n v="250000"/>
    <m/>
    <m/>
    <x v="4"/>
    <n v="231973.9313056689"/>
    <m/>
    <d v="2026-06-18T00:00:00"/>
    <m/>
  </r>
  <r>
    <n v="4"/>
    <x v="4"/>
    <m/>
    <m/>
    <m/>
    <m/>
    <m/>
    <m/>
    <x v="2"/>
    <n v="0"/>
    <m/>
    <m/>
    <m/>
  </r>
  <r>
    <n v="4"/>
    <x v="4"/>
    <s v="DC Equipment - Rooftop - Deposit"/>
    <n v="0.5"/>
    <n v="2400095.5"/>
    <n v="1200047.75"/>
    <m/>
    <m/>
    <x v="4"/>
    <n v="1113519.1772880901"/>
    <m/>
    <d v="2026-06-18T00:00:00"/>
    <m/>
  </r>
  <r>
    <n v="4"/>
    <x v="4"/>
    <s v="DC Equipment - Rooftop - Balance"/>
    <n v="0.5"/>
    <m/>
    <n v="1200047.75"/>
    <m/>
    <m/>
    <x v="4"/>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3"/>
    <n v="580200.19388672884"/>
    <n v="0"/>
    <d v="2026-05-31T00:00:00"/>
    <n v="3624000"/>
  </r>
  <r>
    <n v="5"/>
    <x v="5"/>
    <m/>
    <m/>
    <m/>
    <m/>
    <m/>
    <m/>
    <x v="2"/>
    <n v="0"/>
    <m/>
    <m/>
    <m/>
  </r>
  <r>
    <n v="5"/>
    <x v="5"/>
    <m/>
    <m/>
    <m/>
    <m/>
    <m/>
    <m/>
    <x v="2"/>
    <n v="0"/>
    <m/>
    <m/>
    <m/>
  </r>
  <r>
    <n v="5"/>
    <x v="5"/>
    <s v="Power Plant Controller and Huawei Commissioning"/>
    <n v="2"/>
    <n v="612000"/>
    <n v="1224000"/>
    <m/>
    <m/>
    <x v="3"/>
    <n v="1420330.0746347122"/>
    <m/>
    <d v="2026-05-31T00:00:00"/>
    <m/>
  </r>
  <r>
    <n v="5"/>
    <x v="5"/>
    <m/>
    <m/>
    <m/>
    <m/>
    <m/>
    <m/>
    <x v="2"/>
    <n v="0"/>
    <m/>
    <m/>
    <m/>
  </r>
  <r>
    <n v="5"/>
    <x v="5"/>
    <m/>
    <m/>
    <m/>
    <m/>
    <m/>
    <m/>
    <x v="2"/>
    <n v="0"/>
    <m/>
    <m/>
    <m/>
  </r>
  <r>
    <n v="5"/>
    <x v="5"/>
    <s v="Scada Control"/>
    <n v="1"/>
    <n v="1050000"/>
    <n v="1050000"/>
    <m/>
    <m/>
    <x v="3"/>
    <n v="1218420.4071621303"/>
    <m/>
    <d v="2026-05-31T00:00:00"/>
    <m/>
  </r>
  <r>
    <n v="5"/>
    <x v="5"/>
    <m/>
    <m/>
    <m/>
    <m/>
    <m/>
    <m/>
    <x v="2"/>
    <n v="0"/>
    <m/>
    <m/>
    <m/>
  </r>
  <r>
    <n v="5"/>
    <x v="5"/>
    <s v="Network Cable Installation"/>
    <m/>
    <m/>
    <n v="350000"/>
    <m/>
    <m/>
    <x v="3"/>
    <n v="406140.13572071015"/>
    <m/>
    <d v="2026-05-31T00:00:00"/>
    <m/>
  </r>
  <r>
    <n v="5"/>
    <x v="5"/>
    <m/>
    <m/>
    <m/>
    <m/>
    <m/>
    <m/>
    <x v="0"/>
    <n v="0"/>
    <m/>
    <m/>
    <m/>
  </r>
  <r>
    <n v="5"/>
    <x v="5"/>
    <m/>
    <m/>
    <m/>
    <m/>
    <m/>
    <m/>
    <x v="2"/>
    <n v="0"/>
    <m/>
    <m/>
    <m/>
  </r>
  <r>
    <n v="5"/>
    <x v="5"/>
    <s v="Revenue Metering"/>
    <n v="2"/>
    <n v="250000"/>
    <n v="500000"/>
    <m/>
    <m/>
    <x v="3"/>
    <n v="580200.19388672884"/>
    <m/>
    <d v="2026-05-31T00:00:00"/>
    <m/>
  </r>
  <r>
    <n v="5"/>
    <x v="5"/>
    <m/>
    <m/>
    <m/>
    <m/>
    <m/>
    <m/>
    <x v="2"/>
    <n v="0"/>
    <m/>
    <m/>
    <m/>
  </r>
  <r>
    <n v="5"/>
    <x v="5"/>
    <m/>
    <m/>
    <m/>
    <m/>
    <m/>
    <m/>
    <x v="2"/>
    <n v="0"/>
    <m/>
    <m/>
    <m/>
  </r>
  <r>
    <n v="5"/>
    <x v="5"/>
    <m/>
    <m/>
    <m/>
    <m/>
    <m/>
    <m/>
    <x v="2"/>
    <m/>
    <m/>
    <m/>
    <m/>
  </r>
  <r>
    <m/>
    <x v="0"/>
    <m/>
    <m/>
    <m/>
    <m/>
    <m/>
    <m/>
    <x v="2"/>
    <m/>
    <m/>
    <m/>
    <m/>
  </r>
  <r>
    <n v="6"/>
    <x v="6"/>
    <m/>
    <m/>
    <m/>
    <m/>
    <m/>
    <m/>
    <x v="2"/>
    <m/>
    <n v="0"/>
    <m/>
    <n v="25741847.106086958"/>
  </r>
  <r>
    <n v="6"/>
    <x v="6"/>
    <m/>
    <m/>
    <m/>
    <m/>
    <m/>
    <m/>
    <x v="2"/>
    <m/>
    <m/>
    <m/>
    <m/>
  </r>
  <r>
    <n v="6"/>
    <x v="6"/>
    <s v="Huawei Smart Transformers - 6MVA 0.8/11kV - Design &amp; Manufacturing 5%"/>
    <n v="3"/>
    <n v="2780642.94"/>
    <n v="417096.44100000005"/>
    <s v="PO4520-MON-20251203 - JP Approved"/>
    <s v="MSA Energy PIZO/DM/CPT/00011/10/2025"/>
    <x v="6"/>
    <n v="327273.28580382426"/>
    <m/>
    <d v="2026-01-29T00:00:00"/>
    <m/>
  </r>
  <r>
    <n v="6"/>
    <x v="6"/>
    <s v="Huawei Smart Transformers - 6MVA 0.8/11kV - Deposit 25% - Release stock from port"/>
    <m/>
    <m/>
    <n v="2085482.2050000001"/>
    <m/>
    <s v="MSA Energy PIZO/DM/CPT/00011/10/2025"/>
    <x v="1"/>
    <n v="1636366.4290191215"/>
    <m/>
    <d v="2026-02-17T00:00:00"/>
    <m/>
  </r>
  <r>
    <n v="6"/>
    <x v="6"/>
    <s v="Huawei Smart Transformers - 6MVA 0.8/11kV - Balance 70% - Arrival onsite"/>
    <m/>
    <m/>
    <n v="5839350.1739999996"/>
    <m/>
    <s v="MSA Energy PIZO/DM/CPT/00011/10/2025"/>
    <x v="3"/>
    <n v="4581826.0012535388"/>
    <m/>
    <d v="2026-06-25T00:00:00"/>
    <m/>
  </r>
  <r>
    <n v="7"/>
    <x v="6"/>
    <m/>
    <m/>
    <m/>
    <m/>
    <m/>
    <m/>
    <x v="0"/>
    <m/>
    <m/>
    <m/>
    <m/>
  </r>
  <r>
    <n v="6"/>
    <x v="6"/>
    <m/>
    <m/>
    <m/>
    <m/>
    <m/>
    <m/>
    <x v="0"/>
    <m/>
    <m/>
    <m/>
    <m/>
  </r>
  <r>
    <n v="6"/>
    <x v="6"/>
    <s v="Transformer Assecories with Spares - Design &amp; Manufacturing 5%"/>
    <m/>
    <n v="109155.45999999903"/>
    <n v="5457.7729999999519"/>
    <m/>
    <s v="MSA Energy PIZO/DM/CPT/00011/10/2025"/>
    <x v="6"/>
    <n v="4282.4227859603807"/>
    <m/>
    <d v="2026-01-29T00:00:00"/>
    <m/>
  </r>
  <r>
    <n v="6"/>
    <x v="6"/>
    <s v="Transformer Assecories with Spares - Deposit 25% - Release stock from port"/>
    <m/>
    <m/>
    <n v="27288.864999999758"/>
    <m/>
    <s v="MSA Energy PIZO/DM/CPT/00011/10/2025"/>
    <x v="1"/>
    <n v="21412.113929801904"/>
    <m/>
    <d v="2026-02-17T00:00:00"/>
    <m/>
  </r>
  <r>
    <n v="6"/>
    <x v="6"/>
    <s v="Transformer Assecories with Spares - Balance 70% - Arrival onsite"/>
    <m/>
    <m/>
    <n v="76408.821999999316"/>
    <m/>
    <s v="MSA Energy PIZO/DM/CPT/00011/10/2025"/>
    <x v="3"/>
    <n v="59953.91900344532"/>
    <m/>
    <d v="2026-06-25T00:00:00"/>
    <m/>
  </r>
  <r>
    <n v="6"/>
    <x v="6"/>
    <m/>
    <m/>
    <m/>
    <m/>
    <m/>
    <m/>
    <x v="2"/>
    <n v="0"/>
    <m/>
    <m/>
    <m/>
  </r>
  <r>
    <n v="6"/>
    <x v="6"/>
    <s v="MV RMU and Switchgear - 20% Design"/>
    <n v="0.2"/>
    <n v="3097494"/>
    <n v="619498.80000000005"/>
    <s v="PO4632-MON-20260219 - RV Approved"/>
    <m/>
    <x v="6"/>
    <n v="486087.59964826977"/>
    <m/>
    <d v="2026-03-27T00:00:00"/>
    <m/>
  </r>
  <r>
    <n v="6"/>
    <x v="6"/>
    <s v="MV RMU and Switchgear - 30% Drawing Approval"/>
    <n v="0.3"/>
    <m/>
    <n v="929248.2"/>
    <m/>
    <m/>
    <x v="1"/>
    <n v="729131.39947240462"/>
    <m/>
    <d v="2026-04-10T00:00:00"/>
    <m/>
  </r>
  <r>
    <n v="6"/>
    <x v="6"/>
    <s v="MV RMU and Switchgear - 30% on import of goods"/>
    <n v="0.3"/>
    <m/>
    <n v="929248.2"/>
    <m/>
    <m/>
    <x v="3"/>
    <n v="729131.39947240462"/>
    <m/>
    <d v="2026-05-10T00:00:00"/>
    <m/>
  </r>
  <r>
    <n v="6"/>
    <x v="6"/>
    <s v="MV RMU and Switchgear - 10% on FAT"/>
    <n v="0.1"/>
    <m/>
    <n v="309749.40000000002"/>
    <m/>
    <m/>
    <x v="4"/>
    <n v="243043.79982413488"/>
    <m/>
    <d v="2026-07-09T00:00:00"/>
    <m/>
  </r>
  <r>
    <n v="6"/>
    <x v="6"/>
    <s v="MV RMU and Switchgear - 10% on delivery of goods"/>
    <n v="0.1"/>
    <m/>
    <n v="309749.40000000002"/>
    <m/>
    <m/>
    <x v="7"/>
    <n v="243043.79982413488"/>
    <m/>
    <d v="2026-08-08T00:00:00"/>
    <m/>
  </r>
  <r>
    <n v="6"/>
    <x v="6"/>
    <m/>
    <m/>
    <m/>
    <m/>
    <m/>
    <m/>
    <x v="0"/>
    <n v="0"/>
    <m/>
    <m/>
    <m/>
  </r>
  <r>
    <n v="6"/>
    <x v="6"/>
    <s v="MV RIMU Instalaltion &amp; Commission - Advanced payment with order"/>
    <n v="0.3"/>
    <n v="767277"/>
    <n v="230183.1"/>
    <s v="PO4633-MON-20260219 -RV Approved"/>
    <m/>
    <x v="6"/>
    <n v="180612.37658345365"/>
    <m/>
    <d v="2026-03-27T00:00:00"/>
    <m/>
  </r>
  <r>
    <n v="6"/>
    <x v="6"/>
    <s v="MV RIMU Instalaltion &amp; Commission - on completion of the site activity,"/>
    <n v="0.7"/>
    <m/>
    <n v="537093.9"/>
    <m/>
    <m/>
    <x v="5"/>
    <n v="421428.87869472516"/>
    <m/>
    <d v="2026-08-31T00:00:00"/>
    <m/>
  </r>
  <r>
    <n v="6"/>
    <x v="6"/>
    <m/>
    <m/>
    <m/>
    <m/>
    <m/>
    <m/>
    <x v="0"/>
    <n v="0"/>
    <m/>
    <m/>
    <m/>
  </r>
  <r>
    <n v="6"/>
    <x v="6"/>
    <s v="Busbar Tint"/>
    <m/>
    <m/>
    <n v="16000"/>
    <m/>
    <m/>
    <x v="8"/>
    <n v="12554.344890373177"/>
    <m/>
    <d v="2026-04-30T00:00:00"/>
    <m/>
  </r>
  <r>
    <n v="6"/>
    <x v="6"/>
    <m/>
    <m/>
    <m/>
    <m/>
    <m/>
    <m/>
    <x v="0"/>
    <n v="0"/>
    <m/>
    <m/>
    <m/>
  </r>
  <r>
    <n v="6"/>
    <x v="6"/>
    <m/>
    <m/>
    <m/>
    <m/>
    <m/>
    <m/>
    <x v="0"/>
    <n v="0"/>
    <m/>
    <m/>
    <m/>
  </r>
  <r>
    <n v="6"/>
    <x v="6"/>
    <m/>
    <m/>
    <m/>
    <m/>
    <m/>
    <m/>
    <x v="2"/>
    <n v="0"/>
    <m/>
    <m/>
    <m/>
  </r>
  <r>
    <n v="6"/>
    <x v="6"/>
    <m/>
    <m/>
    <m/>
    <m/>
    <m/>
    <m/>
    <x v="2"/>
    <n v="0"/>
    <m/>
    <m/>
    <m/>
  </r>
  <r>
    <n v="6"/>
    <x v="6"/>
    <s v="LV AC DBs and cabling"/>
    <n v="2"/>
    <n v="3000000"/>
    <n v="6000000"/>
    <m/>
    <m/>
    <x v="3"/>
    <n v="4707879.3338899417"/>
    <m/>
    <d v="2026-05-31T00:00:00"/>
    <m/>
  </r>
  <r>
    <n v="6"/>
    <x v="6"/>
    <m/>
    <m/>
    <m/>
    <m/>
    <m/>
    <m/>
    <x v="2"/>
    <n v="0"/>
    <m/>
    <m/>
    <m/>
  </r>
  <r>
    <n v="6"/>
    <x v="6"/>
    <m/>
    <m/>
    <m/>
    <m/>
    <m/>
    <m/>
    <x v="2"/>
    <n v="0"/>
    <m/>
    <m/>
    <m/>
  </r>
  <r>
    <n v="6"/>
    <x v="6"/>
    <s v="MV Cable - 2km - 4x 95mm2 Cu"/>
    <n v="1000"/>
    <n v="1619.3478260869565"/>
    <n v="1619347.8260869565"/>
    <m/>
    <m/>
    <x v="3"/>
    <n v="1270615.6941357311"/>
    <m/>
    <d v="2026-05-31T00:00:00"/>
    <m/>
  </r>
  <r>
    <n v="6"/>
    <x v="6"/>
    <m/>
    <m/>
    <m/>
    <m/>
    <m/>
    <m/>
    <x v="2"/>
    <n v="0"/>
    <m/>
    <m/>
    <m/>
  </r>
  <r>
    <n v="6"/>
    <x v="6"/>
    <m/>
    <m/>
    <m/>
    <m/>
    <m/>
    <m/>
    <x v="2"/>
    <n v="0"/>
    <m/>
    <m/>
    <m/>
  </r>
  <r>
    <n v="6"/>
    <x v="6"/>
    <s v="UFR / OOBR - SSEG Compliant Relay"/>
    <n v="1"/>
    <n v="18000"/>
    <n v="18000"/>
    <m/>
    <m/>
    <x v="3"/>
    <n v="14123.638001669826"/>
    <m/>
    <d v="2026-05-31T00:00:00"/>
    <m/>
  </r>
  <r>
    <n v="6"/>
    <x v="6"/>
    <m/>
    <m/>
    <m/>
    <m/>
    <m/>
    <m/>
    <x v="2"/>
    <n v="0"/>
    <m/>
    <m/>
    <m/>
  </r>
  <r>
    <n v="6"/>
    <x v="6"/>
    <m/>
    <m/>
    <m/>
    <m/>
    <m/>
    <m/>
    <x v="2"/>
    <n v="0"/>
    <m/>
    <m/>
    <m/>
  </r>
  <r>
    <n v="6"/>
    <x v="6"/>
    <s v="Comms Cable - 800m 19Core"/>
    <n v="2"/>
    <n v="400000"/>
    <n v="800000"/>
    <m/>
    <m/>
    <x v="3"/>
    <n v="627717.24451865884"/>
    <m/>
    <d v="2026-05-31T00:00:00"/>
    <m/>
  </r>
  <r>
    <n v="6"/>
    <x v="6"/>
    <m/>
    <m/>
    <m/>
    <m/>
    <m/>
    <m/>
    <x v="2"/>
    <n v="0"/>
    <m/>
    <m/>
    <m/>
  </r>
  <r>
    <n v="6"/>
    <x v="6"/>
    <m/>
    <m/>
    <m/>
    <m/>
    <m/>
    <m/>
    <x v="2"/>
    <n v="0"/>
    <m/>
    <m/>
    <m/>
  </r>
  <r>
    <n v="6"/>
    <x v="6"/>
    <s v="Additional AC Cable Run - 800m 3x185m2 MV XLPE 3C"/>
    <n v="1"/>
    <n v="4972644"/>
    <n v="4972644"/>
    <m/>
    <m/>
    <x v="3"/>
    <n v="3901767.9870653027"/>
    <m/>
    <d v="2026-05-31T00:00:00"/>
    <m/>
  </r>
  <r>
    <n v="6"/>
    <x v="6"/>
    <m/>
    <m/>
    <m/>
    <m/>
    <m/>
    <m/>
    <x v="2"/>
    <n v="0"/>
    <m/>
    <m/>
    <m/>
  </r>
  <r>
    <n v="6"/>
    <x v="6"/>
    <m/>
    <m/>
    <m/>
    <m/>
    <m/>
    <m/>
    <x v="2"/>
    <m/>
    <m/>
    <m/>
    <m/>
  </r>
  <r>
    <m/>
    <x v="0"/>
    <m/>
    <m/>
    <m/>
    <m/>
    <m/>
    <m/>
    <x v="2"/>
    <m/>
    <m/>
    <m/>
    <m/>
  </r>
  <r>
    <n v="7"/>
    <x v="7"/>
    <s v="10kWp Charity Donation - Deposit"/>
    <n v="0.5"/>
    <m/>
    <n v="75000"/>
    <m/>
    <m/>
    <x v="9"/>
    <n v="0"/>
    <n v="0"/>
    <d v="2026-09-14T00:00:00"/>
    <n v="650000"/>
  </r>
  <r>
    <n v="7"/>
    <x v="7"/>
    <s v="10kWp Charity Donation - Balance"/>
    <n v="0.5"/>
    <m/>
    <n v="75000"/>
    <m/>
    <m/>
    <x v="9"/>
    <n v="0"/>
    <m/>
    <d v="2026-09-28T00:00:00"/>
    <m/>
  </r>
  <r>
    <n v="7"/>
    <x v="7"/>
    <m/>
    <m/>
    <m/>
    <m/>
    <m/>
    <m/>
    <x v="2"/>
    <n v="0"/>
    <m/>
    <m/>
    <m/>
  </r>
  <r>
    <n v="7"/>
    <x v="7"/>
    <s v="Community Engagement"/>
    <m/>
    <m/>
    <n v="500000"/>
    <m/>
    <m/>
    <x v="9"/>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6"/>
    <n v="2904734.8887859792"/>
    <n v="0"/>
    <d v="2025-03-20T00:00:00"/>
    <n v="19722799.299995005"/>
  </r>
  <r>
    <n v="8"/>
    <x v="8"/>
    <s v="Fees to Consultant - IEP"/>
    <n v="0.29090909090999995"/>
    <m/>
    <n v="1500000"/>
    <m/>
    <s v="IEP South Africa Inv: 202505271"/>
    <x v="6"/>
    <n v="1117205.7264575781"/>
    <m/>
    <d v="2025-06-19T00:00:00"/>
    <m/>
  </r>
  <r>
    <n v="8"/>
    <x v="8"/>
    <m/>
    <m/>
    <m/>
    <m/>
    <m/>
    <m/>
    <x v="0"/>
    <n v="0"/>
    <m/>
    <m/>
    <m/>
  </r>
  <r>
    <n v="8"/>
    <x v="8"/>
    <s v="Containerised Inverter Housings - Turnkey Solution at Switchboard - Contianer securement 30%"/>
    <n v="4"/>
    <n v="1373442.48"/>
    <n v="1648130.976"/>
    <s v="PO4611-MON-20260205 - RV Approved"/>
    <s v="Switchboard - 2-SOI002846"/>
    <x v="6"/>
    <n v="1227534.2428928781"/>
    <m/>
    <d v="2026-02-05T00:00:00"/>
    <m/>
  </r>
  <r>
    <n v="8"/>
    <x v="8"/>
    <s v="Containerised Inverter Housings - Turnkey Solution at Switchboard - 20% fitment"/>
    <m/>
    <m/>
    <n v="1098753.9839999999"/>
    <m/>
    <m/>
    <x v="1"/>
    <n v="818356.16192858538"/>
    <m/>
    <d v="2026-04-30T00:00:00"/>
    <m/>
  </r>
  <r>
    <n v="8"/>
    <x v="8"/>
    <s v="Containerised Inverter Housings - Turnkey Solution at Switchboard - 20% on Delivery"/>
    <m/>
    <m/>
    <n v="1098753.9839999999"/>
    <m/>
    <m/>
    <x v="3"/>
    <n v="818356.16192858538"/>
    <m/>
    <d v="2026-05-31T00:00:00"/>
    <m/>
  </r>
  <r>
    <n v="8"/>
    <x v="8"/>
    <s v="Containerised Inverter Housings - Turnkey Solution at Switchboard - Final Payment 30%"/>
    <m/>
    <m/>
    <n v="1648130.976"/>
    <m/>
    <m/>
    <x v="3"/>
    <n v="1227534.2428928781"/>
    <m/>
    <d v="2026-06-30T00:00:00"/>
    <m/>
  </r>
  <r>
    <n v="8"/>
    <x v="8"/>
    <m/>
    <m/>
    <m/>
    <m/>
    <m/>
    <m/>
    <x v="2"/>
    <n v="0"/>
    <m/>
    <m/>
    <m/>
  </r>
  <r>
    <n v="8"/>
    <x v="8"/>
    <s v="Catladder - Drawing and Fabrication"/>
    <n v="0.7"/>
    <n v="370205.5"/>
    <n v="259143.84999999998"/>
    <s v="PO4612-MON-20260205 - RV Approved"/>
    <s v="Fiducia Construction CC - INV05456"/>
    <x v="6"/>
    <n v="193011.32879750908"/>
    <m/>
    <d v="2026-02-26T00:00:00"/>
    <m/>
  </r>
  <r>
    <n v="8"/>
    <x v="8"/>
    <s v="Catladder - Balance"/>
    <n v="0.3"/>
    <m/>
    <n v="111061.65"/>
    <m/>
    <m/>
    <x v="8"/>
    <n v="82719.140913218172"/>
    <m/>
    <d v="2026-03-31T00:00:00"/>
    <m/>
  </r>
  <r>
    <n v="8"/>
    <x v="8"/>
    <m/>
    <m/>
    <m/>
    <m/>
    <m/>
    <m/>
    <x v="2"/>
    <n v="0"/>
    <m/>
    <m/>
    <m/>
  </r>
  <r>
    <n v="8"/>
    <x v="8"/>
    <s v="Security Fence"/>
    <n v="1"/>
    <n v="1967547.34"/>
    <n v="1967547.34"/>
    <s v="PO4625-MON-20260216 - RV Approved"/>
    <m/>
    <x v="10"/>
    <n v="1465436.7702162501"/>
    <m/>
    <d v="2026-03-31T00:00:00"/>
    <m/>
  </r>
  <r>
    <n v="8"/>
    <x v="8"/>
    <m/>
    <m/>
    <m/>
    <m/>
    <m/>
    <m/>
    <x v="0"/>
    <n v="0"/>
    <m/>
    <m/>
    <m/>
  </r>
  <r>
    <n v="8"/>
    <x v="8"/>
    <s v="KwikSpace Control Room - Design &amp; Manufacture 50%"/>
    <n v="0.5"/>
    <n v="318220.94"/>
    <n v="159110.47"/>
    <s v="PO4619-MON-20260212 - RV Approved"/>
    <m/>
    <x v="6"/>
    <n v="118506.08548223777"/>
    <m/>
    <d v="2026-03-05T00:00:00"/>
    <m/>
  </r>
  <r>
    <n v="8"/>
    <x v="8"/>
    <s v="KwikSpace Control Room - Balance of Payment 50%"/>
    <n v="0.5"/>
    <m/>
    <n v="159110.47"/>
    <m/>
    <m/>
    <x v="1"/>
    <n v="118506.08548223777"/>
    <m/>
    <d v="2026-04-19T00:00:00"/>
    <m/>
  </r>
  <r>
    <n v="8"/>
    <x v="8"/>
    <m/>
    <m/>
    <m/>
    <m/>
    <m/>
    <m/>
    <x v="0"/>
    <n v="0"/>
    <m/>
    <m/>
    <m/>
  </r>
  <r>
    <n v="8"/>
    <x v="8"/>
    <s v="Plinths &amp; Substation Building - Deposit"/>
    <n v="0.5"/>
    <n v="1700000"/>
    <n v="850000"/>
    <m/>
    <m/>
    <x v="8"/>
    <n v="633083.24499262753"/>
    <m/>
    <d v="2026-03-17T00:00:00"/>
    <m/>
  </r>
  <r>
    <n v="8"/>
    <x v="8"/>
    <s v="Plinths &amp; Substation Building - Balance"/>
    <n v="0.5"/>
    <m/>
    <n v="850000"/>
    <m/>
    <m/>
    <x v="1"/>
    <n v="633083.24499262753"/>
    <m/>
    <d v="2026-04-30T00:00:00"/>
    <m/>
  </r>
  <r>
    <n v="8"/>
    <x v="8"/>
    <m/>
    <m/>
    <m/>
    <m/>
    <m/>
    <m/>
    <x v="0"/>
    <n v="0"/>
    <m/>
    <m/>
    <m/>
  </r>
  <r>
    <n v="8"/>
    <x v="8"/>
    <s v="Waterpoints"/>
    <n v="20"/>
    <n v="12000"/>
    <n v="240000"/>
    <m/>
    <m/>
    <x v="1"/>
    <n v="178752.91623321248"/>
    <m/>
    <d v="2026-05-30T00:00:00"/>
    <m/>
  </r>
  <r>
    <n v="8"/>
    <x v="8"/>
    <m/>
    <m/>
    <m/>
    <m/>
    <m/>
    <m/>
    <x v="0"/>
    <n v="0"/>
    <m/>
    <m/>
    <m/>
  </r>
  <r>
    <n v="8"/>
    <x v="8"/>
    <s v="Lightning Protection - Design"/>
    <n v="0.5"/>
    <n v="701966.6"/>
    <n v="350983.3"/>
    <m/>
    <m/>
    <x v="1"/>
    <n v="261413.70176731871"/>
    <m/>
    <d v="2026-04-16T00:00:00"/>
    <m/>
  </r>
  <r>
    <n v="8"/>
    <x v="8"/>
    <s v="Lightning Protection - Installation Complete"/>
    <n v="0.5"/>
    <m/>
    <n v="350983.3"/>
    <m/>
    <m/>
    <x v="1"/>
    <n v="261413.70176731871"/>
    <m/>
    <d v="2026-04-30T00:00:00"/>
    <m/>
  </r>
  <r>
    <n v="8"/>
    <x v="8"/>
    <m/>
    <m/>
    <m/>
    <m/>
    <m/>
    <m/>
    <x v="0"/>
    <n v="0"/>
    <m/>
    <m/>
    <m/>
  </r>
  <r>
    <n v="8"/>
    <x v="8"/>
    <s v="Fire Detection System - Design &amp; Procure"/>
    <n v="0.6"/>
    <n v="2781089"/>
    <n v="1668653.4"/>
    <m/>
    <m/>
    <x v="6"/>
    <n v="1242819.4226352717"/>
    <m/>
    <d v="2026-03-07T00:00:00"/>
    <m/>
  </r>
  <r>
    <n v="8"/>
    <x v="8"/>
    <m/>
    <m/>
    <m/>
    <m/>
    <m/>
    <m/>
    <x v="0"/>
    <m/>
    <m/>
    <m/>
    <m/>
  </r>
  <r>
    <n v="8"/>
    <x v="8"/>
    <s v="Fire Detection System - Installation Complete"/>
    <n v="0.4"/>
    <m/>
    <n v="1112435.6000000001"/>
    <m/>
    <m/>
    <x v="1"/>
    <n v="828546.28175684786"/>
    <m/>
    <d v="2026-04-30T00:00:00"/>
    <m/>
  </r>
  <r>
    <n v="8"/>
    <x v="8"/>
    <m/>
    <m/>
    <m/>
    <m/>
    <m/>
    <m/>
    <x v="0"/>
    <n v="0"/>
    <m/>
    <m/>
    <m/>
  </r>
  <r>
    <n v="8"/>
    <x v="8"/>
    <s v="Cameras &amp; Perimeter Lighing - Deposit"/>
    <n v="0.5"/>
    <n v="750000"/>
    <n v="375000"/>
    <m/>
    <m/>
    <x v="8"/>
    <n v="279301.43161439453"/>
    <m/>
    <d v="2026-03-10T00:00:00"/>
    <m/>
  </r>
  <r>
    <n v="8"/>
    <x v="8"/>
    <s v="Cameras &amp; Perimeter Lighing - Balance"/>
    <n v="0.5"/>
    <m/>
    <n v="375000"/>
    <m/>
    <m/>
    <x v="8"/>
    <n v="279301.43161439453"/>
    <m/>
    <d v="2026-03-31T00:00:00"/>
    <m/>
  </r>
  <r>
    <n v="8"/>
    <x v="8"/>
    <m/>
    <m/>
    <m/>
    <m/>
    <m/>
    <m/>
    <x v="0"/>
    <n v="0"/>
    <m/>
    <m/>
    <m/>
  </r>
  <r>
    <n v="8"/>
    <x v="8"/>
    <m/>
    <m/>
    <m/>
    <m/>
    <m/>
    <m/>
    <x v="2"/>
    <n v="0"/>
    <m/>
    <m/>
    <m/>
  </r>
  <r>
    <m/>
    <x v="0"/>
    <m/>
    <m/>
    <m/>
    <m/>
    <m/>
    <m/>
    <x v="2"/>
    <m/>
    <m/>
    <m/>
    <m/>
  </r>
  <r>
    <n v="9"/>
    <x v="9"/>
    <s v="AC Installation - Planning &amp; Design"/>
    <n v="0.25"/>
    <n v="0.3448859124087591"/>
    <n v="1181234.25"/>
    <m/>
    <m/>
    <x v="8"/>
    <n v="682090.94670379709"/>
    <n v="0"/>
    <d v="2026-03-19T00:00:00"/>
    <n v="24141124.815000001"/>
  </r>
  <r>
    <n v="9"/>
    <x v="9"/>
    <s v="AC installation - Construction Claim 1"/>
    <n v="0.125"/>
    <m/>
    <n v="590617.125"/>
    <m/>
    <m/>
    <x v="1"/>
    <n v="341045.47335189854"/>
    <m/>
    <d v="2026-04-30T00:00:00"/>
    <m/>
  </r>
  <r>
    <n v="9"/>
    <x v="9"/>
    <s v="AC installation - Construction Claim 2"/>
    <n v="0.125"/>
    <m/>
    <n v="590617.125"/>
    <m/>
    <m/>
    <x v="3"/>
    <n v="341045.47335189854"/>
    <m/>
    <d v="2026-05-31T00:00:00"/>
    <m/>
  </r>
  <r>
    <n v="9"/>
    <x v="9"/>
    <s v="AC installation - Construction Claim 3"/>
    <n v="0.125"/>
    <m/>
    <n v="590617.125"/>
    <m/>
    <m/>
    <x v="4"/>
    <n v="341045.47335189854"/>
    <m/>
    <d v="2026-06-30T00:00:00"/>
    <m/>
  </r>
  <r>
    <n v="9"/>
    <x v="9"/>
    <s v="AC installation - Construction Claim 4"/>
    <n v="0.125"/>
    <m/>
    <n v="590617.125"/>
    <m/>
    <m/>
    <x v="7"/>
    <n v="341045.47335189854"/>
    <m/>
    <d v="2026-07-31T00:00:00"/>
    <m/>
  </r>
  <r>
    <n v="9"/>
    <x v="9"/>
    <s v="AC installation - Construction Claim 5"/>
    <n v="0.19500000000000001"/>
    <m/>
    <n v="921362.71499999997"/>
    <m/>
    <m/>
    <x v="5"/>
    <n v="532030.93842896167"/>
    <m/>
    <d v="2026-08-31T00:00:00"/>
    <m/>
  </r>
  <r>
    <n v="9"/>
    <x v="9"/>
    <s v="AC installation - Construction Claim 6"/>
    <n v="2.5000000000000001E-2"/>
    <m/>
    <n v="118123.42499999999"/>
    <m/>
    <m/>
    <x v="9"/>
    <n v="68209.094670379709"/>
    <m/>
    <d v="2026-09-30T00:00:00"/>
    <m/>
  </r>
  <r>
    <n v="9"/>
    <x v="9"/>
    <s v="AC Installation - 1 Year Retention"/>
    <n v="2.5000000000000001E-2"/>
    <m/>
    <n v="118123.42499999999"/>
    <m/>
    <m/>
    <x v="11"/>
    <n v="68209.094670379709"/>
    <m/>
    <d v="2027-08-31T00:00:00"/>
    <m/>
  </r>
  <r>
    <n v="9"/>
    <x v="9"/>
    <m/>
    <m/>
    <m/>
    <m/>
    <m/>
    <m/>
    <x v="2"/>
    <n v="0"/>
    <m/>
    <m/>
    <m/>
  </r>
  <r>
    <n v="9"/>
    <x v="9"/>
    <s v="DC Ground Mount Installation - Planning &amp; Design"/>
    <n v="0.25"/>
    <n v="1.36"/>
    <n v="3400000.0000000005"/>
    <m/>
    <m/>
    <x v="8"/>
    <n v="1963293.2407715998"/>
    <m/>
    <d v="2026-03-19T00:00:00"/>
    <m/>
  </r>
  <r>
    <n v="9"/>
    <x v="9"/>
    <s v="DC Ground Mount installation - Construction Claim 1"/>
    <n v="0.125"/>
    <m/>
    <n v="1700000.0000000002"/>
    <m/>
    <m/>
    <x v="1"/>
    <n v="981646.62038579991"/>
    <m/>
    <d v="2026-04-30T00:00:00"/>
    <m/>
  </r>
  <r>
    <n v="9"/>
    <x v="9"/>
    <s v="DC Ground Mount installation - Construction Claim 2"/>
    <n v="0.125"/>
    <m/>
    <n v="1700000.0000000002"/>
    <m/>
    <m/>
    <x v="3"/>
    <n v="981646.62038579991"/>
    <m/>
    <d v="2026-05-31T00:00:00"/>
    <m/>
  </r>
  <r>
    <n v="9"/>
    <x v="9"/>
    <s v="DC Ground Mount installation - Construction Claim 3"/>
    <n v="0.125"/>
    <m/>
    <n v="1700000.0000000002"/>
    <m/>
    <m/>
    <x v="4"/>
    <n v="981646.62038579991"/>
    <m/>
    <d v="2026-06-30T00:00:00"/>
    <m/>
  </r>
  <r>
    <n v="9"/>
    <x v="9"/>
    <s v="DC Ground Mount installation - Construction Claim 4"/>
    <n v="0.125"/>
    <m/>
    <n v="1700000.0000000002"/>
    <m/>
    <m/>
    <x v="7"/>
    <n v="981646.62038579991"/>
    <m/>
    <d v="2026-07-31T00:00:00"/>
    <m/>
  </r>
  <r>
    <n v="9"/>
    <x v="9"/>
    <s v="DC Ground Mount installation - Construction Claim 5"/>
    <n v="0.19500000000000001"/>
    <m/>
    <n v="2652000.0000000005"/>
    <m/>
    <m/>
    <x v="5"/>
    <n v="1531368.7278018482"/>
    <m/>
    <d v="2026-08-31T00:00:00"/>
    <m/>
  </r>
  <r>
    <n v="9"/>
    <x v="9"/>
    <s v="DC Ground Mount installation - Construction Claim 6"/>
    <n v="2.5000000000000001E-2"/>
    <m/>
    <n v="340000"/>
    <m/>
    <m/>
    <x v="9"/>
    <n v="196329.32407715995"/>
    <m/>
    <d v="2026-09-30T00:00:00"/>
    <m/>
  </r>
  <r>
    <n v="9"/>
    <x v="9"/>
    <s v="DC Ground Mount installation - 1 Year Retention"/>
    <n v="2.5000000000000001E-2"/>
    <m/>
    <n v="340000"/>
    <m/>
    <m/>
    <x v="11"/>
    <n v="196329.32407715995"/>
    <m/>
    <d v="2027-08-31T00:00:00"/>
    <m/>
  </r>
  <r>
    <n v="9"/>
    <x v="9"/>
    <m/>
    <m/>
    <m/>
    <m/>
    <m/>
    <m/>
    <x v="2"/>
    <n v="0"/>
    <m/>
    <m/>
    <m/>
  </r>
  <r>
    <n v="9"/>
    <x v="9"/>
    <s v="DC Rooftop Installation - Planning &amp; Design"/>
    <n v="0.25"/>
    <n v="1.5"/>
    <n v="1312500"/>
    <m/>
    <m/>
    <x v="8"/>
    <n v="757888.93485668371"/>
    <m/>
    <d v="2026-03-19T00:00:00"/>
    <m/>
  </r>
  <r>
    <n v="9"/>
    <x v="9"/>
    <s v="DC Rooftop installation - Construction Claim 1"/>
    <n v="0.125"/>
    <m/>
    <n v="656250"/>
    <m/>
    <m/>
    <x v="1"/>
    <n v="378944.46742834186"/>
    <m/>
    <d v="2026-04-30T00:00:00"/>
    <m/>
  </r>
  <r>
    <n v="9"/>
    <x v="9"/>
    <s v="DC Rooftop installation - Construction Claim 2"/>
    <n v="0.125"/>
    <m/>
    <n v="656250"/>
    <m/>
    <m/>
    <x v="3"/>
    <n v="378944.46742834186"/>
    <m/>
    <d v="2026-05-31T00:00:00"/>
    <m/>
  </r>
  <r>
    <n v="9"/>
    <x v="9"/>
    <s v="DC Rooftop installation - Construction Claim 3"/>
    <n v="0.125"/>
    <m/>
    <n v="656250"/>
    <m/>
    <m/>
    <x v="4"/>
    <n v="378944.46742834186"/>
    <m/>
    <d v="2026-06-30T00:00:00"/>
    <m/>
  </r>
  <r>
    <n v="9"/>
    <x v="9"/>
    <s v="DC Rooftop installation - Construction Claim 4"/>
    <n v="0.125"/>
    <m/>
    <n v="656250"/>
    <m/>
    <m/>
    <x v="7"/>
    <n v="378944.46742834186"/>
    <m/>
    <d v="2026-07-31T00:00:00"/>
    <m/>
  </r>
  <r>
    <n v="9"/>
    <x v="9"/>
    <s v="DC Rooftop installation - Construction Claim 5"/>
    <n v="0.19500000000000001"/>
    <m/>
    <n v="1023749.9999999999"/>
    <m/>
    <m/>
    <x v="5"/>
    <n v="591153.36918821326"/>
    <m/>
    <d v="2026-08-31T00:00:00"/>
    <m/>
  </r>
  <r>
    <n v="9"/>
    <x v="9"/>
    <s v="DC Rooftop installation - Construction Claim 6"/>
    <n v="2.5000000000000001E-2"/>
    <m/>
    <n v="131250.00000000003"/>
    <m/>
    <m/>
    <x v="9"/>
    <n v="75788.893485668392"/>
    <m/>
    <d v="2026-09-30T00:00:00"/>
    <m/>
  </r>
  <r>
    <n v="9"/>
    <x v="9"/>
    <s v="DC Rooftop installation - 1 Year Retention"/>
    <n v="2.5000000000000001E-2"/>
    <m/>
    <n v="131250.00000000003"/>
    <m/>
    <m/>
    <x v="11"/>
    <n v="75788.893485668392"/>
    <m/>
    <d v="2027-08-31T00:00:00"/>
    <m/>
  </r>
  <r>
    <n v="9"/>
    <x v="9"/>
    <m/>
    <m/>
    <m/>
    <m/>
    <m/>
    <m/>
    <x v="2"/>
    <n v="0"/>
    <m/>
    <m/>
    <m/>
  </r>
  <r>
    <n v="9"/>
    <x v="9"/>
    <s v="DC Carport Installation - Planning &amp; Design"/>
    <n v="0.25"/>
    <n v="2.75"/>
    <n v="171875"/>
    <m/>
    <m/>
    <x v="8"/>
    <n v="99247.360516946675"/>
    <m/>
    <d v="2026-03-19T00:00:00"/>
    <m/>
  </r>
  <r>
    <n v="9"/>
    <x v="9"/>
    <s v="DC Carport installation - Construction Claim 1"/>
    <n v="0.125"/>
    <m/>
    <n v="85937.5"/>
    <m/>
    <m/>
    <x v="1"/>
    <n v="49623.680258473338"/>
    <m/>
    <d v="2026-04-30T00:00:00"/>
    <m/>
  </r>
  <r>
    <n v="9"/>
    <x v="9"/>
    <s v="DC Carport installation - Construction Claim 2"/>
    <n v="0.125"/>
    <m/>
    <n v="85937.5"/>
    <m/>
    <m/>
    <x v="3"/>
    <n v="49623.680258473338"/>
    <m/>
    <d v="2026-05-31T00:00:00"/>
    <m/>
  </r>
  <r>
    <n v="9"/>
    <x v="9"/>
    <s v="DC Carport installation - Construction Claim 3"/>
    <n v="0.125"/>
    <m/>
    <n v="85937.5"/>
    <m/>
    <m/>
    <x v="4"/>
    <n v="49623.680258473338"/>
    <m/>
    <d v="2026-06-30T00:00:00"/>
    <m/>
  </r>
  <r>
    <n v="9"/>
    <x v="9"/>
    <s v="DC Carport installation - Construction Claim 4"/>
    <n v="0.125"/>
    <m/>
    <n v="85937.5"/>
    <m/>
    <m/>
    <x v="7"/>
    <n v="49623.680258473338"/>
    <m/>
    <d v="2026-07-31T00:00:00"/>
    <m/>
  </r>
  <r>
    <n v="9"/>
    <x v="9"/>
    <s v="DC Carport installation - Construction Claim 5"/>
    <n v="0.19500000000000001"/>
    <m/>
    <n v="134062.5"/>
    <m/>
    <m/>
    <x v="5"/>
    <n v="77412.941203218405"/>
    <m/>
    <d v="2026-08-31T00:00:00"/>
    <m/>
  </r>
  <r>
    <n v="9"/>
    <x v="9"/>
    <s v="DC Carport installation - Construction Claim 6"/>
    <n v="2.5000000000000001E-2"/>
    <m/>
    <n v="17187.5"/>
    <m/>
    <m/>
    <x v="9"/>
    <n v="9924.7360516946683"/>
    <m/>
    <d v="2026-09-30T00:00:00"/>
    <m/>
  </r>
  <r>
    <n v="9"/>
    <x v="9"/>
    <s v="DC Carport installation - 1 Year Retention"/>
    <n v="2.5000000000000001E-2"/>
    <m/>
    <n v="17187.5"/>
    <m/>
    <m/>
    <x v="11"/>
    <n v="9924.7360516946683"/>
    <m/>
    <d v="2027-08-31T00:00:00"/>
    <m/>
  </r>
  <r>
    <n v="9"/>
    <x v="9"/>
    <m/>
    <m/>
    <m/>
    <m/>
    <m/>
    <m/>
    <x v="2"/>
    <n v="0"/>
    <m/>
    <m/>
    <m/>
  </r>
  <r>
    <n v="9"/>
    <x v="9"/>
    <m/>
    <m/>
    <m/>
    <m/>
    <m/>
    <m/>
    <x v="2"/>
    <n v="0"/>
    <m/>
    <m/>
    <m/>
  </r>
  <r>
    <m/>
    <x v="0"/>
    <m/>
    <m/>
    <m/>
    <m/>
    <m/>
    <m/>
    <x v="2"/>
    <m/>
    <m/>
    <m/>
    <m/>
  </r>
  <r>
    <n v="10"/>
    <x v="10"/>
    <s v="Security"/>
    <m/>
    <m/>
    <n v="240000"/>
    <m/>
    <m/>
    <x v="8"/>
    <n v="242166.24742240482"/>
    <n v="0"/>
    <d v="2026-03-31T00:00:00"/>
    <n v="1789325"/>
  </r>
  <r>
    <n v="10"/>
    <x v="10"/>
    <m/>
    <m/>
    <m/>
    <m/>
    <m/>
    <m/>
    <x v="2"/>
    <n v="0"/>
    <m/>
    <m/>
    <m/>
  </r>
  <r>
    <n v="10"/>
    <x v="10"/>
    <s v="Site Storage"/>
    <m/>
    <m/>
    <n v="247825"/>
    <m/>
    <m/>
    <x v="8"/>
    <n v="250061.87611440613"/>
    <m/>
    <d v="2026-03-31T00:00:00"/>
    <m/>
  </r>
  <r>
    <n v="10"/>
    <x v="10"/>
    <m/>
    <m/>
    <m/>
    <m/>
    <m/>
    <m/>
    <x v="2"/>
    <n v="0"/>
    <m/>
    <m/>
    <m/>
  </r>
  <r>
    <n v="10"/>
    <x v="10"/>
    <m/>
    <m/>
    <m/>
    <m/>
    <m/>
    <m/>
    <x v="2"/>
    <n v="0"/>
    <m/>
    <m/>
    <m/>
  </r>
  <r>
    <n v="10"/>
    <x v="10"/>
    <s v="Ablutions - April"/>
    <m/>
    <m/>
    <n v="8000"/>
    <m/>
    <m/>
    <x v="1"/>
    <n v="8072.2082474134941"/>
    <m/>
    <d v="2026-04-30T00:00:00"/>
    <m/>
  </r>
  <r>
    <n v="10"/>
    <x v="10"/>
    <s v="Ablutions - May"/>
    <m/>
    <m/>
    <n v="8000"/>
    <m/>
    <m/>
    <x v="12"/>
    <n v="8072.2082474134941"/>
    <m/>
    <d v="2026-05-30T00:00:00"/>
    <m/>
  </r>
  <r>
    <n v="10"/>
    <x v="10"/>
    <s v="Ablutions - June"/>
    <m/>
    <m/>
    <n v="8000"/>
    <m/>
    <m/>
    <x v="13"/>
    <n v="8072.2082474134941"/>
    <m/>
    <d v="2026-06-29T00:00:00"/>
    <m/>
  </r>
  <r>
    <n v="10"/>
    <x v="10"/>
    <s v="Ablutions - July"/>
    <m/>
    <m/>
    <n v="8000"/>
    <m/>
    <m/>
    <x v="14"/>
    <n v="8072.2082474134941"/>
    <m/>
    <d v="2026-07-29T00:00:00"/>
    <m/>
  </r>
  <r>
    <n v="10"/>
    <x v="10"/>
    <s v="Ablutions - August"/>
    <m/>
    <m/>
    <n v="8000"/>
    <m/>
    <m/>
    <x v="15"/>
    <n v="8072.2082474134941"/>
    <m/>
    <d v="2026-08-28T00:00:00"/>
    <m/>
  </r>
  <r>
    <n v="10"/>
    <x v="10"/>
    <m/>
    <m/>
    <m/>
    <m/>
    <m/>
    <m/>
    <x v="0"/>
    <n v="0"/>
    <m/>
    <m/>
    <m/>
  </r>
  <r>
    <n v="10"/>
    <x v="10"/>
    <m/>
    <m/>
    <m/>
    <m/>
    <m/>
    <m/>
    <x v="0"/>
    <n v="0"/>
    <m/>
    <m/>
    <m/>
  </r>
  <r>
    <n v="10"/>
    <x v="10"/>
    <m/>
    <m/>
    <m/>
    <m/>
    <m/>
    <m/>
    <x v="0"/>
    <n v="0"/>
    <m/>
    <m/>
    <m/>
  </r>
  <r>
    <n v="10"/>
    <x v="10"/>
    <s v="Site Office Preperations"/>
    <m/>
    <m/>
    <n v="45000"/>
    <s v="Furniture to be shipped from Coega"/>
    <m/>
    <x v="1"/>
    <n v="45406.171391700896"/>
    <m/>
    <d v="2026-04-30T00:00:00"/>
    <m/>
  </r>
  <r>
    <n v="10"/>
    <x v="10"/>
    <s v="Furniture"/>
    <m/>
    <m/>
    <m/>
    <m/>
    <m/>
    <x v="2"/>
    <n v="0"/>
    <m/>
    <m/>
    <m/>
  </r>
  <r>
    <n v="10"/>
    <x v="10"/>
    <s v="Furniture"/>
    <m/>
    <m/>
    <m/>
    <m/>
    <m/>
    <x v="2"/>
    <n v="0"/>
    <m/>
    <m/>
    <m/>
  </r>
  <r>
    <n v="10"/>
    <x v="10"/>
    <m/>
    <m/>
    <m/>
    <m/>
    <m/>
    <m/>
    <x v="2"/>
    <n v="0"/>
    <m/>
    <m/>
    <m/>
  </r>
  <r>
    <n v="10"/>
    <x v="10"/>
    <s v="Container Hire - April"/>
    <n v="3"/>
    <n v="1100"/>
    <n v="3300"/>
    <m/>
    <m/>
    <x v="1"/>
    <n v="3329.7859020580663"/>
    <m/>
    <d v="2026-04-30T00:00:00"/>
    <m/>
  </r>
  <r>
    <n v="10"/>
    <x v="10"/>
    <s v="Container Hire -May"/>
    <n v="3"/>
    <n v="1100"/>
    <n v="3300"/>
    <m/>
    <m/>
    <x v="3"/>
    <n v="3329.7859020580663"/>
    <m/>
    <d v="2026-05-31T00:00:00"/>
    <m/>
  </r>
  <r>
    <n v="10"/>
    <x v="10"/>
    <s v="Container Hire - June"/>
    <n v="3"/>
    <n v="1100"/>
    <n v="3300"/>
    <m/>
    <m/>
    <x v="4"/>
    <n v="3329.7859020580663"/>
    <m/>
    <d v="2026-06-30T00:00:00"/>
    <m/>
  </r>
  <r>
    <n v="10"/>
    <x v="10"/>
    <s v="Container Hire - July"/>
    <n v="3"/>
    <n v="1100"/>
    <n v="3300"/>
    <m/>
    <m/>
    <x v="7"/>
    <n v="3329.7859020580663"/>
    <m/>
    <d v="2026-07-31T00:00:00"/>
    <m/>
  </r>
  <r>
    <n v="10"/>
    <x v="10"/>
    <s v="Container Hire - August"/>
    <n v="3"/>
    <n v="1100"/>
    <n v="3300"/>
    <m/>
    <m/>
    <x v="5"/>
    <n v="3329.7859020580663"/>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3"/>
    <n v="353159.11082434037"/>
    <m/>
    <d v="2026-05-22T00:00:00"/>
    <m/>
  </r>
  <r>
    <n v="10"/>
    <x v="10"/>
    <s v="Ground Mount Installer - Plant Hire - Balance"/>
    <n v="0.5"/>
    <m/>
    <n v="350000"/>
    <m/>
    <m/>
    <x v="3"/>
    <n v="353159.11082434037"/>
    <m/>
    <d v="2026-05-22T00:00:00"/>
    <m/>
  </r>
  <r>
    <n v="10"/>
    <x v="10"/>
    <m/>
    <m/>
    <m/>
    <m/>
    <m/>
    <m/>
    <x v="2"/>
    <n v="0"/>
    <m/>
    <m/>
    <m/>
  </r>
  <r>
    <n v="10"/>
    <x v="10"/>
    <s v="Carport Installer - Plant Hire - Deposit"/>
    <n v="0.5"/>
    <n v="125000"/>
    <n v="62500"/>
    <m/>
    <m/>
    <x v="3"/>
    <n v="63064.126932917912"/>
    <m/>
    <d v="2026-05-22T00:00:00"/>
    <m/>
  </r>
  <r>
    <n v="10"/>
    <x v="10"/>
    <s v="Carport Installer - Plant Hire - Balance"/>
    <n v="0.5"/>
    <m/>
    <n v="62500"/>
    <m/>
    <m/>
    <x v="4"/>
    <n v="63064.126932917912"/>
    <m/>
    <d v="2026-06-18T00:00:00"/>
    <m/>
  </r>
  <r>
    <n v="10"/>
    <x v="10"/>
    <m/>
    <m/>
    <m/>
    <m/>
    <m/>
    <m/>
    <x v="2"/>
    <n v="0"/>
    <m/>
    <m/>
    <m/>
  </r>
  <r>
    <n v="10"/>
    <x v="10"/>
    <s v="Rooftop Installer - Plant Hire - Deposit"/>
    <n v="0.5"/>
    <n v="375000"/>
    <n v="187500"/>
    <m/>
    <m/>
    <x v="3"/>
    <n v="189192.38079875376"/>
    <m/>
    <d v="2026-06-18T00:00:00"/>
    <m/>
  </r>
  <r>
    <n v="10"/>
    <x v="10"/>
    <s v="Rooftop Installer - Plant Hire - Balance"/>
    <n v="0.5"/>
    <m/>
    <n v="187500"/>
    <m/>
    <m/>
    <x v="3"/>
    <n v="189192.38079875376"/>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000000"/>
    <m/>
    <m/>
    <x v="4"/>
    <n v="840040.69083299534"/>
    <n v="0"/>
    <d v="2026-06-30T00:00:00"/>
    <n v="2238504.4000000004"/>
  </r>
  <r>
    <n v="11"/>
    <x v="11"/>
    <s v="Roof Structural Sign Off"/>
    <m/>
    <m/>
    <n v="15630"/>
    <s v="PO3801-MONDI-20240411 - RV Approved"/>
    <s v="L&amp;B Consulting INV-1964"/>
    <x v="6"/>
    <n v="13129.835997719716"/>
    <m/>
    <d v="2025-05-08T00:00:00"/>
    <m/>
  </r>
  <r>
    <n v="11"/>
    <x v="11"/>
    <s v="Grid Study"/>
    <m/>
    <m/>
    <n v="102900"/>
    <s v="PO3816-MONDI-20250422 - RV Approved"/>
    <s v="Defered Expenses - Okusha Engineering Inv EE15"/>
    <x v="6"/>
    <n v="86440.187086715217"/>
    <m/>
    <d v="2026-03-31T00:00:00"/>
    <m/>
  </r>
  <r>
    <n v="11"/>
    <x v="11"/>
    <s v="Lightning Risk Assessment"/>
    <m/>
    <m/>
    <n v="2400"/>
    <m/>
    <s v="RSLP Inv0011533"/>
    <x v="6"/>
    <n v="2016.0976579991886"/>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6"/>
    <n v="257472.47174031308"/>
    <m/>
    <d v="2026-03-30T00:00:00"/>
    <m/>
  </r>
  <r>
    <n v="11"/>
    <x v="11"/>
    <s v="Supply Chain Optimisers - Site Visit"/>
    <m/>
    <m/>
    <n v="11500"/>
    <s v="PO4390-MON-20251021 - RV Approved"/>
    <m/>
    <x v="10"/>
    <n v="9660.4679445794463"/>
    <m/>
    <d v="2026-04-29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6"/>
    <n v="5460.2644904144699"/>
    <m/>
    <d v="2026-02-13T00:00:00"/>
    <m/>
  </r>
  <r>
    <n v="11"/>
    <x v="11"/>
    <d v="2026-03-01T00:00:00"/>
    <m/>
    <m/>
    <n v="6500"/>
    <m/>
    <m/>
    <x v="6"/>
    <n v="5460.2644904144699"/>
    <m/>
    <d v="2026-02-28T00:00:00"/>
    <m/>
  </r>
  <r>
    <n v="11"/>
    <x v="11"/>
    <d v="2026-04-01T00:00:00"/>
    <m/>
    <m/>
    <n v="6500"/>
    <m/>
    <m/>
    <x v="1"/>
    <n v="5460.2644904144699"/>
    <m/>
    <d v="2026-04-30T00:00:00"/>
    <m/>
  </r>
  <r>
    <n v="11"/>
    <x v="11"/>
    <d v="2026-05-01T00:00:00"/>
    <m/>
    <m/>
    <n v="6500"/>
    <m/>
    <m/>
    <x v="3"/>
    <n v="5460.2644904144699"/>
    <m/>
    <d v="2026-05-31T00:00:00"/>
    <m/>
  </r>
  <r>
    <n v="11"/>
    <x v="11"/>
    <d v="2026-06-01T00:00:00"/>
    <m/>
    <m/>
    <n v="6500"/>
    <m/>
    <m/>
    <x v="4"/>
    <n v="5460.2644904144699"/>
    <m/>
    <d v="2026-06-30T00:00:00"/>
    <m/>
  </r>
  <r>
    <n v="11"/>
    <x v="11"/>
    <d v="2026-07-01T00:00:00"/>
    <m/>
    <m/>
    <n v="6500"/>
    <m/>
    <m/>
    <x v="7"/>
    <n v="5460.2644904144699"/>
    <m/>
    <d v="2026-07-31T00:00:00"/>
    <m/>
  </r>
  <r>
    <n v="11"/>
    <x v="11"/>
    <d v="2026-08-01T00:00:00"/>
    <m/>
    <m/>
    <n v="6500"/>
    <m/>
    <m/>
    <x v="5"/>
    <n v="5460.2644904144699"/>
    <m/>
    <d v="2026-08-31T00:00:00"/>
    <m/>
  </r>
  <r>
    <n v="11"/>
    <x v="11"/>
    <d v="2026-09-01T00:00:00"/>
    <m/>
    <m/>
    <n v="6500"/>
    <m/>
    <m/>
    <x v="9"/>
    <n v="5460.2644904144699"/>
    <m/>
    <d v="2026-09-30T00:00:00"/>
    <m/>
  </r>
  <r>
    <n v="11"/>
    <x v="11"/>
    <d v="2026-10-01T00:00:00"/>
    <m/>
    <m/>
    <n v="6500"/>
    <m/>
    <m/>
    <x v="16"/>
    <n v="5460.2644904144699"/>
    <m/>
    <d v="2026-10-31T00:00:00"/>
    <m/>
  </r>
  <r>
    <n v="11"/>
    <x v="11"/>
    <s v="Safety Officer - Amkhoib  - Drawdown Schedule"/>
    <m/>
    <m/>
    <m/>
    <m/>
    <m/>
    <x v="0"/>
    <n v="0"/>
    <m/>
    <m/>
    <m/>
  </r>
  <r>
    <n v="11"/>
    <x v="11"/>
    <d v="2026-04-01T00:00:00"/>
    <m/>
    <m/>
    <n v="51000"/>
    <m/>
    <m/>
    <x v="1"/>
    <n v="42842.075232482763"/>
    <m/>
    <d v="2026-04-30T00:00:00"/>
    <m/>
  </r>
  <r>
    <n v="11"/>
    <x v="11"/>
    <d v="2026-05-01T00:00:00"/>
    <m/>
    <m/>
    <n v="51000"/>
    <m/>
    <m/>
    <x v="3"/>
    <n v="42842.075232482763"/>
    <m/>
    <d v="2026-05-31T00:00:00"/>
    <m/>
  </r>
  <r>
    <n v="11"/>
    <x v="11"/>
    <d v="2026-06-01T00:00:00"/>
    <m/>
    <m/>
    <n v="51000"/>
    <m/>
    <m/>
    <x v="4"/>
    <n v="42842.075232482763"/>
    <m/>
    <d v="2026-06-30T00:00:00"/>
    <m/>
  </r>
  <r>
    <n v="11"/>
    <x v="11"/>
    <d v="2026-07-01T00:00:00"/>
    <m/>
    <m/>
    <n v="51000"/>
    <m/>
    <m/>
    <x v="7"/>
    <n v="42842.075232482763"/>
    <m/>
    <d v="2026-07-31T00:00:00"/>
    <m/>
  </r>
  <r>
    <n v="11"/>
    <x v="11"/>
    <d v="2026-08-01T00:00:00"/>
    <m/>
    <m/>
    <n v="51000"/>
    <m/>
    <m/>
    <x v="5"/>
    <n v="42842.075232482763"/>
    <m/>
    <d v="2026-08-31T00:00:00"/>
    <m/>
  </r>
  <r>
    <n v="11"/>
    <x v="11"/>
    <d v="2026-09-01T00:00:00"/>
    <m/>
    <m/>
    <n v="51000"/>
    <m/>
    <m/>
    <x v="9"/>
    <n v="42842.075232482763"/>
    <m/>
    <d v="2026-09-30T00:00:00"/>
    <m/>
  </r>
  <r>
    <n v="11"/>
    <x v="11"/>
    <d v="2026-10-01T00:00:00"/>
    <m/>
    <m/>
    <n v="51000"/>
    <m/>
    <m/>
    <x v="16"/>
    <n v="42842.075232482763"/>
    <m/>
    <d v="2026-10-31T00:00:00"/>
    <m/>
  </r>
  <r>
    <n v="11"/>
    <x v="11"/>
    <s v="Safety Agent - Cairnmead Industrial Consultants - Drawdown Schedule"/>
    <m/>
    <m/>
    <m/>
    <s v="PO4489-MONDI-20251125 - RV Approved"/>
    <m/>
    <x v="2"/>
    <n v="0"/>
    <m/>
    <m/>
    <m/>
  </r>
  <r>
    <n v="11"/>
    <x v="11"/>
    <s v="Documentation"/>
    <m/>
    <m/>
    <n v="12000"/>
    <m/>
    <m/>
    <x v="6"/>
    <n v="10080.488289995945"/>
    <m/>
    <d v="2026-03-30T00:00:00"/>
    <m/>
  </r>
  <r>
    <n v="11"/>
    <x v="11"/>
    <s v="Baseline Risk Assessment"/>
    <m/>
    <m/>
    <n v="10000"/>
    <m/>
    <m/>
    <x v="6"/>
    <n v="8400.4069083299528"/>
    <m/>
    <d v="2026-03-30T00:00:00"/>
    <m/>
  </r>
  <r>
    <n v="11"/>
    <x v="11"/>
    <d v="2026-04-01T00:00:00"/>
    <m/>
    <m/>
    <n v="9128.7999999999993"/>
    <m/>
    <m/>
    <x v="6"/>
    <n v="7668.5634584762465"/>
    <m/>
    <d v="2026-03-30T00:00:00"/>
    <m/>
  </r>
  <r>
    <n v="11"/>
    <x v="11"/>
    <d v="2026-05-01T00:00:00"/>
    <m/>
    <m/>
    <n v="18257.599999999999"/>
    <m/>
    <m/>
    <x v="6"/>
    <n v="15337.126916952493"/>
    <m/>
    <d v="2026-03-30T00:00:00"/>
    <m/>
  </r>
  <r>
    <n v="11"/>
    <x v="11"/>
    <d v="2026-06-01T00:00:00"/>
    <m/>
    <m/>
    <n v="18257.599999999999"/>
    <m/>
    <m/>
    <x v="8"/>
    <n v="15337.126916952493"/>
    <m/>
    <d v="2026-04-30T00:00:00"/>
    <m/>
  </r>
  <r>
    <n v="11"/>
    <x v="11"/>
    <d v="2026-07-01T00:00:00"/>
    <m/>
    <m/>
    <n v="18257.599999999999"/>
    <m/>
    <m/>
    <x v="1"/>
    <n v="15337.126916952493"/>
    <m/>
    <d v="2026-05-30T00:00:00"/>
    <m/>
  </r>
  <r>
    <n v="11"/>
    <x v="11"/>
    <d v="2026-08-01T00:00:00"/>
    <m/>
    <m/>
    <n v="18257.599999999999"/>
    <m/>
    <m/>
    <x v="3"/>
    <n v="15337.126916952493"/>
    <m/>
    <d v="2026-06-30T00:00:00"/>
    <m/>
  </r>
  <r>
    <n v="11"/>
    <x v="11"/>
    <d v="2026-09-01T00:00:00"/>
    <m/>
    <m/>
    <n v="18257.599999999999"/>
    <m/>
    <m/>
    <x v="4"/>
    <n v="15337.126916952493"/>
    <m/>
    <d v="2026-07-30T00:00:00"/>
    <m/>
  </r>
  <r>
    <n v="11"/>
    <x v="11"/>
    <d v="2026-10-01T00:00:00"/>
    <m/>
    <m/>
    <n v="18257.599999999999"/>
    <m/>
    <m/>
    <x v="7"/>
    <n v="15337.126916952493"/>
    <m/>
    <d v="2026-08-30T00:00:00"/>
    <m/>
  </r>
  <r>
    <n v="11"/>
    <x v="11"/>
    <s v="NOSA Training"/>
    <m/>
    <m/>
    <n v="31050"/>
    <s v="PO4624-MON-20260213 - RV Approved"/>
    <m/>
    <x v="6"/>
    <n v="26083.263450364506"/>
    <m/>
    <d v="2026-03-07T00:00:00"/>
    <m/>
  </r>
  <r>
    <n v="11"/>
    <x v="11"/>
    <s v="Civil Designs - L&amp;B Consulting Engineers"/>
    <m/>
    <m/>
    <n v="69750"/>
    <s v="PO4622-MON-20260213 - RV Approved"/>
    <s v="L&amp;B Consulting INV-2233"/>
    <x v="6"/>
    <n v="58592.838185601424"/>
    <m/>
    <d v="2026-02-26T00:00:00"/>
    <m/>
  </r>
  <r>
    <n v="11"/>
    <x v="11"/>
    <s v="Civil Designs Sign Off - L&amp;B Consulting Engineers"/>
    <m/>
    <m/>
    <n v="7600"/>
    <m/>
    <m/>
    <x v="5"/>
    <n v="6384.3092503307644"/>
    <m/>
    <d v="2026-09-30T00:00:00"/>
    <m/>
  </r>
  <r>
    <n v="11"/>
    <x v="11"/>
    <s v="Land Surveying"/>
    <m/>
    <m/>
    <n v="135000"/>
    <m/>
    <m/>
    <x v="8"/>
    <n v="113405.49326245437"/>
    <m/>
    <d v="2026-03-31T00:00:00"/>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4"/>
    <n v="962214.80623876525"/>
    <n v="0"/>
    <d v="2026-06-30T00:00:00"/>
    <n v="4531726.213989215"/>
  </r>
  <r>
    <n v="13"/>
    <x v="13"/>
    <s v="Management"/>
    <m/>
    <m/>
    <n v="2668000"/>
    <m/>
    <m/>
    <x v="5"/>
    <n v="2779166.6666666674"/>
    <m/>
    <d v="2026-08-31T00:00:00"/>
    <m/>
  </r>
  <r>
    <n v="13"/>
    <x v="13"/>
    <m/>
    <m/>
    <m/>
    <m/>
    <m/>
    <m/>
    <x v="0"/>
    <n v="0"/>
    <m/>
    <m/>
    <m/>
  </r>
  <r>
    <n v="13"/>
    <x v="13"/>
    <s v="EPC - Dec 25"/>
    <m/>
    <m/>
    <n v="45000"/>
    <m/>
    <m/>
    <x v="1"/>
    <n v="46875.000000000007"/>
    <m/>
    <d v="2026-05-07T00:00:00"/>
    <m/>
  </r>
  <r>
    <n v="13"/>
    <x v="13"/>
    <s v="EPC - Jan 26"/>
    <m/>
    <m/>
    <n v="45000"/>
    <m/>
    <m/>
    <x v="3"/>
    <n v="46875.000000000007"/>
    <m/>
    <d v="2026-06-07T00:00:00"/>
    <m/>
  </r>
  <r>
    <n v="13"/>
    <x v="13"/>
    <s v="EPC - Feb 26"/>
    <m/>
    <m/>
    <n v="45000"/>
    <m/>
    <m/>
    <x v="4"/>
    <n v="46875.000000000007"/>
    <m/>
    <d v="2026-07-07T00:00:00"/>
    <m/>
  </r>
  <r>
    <n v="13"/>
    <x v="13"/>
    <s v="EPC - Mar 26"/>
    <m/>
    <m/>
    <n v="115000"/>
    <m/>
    <m/>
    <x v="7"/>
    <n v="119791.66666666669"/>
    <m/>
    <d v="2026-08-07T00:00:00"/>
    <m/>
  </r>
  <r>
    <n v="13"/>
    <x v="13"/>
    <s v="EPC - Apr 26"/>
    <m/>
    <m/>
    <n v="115000"/>
    <m/>
    <m/>
    <x v="5"/>
    <n v="119791.66666666669"/>
    <m/>
    <d v="2026-09-07T00:00:00"/>
    <m/>
  </r>
  <r>
    <n v="13"/>
    <x v="13"/>
    <s v="EPC - May 26"/>
    <m/>
    <m/>
    <n v="115000"/>
    <m/>
    <m/>
    <x v="5"/>
    <n v="119791.66666666669"/>
    <m/>
    <d v="2026-09-07T00:00:00"/>
    <m/>
  </r>
  <r>
    <n v="13"/>
    <x v="13"/>
    <s v="EPC -  Jun 26"/>
    <m/>
    <m/>
    <n v="115000"/>
    <m/>
    <m/>
    <x v="5"/>
    <n v="119791.66666666669"/>
    <m/>
    <d v="2026-09-07T00:00:00"/>
    <m/>
  </r>
  <r>
    <n v="13"/>
    <x v="13"/>
    <s v="EPC - July 26"/>
    <m/>
    <m/>
    <n v="115000"/>
    <m/>
    <m/>
    <x v="5"/>
    <n v="119791.66666666669"/>
    <m/>
    <d v="2026-09-07T00:00:00"/>
    <m/>
  </r>
  <r>
    <n v="13"/>
    <x v="13"/>
    <s v="EPC - Aug 26"/>
    <m/>
    <m/>
    <n v="115000"/>
    <m/>
    <m/>
    <x v="5"/>
    <n v="119791.66666666669"/>
    <m/>
    <d v="2026-09-07T00:00:00"/>
    <m/>
  </r>
  <r>
    <n v="13"/>
    <x v="13"/>
    <s v="EPC - Sep 26"/>
    <m/>
    <m/>
    <n v="115000"/>
    <m/>
    <m/>
    <x v="9"/>
    <n v="119791.66666666669"/>
    <m/>
    <d v="2026-10-07T00:00:00"/>
    <m/>
  </r>
  <r>
    <n v="13"/>
    <x v="13"/>
    <m/>
    <m/>
    <m/>
    <m/>
    <m/>
    <m/>
    <x v="0"/>
    <n v="0"/>
    <m/>
    <m/>
    <m/>
  </r>
  <r>
    <n v="13"/>
    <x v="13"/>
    <m/>
    <m/>
    <m/>
    <m/>
    <m/>
    <m/>
    <x v="2"/>
    <n v="0"/>
    <m/>
    <m/>
    <m/>
  </r>
  <r>
    <m/>
    <x v="0"/>
    <m/>
    <m/>
    <m/>
    <m/>
    <m/>
    <m/>
    <x v="2"/>
    <m/>
    <m/>
    <m/>
    <m/>
  </r>
  <r>
    <n v="14"/>
    <x v="14"/>
    <s v="Training &amp; Travel &amp; Travel- Feb"/>
    <m/>
    <m/>
    <n v="25000"/>
    <m/>
    <m/>
    <x v="6"/>
    <n v="13428.978720693151"/>
    <m/>
    <d v="2026-03-07T00:00:00"/>
    <n v="457800"/>
  </r>
  <r>
    <n v="14"/>
    <x v="14"/>
    <s v="Training &amp; Travel - March"/>
    <m/>
    <m/>
    <n v="25000"/>
    <m/>
    <m/>
    <x v="8"/>
    <n v="13428.978720693151"/>
    <m/>
    <d v="2026-04-07T00:00:00"/>
    <m/>
  </r>
  <r>
    <n v="14"/>
    <x v="14"/>
    <s v="Training &amp; Travel - April"/>
    <m/>
    <m/>
    <n v="25000"/>
    <m/>
    <m/>
    <x v="1"/>
    <n v="13428.978720693151"/>
    <m/>
    <d v="2026-05-07T00:00:00"/>
    <m/>
  </r>
  <r>
    <n v="14"/>
    <x v="14"/>
    <s v="Training &amp; Travel - May"/>
    <m/>
    <m/>
    <n v="25000"/>
    <m/>
    <m/>
    <x v="3"/>
    <n v="13428.978720693151"/>
    <m/>
    <d v="2026-06-07T00:00:00"/>
    <m/>
  </r>
  <r>
    <n v="14"/>
    <x v="14"/>
    <s v="Training &amp; Travel - June"/>
    <m/>
    <m/>
    <n v="25000"/>
    <m/>
    <m/>
    <x v="4"/>
    <n v="13428.978720693151"/>
    <m/>
    <d v="2026-07-07T00:00:00"/>
    <m/>
  </r>
  <r>
    <n v="14"/>
    <x v="14"/>
    <s v="Training &amp; Travel - July"/>
    <m/>
    <m/>
    <n v="25000"/>
    <m/>
    <m/>
    <x v="7"/>
    <n v="13428.978720693151"/>
    <m/>
    <d v="2026-08-07T00:00:00"/>
    <m/>
  </r>
  <r>
    <n v="14"/>
    <x v="14"/>
    <s v="Training &amp; Travel - August"/>
    <m/>
    <m/>
    <n v="25000"/>
    <m/>
    <m/>
    <x v="5"/>
    <n v="13428.978720693151"/>
    <m/>
    <d v="2026-09-07T00:00:00"/>
    <m/>
  </r>
  <r>
    <n v="14"/>
    <x v="14"/>
    <m/>
    <m/>
    <m/>
    <m/>
    <m/>
    <m/>
    <x v="0"/>
    <n v="0"/>
    <m/>
    <m/>
    <m/>
  </r>
  <r>
    <n v="14"/>
    <x v="14"/>
    <s v="Housing - Deposit"/>
    <m/>
    <m/>
    <n v="26000"/>
    <m/>
    <m/>
    <x v="1"/>
    <n v="13966.137869520877"/>
    <m/>
    <d v="2026-05-07T00:00:00"/>
    <m/>
  </r>
  <r>
    <n v="14"/>
    <x v="14"/>
    <s v="Housing - Feb"/>
    <m/>
    <m/>
    <n v="28000"/>
    <m/>
    <m/>
    <x v="6"/>
    <n v="15040.456167176329"/>
    <m/>
    <d v="2026-03-07T00:00:00"/>
    <m/>
  </r>
  <r>
    <n v="14"/>
    <x v="14"/>
    <s v="Housing - March"/>
    <m/>
    <m/>
    <n v="28000"/>
    <m/>
    <m/>
    <x v="8"/>
    <n v="15040.456167176329"/>
    <m/>
    <d v="2026-04-07T00:00:00"/>
    <m/>
  </r>
  <r>
    <n v="14"/>
    <x v="14"/>
    <s v="Housing - April"/>
    <m/>
    <m/>
    <n v="28000"/>
    <m/>
    <m/>
    <x v="1"/>
    <n v="15040.456167176329"/>
    <m/>
    <d v="2026-05-07T00:00:00"/>
    <m/>
  </r>
  <r>
    <n v="14"/>
    <x v="14"/>
    <s v="Housing - May"/>
    <m/>
    <m/>
    <n v="28000"/>
    <m/>
    <m/>
    <x v="3"/>
    <n v="15040.456167176329"/>
    <m/>
    <d v="2026-06-07T00:00:00"/>
    <m/>
  </r>
  <r>
    <n v="14"/>
    <x v="14"/>
    <s v="Housing - June"/>
    <m/>
    <m/>
    <n v="28000"/>
    <m/>
    <m/>
    <x v="4"/>
    <n v="15040.456167176329"/>
    <m/>
    <d v="2026-07-07T00:00:00"/>
    <m/>
  </r>
  <r>
    <n v="14"/>
    <x v="14"/>
    <s v="Housing - July"/>
    <m/>
    <m/>
    <n v="28000"/>
    <m/>
    <m/>
    <x v="7"/>
    <n v="15040.456167176329"/>
    <m/>
    <d v="2026-08-07T00:00:00"/>
    <m/>
  </r>
  <r>
    <n v="14"/>
    <x v="14"/>
    <s v="Housing - August"/>
    <m/>
    <m/>
    <n v="28000"/>
    <m/>
    <m/>
    <x v="5"/>
    <n v="15040.456167176329"/>
    <m/>
    <d v="2026-09-07T00:00:00"/>
    <m/>
  </r>
  <r>
    <n v="14"/>
    <x v="14"/>
    <s v="Housing - Deposit Returned"/>
    <m/>
    <m/>
    <n v="-26000"/>
    <m/>
    <m/>
    <x v="5"/>
    <n v="-13966.137869520877"/>
    <m/>
    <d v="2026-09-07T00:00:00"/>
    <m/>
  </r>
  <r>
    <n v="14"/>
    <x v="14"/>
    <m/>
    <m/>
    <m/>
    <m/>
    <m/>
    <m/>
    <x v="0"/>
    <n v="0"/>
    <m/>
    <m/>
    <m/>
  </r>
  <r>
    <n v="14"/>
    <x v="14"/>
    <s v="Site Travel - Between Housing and Site - Jan"/>
    <m/>
    <m/>
    <n v="3150"/>
    <m/>
    <m/>
    <x v="17"/>
    <n v="1692.0513188073371"/>
    <m/>
    <d v="2026-02-07T00:00:00"/>
    <m/>
  </r>
  <r>
    <n v="14"/>
    <x v="14"/>
    <s v="Site Travel - Between Housing and Site - Feb"/>
    <m/>
    <m/>
    <n v="3150"/>
    <m/>
    <m/>
    <x v="6"/>
    <n v="1692.0513188073371"/>
    <m/>
    <d v="2026-03-07T00:00:00"/>
    <m/>
  </r>
  <r>
    <n v="14"/>
    <x v="14"/>
    <s v="Site Travel - Between Housing and Site - Mar"/>
    <m/>
    <m/>
    <n v="3150"/>
    <m/>
    <m/>
    <x v="8"/>
    <n v="1692.0513188073371"/>
    <m/>
    <d v="2026-04-07T00:00:00"/>
    <m/>
  </r>
  <r>
    <n v="14"/>
    <x v="14"/>
    <s v="Site Travel - Between Housing and Site - Apr"/>
    <m/>
    <m/>
    <n v="3150"/>
    <m/>
    <m/>
    <x v="1"/>
    <n v="1692.0513188073371"/>
    <m/>
    <d v="2026-05-07T00:00:00"/>
    <m/>
  </r>
  <r>
    <n v="14"/>
    <x v="14"/>
    <s v="Site Travel - Between Housing and Site - May"/>
    <m/>
    <m/>
    <n v="3150"/>
    <m/>
    <m/>
    <x v="3"/>
    <n v="1692.0513188073371"/>
    <m/>
    <d v="2026-06-07T00:00:00"/>
    <m/>
  </r>
  <r>
    <n v="14"/>
    <x v="14"/>
    <s v="Site Travel - Between Housing and Site - Jun"/>
    <m/>
    <m/>
    <n v="3150"/>
    <m/>
    <m/>
    <x v="4"/>
    <n v="1692.0513188073371"/>
    <m/>
    <d v="2026-07-07T00:00:00"/>
    <m/>
  </r>
  <r>
    <n v="14"/>
    <x v="14"/>
    <s v="Site Travel - Between Housing and Site - Jul"/>
    <m/>
    <m/>
    <n v="3150"/>
    <m/>
    <m/>
    <x v="7"/>
    <n v="1692.0513188073371"/>
    <m/>
    <d v="2026-08-07T00:00:00"/>
    <m/>
  </r>
  <r>
    <n v="14"/>
    <x v="14"/>
    <s v="Site Travel - Between Housing and Site - Aug"/>
    <m/>
    <m/>
    <n v="3150"/>
    <m/>
    <m/>
    <x v="5"/>
    <n v="1692.0513188073371"/>
    <m/>
    <d v="2026-09-07T00:00:00"/>
    <m/>
  </r>
  <r>
    <n v="14"/>
    <x v="14"/>
    <m/>
    <m/>
    <m/>
    <m/>
    <m/>
    <m/>
    <x v="0"/>
    <n v="0"/>
    <m/>
    <m/>
    <m/>
  </r>
  <r>
    <n v="14"/>
    <x v="14"/>
    <s v="Car Rental - Feb"/>
    <m/>
    <m/>
    <n v="8800"/>
    <m/>
    <m/>
    <x v="6"/>
    <n v="4727.0005096839886"/>
    <m/>
    <d v="2026-03-07T00:00:00"/>
    <m/>
  </r>
  <r>
    <n v="14"/>
    <x v="14"/>
    <s v="Car Rental - Mar"/>
    <m/>
    <m/>
    <n v="8800"/>
    <m/>
    <m/>
    <x v="8"/>
    <n v="4727.0005096839886"/>
    <m/>
    <d v="2026-04-07T00:00:00"/>
    <m/>
  </r>
  <r>
    <n v="14"/>
    <x v="14"/>
    <s v="Car Rental - Apr"/>
    <m/>
    <m/>
    <n v="8800"/>
    <m/>
    <m/>
    <x v="1"/>
    <n v="4727.0005096839886"/>
    <m/>
    <d v="2026-05-07T00:00:00"/>
    <m/>
  </r>
  <r>
    <n v="14"/>
    <x v="14"/>
    <s v="Car Rental - May"/>
    <m/>
    <m/>
    <n v="8800"/>
    <m/>
    <m/>
    <x v="3"/>
    <n v="4727.0005096839886"/>
    <m/>
    <d v="2026-06-07T00:00:00"/>
    <m/>
  </r>
  <r>
    <n v="14"/>
    <x v="14"/>
    <s v="Car Rental - Jun"/>
    <m/>
    <m/>
    <n v="8800"/>
    <m/>
    <m/>
    <x v="4"/>
    <n v="4727.0005096839886"/>
    <m/>
    <d v="2026-07-07T00:00:00"/>
    <m/>
  </r>
  <r>
    <n v="14"/>
    <x v="14"/>
    <s v="Car Rental - Jul"/>
    <m/>
    <m/>
    <n v="8800"/>
    <m/>
    <m/>
    <x v="7"/>
    <n v="4727.0005096839886"/>
    <m/>
    <d v="2026-08-07T00:00:00"/>
    <m/>
  </r>
  <r>
    <n v="14"/>
    <x v="14"/>
    <s v="Car Rental - Aug"/>
    <m/>
    <m/>
    <n v="8800"/>
    <m/>
    <m/>
    <x v="5"/>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5"/>
    <n v="631573.90458693577"/>
    <m/>
    <d v="2026-08-31T00:00:00"/>
    <m/>
  </r>
  <r>
    <n v="15"/>
    <x v="15"/>
    <s v="Test Value (PR Calculation)"/>
    <n v="0.8"/>
    <m/>
    <m/>
    <m/>
    <m/>
    <x v="2"/>
    <n v="0"/>
    <m/>
    <m/>
    <m/>
  </r>
  <r>
    <n v="15"/>
    <x v="15"/>
    <m/>
    <m/>
    <m/>
    <m/>
    <m/>
    <m/>
    <x v="2"/>
    <n v="0"/>
    <m/>
    <m/>
    <m/>
  </r>
  <r>
    <n v="15"/>
    <x v="15"/>
    <s v="Delay Liquidated Damages"/>
    <m/>
    <m/>
    <n v="1724395.3443127689"/>
    <m/>
    <m/>
    <x v="5"/>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5"/>
    <n v="53162.786581391905"/>
    <m/>
    <d v="2026-08-31T00:00:00"/>
    <m/>
  </r>
  <r>
    <n v="15"/>
    <x v="15"/>
    <m/>
    <m/>
    <m/>
    <m/>
    <m/>
    <m/>
    <x v="0"/>
    <m/>
    <m/>
    <m/>
    <m/>
  </r>
  <r>
    <n v="15"/>
    <x v="15"/>
    <s v="Raising Fee"/>
    <m/>
    <m/>
    <n v="92000"/>
    <m/>
    <m/>
    <x v="6"/>
    <n v="48909.763654880553"/>
    <m/>
    <d v="2026-03-31T00:00:00"/>
    <m/>
  </r>
  <r>
    <n v="15"/>
    <x v="15"/>
    <s v="January Interest"/>
    <m/>
    <m/>
    <n v="35049.699999999997"/>
    <m/>
    <m/>
    <x v="6"/>
    <n v="18633.397208418115"/>
    <m/>
    <d v="2026-03-31T00:00:00"/>
    <m/>
  </r>
  <r>
    <n v="15"/>
    <x v="15"/>
    <s v="February Interest"/>
    <m/>
    <m/>
    <n v="204566.79"/>
    <m/>
    <m/>
    <x v="6"/>
    <n v="108753.40598410415"/>
    <m/>
    <d v="2026-03-31T00:00:00"/>
    <m/>
  </r>
  <r>
    <n v="15"/>
    <x v="15"/>
    <s v="March Interest"/>
    <m/>
    <m/>
    <n v="221934"/>
    <m/>
    <m/>
    <x v="8"/>
    <n v="117986.2987715463"/>
    <m/>
    <d v="2026-03-31T00:00:00"/>
    <m/>
  </r>
  <r>
    <n v="15"/>
    <x v="15"/>
    <s v="April Interest"/>
    <m/>
    <m/>
    <n v="178241.37"/>
    <m/>
    <m/>
    <x v="1"/>
    <n v="94758.079132849089"/>
    <m/>
    <d v="2026-04-30T00:00:00"/>
    <m/>
  </r>
  <r>
    <n v="15"/>
    <x v="15"/>
    <s v="May  Interest"/>
    <m/>
    <m/>
    <n v="145837.76000000001"/>
    <m/>
    <m/>
    <x v="3"/>
    <n v="77531.41710388253"/>
    <m/>
    <d v="2026-05-31T00:00:00"/>
    <m/>
  </r>
  <r>
    <n v="15"/>
    <x v="15"/>
    <s v="June Interest"/>
    <m/>
    <m/>
    <n v="103599.12"/>
    <m/>
    <m/>
    <x v="4"/>
    <n v="55076.17906580009"/>
    <m/>
    <d v="2026-06-30T00:00:00"/>
    <m/>
  </r>
  <r>
    <n v="15"/>
    <x v="15"/>
    <s v="July Interest"/>
    <m/>
    <m/>
    <n v="67693.119999999995"/>
    <m/>
    <m/>
    <x v="7"/>
    <n v="35987.548915885513"/>
    <m/>
    <d v="2026-07-31T00:00:00"/>
    <m/>
  </r>
  <r>
    <n v="15"/>
    <x v="15"/>
    <s v="August Interest"/>
    <m/>
    <m/>
    <n v="27845.88"/>
    <m/>
    <m/>
    <x v="5"/>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5">
        <item x="0"/>
        <item m="1" x="31"/>
        <item m="1" x="29"/>
        <item m="1" x="22"/>
        <item m="1" x="24"/>
        <item m="1" x="25"/>
        <item m="1" x="26"/>
        <item m="1" x="27"/>
        <item m="1" x="32"/>
        <item x="2"/>
        <item m="1" x="30"/>
        <item m="1" x="33"/>
        <item x="8"/>
        <item m="1" x="19"/>
        <item x="6"/>
        <item x="1"/>
        <item x="3"/>
        <item x="5"/>
        <item x="4"/>
        <item m="1" x="28"/>
        <item x="7"/>
        <item x="11"/>
        <item m="1" x="23"/>
        <item m="1" x="20"/>
        <item m="1" x="21"/>
        <item x="9"/>
        <item m="1" x="18"/>
        <item x="16"/>
        <item x="12"/>
        <item x="13"/>
        <item x="14"/>
        <item x="15"/>
        <item x="17"/>
        <item x="10"/>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9"/>
    </i>
    <i>
      <x v="12"/>
    </i>
    <i>
      <x v="14"/>
    </i>
    <i>
      <x v="15"/>
    </i>
    <i>
      <x v="16"/>
    </i>
    <i>
      <x v="17"/>
    </i>
    <i>
      <x v="18"/>
    </i>
    <i>
      <x v="20"/>
    </i>
    <i>
      <x v="21"/>
    </i>
    <i>
      <x v="25"/>
    </i>
    <i>
      <x v="27"/>
    </i>
    <i>
      <x v="28"/>
    </i>
    <i>
      <x v="29"/>
    </i>
    <i>
      <x v="30"/>
    </i>
    <i>
      <x v="31"/>
    </i>
    <i>
      <x v="32"/>
    </i>
    <i>
      <x v="33"/>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5">
        <item x="0"/>
        <item m="1" x="33"/>
        <item m="1" x="32"/>
        <item m="1" x="30"/>
        <item m="1" x="31"/>
        <item m="1" x="29"/>
        <item m="1" x="22"/>
        <item m="1" x="24"/>
        <item m="1" x="25"/>
        <item m="1" x="26"/>
        <item m="1" x="27"/>
        <item x="2"/>
        <item x="6"/>
        <item x="8"/>
        <item m="1" x="19"/>
        <item x="1"/>
        <item x="3"/>
        <item x="5"/>
        <item x="4"/>
        <item m="1" x="28"/>
        <item x="7"/>
        <item x="11"/>
        <item m="1" x="23"/>
        <item m="1" x="20"/>
        <item m="1" x="21"/>
        <item x="9"/>
        <item m="1" x="18"/>
        <item x="16"/>
        <item x="12"/>
        <item x="13"/>
        <item x="14"/>
        <item x="15"/>
        <item x="17"/>
        <item x="10"/>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11"/>
    </i>
    <i>
      <x v="12"/>
    </i>
    <i>
      <x v="13"/>
    </i>
    <i>
      <x v="15"/>
    </i>
    <i>
      <x v="16"/>
    </i>
    <i>
      <x v="17"/>
    </i>
    <i>
      <x v="18"/>
    </i>
    <i>
      <x v="20"/>
    </i>
    <i>
      <x v="21"/>
    </i>
    <i>
      <x v="25"/>
    </i>
    <i>
      <x v="27"/>
    </i>
    <i>
      <x v="28"/>
    </i>
    <i>
      <x v="29"/>
    </i>
    <i>
      <x v="30"/>
    </i>
    <i>
      <x v="31"/>
    </i>
    <i>
      <x v="32"/>
    </i>
    <i>
      <x v="33"/>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7" dataDxfId="95" headerRowBorderDxfId="96" tableBorderDxfId="94" totalsRowBorderDxfId="93">
  <autoFilter ref="A3:J103" xr:uid="{3D46D927-9EC5-4A7C-9892-867DB6285431}">
    <filterColumn colId="7">
      <filters blank="1">
        <filter val="Pending"/>
      </filters>
    </filterColumn>
  </autoFilter>
  <tableColumns count="10">
    <tableColumn id="1" xr3:uid="{C1DF5ABE-8D46-4312-83E7-635DC63D7DD6}" name="ID" dataDxfId="92"/>
    <tableColumn id="2" xr3:uid="{76B863B5-E988-4B1A-B13B-83A756AEB53E}" name="Action/Description" dataDxfId="91"/>
    <tableColumn id="11" xr3:uid="{550C22D5-32D1-4742-9A26-C64E136BF34E}" name="RAG Status" dataDxfId="90"/>
    <tableColumn id="3" xr3:uid="{89ACBC07-2DC1-4849-93C5-D2D056E52CB8}" name="Responsible Person - EE" dataDxfId="89"/>
    <tableColumn id="10" xr3:uid="{D693B222-B4B7-4EF7-BC4B-270CD24EE1F6}" name="Responsible Person - Mondi" dataDxfId="88"/>
    <tableColumn id="4" xr3:uid="{C05E0614-6A79-44C8-8368-F2532A14CC63}" name="Date Raised" dataDxfId="87"/>
    <tableColumn id="5" xr3:uid="{A7D870EB-381B-4C87-9030-31A8E3360476}" name="Due Date" dataDxfId="86"/>
    <tableColumn id="6" xr3:uid="{B5A9D3BC-A933-4FF0-8889-9D0F9DA065AD}" name="Status" dataDxfId="85"/>
    <tableColumn id="8" xr3:uid="{E6C1ABAC-1966-4589-8C42-2E84B24C9AD5}" name="Date Completed" dataDxfId="84"/>
    <tableColumn id="9" xr3:uid="{12E329CB-7824-46EC-BCD1-90E8769674A6}" name="Results/Comments " dataDxfId="8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82">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1" totalsRowDxfId="80"/>
    <tableColumn id="2" xr3:uid="{82B0629A-885A-40E4-923E-4E31FBDBC4B2}" name="HIGH LEVEL PROGRAMME" dataDxfId="79" totalsRowDxfId="78"/>
    <tableColumn id="3" xr3:uid="{121A3CA4-6649-4EC0-AE99-4780E63AF00F}" name="Column1" dataDxfId="77" totalsRowDxfId="76"/>
    <tableColumn id="4" xr3:uid="{1C438F6C-BD05-46B1-9246-4ABFB925551E}" name="Lead" dataDxfId="75" totalsRowDxfId="74"/>
    <tableColumn id="5" xr3:uid="{247017F1-A091-440A-BC13-25241D4C4DC7}" name="Planned Start" dataDxfId="73" totalsRowDxfId="72"/>
    <tableColumn id="6" xr3:uid="{1E87FDF5-7D5C-493D-BF5B-525030CBBFB7}" name="Duration (days)" dataDxfId="71" totalsRowDxfId="70"/>
    <tableColumn id="7" xr3:uid="{F2CF9CBA-1B82-4F8F-8EFE-6E377D5CF8E5}" name="Planned End" dataDxfId="69" totalsRowDxfId="68"/>
    <tableColumn id="8" xr3:uid="{36EC319C-9567-4F8C-8113-864618308B47}" name="Type" dataDxfId="67" totalsRowDxfId="66"/>
    <tableColumn id="9" xr3:uid="{CC7DB25F-1D56-4AA1-A0A5-80067D8711A5}" name="Lead/Lag" dataDxfId="65" totalsRowDxfId="64"/>
    <tableColumn id="10" xr3:uid="{C2B9DEE6-2681-4B54-8884-8F16790E49C5}" name="Actual Start" dataDxfId="63" totalsRowDxfId="62"/>
    <tableColumn id="11" xr3:uid="{8DA99D53-D049-4344-A3B6-F65AB9E8C52A}" name="Duration (days)2" dataDxfId="61" totalsRowDxfId="60"/>
    <tableColumn id="12" xr3:uid="{EF5F892F-8FC4-4DD4-BA51-C6C3ACFD0B5F}" name="Actual End" dataDxfId="59" totalsRowDxfId="58"/>
    <tableColumn id="13" xr3:uid="{48FEE2F2-B900-4536-945C-175B12B6FA7E}" name="Responsible Person" dataDxfId="57" totalsRowDxfId="56"/>
    <tableColumn id="14" xr3:uid="{81A75105-D04F-4B75-B45D-EDB3D063565D}" name="Column4" dataDxfId="55" totalsRowDxfId="54"/>
    <tableColumn id="15" xr3:uid="{B500AB84-99C6-4E89-AD5B-3CD98B1517D8}" name="Actual Completion" totalsRowFunction="count" dataDxfId="53" totalsRowDxfId="52"/>
    <tableColumn id="16" xr3:uid="{4F188914-5347-44FC-A149-641CD4DDFB5C}" name="Column2" dataDxfId="5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1031" t="s">
        <v>57</v>
      </c>
      <c r="E47" s="1031"/>
      <c r="F47" s="1032"/>
      <c r="G47" s="67"/>
      <c r="I47" s="68"/>
      <c r="J47" s="68"/>
    </row>
    <row r="48" spans="1:49" ht="14.5" thickBot="1">
      <c r="C48" s="69">
        <v>44014</v>
      </c>
      <c r="D48" s="1033"/>
      <c r="E48" s="1033"/>
      <c r="F48" s="1034"/>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119" priority="1" operator="equal">
      <formula>3</formula>
    </cfRule>
    <cfRule type="cellIs" dxfId="118" priority="2" operator="equal">
      <formula>1</formula>
    </cfRule>
    <cfRule type="cellIs" dxfId="11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36328125" customWidth="1"/>
    <col min="2" max="2" width="21.08984375" customWidth="1"/>
    <col min="3" max="3" width="28.6328125" customWidth="1"/>
    <col min="4" max="4" width="15.453125" customWidth="1"/>
    <col min="5" max="5" width="16.54296875" customWidth="1"/>
    <col min="6" max="6" width="5.6328125" customWidth="1"/>
  </cols>
  <sheetData>
    <row r="1" spans="2:15" ht="15" thickBot="1"/>
    <row r="2" spans="2:15" ht="18.5">
      <c r="B2" s="1037" t="s">
        <v>58</v>
      </c>
      <c r="C2" s="1037"/>
      <c r="D2" s="1037"/>
      <c r="E2" s="1037"/>
      <c r="H2" s="1038" t="s">
        <v>59</v>
      </c>
      <c r="I2" s="1039"/>
      <c r="J2" s="1039"/>
      <c r="K2" s="1039"/>
      <c r="L2" s="1039"/>
      <c r="M2" s="1039"/>
      <c r="N2" s="1039"/>
      <c r="O2" s="1040"/>
    </row>
    <row r="3" spans="2:15">
      <c r="B3" s="721"/>
      <c r="H3" s="1041"/>
      <c r="I3" s="1042"/>
      <c r="J3" s="1042"/>
      <c r="K3" s="1042"/>
      <c r="L3" s="1042"/>
      <c r="M3" s="1042"/>
      <c r="N3" s="1042"/>
      <c r="O3" s="1043"/>
    </row>
    <row r="4" spans="2:15">
      <c r="B4" s="722" t="s">
        <v>60</v>
      </c>
      <c r="C4" s="723" t="s">
        <v>61</v>
      </c>
      <c r="H4" s="1041"/>
      <c r="I4" s="1042"/>
      <c r="J4" s="1042"/>
      <c r="K4" s="1042"/>
      <c r="L4" s="1042"/>
      <c r="M4" s="1042"/>
      <c r="N4" s="1042"/>
      <c r="O4" s="1043"/>
    </row>
    <row r="5" spans="2:15">
      <c r="B5" s="722" t="s">
        <v>62</v>
      </c>
      <c r="C5" s="723" t="s">
        <v>63</v>
      </c>
      <c r="H5" s="1041"/>
      <c r="I5" s="1042"/>
      <c r="J5" s="1042"/>
      <c r="K5" s="1042"/>
      <c r="L5" s="1042"/>
      <c r="M5" s="1042"/>
      <c r="N5" s="1042"/>
      <c r="O5" s="1043"/>
    </row>
    <row r="6" spans="2:15">
      <c r="B6" s="722" t="s">
        <v>64</v>
      </c>
      <c r="C6" s="723" t="s">
        <v>65</v>
      </c>
      <c r="H6" s="1041"/>
      <c r="I6" s="1042"/>
      <c r="J6" s="1042"/>
      <c r="K6" s="1042"/>
      <c r="L6" s="1042"/>
      <c r="M6" s="1042"/>
      <c r="N6" s="1042"/>
      <c r="O6" s="1043"/>
    </row>
    <row r="7" spans="2:15">
      <c r="B7" s="722" t="s">
        <v>66</v>
      </c>
      <c r="C7" s="723" t="s">
        <v>67</v>
      </c>
      <c r="H7" s="1041"/>
      <c r="I7" s="1042"/>
      <c r="J7" s="1042"/>
      <c r="K7" s="1042"/>
      <c r="L7" s="1042"/>
      <c r="M7" s="1042"/>
      <c r="N7" s="1042"/>
      <c r="O7" s="1043"/>
    </row>
    <row r="8" spans="2:15">
      <c r="B8" s="721"/>
      <c r="H8" s="1041"/>
      <c r="I8" s="1042"/>
      <c r="J8" s="1042"/>
      <c r="K8" s="1042"/>
      <c r="L8" s="1042"/>
      <c r="M8" s="1042"/>
      <c r="N8" s="1042"/>
      <c r="O8" s="1043"/>
    </row>
    <row r="9" spans="2:15">
      <c r="B9" s="1047" t="s">
        <v>68</v>
      </c>
      <c r="C9" s="1047"/>
      <c r="D9" s="1047"/>
      <c r="E9" s="1047"/>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1041"/>
      <c r="I9" s="1042"/>
      <c r="J9" s="1042"/>
      <c r="K9" s="1042"/>
      <c r="L9" s="1042"/>
      <c r="M9" s="1042"/>
      <c r="N9" s="1042"/>
      <c r="O9" s="1043"/>
    </row>
    <row r="10" spans="2:15" ht="15" thickBot="1">
      <c r="B10" s="1047" t="s">
        <v>69</v>
      </c>
      <c r="C10" s="1047"/>
      <c r="D10" s="1047"/>
      <c r="E10" s="1047"/>
      <c r="H10" s="1044"/>
      <c r="I10" s="1045"/>
      <c r="J10" s="1045"/>
      <c r="K10" s="1045"/>
      <c r="L10" s="1045"/>
      <c r="M10" s="1045"/>
      <c r="N10" s="1045"/>
      <c r="O10" s="1046"/>
    </row>
    <row r="11" spans="2:15">
      <c r="B11" s="724" t="s">
        <v>70</v>
      </c>
      <c r="C11" s="1035" t="s">
        <v>71</v>
      </c>
      <c r="D11" s="1035"/>
      <c r="E11" s="1035"/>
    </row>
    <row r="12" spans="2:15">
      <c r="B12" s="724" t="s">
        <v>72</v>
      </c>
      <c r="C12" s="1035" t="s">
        <v>71</v>
      </c>
      <c r="D12" s="1035"/>
      <c r="E12" s="1035"/>
    </row>
    <row r="13" spans="2:15">
      <c r="B13" s="724" t="s">
        <v>73</v>
      </c>
      <c r="C13" s="1035" t="s">
        <v>71</v>
      </c>
      <c r="D13" s="1035"/>
      <c r="E13" s="1035"/>
    </row>
    <row r="14" spans="2:15">
      <c r="B14" s="724" t="s">
        <v>74</v>
      </c>
      <c r="C14" s="1035" t="s">
        <v>75</v>
      </c>
      <c r="D14" s="1035"/>
      <c r="E14" s="1035"/>
    </row>
    <row r="15" spans="2:15">
      <c r="B15" s="724" t="s">
        <v>76</v>
      </c>
      <c r="C15" s="1035" t="s">
        <v>77</v>
      </c>
      <c r="D15" s="1035"/>
      <c r="E15" s="1035"/>
    </row>
    <row r="16" spans="2:15" ht="15" customHeight="1">
      <c r="B16" s="724" t="s">
        <v>78</v>
      </c>
      <c r="C16" s="1035" t="s">
        <v>79</v>
      </c>
      <c r="D16" s="1035"/>
      <c r="E16" s="1035"/>
    </row>
    <row r="17" spans="2:5">
      <c r="B17" s="721"/>
    </row>
    <row r="18" spans="2:5">
      <c r="B18" s="1036" t="s">
        <v>80</v>
      </c>
      <c r="C18" s="1036"/>
      <c r="D18" s="1036"/>
      <c r="E18" s="1036"/>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90625" customWidth="1"/>
    <col min="3" max="3" width="21.6328125" style="814" customWidth="1"/>
    <col min="4" max="4" width="12.36328125" style="814" bestFit="1" customWidth="1"/>
    <col min="5" max="5" width="10.453125" style="814" customWidth="1"/>
    <col min="6" max="6" width="72.54296875" customWidth="1"/>
  </cols>
  <sheetData>
    <row r="1" spans="2:10" ht="15" thickBot="1"/>
    <row r="2" spans="2:10" ht="15.5" thickTop="1" thickBot="1">
      <c r="B2" s="1048" t="s">
        <v>88</v>
      </c>
      <c r="C2" s="1049"/>
      <c r="D2" s="1049"/>
      <c r="E2" s="1049"/>
      <c r="F2" s="1050"/>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1048" t="s">
        <v>108</v>
      </c>
      <c r="C49" s="1049"/>
      <c r="D49" s="1049"/>
      <c r="E49" s="1049"/>
      <c r="F49" s="1050"/>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116" priority="6" operator="containsText" text="Pending">
      <formula>NOT(ISERROR(SEARCH("Pending",C5)))</formula>
    </cfRule>
    <cfRule type="containsText" dxfId="115" priority="7" operator="containsText" text="Declined">
      <formula>NOT(ISERROR(SEARCH("Declined",C5)))</formula>
    </cfRule>
    <cfRule type="containsText" dxfId="114" priority="8" operator="containsText" text="Abanded">
      <formula>NOT(ISERROR(SEARCH("Abanded",C5)))</formula>
    </cfRule>
    <cfRule type="containsText" dxfId="113" priority="9" operator="containsText" text="Declined">
      <formula>NOT(ISERROR(SEARCH("Declined",C5)))</formula>
    </cfRule>
    <cfRule type="containsText" dxfId="112" priority="10" operator="containsText" text="Approved">
      <formula>NOT(ISERROR(SEARCH("Approved",C5)))</formula>
    </cfRule>
  </conditionalFormatting>
  <conditionalFormatting sqref="C52:C61">
    <cfRule type="containsText" dxfId="111" priority="1" operator="containsText" text="Pending">
      <formula>NOT(ISERROR(SEARCH("Pending",C52)))</formula>
    </cfRule>
    <cfRule type="containsText" dxfId="110" priority="2" operator="containsText" text="Declined">
      <formula>NOT(ISERROR(SEARCH("Declined",C52)))</formula>
    </cfRule>
    <cfRule type="containsText" dxfId="109" priority="3" operator="containsText" text="Abanded">
      <formula>NOT(ISERROR(SEARCH("Abanded",C52)))</formula>
    </cfRule>
    <cfRule type="containsText" dxfId="108" priority="4" operator="containsText" text="Declined">
      <formula>NOT(ISERROR(SEARCH("Declined",C52)))</formula>
    </cfRule>
    <cfRule type="containsText" dxfId="10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90625" style="734" customWidth="1"/>
    <col min="3" max="3" width="14.54296875" style="732" bestFit="1" customWidth="1"/>
    <col min="4" max="4" width="16.08984375" style="732" customWidth="1"/>
    <col min="5" max="5" width="16.6328125" style="732" customWidth="1"/>
    <col min="6" max="6" width="15.36328125" style="732" bestFit="1" customWidth="1"/>
    <col min="7" max="7" width="13.36328125" style="732" customWidth="1"/>
    <col min="8" max="8" width="13" style="732" customWidth="1"/>
    <col min="9" max="9" width="12.54296875" style="732" customWidth="1"/>
    <col min="10" max="10" width="59.54296875" style="738" customWidth="1"/>
  </cols>
  <sheetData>
    <row r="1" spans="1:14" ht="21">
      <c r="A1" s="1051"/>
      <c r="B1" s="1052"/>
      <c r="C1" s="1052"/>
      <c r="D1" s="1052"/>
      <c r="E1" s="736"/>
      <c r="F1" s="1053" t="s">
        <v>112</v>
      </c>
      <c r="G1" s="1053"/>
      <c r="H1" s="1053"/>
      <c r="I1" s="1053"/>
      <c r="J1" s="1054"/>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106" priority="1" operator="containsText" text="Not Started">
      <formula>NOT(ISERROR(SEARCH("Not Started",H4)))</formula>
    </cfRule>
    <cfRule type="containsText" dxfId="105" priority="5" operator="containsText" text="Pending">
      <formula>NOT(ISERROR(SEARCH("Pending",H4)))</formula>
    </cfRule>
    <cfRule type="containsText" dxfId="104" priority="6" operator="containsText" text="Declined">
      <formula>NOT(ISERROR(SEARCH("Declined",H4)))</formula>
    </cfRule>
    <cfRule type="containsText" dxfId="103" priority="7" operator="containsText" text="Abandoned">
      <formula>NOT(ISERROR(SEARCH("Abandoned",H4)))</formula>
    </cfRule>
    <cfRule type="containsText" dxfId="102" priority="8" operator="containsText" text="Declined">
      <formula>NOT(ISERROR(SEARCH("Declined",H4)))</formula>
    </cfRule>
    <cfRule type="containsText" dxfId="101" priority="9" operator="containsText" text="Approved">
      <formula>NOT(ISERROR(SEARCH("Approved",H4)))</formula>
    </cfRule>
  </conditionalFormatting>
  <conditionalFormatting sqref="C4:C103">
    <cfRule type="cellIs" dxfId="100" priority="2" operator="equal">
      <formula>"Green"</formula>
    </cfRule>
    <cfRule type="cellIs" dxfId="99" priority="3" operator="equal">
      <formula>"Amber"</formula>
    </cfRule>
    <cfRule type="cellIs" dxfId="9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36328125" customWidth="1"/>
    <col min="2" max="2" width="10.36328125" customWidth="1"/>
    <col min="3" max="3" width="16.6328125" customWidth="1"/>
    <col min="4" max="4" width="28" customWidth="1"/>
    <col min="5" max="5" width="14.63281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PO4642-MON-20260226-MSA</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1370</v>
      </c>
      <c r="D12" s="1058"/>
      <c r="E12" s="1058"/>
      <c r="F12" s="1058"/>
      <c r="G12" s="829"/>
      <c r="H12" s="832" t="s">
        <v>343</v>
      </c>
      <c r="I12" s="834">
        <f ca="1">TODAY()</f>
        <v>46084</v>
      </c>
      <c r="J12" s="829"/>
      <c r="AB12" s="831"/>
    </row>
    <row r="13" spans="2:28" ht="15" customHeight="1">
      <c r="B13" s="832" t="s">
        <v>339</v>
      </c>
      <c r="C13" s="1059">
        <f>VLOOKUP($C$12,[1]Database!$A:$F,2,FALSE)</f>
        <v>4210308138</v>
      </c>
      <c r="D13" s="1059"/>
      <c r="E13" s="1059"/>
      <c r="F13" s="1059"/>
      <c r="G13" s="829"/>
      <c r="H13" s="832" t="s">
        <v>344</v>
      </c>
      <c r="I13" s="835" t="str">
        <f>'Project Plan - Old'!J2</f>
        <v>Mondi</v>
      </c>
      <c r="J13" s="829"/>
      <c r="AB13" s="831"/>
    </row>
    <row r="14" spans="2:28" ht="15" customHeight="1">
      <c r="B14" s="832" t="s">
        <v>345</v>
      </c>
      <c r="C14" s="1059" t="str">
        <f>VLOOKUP($C$12,[1]Database!$A:$F,3,FALSE)</f>
        <v>Intermodal Cargo Supplies,Skypark</v>
      </c>
      <c r="D14" s="1059"/>
      <c r="E14" s="1059"/>
      <c r="F14" s="1059"/>
      <c r="G14" s="829"/>
      <c r="H14" s="832" t="s">
        <v>346</v>
      </c>
      <c r="I14" s="836" t="s">
        <v>1369</v>
      </c>
      <c r="J14" s="829"/>
      <c r="AB14" s="831"/>
    </row>
    <row r="15" spans="2:28" ht="15" customHeight="1">
      <c r="B15" s="832"/>
      <c r="C15" s="1059" t="str">
        <f>VLOOKUP($C$12,[1]Database!$A:$F,4,FALSE)</f>
        <v>Kempton Park, Gauteng</v>
      </c>
      <c r="D15" s="1059"/>
      <c r="E15" s="1059"/>
      <c r="F15" s="1059"/>
      <c r="G15" s="829"/>
      <c r="J15" s="829"/>
      <c r="AB15" s="831"/>
    </row>
    <row r="16" spans="2:28" ht="15" customHeight="1">
      <c r="B16" s="832" t="s">
        <v>347</v>
      </c>
      <c r="C16" s="1059" t="str">
        <f>VLOOKUP($C$12,[1]Database!$A:$F,5,FALSE)&amp;" "&amp;VLOOKUP($C$12,[1]Database!$A:$F,6,FALSE)</f>
        <v>Donrick Moses 076 020 4378</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30.75" customHeight="1">
      <c r="B19" s="840">
        <v>1</v>
      </c>
      <c r="C19" s="1056" t="s">
        <v>1363</v>
      </c>
      <c r="D19" s="1056"/>
      <c r="E19" s="841" t="s">
        <v>1364</v>
      </c>
      <c r="F19" s="840">
        <v>4970</v>
      </c>
      <c r="G19" s="840" t="s">
        <v>1365</v>
      </c>
      <c r="H19" s="842">
        <v>1822.45</v>
      </c>
      <c r="I19" s="842">
        <f>H19*F19</f>
        <v>9057576.5</v>
      </c>
      <c r="J19" s="829"/>
      <c r="AB19" s="831"/>
    </row>
    <row r="20" spans="2:28" ht="60" customHeight="1">
      <c r="B20" s="840">
        <v>2</v>
      </c>
      <c r="C20" s="1056" t="s">
        <v>1366</v>
      </c>
      <c r="D20" s="1056"/>
      <c r="E20" s="841" t="s">
        <v>1367</v>
      </c>
      <c r="F20" s="840">
        <v>17313</v>
      </c>
      <c r="G20" s="840" t="s">
        <v>1365</v>
      </c>
      <c r="H20" s="842">
        <v>1413.6</v>
      </c>
      <c r="I20" s="842">
        <f t="shared" ref="I20" si="0">H20*F20</f>
        <v>24473656.799999997</v>
      </c>
      <c r="J20" s="829"/>
      <c r="AB20" s="831"/>
    </row>
    <row r="21" spans="2:28" ht="15" customHeight="1">
      <c r="B21" s="829"/>
      <c r="C21" s="829"/>
      <c r="D21" s="829"/>
      <c r="E21" s="829"/>
      <c r="F21" s="829"/>
      <c r="G21" s="829"/>
      <c r="H21" s="843" t="s">
        <v>353</v>
      </c>
      <c r="I21" s="844">
        <f>SUM(I19:I20)</f>
        <v>33531233.299999997</v>
      </c>
      <c r="J21" s="829"/>
      <c r="N21" s="831"/>
      <c r="O21" s="831"/>
      <c r="P21" s="831"/>
      <c r="Q21" s="831"/>
      <c r="R21" s="831"/>
      <c r="S21" s="831"/>
      <c r="T21" s="831"/>
      <c r="U21" s="831"/>
      <c r="V21" s="831"/>
      <c r="W21" s="831"/>
      <c r="X21" s="831"/>
      <c r="Y21" s="831"/>
      <c r="Z21" s="831"/>
      <c r="AA21" s="831"/>
      <c r="AB21" s="831"/>
    </row>
    <row r="22" spans="2:28" ht="15" customHeight="1">
      <c r="B22" s="829"/>
      <c r="C22" s="829"/>
      <c r="D22" s="829"/>
      <c r="E22" s="829"/>
      <c r="F22" s="829"/>
      <c r="G22" s="829"/>
      <c r="H22" s="843" t="s">
        <v>354</v>
      </c>
      <c r="I22" s="844">
        <f>I21*0.15</f>
        <v>5029684.9949999992</v>
      </c>
      <c r="J22" s="829"/>
      <c r="N22" s="831"/>
      <c r="O22" s="831"/>
      <c r="P22" s="831"/>
      <c r="Q22" s="831"/>
      <c r="R22" s="831"/>
      <c r="S22" s="831"/>
      <c r="T22" s="831"/>
      <c r="U22" s="831"/>
      <c r="V22" s="831"/>
      <c r="W22" s="831"/>
      <c r="X22" s="831"/>
      <c r="Y22" s="831"/>
      <c r="Z22" s="831"/>
      <c r="AA22" s="831"/>
      <c r="AB22" s="831"/>
    </row>
    <row r="23" spans="2:28" ht="15" customHeight="1">
      <c r="B23" s="829"/>
      <c r="C23" s="829"/>
      <c r="D23" s="829"/>
      <c r="E23" s="829"/>
      <c r="F23" s="829"/>
      <c r="G23" s="829"/>
      <c r="H23" s="843" t="s">
        <v>355</v>
      </c>
      <c r="I23" s="844">
        <f>I22+I21</f>
        <v>38560918.294999994</v>
      </c>
      <c r="J23" s="829"/>
      <c r="N23" s="831"/>
      <c r="O23" s="831"/>
      <c r="P23" s="831"/>
      <c r="Q23" s="831"/>
      <c r="R23" s="831"/>
      <c r="S23" s="831"/>
      <c r="T23" s="831"/>
      <c r="U23" s="831"/>
      <c r="V23" s="831"/>
      <c r="W23" s="831"/>
      <c r="X23" s="831"/>
      <c r="Y23" s="831"/>
      <c r="Z23" s="831"/>
      <c r="AA23" s="831"/>
      <c r="AB23" s="831"/>
    </row>
    <row r="24" spans="2:28">
      <c r="B24" s="829"/>
      <c r="C24" s="829"/>
      <c r="D24" s="829"/>
      <c r="E24" s="829"/>
      <c r="F24" s="829"/>
      <c r="G24" s="829"/>
      <c r="H24" s="829"/>
      <c r="I24" s="829"/>
      <c r="J24" s="829"/>
    </row>
    <row r="25" spans="2:28">
      <c r="B25" s="829"/>
      <c r="C25" s="829"/>
      <c r="D25" s="829"/>
      <c r="E25" s="829"/>
      <c r="F25" s="829"/>
      <c r="G25" s="829"/>
      <c r="H25" s="829"/>
      <c r="I25" s="829"/>
      <c r="J25" s="829"/>
    </row>
    <row r="26" spans="2:28">
      <c r="B26" s="1060" t="s">
        <v>356</v>
      </c>
      <c r="C26" s="1060"/>
      <c r="D26" s="1061" t="s">
        <v>1368</v>
      </c>
      <c r="E26" s="1062"/>
      <c r="F26" s="1062"/>
      <c r="G26" s="1062"/>
      <c r="H26" s="1062"/>
      <c r="I26" s="1062"/>
      <c r="J26" s="829"/>
    </row>
    <row r="27" spans="2:28">
      <c r="B27" s="1060"/>
      <c r="C27" s="1060"/>
      <c r="D27" s="1062"/>
      <c r="E27" s="1062"/>
      <c r="F27" s="1062"/>
      <c r="G27" s="1062"/>
      <c r="H27" s="1062"/>
      <c r="I27" s="1062"/>
      <c r="J27" s="829"/>
    </row>
    <row r="28" spans="2:28">
      <c r="B28" s="1060"/>
      <c r="C28" s="1060"/>
      <c r="D28" s="1062"/>
      <c r="E28" s="1062"/>
      <c r="F28" s="1062"/>
      <c r="G28" s="1062"/>
      <c r="H28" s="1062"/>
      <c r="I28" s="1062"/>
      <c r="J28" s="829"/>
    </row>
    <row r="29" spans="2:28">
      <c r="B29" s="1060"/>
      <c r="C29" s="1060"/>
      <c r="D29" s="1062"/>
      <c r="E29" s="1062"/>
      <c r="F29" s="1062"/>
      <c r="G29" s="1062"/>
      <c r="H29" s="1062"/>
      <c r="I29" s="1062"/>
      <c r="J29" s="829"/>
    </row>
    <row r="30" spans="2:28">
      <c r="B30" s="845"/>
      <c r="C30" s="845"/>
      <c r="D30" s="829"/>
      <c r="E30" s="829"/>
      <c r="F30" s="829"/>
      <c r="G30" s="829"/>
      <c r="H30" s="829"/>
      <c r="I30" s="829"/>
      <c r="J30" s="829"/>
    </row>
    <row r="31" spans="2:28">
      <c r="B31" s="1060" t="s">
        <v>358</v>
      </c>
      <c r="C31" s="1060"/>
      <c r="D31" s="1061" t="s">
        <v>359</v>
      </c>
      <c r="E31" s="1062"/>
      <c r="F31" s="1062"/>
      <c r="G31" s="1062"/>
      <c r="H31" s="1062"/>
      <c r="I31" s="1062"/>
      <c r="J31" s="829"/>
    </row>
    <row r="32" spans="2:28">
      <c r="B32" s="1060"/>
      <c r="C32" s="1060"/>
      <c r="D32" s="1062"/>
      <c r="E32" s="1062"/>
      <c r="F32" s="1062"/>
      <c r="G32" s="1062"/>
      <c r="H32" s="1062"/>
      <c r="I32" s="1062"/>
      <c r="J32" s="829"/>
    </row>
    <row r="33" spans="2:10">
      <c r="B33" s="1060"/>
      <c r="C33" s="1060"/>
      <c r="D33" s="1062"/>
      <c r="E33" s="1062"/>
      <c r="F33" s="1062"/>
      <c r="G33" s="1062"/>
      <c r="H33" s="1062"/>
      <c r="I33" s="1062"/>
      <c r="J33" s="829"/>
    </row>
    <row r="34" spans="2:10">
      <c r="B34" s="845"/>
      <c r="C34" s="845"/>
      <c r="D34" s="829"/>
      <c r="E34" s="829"/>
      <c r="F34" s="829"/>
      <c r="G34" s="829"/>
      <c r="H34" s="829"/>
      <c r="I34" s="829"/>
      <c r="J34" s="829"/>
    </row>
    <row r="35" spans="2:10">
      <c r="B35" s="1060" t="s">
        <v>8</v>
      </c>
      <c r="C35" s="1060"/>
      <c r="D35" s="1061" t="s">
        <v>360</v>
      </c>
      <c r="E35" s="1062"/>
      <c r="F35" s="1062"/>
      <c r="G35" s="1062"/>
      <c r="H35" s="1062"/>
      <c r="I35" s="1062"/>
      <c r="J35" s="829"/>
    </row>
    <row r="36" spans="2:10">
      <c r="B36" s="1060"/>
      <c r="C36" s="1060"/>
      <c r="D36" s="1062"/>
      <c r="E36" s="1062"/>
      <c r="F36" s="1062"/>
      <c r="G36" s="1062"/>
      <c r="H36" s="1062"/>
      <c r="I36" s="1062"/>
      <c r="J36" s="829"/>
    </row>
    <row r="37" spans="2:10">
      <c r="B37" s="1060"/>
      <c r="C37" s="1060"/>
      <c r="D37" s="1062"/>
      <c r="E37" s="1062"/>
      <c r="F37" s="1062"/>
      <c r="G37" s="1062"/>
      <c r="H37" s="1062"/>
      <c r="I37" s="1062"/>
      <c r="J37" s="829"/>
    </row>
    <row r="38" spans="2:10">
      <c r="B38" s="829"/>
      <c r="C38" s="829"/>
      <c r="D38" s="829"/>
      <c r="E38" s="829"/>
      <c r="F38" s="829"/>
      <c r="G38" s="829"/>
      <c r="H38" s="829"/>
      <c r="I38" s="829"/>
      <c r="J38" s="829"/>
    </row>
    <row r="39" spans="2:10" ht="15">
      <c r="B39" s="846" t="s">
        <v>361</v>
      </c>
      <c r="C39" s="846"/>
      <c r="D39" s="833" t="s">
        <v>65</v>
      </c>
      <c r="E39" s="847"/>
      <c r="F39" s="848"/>
      <c r="G39" s="848"/>
      <c r="H39" s="849"/>
      <c r="I39" s="834">
        <f ca="1">TODAY()</f>
        <v>46084</v>
      </c>
      <c r="J39" s="829"/>
    </row>
    <row r="40" spans="2:10">
      <c r="B40" s="846"/>
      <c r="C40" s="846"/>
      <c r="D40" s="850"/>
      <c r="E40" s="851"/>
      <c r="F40" s="852"/>
      <c r="G40" s="852"/>
      <c r="H40" s="853"/>
      <c r="I40" s="854"/>
      <c r="J40" s="829"/>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PO4646-GEN-20260227-SunSpot</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1381</v>
      </c>
      <c r="D12" s="1058"/>
      <c r="E12" s="1058"/>
      <c r="F12" s="1058"/>
      <c r="G12" s="829"/>
      <c r="H12" s="832" t="s">
        <v>343</v>
      </c>
      <c r="I12" s="834">
        <f ca="1">TODAY()</f>
        <v>46084</v>
      </c>
      <c r="J12" s="829"/>
      <c r="AB12" s="831"/>
    </row>
    <row r="13" spans="2:28" ht="15" customHeight="1">
      <c r="B13" s="832" t="s">
        <v>339</v>
      </c>
      <c r="C13" s="1059">
        <f>VLOOKUP($C$12,[1]Database!$A:$F,2,FALSE)</f>
        <v>4120198884</v>
      </c>
      <c r="D13" s="1059"/>
      <c r="E13" s="1059"/>
      <c r="F13" s="1059"/>
      <c r="G13" s="829"/>
      <c r="H13" s="832" t="s">
        <v>344</v>
      </c>
      <c r="I13" s="835" t="s">
        <v>1382</v>
      </c>
      <c r="J13" s="829"/>
      <c r="AB13" s="831"/>
    </row>
    <row r="14" spans="2:28" ht="15" customHeight="1">
      <c r="B14" s="832" t="s">
        <v>345</v>
      </c>
      <c r="C14" s="1059" t="str">
        <f>VLOOKUP($C$12,[1]Database!$A:$F,3,FALSE)</f>
        <v>36 Nova Constantia Road</v>
      </c>
      <c r="D14" s="1059"/>
      <c r="E14" s="1059"/>
      <c r="F14" s="1059"/>
      <c r="G14" s="829"/>
      <c r="H14" s="832" t="s">
        <v>346</v>
      </c>
      <c r="I14" s="836" t="s">
        <v>1388</v>
      </c>
      <c r="J14" s="829"/>
      <c r="AB14" s="831"/>
    </row>
    <row r="15" spans="2:28" ht="15" customHeight="1">
      <c r="B15" s="832"/>
      <c r="C15" s="1059" t="str">
        <f>VLOOKUP($C$12,[1]Database!$A:$F,4,FALSE)</f>
        <v>Cape Town</v>
      </c>
      <c r="D15" s="1059"/>
      <c r="E15" s="1059"/>
      <c r="F15" s="1059"/>
      <c r="G15" s="829"/>
      <c r="J15" s="829"/>
      <c r="AB15" s="831"/>
    </row>
    <row r="16" spans="2:28" ht="15" customHeight="1">
      <c r="B16" s="832" t="s">
        <v>347</v>
      </c>
      <c r="C16" s="1059" t="str">
        <f>VLOOKUP($C$12,[1]Database!$A:$F,5,FALSE)&amp;" "&amp;VLOOKUP($C$12,[1]Database!$A:$F,6,FALSE)</f>
        <v>Mark Bleloch 021 794 4953</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30.75" customHeight="1">
      <c r="B19" s="840">
        <v>1</v>
      </c>
      <c r="C19" s="1056" t="s">
        <v>1383</v>
      </c>
      <c r="D19" s="1056"/>
      <c r="E19" s="841" t="s">
        <v>426</v>
      </c>
      <c r="F19" s="841" t="s">
        <v>426</v>
      </c>
      <c r="G19" s="841" t="s">
        <v>426</v>
      </c>
      <c r="H19" s="842">
        <v>8750</v>
      </c>
      <c r="I19" s="842">
        <f>H19</f>
        <v>8750</v>
      </c>
      <c r="J19" s="829"/>
      <c r="AB19" s="831"/>
    </row>
    <row r="20" spans="2:28" ht="30.75" customHeight="1">
      <c r="B20" s="840">
        <v>2</v>
      </c>
      <c r="C20" s="1056" t="s">
        <v>1384</v>
      </c>
      <c r="D20" s="1056"/>
      <c r="E20" s="841" t="s">
        <v>426</v>
      </c>
      <c r="F20" s="841" t="s">
        <v>426</v>
      </c>
      <c r="G20" s="841" t="s">
        <v>426</v>
      </c>
      <c r="H20" s="842">
        <v>8750</v>
      </c>
      <c r="I20" s="842">
        <f t="shared" ref="I20:I23" si="0">H20</f>
        <v>8750</v>
      </c>
      <c r="J20" s="829"/>
      <c r="AB20" s="831"/>
    </row>
    <row r="21" spans="2:28" ht="30.75" customHeight="1">
      <c r="B21" s="840">
        <v>3</v>
      </c>
      <c r="C21" s="1056" t="s">
        <v>1385</v>
      </c>
      <c r="D21" s="1056"/>
      <c r="E21" s="841" t="s">
        <v>426</v>
      </c>
      <c r="F21" s="841" t="s">
        <v>426</v>
      </c>
      <c r="G21" s="841" t="s">
        <v>426</v>
      </c>
      <c r="H21" s="842">
        <v>8750</v>
      </c>
      <c r="I21" s="842">
        <f t="shared" si="0"/>
        <v>8750</v>
      </c>
      <c r="J21" s="829"/>
      <c r="AB21" s="831"/>
    </row>
    <row r="22" spans="2:28" ht="30.75" customHeight="1">
      <c r="B22" s="840">
        <v>4</v>
      </c>
      <c r="C22" s="1056" t="s">
        <v>1386</v>
      </c>
      <c r="D22" s="1056"/>
      <c r="E22" s="841" t="s">
        <v>426</v>
      </c>
      <c r="F22" s="841" t="s">
        <v>426</v>
      </c>
      <c r="G22" s="841" t="s">
        <v>426</v>
      </c>
      <c r="H22" s="842">
        <v>8750</v>
      </c>
      <c r="I22" s="842">
        <f t="shared" si="0"/>
        <v>8750</v>
      </c>
      <c r="J22" s="829"/>
      <c r="AB22" s="831"/>
    </row>
    <row r="23" spans="2:28" ht="30.75" customHeight="1">
      <c r="B23" s="840">
        <v>5</v>
      </c>
      <c r="C23" s="1056" t="s">
        <v>1387</v>
      </c>
      <c r="D23" s="1056"/>
      <c r="E23" s="841" t="s">
        <v>426</v>
      </c>
      <c r="F23" s="841" t="s">
        <v>426</v>
      </c>
      <c r="G23" s="841" t="s">
        <v>426</v>
      </c>
      <c r="H23" s="842">
        <f>17500+4000</f>
        <v>21500</v>
      </c>
      <c r="I23" s="842">
        <f t="shared" si="0"/>
        <v>21500</v>
      </c>
      <c r="J23" s="829"/>
      <c r="AB23" s="831"/>
    </row>
    <row r="24" spans="2:28" ht="15" customHeight="1">
      <c r="B24" s="829"/>
      <c r="C24" s="829"/>
      <c r="D24" s="829"/>
      <c r="E24" s="829"/>
      <c r="F24" s="829"/>
      <c r="G24" s="829"/>
      <c r="H24" s="843" t="s">
        <v>353</v>
      </c>
      <c r="I24" s="844">
        <f>SUM(I19:I23)</f>
        <v>56500</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354</v>
      </c>
      <c r="I25" s="844">
        <f>I24*0.15</f>
        <v>8475</v>
      </c>
      <c r="J25" s="829"/>
      <c r="N25" s="831"/>
      <c r="O25" s="831"/>
      <c r="P25" s="831"/>
      <c r="Q25" s="831"/>
      <c r="R25" s="831"/>
      <c r="S25" s="831"/>
      <c r="T25" s="831"/>
      <c r="U25" s="831"/>
      <c r="V25" s="831"/>
      <c r="W25" s="831"/>
      <c r="X25" s="831"/>
      <c r="Y25" s="831"/>
      <c r="Z25" s="831"/>
      <c r="AA25" s="831"/>
      <c r="AB25" s="831"/>
    </row>
    <row r="26" spans="2:28" ht="15" customHeight="1">
      <c r="B26" s="829"/>
      <c r="C26" s="829"/>
      <c r="D26" s="829"/>
      <c r="E26" s="829"/>
      <c r="F26" s="829"/>
      <c r="G26" s="829"/>
      <c r="H26" s="843" t="s">
        <v>355</v>
      </c>
      <c r="I26" s="844">
        <f>I25+I24</f>
        <v>64975</v>
      </c>
      <c r="J26" s="829"/>
      <c r="N26" s="831"/>
      <c r="O26" s="831"/>
      <c r="P26" s="831"/>
      <c r="Q26" s="831"/>
      <c r="R26" s="831"/>
      <c r="S26" s="831"/>
      <c r="T26" s="831"/>
      <c r="U26" s="831"/>
      <c r="V26" s="831"/>
      <c r="W26" s="831"/>
      <c r="X26" s="831"/>
      <c r="Y26" s="831"/>
      <c r="Z26" s="831"/>
      <c r="AA26" s="831"/>
      <c r="AB26" s="831"/>
    </row>
    <row r="27" spans="2:28">
      <c r="B27" s="829"/>
      <c r="C27" s="829"/>
      <c r="D27" s="829"/>
      <c r="E27" s="829"/>
      <c r="F27" s="829"/>
      <c r="G27" s="829"/>
      <c r="H27" s="829"/>
      <c r="I27" s="829"/>
      <c r="J27" s="829"/>
    </row>
    <row r="28" spans="2:28">
      <c r="B28" s="829"/>
      <c r="C28" s="829"/>
      <c r="D28" s="829"/>
      <c r="E28" s="829"/>
      <c r="F28" s="829"/>
      <c r="G28" s="829"/>
      <c r="H28" s="829"/>
      <c r="I28" s="829"/>
      <c r="J28" s="829"/>
    </row>
    <row r="29" spans="2:28">
      <c r="B29" s="1060" t="s">
        <v>356</v>
      </c>
      <c r="C29" s="1060"/>
      <c r="D29" s="1061" t="s">
        <v>1389</v>
      </c>
      <c r="E29" s="1062"/>
      <c r="F29" s="1062"/>
      <c r="G29" s="1062"/>
      <c r="H29" s="1062"/>
      <c r="I29" s="1062"/>
      <c r="J29" s="829"/>
    </row>
    <row r="30" spans="2:28">
      <c r="B30" s="1060"/>
      <c r="C30" s="1060"/>
      <c r="D30" s="1062"/>
      <c r="E30" s="1062"/>
      <c r="F30" s="1062"/>
      <c r="G30" s="1062"/>
      <c r="H30" s="1062"/>
      <c r="I30" s="1062"/>
      <c r="J30" s="829"/>
    </row>
    <row r="31" spans="2:28">
      <c r="B31" s="1060"/>
      <c r="C31" s="1060"/>
      <c r="D31" s="1062"/>
      <c r="E31" s="1062"/>
      <c r="F31" s="1062"/>
      <c r="G31" s="1062"/>
      <c r="H31" s="1062"/>
      <c r="I31" s="1062"/>
      <c r="J31" s="829"/>
    </row>
    <row r="32" spans="2:28">
      <c r="B32" s="1060"/>
      <c r="C32" s="1060"/>
      <c r="D32" s="1062"/>
      <c r="E32" s="1062"/>
      <c r="F32" s="1062"/>
      <c r="G32" s="1062"/>
      <c r="H32" s="1062"/>
      <c r="I32" s="1062"/>
      <c r="J32" s="829"/>
    </row>
    <row r="33" spans="2:10">
      <c r="B33" s="845"/>
      <c r="C33" s="845"/>
      <c r="D33" s="829"/>
      <c r="E33" s="829"/>
      <c r="F33" s="829"/>
      <c r="G33" s="829"/>
      <c r="H33" s="829"/>
      <c r="I33" s="829"/>
      <c r="J33" s="829"/>
    </row>
    <row r="34" spans="2:10">
      <c r="B34" s="1060" t="s">
        <v>8</v>
      </c>
      <c r="C34" s="1060"/>
      <c r="D34" s="1061" t="s">
        <v>360</v>
      </c>
      <c r="E34" s="1062"/>
      <c r="F34" s="1062"/>
      <c r="G34" s="1062"/>
      <c r="H34" s="1062"/>
      <c r="I34" s="1062"/>
      <c r="J34" s="829"/>
    </row>
    <row r="35" spans="2:10">
      <c r="B35" s="1060"/>
      <c r="C35" s="1060"/>
      <c r="D35" s="1062"/>
      <c r="E35" s="1062"/>
      <c r="F35" s="1062"/>
      <c r="G35" s="1062"/>
      <c r="H35" s="1062"/>
      <c r="I35" s="1062"/>
      <c r="J35" s="829"/>
    </row>
    <row r="36" spans="2:10">
      <c r="B36" s="1060"/>
      <c r="C36" s="1060"/>
      <c r="D36" s="1062"/>
      <c r="E36" s="1062"/>
      <c r="F36" s="1062"/>
      <c r="G36" s="1062"/>
      <c r="H36" s="1062"/>
      <c r="I36" s="1062"/>
      <c r="J36" s="829"/>
    </row>
    <row r="37" spans="2:10">
      <c r="B37" s="829"/>
      <c r="C37" s="829"/>
      <c r="D37" s="829"/>
      <c r="E37" s="829"/>
      <c r="F37" s="829"/>
      <c r="G37" s="829"/>
      <c r="H37" s="829"/>
      <c r="I37" s="829"/>
      <c r="J37" s="829"/>
    </row>
    <row r="38" spans="2:10" ht="15">
      <c r="B38" s="846" t="s">
        <v>361</v>
      </c>
      <c r="C38" s="846"/>
      <c r="D38" s="833" t="s">
        <v>65</v>
      </c>
      <c r="E38" s="847"/>
      <c r="F38" s="848"/>
      <c r="G38" s="848"/>
      <c r="H38" s="849"/>
      <c r="I38" s="834">
        <f ca="1">TODAY()</f>
        <v>46084</v>
      </c>
      <c r="J38" s="829"/>
    </row>
    <row r="39" spans="2:10">
      <c r="B39" s="846"/>
      <c r="C39" s="846"/>
      <c r="D39" s="850"/>
      <c r="E39" s="851"/>
      <c r="F39" s="852"/>
      <c r="G39" s="852"/>
      <c r="H39" s="853"/>
      <c r="I39" s="854"/>
      <c r="J39" s="829"/>
    </row>
  </sheetData>
  <mergeCells count="16">
    <mergeCell ref="B34:C36"/>
    <mergeCell ref="D34:I36"/>
    <mergeCell ref="B29:C32"/>
    <mergeCell ref="D29:I32"/>
    <mergeCell ref="C18:D18"/>
    <mergeCell ref="C19:D19"/>
    <mergeCell ref="C20:D20"/>
    <mergeCell ref="C21:D21"/>
    <mergeCell ref="C22:D22"/>
    <mergeCell ref="C23:D23"/>
    <mergeCell ref="C16:F16"/>
    <mergeCell ref="B10:I11"/>
    <mergeCell ref="C12:F12"/>
    <mergeCell ref="C13:F13"/>
    <mergeCell ref="C14:F14"/>
    <mergeCell ref="C15:F15"/>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PO4647-MON-20260227-Richards Bay OCCUPATIONAL Health</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1391</v>
      </c>
      <c r="D12" s="1058"/>
      <c r="E12" s="1058"/>
      <c r="F12" s="1058"/>
      <c r="G12" s="829"/>
      <c r="H12" s="832" t="s">
        <v>343</v>
      </c>
      <c r="I12" s="834">
        <f ca="1">TODAY()</f>
        <v>46084</v>
      </c>
      <c r="J12" s="829"/>
      <c r="AB12" s="831"/>
    </row>
    <row r="13" spans="2:28" ht="15" customHeight="1">
      <c r="B13" s="832" t="s">
        <v>339</v>
      </c>
      <c r="C13" s="1059">
        <f>VLOOKUP($C$12,[1]Database!$A:$F,2,FALSE)</f>
        <v>4450194826</v>
      </c>
      <c r="D13" s="1059"/>
      <c r="E13" s="1059"/>
      <c r="F13" s="1059"/>
      <c r="G13" s="829"/>
      <c r="H13" s="832" t="s">
        <v>344</v>
      </c>
      <c r="I13" s="835" t="str">
        <f>'Project Plan - Old'!J2</f>
        <v>Mondi</v>
      </c>
      <c r="J13" s="829"/>
      <c r="AB13" s="831"/>
    </row>
    <row r="14" spans="2:28" ht="15" customHeight="1">
      <c r="B14" s="832" t="s">
        <v>345</v>
      </c>
      <c r="C14" s="1059" t="str">
        <f>VLOOKUP($C$12,[1]Database!$A:$F,3,FALSE)</f>
        <v>3 Lira Link Caredoc Medical Centre</v>
      </c>
      <c r="D14" s="1059"/>
      <c r="E14" s="1059"/>
      <c r="F14" s="1059"/>
      <c r="G14" s="829"/>
      <c r="H14" s="832" t="s">
        <v>346</v>
      </c>
      <c r="I14" s="836" t="s">
        <v>1390</v>
      </c>
      <c r="J14" s="829"/>
      <c r="AB14" s="831"/>
    </row>
    <row r="15" spans="2:28" ht="15" customHeight="1">
      <c r="B15" s="832"/>
      <c r="C15" s="1059" t="str">
        <f>VLOOKUP($C$12,[1]Database!$A:$F,4,FALSE)</f>
        <v>Richards Bay, 3900</v>
      </c>
      <c r="D15" s="1059"/>
      <c r="E15" s="1059"/>
      <c r="F15" s="1059"/>
      <c r="G15" s="829"/>
      <c r="J15" s="829"/>
      <c r="AB15" s="831"/>
    </row>
    <row r="16" spans="2:28" ht="15" customHeight="1">
      <c r="B16" s="832" t="s">
        <v>347</v>
      </c>
      <c r="C16" s="1059" t="str">
        <f>VLOOKUP($C$12,[1]Database!$A:$F,5,FALSE)&amp;" "&amp;VLOOKUP($C$12,[1]Database!$A:$F,6,FALSE)</f>
        <v xml:space="preserve">mail-service@accounting.sageone.co.za </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30.75" customHeight="1">
      <c r="B19" s="840">
        <v>1</v>
      </c>
      <c r="C19" s="1056" t="s">
        <v>1393</v>
      </c>
      <c r="D19" s="1056"/>
      <c r="E19" s="841"/>
      <c r="F19" s="840">
        <v>1</v>
      </c>
      <c r="G19" s="840"/>
      <c r="H19" s="842">
        <v>513.04</v>
      </c>
      <c r="I19" s="842">
        <f>H19*F19</f>
        <v>513.04</v>
      </c>
      <c r="J19" s="829"/>
      <c r="AB19" s="831"/>
    </row>
    <row r="20" spans="2:28" ht="30.75" customHeight="1">
      <c r="B20" s="840">
        <v>2</v>
      </c>
      <c r="C20" s="1056" t="s">
        <v>1394</v>
      </c>
      <c r="D20" s="1056"/>
      <c r="E20" s="841"/>
      <c r="F20" s="840">
        <v>1</v>
      </c>
      <c r="G20" s="840"/>
      <c r="H20" s="842">
        <v>100</v>
      </c>
      <c r="I20" s="842">
        <f t="shared" ref="I20:I27" si="0">H20*F20</f>
        <v>100</v>
      </c>
      <c r="J20" s="829"/>
      <c r="AB20" s="831"/>
    </row>
    <row r="21" spans="2:28" ht="30.75" customHeight="1">
      <c r="B21" s="840">
        <v>3</v>
      </c>
      <c r="C21" s="1056" t="s">
        <v>1395</v>
      </c>
      <c r="D21" s="1056"/>
      <c r="E21" s="841"/>
      <c r="F21" s="840">
        <v>1</v>
      </c>
      <c r="G21" s="840"/>
      <c r="H21" s="842">
        <v>100</v>
      </c>
      <c r="I21" s="842">
        <f t="shared" si="0"/>
        <v>100</v>
      </c>
      <c r="J21" s="829"/>
      <c r="AB21" s="831"/>
    </row>
    <row r="22" spans="2:28" ht="30.75" hidden="1" customHeight="1">
      <c r="B22" s="840">
        <v>4</v>
      </c>
      <c r="C22" s="1063"/>
      <c r="D22" s="1064"/>
      <c r="E22" s="841"/>
      <c r="F22" s="840"/>
      <c r="G22" s="840"/>
      <c r="H22" s="842"/>
      <c r="I22" s="842">
        <f t="shared" si="0"/>
        <v>0</v>
      </c>
      <c r="J22" s="829"/>
      <c r="AB22" s="831"/>
    </row>
    <row r="23" spans="2:28" ht="30.75" hidden="1" customHeight="1">
      <c r="B23" s="840">
        <v>5</v>
      </c>
      <c r="C23" s="1063"/>
      <c r="D23" s="1064"/>
      <c r="E23" s="841"/>
      <c r="F23" s="840"/>
      <c r="G23" s="840"/>
      <c r="H23" s="842"/>
      <c r="I23" s="842">
        <f t="shared" si="0"/>
        <v>0</v>
      </c>
      <c r="J23" s="829"/>
      <c r="AB23" s="831"/>
    </row>
    <row r="24" spans="2:28" ht="30.75" hidden="1" customHeight="1">
      <c r="B24" s="840">
        <v>6</v>
      </c>
      <c r="C24" s="1063"/>
      <c r="D24" s="1064"/>
      <c r="E24" s="841"/>
      <c r="F24" s="840"/>
      <c r="G24" s="840"/>
      <c r="H24" s="842"/>
      <c r="I24" s="842">
        <f t="shared" si="0"/>
        <v>0</v>
      </c>
      <c r="J24" s="829"/>
      <c r="AB24" s="831"/>
    </row>
    <row r="25" spans="2:28" ht="30.75" hidden="1" customHeight="1">
      <c r="B25" s="840">
        <v>7</v>
      </c>
      <c r="C25" s="1063"/>
      <c r="D25" s="1064"/>
      <c r="E25" s="841"/>
      <c r="F25" s="840"/>
      <c r="G25" s="840"/>
      <c r="H25" s="842"/>
      <c r="I25" s="842">
        <f t="shared" si="0"/>
        <v>0</v>
      </c>
      <c r="J25" s="829"/>
      <c r="AB25" s="831"/>
    </row>
    <row r="26" spans="2:28" ht="30.75" hidden="1" customHeight="1">
      <c r="B26" s="840">
        <v>8</v>
      </c>
      <c r="C26" s="1063"/>
      <c r="D26" s="1064"/>
      <c r="E26" s="841"/>
      <c r="F26" s="840"/>
      <c r="G26" s="840"/>
      <c r="H26" s="842"/>
      <c r="I26" s="842">
        <f t="shared" si="0"/>
        <v>0</v>
      </c>
      <c r="J26" s="829"/>
      <c r="AB26" s="831"/>
    </row>
    <row r="27" spans="2:28" ht="30.75" hidden="1" customHeight="1">
      <c r="B27" s="840">
        <v>9</v>
      </c>
      <c r="C27" s="1063"/>
      <c r="D27" s="1064"/>
      <c r="E27" s="841"/>
      <c r="F27" s="840"/>
      <c r="G27" s="840"/>
      <c r="H27" s="842"/>
      <c r="I27" s="842">
        <f t="shared" si="0"/>
        <v>0</v>
      </c>
      <c r="J27" s="829"/>
      <c r="AB27" s="831"/>
    </row>
    <row r="28" spans="2:28" ht="15" customHeight="1">
      <c r="B28" s="829"/>
      <c r="C28" s="829"/>
      <c r="D28" s="829"/>
      <c r="E28" s="829"/>
      <c r="F28" s="829"/>
      <c r="G28" s="829"/>
      <c r="H28" s="843" t="s">
        <v>353</v>
      </c>
      <c r="I28" s="844">
        <f>SUM(I19:I27)</f>
        <v>713.04</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106.95599999999999</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819.99599999999998</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1060" t="s">
        <v>356</v>
      </c>
      <c r="C33" s="1060"/>
      <c r="D33" s="1061" t="s">
        <v>1392</v>
      </c>
      <c r="E33" s="1062"/>
      <c r="F33" s="1062"/>
      <c r="G33" s="1062"/>
      <c r="H33" s="1062"/>
      <c r="I33" s="1062"/>
      <c r="J33" s="829"/>
    </row>
    <row r="34" spans="2:10">
      <c r="B34" s="1060"/>
      <c r="C34" s="1060"/>
      <c r="D34" s="1062"/>
      <c r="E34" s="1062"/>
      <c r="F34" s="1062"/>
      <c r="G34" s="1062"/>
      <c r="H34" s="1062"/>
      <c r="I34" s="1062"/>
      <c r="J34" s="829"/>
    </row>
    <row r="35" spans="2:10">
      <c r="B35" s="1060"/>
      <c r="C35" s="1060"/>
      <c r="D35" s="1062"/>
      <c r="E35" s="1062"/>
      <c r="F35" s="1062"/>
      <c r="G35" s="1062"/>
      <c r="H35" s="1062"/>
      <c r="I35" s="1062"/>
      <c r="J35" s="829"/>
    </row>
    <row r="36" spans="2:10">
      <c r="B36" s="1060"/>
      <c r="C36" s="1060"/>
      <c r="D36" s="1062"/>
      <c r="E36" s="1062"/>
      <c r="F36" s="1062"/>
      <c r="G36" s="1062"/>
      <c r="H36" s="1062"/>
      <c r="I36" s="1062"/>
      <c r="J36" s="829"/>
    </row>
    <row r="37" spans="2:10">
      <c r="B37" s="845"/>
      <c r="C37" s="845"/>
      <c r="D37" s="829"/>
      <c r="E37" s="829"/>
      <c r="F37" s="829"/>
      <c r="G37" s="829"/>
      <c r="H37" s="829"/>
      <c r="I37" s="829"/>
      <c r="J37" s="829"/>
    </row>
    <row r="38" spans="2:10">
      <c r="B38" s="1060" t="s">
        <v>358</v>
      </c>
      <c r="C38" s="1060"/>
      <c r="D38" s="1061" t="s">
        <v>359</v>
      </c>
      <c r="E38" s="1062"/>
      <c r="F38" s="1062"/>
      <c r="G38" s="1062"/>
      <c r="H38" s="1062"/>
      <c r="I38" s="1062"/>
      <c r="J38" s="829"/>
    </row>
    <row r="39" spans="2:10">
      <c r="B39" s="1060"/>
      <c r="C39" s="1060"/>
      <c r="D39" s="1062"/>
      <c r="E39" s="1062"/>
      <c r="F39" s="1062"/>
      <c r="G39" s="1062"/>
      <c r="H39" s="1062"/>
      <c r="I39" s="1062"/>
      <c r="J39" s="829"/>
    </row>
    <row r="40" spans="2:10">
      <c r="B40" s="1060"/>
      <c r="C40" s="1060"/>
      <c r="D40" s="1062"/>
      <c r="E40" s="1062"/>
      <c r="F40" s="1062"/>
      <c r="G40" s="1062"/>
      <c r="H40" s="1062"/>
      <c r="I40" s="1062"/>
      <c r="J40" s="829"/>
    </row>
    <row r="41" spans="2:10">
      <c r="B41" s="845"/>
      <c r="C41" s="845"/>
      <c r="D41" s="829"/>
      <c r="E41" s="829"/>
      <c r="F41" s="829"/>
      <c r="G41" s="829"/>
      <c r="H41" s="829"/>
      <c r="I41" s="829"/>
      <c r="J41" s="829"/>
    </row>
    <row r="42" spans="2:10">
      <c r="B42" s="1060" t="s">
        <v>8</v>
      </c>
      <c r="C42" s="1060"/>
      <c r="D42" s="1061" t="s">
        <v>360</v>
      </c>
      <c r="E42" s="1062"/>
      <c r="F42" s="1062"/>
      <c r="G42" s="1062"/>
      <c r="H42" s="1062"/>
      <c r="I42" s="1062"/>
      <c r="J42" s="829"/>
    </row>
    <row r="43" spans="2:10">
      <c r="B43" s="1060"/>
      <c r="C43" s="1060"/>
      <c r="D43" s="1062"/>
      <c r="E43" s="1062"/>
      <c r="F43" s="1062"/>
      <c r="G43" s="1062"/>
      <c r="H43" s="1062"/>
      <c r="I43" s="1062"/>
      <c r="J43" s="829"/>
    </row>
    <row r="44" spans="2:10">
      <c r="B44" s="1060"/>
      <c r="C44" s="1060"/>
      <c r="D44" s="1062"/>
      <c r="E44" s="1062"/>
      <c r="F44" s="1062"/>
      <c r="G44" s="1062"/>
      <c r="H44" s="1062"/>
      <c r="I44" s="1062"/>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C18:D18"/>
    <mergeCell ref="C19:D19"/>
    <mergeCell ref="C20:D20"/>
    <mergeCell ref="C21:D21"/>
    <mergeCell ref="B10:I11"/>
    <mergeCell ref="C12:F12"/>
    <mergeCell ref="C13:F13"/>
    <mergeCell ref="C14:F14"/>
    <mergeCell ref="C15:F15"/>
    <mergeCell ref="C16:F16"/>
    <mergeCell ref="C22:D22"/>
    <mergeCell ref="C24:D24"/>
    <mergeCell ref="C25:D25"/>
    <mergeCell ref="C26:D26"/>
    <mergeCell ref="C27:D27"/>
    <mergeCell ref="B38:C40"/>
    <mergeCell ref="D38:I40"/>
    <mergeCell ref="B42:C44"/>
    <mergeCell ref="D42:I44"/>
    <mergeCell ref="C23:D23"/>
    <mergeCell ref="B33:C36"/>
    <mergeCell ref="D33:I3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08984375" defaultRowHeight="14.5"/>
  <cols>
    <col min="1" max="1" width="5.54296875" style="734" customWidth="1"/>
    <col min="2" max="2" width="10" style="734" customWidth="1"/>
    <col min="3" max="4" width="12.54296875" style="734" customWidth="1"/>
    <col min="5" max="5" width="15.90625" style="734" customWidth="1"/>
    <col min="6" max="6" width="17.453125" style="734" customWidth="1"/>
    <col min="7" max="7" width="5.5429687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 xml:space="preserve">PO4650-MON-20260302-OLEA Training and SHEQ </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1593</v>
      </c>
      <c r="D12" s="1058"/>
      <c r="E12" s="1058"/>
      <c r="F12" s="1058"/>
      <c r="G12" s="829"/>
      <c r="H12" s="832" t="s">
        <v>343</v>
      </c>
      <c r="I12" s="834">
        <f ca="1">TODAY()</f>
        <v>46084</v>
      </c>
      <c r="J12" s="829"/>
      <c r="AB12" s="831"/>
    </row>
    <row r="13" spans="2:28" ht="15" customHeight="1">
      <c r="B13" s="832" t="s">
        <v>339</v>
      </c>
      <c r="C13" s="1059" t="str">
        <f>VLOOKUP($C$12,[1]Database!$A:$F,2,FALSE)</f>
        <v>N/A</v>
      </c>
      <c r="D13" s="1059"/>
      <c r="E13" s="1059"/>
      <c r="F13" s="1059"/>
      <c r="G13" s="829"/>
      <c r="H13" s="832" t="s">
        <v>344</v>
      </c>
      <c r="I13" s="835" t="str">
        <f>'Project Plan - Old'!J2</f>
        <v>Mondi</v>
      </c>
      <c r="J13" s="829"/>
      <c r="AB13" s="831"/>
    </row>
    <row r="14" spans="2:28" ht="15" customHeight="1">
      <c r="B14" s="832" t="s">
        <v>345</v>
      </c>
      <c r="C14" s="1059" t="str">
        <f>VLOOKUP($C$12,[1]Database!$A:$F,3,FALSE)</f>
        <v>76 Dollar Drive,</v>
      </c>
      <c r="D14" s="1059"/>
      <c r="E14" s="1059"/>
      <c r="F14" s="1059"/>
      <c r="G14" s="829"/>
      <c r="H14" s="832" t="s">
        <v>346</v>
      </c>
      <c r="I14" s="836" t="s">
        <v>1594</v>
      </c>
      <c r="J14" s="829"/>
      <c r="AB14" s="831"/>
    </row>
    <row r="15" spans="2:28" ht="15" customHeight="1">
      <c r="B15" s="832"/>
      <c r="C15" s="1059" t="str">
        <f>VLOOKUP($C$12,[1]Database!$A:$F,4,FALSE)</f>
        <v>Richards Bay</v>
      </c>
      <c r="D15" s="1059"/>
      <c r="E15" s="1059"/>
      <c r="F15" s="1059"/>
      <c r="G15" s="829"/>
      <c r="J15" s="829"/>
      <c r="AB15" s="831"/>
    </row>
    <row r="16" spans="2:28" ht="15" customHeight="1">
      <c r="B16" s="832" t="s">
        <v>347</v>
      </c>
      <c r="C16" s="1059" t="str">
        <f>VLOOKUP($C$12,[1]Database!$A:$F,5,FALSE)&amp;" "&amp;VLOOKUP($C$12,[1]Database!$A:$F,6,FALSE)</f>
        <v>lindsey@oleatraining.co.za +27 (0) 72 862 4941</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48.5" customHeight="1">
      <c r="B19" s="840">
        <v>1</v>
      </c>
      <c r="C19" s="1056" t="s">
        <v>1595</v>
      </c>
      <c r="D19" s="1056"/>
      <c r="E19" s="841"/>
      <c r="F19" s="840">
        <v>1</v>
      </c>
      <c r="G19" s="840"/>
      <c r="H19" s="842">
        <v>750</v>
      </c>
      <c r="I19" s="842">
        <f t="shared" ref="I19:I27" si="0">H19*F19</f>
        <v>750</v>
      </c>
      <c r="J19" s="829"/>
      <c r="AB19" s="831"/>
    </row>
    <row r="20" spans="2:28" ht="51" customHeight="1">
      <c r="B20" s="840">
        <v>2</v>
      </c>
      <c r="C20" s="1056" t="s">
        <v>1596</v>
      </c>
      <c r="D20" s="1056"/>
      <c r="E20" s="841"/>
      <c r="F20" s="840">
        <v>1</v>
      </c>
      <c r="G20" s="840"/>
      <c r="H20" s="842">
        <v>750</v>
      </c>
      <c r="I20" s="842">
        <f t="shared" si="0"/>
        <v>750</v>
      </c>
      <c r="J20" s="829"/>
      <c r="AB20" s="831"/>
    </row>
    <row r="21" spans="2:28" ht="52.5" customHeight="1">
      <c r="B21" s="840">
        <v>3</v>
      </c>
      <c r="C21" s="1056" t="s">
        <v>1597</v>
      </c>
      <c r="D21" s="1056"/>
      <c r="E21" s="841"/>
      <c r="F21" s="840">
        <v>1</v>
      </c>
      <c r="G21" s="840"/>
      <c r="H21" s="842">
        <v>950</v>
      </c>
      <c r="I21" s="842">
        <f t="shared" si="0"/>
        <v>950</v>
      </c>
      <c r="J21" s="829"/>
      <c r="AB21" s="831"/>
    </row>
    <row r="22" spans="2:28" ht="52.5" customHeight="1">
      <c r="B22" s="840">
        <v>4</v>
      </c>
      <c r="C22" s="1056" t="s">
        <v>1598</v>
      </c>
      <c r="D22" s="1056"/>
      <c r="E22" s="841"/>
      <c r="F22" s="840">
        <v>1</v>
      </c>
      <c r="G22" s="840"/>
      <c r="H22" s="842">
        <v>950</v>
      </c>
      <c r="I22" s="842">
        <f t="shared" si="0"/>
        <v>950</v>
      </c>
      <c r="J22" s="829"/>
      <c r="AB22" s="831"/>
    </row>
    <row r="23" spans="2:28" ht="30.75" hidden="1" customHeight="1">
      <c r="B23" s="840">
        <v>5</v>
      </c>
      <c r="C23" s="1056"/>
      <c r="D23" s="1056"/>
      <c r="E23" s="841"/>
      <c r="F23" s="840"/>
      <c r="G23" s="840"/>
      <c r="H23" s="842"/>
      <c r="I23" s="842">
        <f t="shared" si="0"/>
        <v>0</v>
      </c>
      <c r="J23" s="829"/>
      <c r="AB23" s="831"/>
    </row>
    <row r="24" spans="2:28" ht="30.75" hidden="1" customHeight="1">
      <c r="B24" s="840">
        <v>6</v>
      </c>
      <c r="C24" s="1056"/>
      <c r="D24" s="1056"/>
      <c r="E24" s="841"/>
      <c r="F24" s="840"/>
      <c r="G24" s="840"/>
      <c r="H24" s="842"/>
      <c r="I24" s="842">
        <f t="shared" si="0"/>
        <v>0</v>
      </c>
      <c r="J24" s="829"/>
      <c r="AB24" s="831"/>
    </row>
    <row r="25" spans="2:28" ht="30.75" hidden="1" customHeight="1">
      <c r="B25" s="840">
        <v>7</v>
      </c>
      <c r="C25" s="1056"/>
      <c r="D25" s="1056"/>
      <c r="E25" s="841"/>
      <c r="F25" s="840"/>
      <c r="G25" s="840"/>
      <c r="H25" s="842"/>
      <c r="I25" s="842">
        <f t="shared" si="0"/>
        <v>0</v>
      </c>
      <c r="J25" s="829"/>
      <c r="AB25" s="831"/>
    </row>
    <row r="26" spans="2:28" ht="30.75" hidden="1" customHeight="1">
      <c r="B26" s="840">
        <v>8</v>
      </c>
      <c r="C26" s="1056"/>
      <c r="D26" s="1056"/>
      <c r="E26" s="841"/>
      <c r="F26" s="840"/>
      <c r="G26" s="840"/>
      <c r="H26" s="842"/>
      <c r="I26" s="842">
        <f t="shared" si="0"/>
        <v>0</v>
      </c>
      <c r="J26" s="829"/>
      <c r="AB26" s="831"/>
    </row>
    <row r="27" spans="2:28" ht="30.75" hidden="1" customHeight="1">
      <c r="B27" s="840">
        <v>9</v>
      </c>
      <c r="C27" s="1056"/>
      <c r="D27" s="1056"/>
      <c r="E27" s="841"/>
      <c r="F27" s="840"/>
      <c r="G27" s="840"/>
      <c r="H27" s="842"/>
      <c r="I27" s="842">
        <f t="shared" si="0"/>
        <v>0</v>
      </c>
      <c r="J27" s="829"/>
      <c r="AB27" s="831"/>
    </row>
    <row r="28" spans="2:28" ht="15" customHeight="1">
      <c r="B28" s="829"/>
      <c r="C28" s="829"/>
      <c r="D28" s="829"/>
      <c r="E28" s="829"/>
      <c r="F28" s="829"/>
      <c r="G28" s="829"/>
      <c r="H28" s="843" t="s">
        <v>353</v>
      </c>
      <c r="I28" s="844">
        <f>SUM(I19:I27)</f>
        <v>3400</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3400</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1060" t="s">
        <v>356</v>
      </c>
      <c r="C33" s="1060"/>
      <c r="D33" s="1061" t="s">
        <v>357</v>
      </c>
      <c r="E33" s="1062"/>
      <c r="F33" s="1062"/>
      <c r="G33" s="1062"/>
      <c r="H33" s="1062"/>
      <c r="I33" s="1062"/>
      <c r="J33" s="829"/>
    </row>
    <row r="34" spans="2:10">
      <c r="B34" s="1060"/>
      <c r="C34" s="1060"/>
      <c r="D34" s="1062"/>
      <c r="E34" s="1062"/>
      <c r="F34" s="1062"/>
      <c r="G34" s="1062"/>
      <c r="H34" s="1062"/>
      <c r="I34" s="1062"/>
      <c r="J34" s="829"/>
    </row>
    <row r="35" spans="2:10">
      <c r="B35" s="1060"/>
      <c r="C35" s="1060"/>
      <c r="D35" s="1062"/>
      <c r="E35" s="1062"/>
      <c r="F35" s="1062"/>
      <c r="G35" s="1062"/>
      <c r="H35" s="1062"/>
      <c r="I35" s="1062"/>
      <c r="J35" s="829"/>
    </row>
    <row r="36" spans="2:10">
      <c r="B36" s="1060"/>
      <c r="C36" s="1060"/>
      <c r="D36" s="1062"/>
      <c r="E36" s="1062"/>
      <c r="F36" s="1062"/>
      <c r="G36" s="1062"/>
      <c r="H36" s="1062"/>
      <c r="I36" s="1062"/>
      <c r="J36" s="829"/>
    </row>
    <row r="37" spans="2:10">
      <c r="B37" s="845"/>
      <c r="C37" s="845"/>
      <c r="D37" s="829"/>
      <c r="E37" s="829"/>
      <c r="F37" s="829"/>
      <c r="G37" s="829"/>
      <c r="H37" s="829"/>
      <c r="I37" s="829"/>
      <c r="J37" s="829"/>
    </row>
    <row r="38" spans="2:10">
      <c r="B38" s="1060" t="s">
        <v>358</v>
      </c>
      <c r="C38" s="1060"/>
      <c r="D38" s="1061" t="s">
        <v>359</v>
      </c>
      <c r="E38" s="1062"/>
      <c r="F38" s="1062"/>
      <c r="G38" s="1062"/>
      <c r="H38" s="1062"/>
      <c r="I38" s="1062"/>
      <c r="J38" s="829"/>
    </row>
    <row r="39" spans="2:10">
      <c r="B39" s="1060"/>
      <c r="C39" s="1060"/>
      <c r="D39" s="1062"/>
      <c r="E39" s="1062"/>
      <c r="F39" s="1062"/>
      <c r="G39" s="1062"/>
      <c r="H39" s="1062"/>
      <c r="I39" s="1062"/>
      <c r="J39" s="829"/>
    </row>
    <row r="40" spans="2:10">
      <c r="B40" s="1060"/>
      <c r="C40" s="1060"/>
      <c r="D40" s="1062"/>
      <c r="E40" s="1062"/>
      <c r="F40" s="1062"/>
      <c r="G40" s="1062"/>
      <c r="H40" s="1062"/>
      <c r="I40" s="1062"/>
      <c r="J40" s="829"/>
    </row>
    <row r="41" spans="2:10">
      <c r="B41" s="845"/>
      <c r="C41" s="845"/>
      <c r="D41" s="829"/>
      <c r="E41" s="829"/>
      <c r="F41" s="829"/>
      <c r="G41" s="829"/>
      <c r="H41" s="829"/>
      <c r="I41" s="829"/>
      <c r="J41" s="829"/>
    </row>
    <row r="42" spans="2:10">
      <c r="B42" s="1060" t="s">
        <v>8</v>
      </c>
      <c r="C42" s="1060"/>
      <c r="D42" s="1061" t="s">
        <v>360</v>
      </c>
      <c r="E42" s="1062"/>
      <c r="F42" s="1062"/>
      <c r="G42" s="1062"/>
      <c r="H42" s="1062"/>
      <c r="I42" s="1062"/>
      <c r="J42" s="829"/>
    </row>
    <row r="43" spans="2:10">
      <c r="B43" s="1060"/>
      <c r="C43" s="1060"/>
      <c r="D43" s="1062"/>
      <c r="E43" s="1062"/>
      <c r="F43" s="1062"/>
      <c r="G43" s="1062"/>
      <c r="H43" s="1062"/>
      <c r="I43" s="1062"/>
      <c r="J43" s="829"/>
    </row>
    <row r="44" spans="2:10">
      <c r="B44" s="1060"/>
      <c r="C44" s="1060"/>
      <c r="D44" s="1062"/>
      <c r="E44" s="1062"/>
      <c r="F44" s="1062"/>
      <c r="G44" s="1062"/>
      <c r="H44" s="1062"/>
      <c r="I44" s="1062"/>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1017"/>
      <c r="E47" s="1018"/>
      <c r="F47" s="1019"/>
      <c r="G47" s="1019"/>
      <c r="H47" s="1020"/>
      <c r="I47" s="1021"/>
      <c r="J47" s="829"/>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-Security Fencing and Alarms CC</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342</v>
      </c>
      <c r="D12" s="1058"/>
      <c r="E12" s="1058"/>
      <c r="F12" s="1058"/>
      <c r="G12" s="829"/>
      <c r="H12" s="832" t="s">
        <v>343</v>
      </c>
      <c r="I12" s="834">
        <f ca="1">TODAY()</f>
        <v>46084</v>
      </c>
      <c r="J12" s="829"/>
      <c r="AB12" s="831"/>
    </row>
    <row r="13" spans="2:28" ht="15" customHeight="1">
      <c r="B13" s="832" t="s">
        <v>339</v>
      </c>
      <c r="C13" s="1059">
        <f>VLOOKUP($C$12,[1]Database!$A:$F,2,FALSE)</f>
        <v>4730114826</v>
      </c>
      <c r="D13" s="1059"/>
      <c r="E13" s="1059"/>
      <c r="F13" s="1059"/>
      <c r="G13" s="829"/>
      <c r="H13" s="832" t="s">
        <v>344</v>
      </c>
      <c r="I13" s="835" t="str">
        <f>'Project Plan - Old'!J2</f>
        <v>Mondi</v>
      </c>
      <c r="J13" s="829"/>
      <c r="AB13" s="831"/>
    </row>
    <row r="14" spans="2:28" ht="15" customHeight="1">
      <c r="B14" s="832" t="s">
        <v>345</v>
      </c>
      <c r="C14" s="1059" t="str">
        <f>VLOOKUP($C$12,[1]Database!$A:$F,3,FALSE)</f>
        <v>94 Alumina Alee</v>
      </c>
      <c r="D14" s="1059"/>
      <c r="E14" s="1059"/>
      <c r="F14" s="1059"/>
      <c r="G14" s="829"/>
      <c r="H14" s="832" t="s">
        <v>346</v>
      </c>
      <c r="I14" s="836"/>
      <c r="J14" s="829"/>
      <c r="AB14" s="831"/>
    </row>
    <row r="15" spans="2:28" ht="15" customHeight="1">
      <c r="B15" s="832"/>
      <c r="C15" s="1059" t="str">
        <f>VLOOKUP($C$12,[1]Database!$A:$F,4,FALSE)</f>
        <v>Alton, Richards Bay</v>
      </c>
      <c r="D15" s="1059"/>
      <c r="E15" s="1059"/>
      <c r="F15" s="1059"/>
      <c r="G15" s="829"/>
      <c r="J15" s="829"/>
      <c r="AB15" s="831"/>
    </row>
    <row r="16" spans="2:28" ht="15" customHeight="1">
      <c r="B16" s="832" t="s">
        <v>347</v>
      </c>
      <c r="C16" s="1059" t="str">
        <f>VLOOKUP($C$12,[1]Database!$A:$F,5,FALSE)&amp;" "&amp;VLOOKUP($C$12,[1]Database!$A:$F,6,FALSE)</f>
        <v>Neville Loosemore 035 751 1384</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30.75" customHeight="1">
      <c r="B19" s="840">
        <v>1</v>
      </c>
      <c r="C19" s="1056"/>
      <c r="D19" s="1056"/>
      <c r="E19" s="841"/>
      <c r="F19" s="840"/>
      <c r="G19" s="840"/>
      <c r="H19" s="842"/>
      <c r="I19" s="842">
        <f>H19*F19</f>
        <v>0</v>
      </c>
      <c r="J19" s="829"/>
      <c r="AB19" s="831"/>
    </row>
    <row r="20" spans="2:28" ht="30.75" customHeight="1">
      <c r="B20" s="840">
        <v>2</v>
      </c>
      <c r="C20" s="1056"/>
      <c r="D20" s="1056"/>
      <c r="E20" s="841"/>
      <c r="F20" s="840"/>
      <c r="G20" s="840"/>
      <c r="H20" s="842"/>
      <c r="I20" s="842">
        <f t="shared" ref="I20:I27" si="0">H20*F20</f>
        <v>0</v>
      </c>
      <c r="J20" s="829"/>
      <c r="AB20" s="831"/>
    </row>
    <row r="21" spans="2:28" ht="30.75" customHeight="1">
      <c r="B21" s="840">
        <v>3</v>
      </c>
      <c r="C21" s="1056"/>
      <c r="D21" s="1056"/>
      <c r="E21" s="841"/>
      <c r="F21" s="840"/>
      <c r="G21" s="840"/>
      <c r="H21" s="842"/>
      <c r="I21" s="842">
        <f t="shared" si="0"/>
        <v>0</v>
      </c>
      <c r="J21" s="829"/>
      <c r="AB21" s="831"/>
    </row>
    <row r="22" spans="2:28" ht="30.75" customHeight="1">
      <c r="B22" s="840">
        <v>4</v>
      </c>
      <c r="C22" s="1056"/>
      <c r="D22" s="1056"/>
      <c r="E22" s="841"/>
      <c r="F22" s="840"/>
      <c r="G22" s="840"/>
      <c r="H22" s="842"/>
      <c r="I22" s="842">
        <f t="shared" si="0"/>
        <v>0</v>
      </c>
      <c r="J22" s="829"/>
      <c r="AB22" s="831"/>
    </row>
    <row r="23" spans="2:28" ht="30.75" customHeight="1">
      <c r="B23" s="840">
        <v>5</v>
      </c>
      <c r="C23" s="1056"/>
      <c r="D23" s="1056"/>
      <c r="E23" s="841"/>
      <c r="F23" s="840"/>
      <c r="G23" s="840"/>
      <c r="H23" s="842"/>
      <c r="I23" s="842">
        <f t="shared" si="0"/>
        <v>0</v>
      </c>
      <c r="J23" s="829"/>
      <c r="AB23" s="831"/>
    </row>
    <row r="24" spans="2:28" ht="30.75" customHeight="1">
      <c r="B24" s="840">
        <v>6</v>
      </c>
      <c r="C24" s="1056"/>
      <c r="D24" s="1056"/>
      <c r="E24" s="841"/>
      <c r="F24" s="840"/>
      <c r="G24" s="840"/>
      <c r="H24" s="842"/>
      <c r="I24" s="842">
        <f t="shared" si="0"/>
        <v>0</v>
      </c>
      <c r="J24" s="829"/>
      <c r="AB24" s="831"/>
    </row>
    <row r="25" spans="2:28" ht="30.75" customHeight="1">
      <c r="B25" s="840">
        <v>7</v>
      </c>
      <c r="C25" s="1056"/>
      <c r="D25" s="1056"/>
      <c r="E25" s="841"/>
      <c r="F25" s="840"/>
      <c r="G25" s="840"/>
      <c r="H25" s="842"/>
      <c r="I25" s="842">
        <f t="shared" si="0"/>
        <v>0</v>
      </c>
      <c r="J25" s="829"/>
      <c r="AB25" s="831"/>
    </row>
    <row r="26" spans="2:28" ht="30.75" customHeight="1">
      <c r="B26" s="840">
        <v>8</v>
      </c>
      <c r="C26" s="1056"/>
      <c r="D26" s="1056"/>
      <c r="E26" s="841"/>
      <c r="F26" s="840"/>
      <c r="G26" s="840"/>
      <c r="H26" s="842"/>
      <c r="I26" s="842">
        <f t="shared" si="0"/>
        <v>0</v>
      </c>
      <c r="J26" s="829"/>
      <c r="AB26" s="831"/>
    </row>
    <row r="27" spans="2:28" ht="30.75" customHeight="1">
      <c r="B27" s="840">
        <v>9</v>
      </c>
      <c r="C27" s="1056"/>
      <c r="D27" s="1056"/>
      <c r="E27" s="841"/>
      <c r="F27" s="840"/>
      <c r="G27" s="840"/>
      <c r="H27" s="842"/>
      <c r="I27" s="842">
        <f t="shared" si="0"/>
        <v>0</v>
      </c>
      <c r="J27" s="829"/>
      <c r="AB27" s="831"/>
    </row>
    <row r="28" spans="2:28" ht="15" customHeight="1">
      <c r="B28" s="829"/>
      <c r="C28" s="829"/>
      <c r="D28" s="829"/>
      <c r="E28" s="829"/>
      <c r="F28" s="829"/>
      <c r="G28" s="829"/>
      <c r="H28" s="843" t="s">
        <v>353</v>
      </c>
      <c r="I28" s="844">
        <f>SUM(I19:I27)</f>
        <v>0</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0</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0</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1060" t="s">
        <v>356</v>
      </c>
      <c r="C33" s="1060"/>
      <c r="D33" s="1061" t="s">
        <v>357</v>
      </c>
      <c r="E33" s="1062"/>
      <c r="F33" s="1062"/>
      <c r="G33" s="1062"/>
      <c r="H33" s="1062"/>
      <c r="I33" s="1062"/>
      <c r="J33" s="829"/>
    </row>
    <row r="34" spans="2:10">
      <c r="B34" s="1060"/>
      <c r="C34" s="1060"/>
      <c r="D34" s="1062"/>
      <c r="E34" s="1062"/>
      <c r="F34" s="1062"/>
      <c r="G34" s="1062"/>
      <c r="H34" s="1062"/>
      <c r="I34" s="1062"/>
      <c r="J34" s="829"/>
    </row>
    <row r="35" spans="2:10">
      <c r="B35" s="1060"/>
      <c r="C35" s="1060"/>
      <c r="D35" s="1062"/>
      <c r="E35" s="1062"/>
      <c r="F35" s="1062"/>
      <c r="G35" s="1062"/>
      <c r="H35" s="1062"/>
      <c r="I35" s="1062"/>
      <c r="J35" s="829"/>
    </row>
    <row r="36" spans="2:10">
      <c r="B36" s="1060"/>
      <c r="C36" s="1060"/>
      <c r="D36" s="1062"/>
      <c r="E36" s="1062"/>
      <c r="F36" s="1062"/>
      <c r="G36" s="1062"/>
      <c r="H36" s="1062"/>
      <c r="I36" s="1062"/>
      <c r="J36" s="829"/>
    </row>
    <row r="37" spans="2:10">
      <c r="B37" s="845"/>
      <c r="C37" s="845"/>
      <c r="D37" s="829"/>
      <c r="E37" s="829"/>
      <c r="F37" s="829"/>
      <c r="G37" s="829"/>
      <c r="H37" s="829"/>
      <c r="I37" s="829"/>
      <c r="J37" s="829"/>
    </row>
    <row r="38" spans="2:10">
      <c r="B38" s="1060" t="s">
        <v>358</v>
      </c>
      <c r="C38" s="1060"/>
      <c r="D38" s="1061" t="s">
        <v>359</v>
      </c>
      <c r="E38" s="1062"/>
      <c r="F38" s="1062"/>
      <c r="G38" s="1062"/>
      <c r="H38" s="1062"/>
      <c r="I38" s="1062"/>
      <c r="J38" s="829"/>
    </row>
    <row r="39" spans="2:10">
      <c r="B39" s="1060"/>
      <c r="C39" s="1060"/>
      <c r="D39" s="1062"/>
      <c r="E39" s="1062"/>
      <c r="F39" s="1062"/>
      <c r="G39" s="1062"/>
      <c r="H39" s="1062"/>
      <c r="I39" s="1062"/>
      <c r="J39" s="829"/>
    </row>
    <row r="40" spans="2:10">
      <c r="B40" s="1060"/>
      <c r="C40" s="1060"/>
      <c r="D40" s="1062"/>
      <c r="E40" s="1062"/>
      <c r="F40" s="1062"/>
      <c r="G40" s="1062"/>
      <c r="H40" s="1062"/>
      <c r="I40" s="1062"/>
      <c r="J40" s="829"/>
    </row>
    <row r="41" spans="2:10">
      <c r="B41" s="845"/>
      <c r="C41" s="845"/>
      <c r="D41" s="829"/>
      <c r="E41" s="829"/>
      <c r="F41" s="829"/>
      <c r="G41" s="829"/>
      <c r="H41" s="829"/>
      <c r="I41" s="829"/>
      <c r="J41" s="829"/>
    </row>
    <row r="42" spans="2:10">
      <c r="B42" s="1060" t="s">
        <v>8</v>
      </c>
      <c r="C42" s="1060"/>
      <c r="D42" s="1061" t="s">
        <v>360</v>
      </c>
      <c r="E42" s="1062"/>
      <c r="F42" s="1062"/>
      <c r="G42" s="1062"/>
      <c r="H42" s="1062"/>
      <c r="I42" s="1062"/>
      <c r="J42" s="829"/>
    </row>
    <row r="43" spans="2:10">
      <c r="B43" s="1060"/>
      <c r="C43" s="1060"/>
      <c r="D43" s="1062"/>
      <c r="E43" s="1062"/>
      <c r="F43" s="1062"/>
      <c r="G43" s="1062"/>
      <c r="H43" s="1062"/>
      <c r="I43" s="1062"/>
      <c r="J43" s="829"/>
    </row>
    <row r="44" spans="2:10">
      <c r="B44" s="1060"/>
      <c r="C44" s="1060"/>
      <c r="D44" s="1062"/>
      <c r="E44" s="1062"/>
      <c r="F44" s="1062"/>
      <c r="G44" s="1062"/>
      <c r="H44" s="1062"/>
      <c r="I44" s="1062"/>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36" workbookViewId="0">
      <selection activeCell="A83" sqref="A83:G95"/>
    </sheetView>
  </sheetViews>
  <sheetFormatPr defaultRowHeight="14.5"/>
  <cols>
    <col min="1" max="1" width="49.54296875" customWidth="1"/>
    <col min="2" max="2" width="13.54296875" customWidth="1"/>
    <col min="3" max="3" width="13.90625" bestFit="1" customWidth="1"/>
    <col min="4" max="4" width="13.90625" customWidth="1"/>
    <col min="5" max="5" width="12.54296875" customWidth="1"/>
    <col min="6" max="6" width="13.90625" customWidth="1"/>
    <col min="7" max="7" width="18.08984375" customWidth="1"/>
    <col min="8" max="8" width="16.6328125" customWidth="1"/>
    <col min="9" max="9" width="14.6328125" bestFit="1" customWidth="1"/>
  </cols>
  <sheetData>
    <row r="1" spans="1:9" ht="21">
      <c r="A1" s="1065" t="s">
        <v>363</v>
      </c>
      <c r="B1" s="1065"/>
      <c r="C1" s="1065"/>
      <c r="D1" s="1065"/>
      <c r="E1" s="1065"/>
      <c r="F1" s="1065"/>
      <c r="G1" s="1065"/>
    </row>
    <row r="2" spans="1:9" ht="15.5">
      <c r="A2" s="778" t="s">
        <v>284</v>
      </c>
      <c r="B2" s="778" t="s">
        <v>285</v>
      </c>
      <c r="C2" s="778" t="s">
        <v>364</v>
      </c>
      <c r="D2" s="778" t="s">
        <v>365</v>
      </c>
      <c r="E2" s="778" t="s">
        <v>366</v>
      </c>
      <c r="F2" s="778" t="s">
        <v>367</v>
      </c>
      <c r="G2" s="778" t="s">
        <v>8</v>
      </c>
      <c r="H2" s="778" t="s">
        <v>287</v>
      </c>
    </row>
    <row r="3" spans="1:9" ht="15.5">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1066" t="s">
        <v>393</v>
      </c>
    </row>
    <row r="27" spans="1:9">
      <c r="A27" t="s">
        <v>394</v>
      </c>
      <c r="B27" t="s">
        <v>391</v>
      </c>
      <c r="C27" s="777"/>
      <c r="D27" s="777"/>
      <c r="E27" s="777"/>
      <c r="F27" s="777"/>
      <c r="G27" t="s">
        <v>392</v>
      </c>
      <c r="H27" s="1066"/>
    </row>
    <row r="28" spans="1:9">
      <c r="A28" t="s">
        <v>395</v>
      </c>
      <c r="B28" t="s">
        <v>391</v>
      </c>
      <c r="C28" s="777"/>
      <c r="D28" s="777"/>
      <c r="E28" s="777"/>
      <c r="F28" s="777"/>
      <c r="G28" t="s">
        <v>392</v>
      </c>
      <c r="H28" s="1066"/>
    </row>
    <row r="29" spans="1:9">
      <c r="A29" t="s">
        <v>396</v>
      </c>
      <c r="B29" t="s">
        <v>391</v>
      </c>
      <c r="C29" s="777"/>
      <c r="D29" s="777"/>
      <c r="E29" s="777"/>
      <c r="F29" s="777"/>
      <c r="G29" t="s">
        <v>392</v>
      </c>
      <c r="H29" s="1066"/>
    </row>
    <row r="30" spans="1:9">
      <c r="A30" t="s">
        <v>397</v>
      </c>
      <c r="B30" t="s">
        <v>391</v>
      </c>
      <c r="C30" s="777"/>
      <c r="D30" s="777"/>
      <c r="E30" s="777"/>
      <c r="F30" s="777"/>
      <c r="G30" t="s">
        <v>392</v>
      </c>
      <c r="H30" s="1066"/>
    </row>
    <row r="31" spans="1:9">
      <c r="A31" t="s">
        <v>398</v>
      </c>
      <c r="B31" t="s">
        <v>391</v>
      </c>
      <c r="C31" s="777"/>
      <c r="D31" s="777"/>
      <c r="E31" s="777"/>
      <c r="F31" s="777"/>
      <c r="G31" t="s">
        <v>392</v>
      </c>
      <c r="H31" s="1066"/>
    </row>
    <row r="32" spans="1:9">
      <c r="A32" s="780" t="s">
        <v>399</v>
      </c>
      <c r="C32" s="777"/>
      <c r="D32" s="777"/>
      <c r="E32" s="777"/>
      <c r="F32" s="777"/>
      <c r="H32" s="1066"/>
      <c r="I32" t="s">
        <v>400</v>
      </c>
    </row>
    <row r="33" spans="1:9">
      <c r="A33" t="s">
        <v>401</v>
      </c>
      <c r="B33" t="s">
        <v>391</v>
      </c>
      <c r="C33" s="777"/>
      <c r="D33" s="777"/>
      <c r="E33" s="777"/>
      <c r="F33" s="777"/>
      <c r="G33" t="s">
        <v>392</v>
      </c>
      <c r="H33" s="1066"/>
      <c r="I33" t="s">
        <v>402</v>
      </c>
    </row>
    <row r="34" spans="1:9">
      <c r="A34" t="s">
        <v>403</v>
      </c>
      <c r="B34" t="s">
        <v>391</v>
      </c>
      <c r="C34" s="777"/>
      <c r="D34" s="777"/>
      <c r="E34" s="777"/>
      <c r="F34" s="777"/>
      <c r="G34" t="s">
        <v>392</v>
      </c>
      <c r="H34" s="1066"/>
      <c r="I34" t="s">
        <v>404</v>
      </c>
    </row>
    <row r="35" spans="1:9">
      <c r="A35" t="s">
        <v>397</v>
      </c>
      <c r="B35" t="s">
        <v>391</v>
      </c>
      <c r="C35" s="777"/>
      <c r="D35" s="777"/>
      <c r="E35" s="777"/>
      <c r="F35" s="777"/>
      <c r="G35" t="s">
        <v>392</v>
      </c>
      <c r="H35" s="1066"/>
    </row>
    <row r="36" spans="1:9">
      <c r="A36" t="s">
        <v>398</v>
      </c>
      <c r="B36" t="s">
        <v>391</v>
      </c>
      <c r="C36" s="777"/>
      <c r="D36" s="777"/>
      <c r="E36" s="777"/>
      <c r="F36" s="777"/>
      <c r="G36" t="s">
        <v>392</v>
      </c>
      <c r="H36" s="1066"/>
    </row>
    <row r="37" spans="1:9">
      <c r="A37" t="s">
        <v>405</v>
      </c>
      <c r="B37" t="s">
        <v>391</v>
      </c>
      <c r="C37" s="777"/>
      <c r="D37" s="777"/>
      <c r="E37" s="777"/>
      <c r="F37" s="777"/>
      <c r="G37" t="s">
        <v>392</v>
      </c>
      <c r="H37" s="1066"/>
    </row>
    <row r="38" spans="1:9">
      <c r="A38" t="s">
        <v>406</v>
      </c>
      <c r="B38" t="s">
        <v>391</v>
      </c>
      <c r="C38" s="777"/>
      <c r="D38" s="777"/>
      <c r="E38" s="777"/>
      <c r="F38" s="777"/>
      <c r="G38" t="s">
        <v>392</v>
      </c>
      <c r="H38" s="1066"/>
    </row>
    <row r="39" spans="1:9">
      <c r="A39" t="s">
        <v>407</v>
      </c>
      <c r="B39" t="s">
        <v>391</v>
      </c>
      <c r="C39" s="777"/>
      <c r="D39" s="777"/>
      <c r="E39" s="777"/>
      <c r="F39" s="777"/>
      <c r="G39" t="s">
        <v>392</v>
      </c>
      <c r="H39" s="1066"/>
    </row>
    <row r="40" spans="1:9">
      <c r="A40" s="780" t="s">
        <v>408</v>
      </c>
      <c r="C40" s="777"/>
      <c r="D40" s="777"/>
      <c r="E40" s="777"/>
      <c r="F40" s="777"/>
      <c r="H40" s="1066"/>
    </row>
    <row r="41" spans="1:9">
      <c r="A41" t="s">
        <v>409</v>
      </c>
      <c r="B41">
        <v>2</v>
      </c>
      <c r="C41" s="777"/>
      <c r="D41" s="777"/>
      <c r="E41" s="777"/>
      <c r="F41" s="777"/>
      <c r="G41" t="s">
        <v>392</v>
      </c>
      <c r="H41" s="1066"/>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1067"/>
    </row>
    <row r="72" spans="1:8">
      <c r="A72" t="s">
        <v>436</v>
      </c>
      <c r="B72" s="791">
        <v>1</v>
      </c>
      <c r="C72" s="777"/>
      <c r="D72" s="777"/>
      <c r="E72" s="777"/>
      <c r="F72" s="777"/>
      <c r="G72" t="s">
        <v>364</v>
      </c>
      <c r="H72" s="1067"/>
    </row>
    <row r="73" spans="1:8">
      <c r="A73" t="s">
        <v>437</v>
      </c>
      <c r="B73" s="791">
        <v>2</v>
      </c>
      <c r="C73" s="777"/>
      <c r="D73" s="777"/>
      <c r="E73" s="777"/>
      <c r="F73" s="777"/>
      <c r="G73" t="s">
        <v>391</v>
      </c>
      <c r="H73" s="1067"/>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53125" defaultRowHeight="14"/>
  <cols>
    <col min="1" max="1" width="1.453125" style="111" customWidth="1"/>
    <col min="2" max="2" width="6.54296875" style="162" customWidth="1"/>
    <col min="3" max="3" width="66.36328125" style="24" bestFit="1" customWidth="1"/>
    <col min="4" max="4" width="5.54296875" style="111" customWidth="1"/>
    <col min="5" max="5" width="14.90625" style="111" hidden="1" customWidth="1"/>
    <col min="6" max="6" width="14.453125" style="24" hidden="1" customWidth="1"/>
    <col min="7" max="7" width="10.453125" style="159" hidden="1" customWidth="1"/>
    <col min="8" max="8" width="12.54296875" style="64" hidden="1" customWidth="1"/>
    <col min="9" max="9" width="12.36328125" style="111" hidden="1" customWidth="1"/>
    <col min="10" max="10" width="14.453125" style="629" customWidth="1"/>
    <col min="11" max="11" width="14.453125" style="246" bestFit="1" customWidth="1"/>
    <col min="12" max="12" width="12.54296875" style="156" customWidth="1"/>
    <col min="13" max="13" width="14.453125" style="246" customWidth="1"/>
    <col min="14" max="14" width="14.6328125" style="111" hidden="1" customWidth="1"/>
    <col min="15" max="15" width="12.54296875" style="111" hidden="1" customWidth="1"/>
    <col min="16" max="17" width="13.54296875" style="111" customWidth="1"/>
    <col min="18" max="18" width="69.6328125" style="111" bestFit="1" customWidth="1"/>
    <col min="19" max="19" width="1.453125" style="111" customWidth="1"/>
    <col min="20" max="20" width="5.54296875" style="3" customWidth="1"/>
    <col min="21" max="21" width="39.36328125" style="111" bestFit="1" customWidth="1"/>
    <col min="22" max="22" width="34.453125" style="24" bestFit="1" customWidth="1"/>
    <col min="23" max="27" width="16.6328125" style="24" customWidth="1"/>
    <col min="28" max="28" width="8.453125" style="24" customWidth="1"/>
    <col min="29" max="29" width="39.08984375" style="24" customWidth="1"/>
    <col min="30" max="30" width="8.453125" style="24"/>
    <col min="31" max="31" width="17.6328125" style="24" bestFit="1" customWidth="1"/>
    <col min="32" max="16384" width="8.453125" style="24"/>
  </cols>
  <sheetData>
    <row r="1" spans="1:29" s="111" customFormat="1" ht="4.5" customHeight="1">
      <c r="A1" s="643">
        <f ca="1">TODAY()</f>
        <v>46084</v>
      </c>
      <c r="B1" s="158"/>
      <c r="G1" s="159"/>
      <c r="H1" s="112"/>
      <c r="J1" s="629"/>
      <c r="K1" s="246"/>
      <c r="L1" s="156"/>
      <c r="M1" s="246"/>
      <c r="Q1" s="397">
        <f ca="1">TODAY()</f>
        <v>46084</v>
      </c>
      <c r="R1" s="397">
        <f ca="1">TODAY()</f>
        <v>46084</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DATEDIF(K218,M321,"m")</f>
        <v>5</v>
      </c>
      <c r="T6" s="3"/>
    </row>
    <row r="7" spans="1:29" s="111" customFormat="1">
      <c r="B7" s="171"/>
      <c r="C7" s="172" t="s">
        <v>499</v>
      </c>
      <c r="D7" s="170"/>
      <c r="J7" s="404" t="s">
        <v>439</v>
      </c>
      <c r="K7" s="173"/>
      <c r="L7" s="405"/>
      <c r="M7" s="406"/>
      <c r="T7" s="3"/>
    </row>
    <row r="8" spans="1:29" hidden="1">
      <c r="B8" s="176"/>
      <c r="C8" s="177" t="s">
        <v>500</v>
      </c>
      <c r="D8" s="170"/>
      <c r="J8" s="1068">
        <v>144482290.75276899</v>
      </c>
      <c r="K8" s="1069"/>
      <c r="L8" s="1069"/>
      <c r="M8" s="1070"/>
    </row>
    <row r="9" spans="1:29" s="111" customFormat="1">
      <c r="B9" s="158"/>
      <c r="C9" s="783" t="s">
        <v>501</v>
      </c>
      <c r="E9" s="772" t="s">
        <v>502</v>
      </c>
      <c r="F9" s="113"/>
      <c r="G9" s="159"/>
      <c r="H9" s="178"/>
      <c r="J9" s="823" t="s">
        <v>502</v>
      </c>
      <c r="K9" s="246"/>
      <c r="L9" s="156"/>
      <c r="M9" s="246"/>
      <c r="T9" s="3"/>
    </row>
    <row r="10" spans="1:29" s="683" customFormat="1" ht="29.9"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1071"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1072"/>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AVERAGE(P14,P21,P34,P57,P83,P89,P98,P117,P155,P198,P218,P137,P255,P321,P337,P341)</f>
        <v>0.36881127450980394</v>
      </c>
      <c r="Q12" s="352">
        <f ca="1">AVERAGE(Q14,Q21,Q34,Q57,Q83,Q89,Q98,Q117,Q155,Q198,Q218,Q137,Q255,Q321,Q337,Q341)</f>
        <v>0.37651108221271301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0.94352941176470595</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0.71764705882352942</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1073">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0.86688701923076916</v>
      </c>
      <c r="R21" s="121"/>
      <c r="T21" s="3"/>
      <c r="U21" s="170">
        <f t="shared" si="0"/>
        <v>395.1</v>
      </c>
      <c r="V21" s="628" t="str">
        <f>C21</f>
        <v>CPs - Offtaker</v>
      </c>
      <c r="W21" s="677">
        <f>K21</f>
        <v>45695</v>
      </c>
      <c r="X21" s="678">
        <f t="shared" ref="X21:X35" si="1">Y21-W21</f>
        <v>439</v>
      </c>
      <c r="Y21" s="677">
        <f>M21</f>
        <v>46134</v>
      </c>
      <c r="Z21" s="678" t="s">
        <v>148</v>
      </c>
      <c r="AA21" s="680">
        <f>P21</f>
        <v>0.9</v>
      </c>
      <c r="AC21" s="1074"/>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1074"/>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46104</v>
      </c>
      <c r="X23" s="678">
        <f t="shared" ref="X23:X27" si="3">Y23-W23</f>
        <v>3</v>
      </c>
      <c r="Y23" s="677">
        <f>M57</f>
        <v>46107</v>
      </c>
      <c r="Z23" s="678" t="s">
        <v>148</v>
      </c>
      <c r="AA23" s="680">
        <f>P57</f>
        <v>0</v>
      </c>
      <c r="AC23" s="1074"/>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0.93509615384615385</v>
      </c>
      <c r="R24" s="121"/>
      <c r="T24" s="3"/>
      <c r="U24" s="170">
        <f t="shared" si="0"/>
        <v>70</v>
      </c>
      <c r="V24" s="628" t="str">
        <f>C83</f>
        <v>Energy Yield &amp; Performance Analysis</v>
      </c>
      <c r="W24" s="677">
        <f>K83</f>
        <v>45695</v>
      </c>
      <c r="X24" s="678">
        <f t="shared" si="3"/>
        <v>70</v>
      </c>
      <c r="Y24" s="677">
        <f>M83</f>
        <v>45765</v>
      </c>
      <c r="Z24" s="678" t="s">
        <v>148</v>
      </c>
      <c r="AA24" s="680">
        <f>P83</f>
        <v>1</v>
      </c>
      <c r="AC24" s="1074"/>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1074"/>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1074"/>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1074"/>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C155</f>
        <v>DC Scope - Ground Mount</v>
      </c>
      <c r="W28" s="677">
        <f>K155</f>
        <v>46134</v>
      </c>
      <c r="X28" s="678">
        <f t="shared" si="1"/>
        <v>145</v>
      </c>
      <c r="Y28" s="677">
        <f>M155</f>
        <v>46279</v>
      </c>
      <c r="Z28" s="802">
        <f>(Y28-W28)/7</f>
        <v>20.714285714285715</v>
      </c>
      <c r="AA28" s="680">
        <f>P155</f>
        <v>0</v>
      </c>
      <c r="AC28" s="1074"/>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C198</f>
        <v>DC Scope - Carport</v>
      </c>
      <c r="W29" s="677">
        <f>K198</f>
        <v>46191</v>
      </c>
      <c r="X29" s="678">
        <f t="shared" si="1"/>
        <v>57</v>
      </c>
      <c r="Y29" s="677">
        <f>M198</f>
        <v>46248</v>
      </c>
      <c r="Z29" s="802">
        <f t="shared" ref="Z29:Z34" si="4">(Y29-W29)/7</f>
        <v>8.1428571428571423</v>
      </c>
      <c r="AA29" s="680">
        <f>P198</f>
        <v>0</v>
      </c>
      <c r="AC29" s="1074"/>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C218</f>
        <v>DC Scope - Rooftop</v>
      </c>
      <c r="W30" s="803">
        <f>K218</f>
        <v>46134</v>
      </c>
      <c r="X30" s="678">
        <f t="shared" si="1"/>
        <v>124</v>
      </c>
      <c r="Y30" s="677">
        <f>M218</f>
        <v>46258</v>
      </c>
      <c r="Z30" s="802">
        <f t="shared" si="4"/>
        <v>17.714285714285715</v>
      </c>
      <c r="AA30" s="680">
        <f>P218</f>
        <v>0</v>
      </c>
      <c r="AC30" s="1074"/>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C137</f>
        <v>Extras &amp; Civil Scope</v>
      </c>
      <c r="W31" s="677">
        <f>K137</f>
        <v>46198</v>
      </c>
      <c r="X31" s="678">
        <f t="shared" si="1"/>
        <v>21</v>
      </c>
      <c r="Y31" s="677">
        <f>M137</f>
        <v>46219</v>
      </c>
      <c r="Z31" s="802">
        <f t="shared" si="4"/>
        <v>3</v>
      </c>
      <c r="AA31" s="680">
        <f>P137</f>
        <v>0</v>
      </c>
      <c r="AC31" s="1074"/>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t="e">
        <f t="shared" si="0"/>
        <v>#REF!</v>
      </c>
      <c r="V32" s="628" t="str">
        <f>C255</f>
        <v>AC Scope</v>
      </c>
      <c r="W32" s="677">
        <f>K255</f>
        <v>46164</v>
      </c>
      <c r="X32" s="678" t="e">
        <f t="shared" si="1"/>
        <v>#REF!</v>
      </c>
      <c r="Y32" s="677" t="e">
        <f>M255</f>
        <v>#REF!</v>
      </c>
      <c r="Z32" s="802" t="e">
        <f t="shared" si="4"/>
        <v>#REF!</v>
      </c>
      <c r="AA32" s="680">
        <f>P255</f>
        <v>0</v>
      </c>
      <c r="AC32" s="1074"/>
    </row>
    <row r="33" spans="2:73" s="111" customFormat="1" ht="14" customHeight="1">
      <c r="B33" s="231"/>
      <c r="C33" s="207"/>
      <c r="D33" s="207"/>
      <c r="E33" s="207"/>
      <c r="F33" s="232"/>
      <c r="G33" s="232"/>
      <c r="H33" s="233"/>
      <c r="I33" s="230"/>
      <c r="J33" s="632"/>
      <c r="K33" s="674"/>
      <c r="L33" s="674"/>
      <c r="M33" s="675"/>
      <c r="N33" s="121"/>
      <c r="R33" s="121"/>
      <c r="T33" s="3"/>
      <c r="U33" s="170">
        <f t="shared" si="0"/>
        <v>0</v>
      </c>
      <c r="V33" s="628" t="str">
        <f>C321</f>
        <v xml:space="preserve">Commissioning </v>
      </c>
      <c r="W33" s="677">
        <f>K321</f>
        <v>46279</v>
      </c>
      <c r="X33" s="678">
        <f t="shared" si="1"/>
        <v>22</v>
      </c>
      <c r="Y33" s="677">
        <f>M321</f>
        <v>46301</v>
      </c>
      <c r="Z33" s="802">
        <f t="shared" si="4"/>
        <v>3.1428571428571428</v>
      </c>
      <c r="AA33" s="680">
        <f>P321</f>
        <v>0</v>
      </c>
      <c r="AC33" s="1074"/>
    </row>
    <row r="34" spans="2:73" s="111" customFormat="1" ht="14.15"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0.98895790200138023</v>
      </c>
      <c r="R34" s="121"/>
      <c r="T34" s="3"/>
      <c r="U34" s="170">
        <f t="shared" si="0"/>
        <v>0</v>
      </c>
      <c r="V34" s="628" t="str">
        <f>C337</f>
        <v>Off Taker Sign Off (Facility Completion)</v>
      </c>
      <c r="W34" s="677">
        <f>K337</f>
        <v>46301</v>
      </c>
      <c r="X34" s="678">
        <f t="shared" si="1"/>
        <v>30</v>
      </c>
      <c r="Y34" s="677">
        <f>M337</f>
        <v>46331</v>
      </c>
      <c r="Z34" s="802">
        <f t="shared" si="4"/>
        <v>4.2857142857142856</v>
      </c>
      <c r="AA34" s="680">
        <f>P337</f>
        <v>0</v>
      </c>
      <c r="AC34" s="1074"/>
    </row>
    <row r="35" spans="2:73" s="113" customFormat="1" ht="14.25" hidden="1"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C341</f>
        <v>O&amp;M</v>
      </c>
      <c r="W35" s="677">
        <f>K341</f>
        <v>46331</v>
      </c>
      <c r="X35" s="678">
        <f t="shared" si="1"/>
        <v>365</v>
      </c>
      <c r="Y35" s="677">
        <f>M341</f>
        <v>46696</v>
      </c>
      <c r="Z35" s="678" t="s">
        <v>148</v>
      </c>
      <c r="AA35" s="680">
        <f>P341</f>
        <v>0</v>
      </c>
      <c r="AB35" s="111"/>
      <c r="AC35" s="1075"/>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0.9503105590062112</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0.9503105590062112</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1</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46104</v>
      </c>
      <c r="L57" s="671">
        <f>NETWORKDAYS(K57,M57,)</f>
        <v>4</v>
      </c>
      <c r="M57" s="670">
        <f>MAX(M58:M81)</f>
        <v>46107</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46104</v>
      </c>
      <c r="L58" s="673">
        <v>3</v>
      </c>
      <c r="M58" s="672">
        <f>WORKDAY.INTL(K58,L58,1,Data!$C$3:$C$57)</f>
        <v>46107</v>
      </c>
      <c r="N58" s="121"/>
      <c r="O58" s="111"/>
      <c r="P58" s="244">
        <v>0</v>
      </c>
      <c r="Q58" s="244">
        <f t="shared" ref="Q58:Q80" ca="1" si="8">_xlfn.LET(
  _xlpm.s,VALUE($K58),
  _xlpm.e,VALUE($M58),
  IF(OR(_xlpm.s="",_xlpm.e=""),"", IF(_xlpm.e&lt;=_xlpm.s, IF(TODAY()&gt;=_xlpm.e,1,0), MAX(0,MIN(1,(TODAY()-_xlpm.s)/(_xlpm.e-_xlpm.s)))))
)</f>
        <v>0</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46104</v>
      </c>
      <c r="L60" s="673">
        <v>1</v>
      </c>
      <c r="M60" s="672">
        <f>WORKDAY.INTL(K60,L60,1,Data!$C$3:$C$57)</f>
        <v>46105</v>
      </c>
      <c r="N60" s="121"/>
      <c r="O60" s="111"/>
      <c r="P60" s="244">
        <v>0</v>
      </c>
      <c r="Q60" s="244">
        <f t="shared" ca="1" si="8"/>
        <v>0</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46105</v>
      </c>
      <c r="L66" s="673">
        <v>1</v>
      </c>
      <c r="M66" s="672">
        <f>WORKDAY.INTL(K66,L66,1,Data!$C$3:$C$57)</f>
        <v>46106</v>
      </c>
      <c r="N66" s="121"/>
      <c r="O66" s="111"/>
      <c r="P66" s="244">
        <v>0</v>
      </c>
      <c r="Q66" s="244">
        <f t="shared" ca="1" si="8"/>
        <v>0</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46106</v>
      </c>
      <c r="L73" s="673">
        <v>1</v>
      </c>
      <c r="M73" s="672">
        <f>WORKDAY.INTL(K73,L73,1,Data!$C$3:$C$57)</f>
        <v>46107</v>
      </c>
      <c r="N73" s="121"/>
      <c r="O73" s="111"/>
      <c r="P73" s="244">
        <v>0</v>
      </c>
      <c r="Q73" s="244">
        <f t="shared" ca="1" si="8"/>
        <v>0</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MIN(K118:K135)</f>
        <v>45838</v>
      </c>
      <c r="L117" s="671">
        <f>NETWORKDAYS(K117,M117,Data!$C$3:$C$57)</f>
        <v>230</v>
      </c>
      <c r="M117" s="670">
        <f>MAX(M118:M135)</f>
        <v>46202</v>
      </c>
      <c r="N117" s="121" t="s">
        <v>165</v>
      </c>
      <c r="P117" s="351">
        <f>AVERAGE(P118:P135)</f>
        <v>0.16764705882352943</v>
      </c>
      <c r="Q117" s="351">
        <f ca="1">AVERAGE(Q118:Q135)</f>
        <v>0.22480298240655261</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5" ca="1" si="12">_xlfn.LET(
  _xlpm.s,VALUE($K118),
  _xlpm.e,VALUE($M118),
  IF(OR(_xlpm.s="",_xlpm.e=""),"", IF(_xlpm.e&lt;=_xlpm.s, IF(TODAY()&gt;=_xlpm.e,1,0), MAX(0,MIN(1,(TODAY()-_xlpm.s)/(_xlpm.e-_xlpm.s)))))
)</f>
        <v>0.22448979591836735</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0.17045454545454544</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0.17045454545454544</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0.18518518518518517</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0.3707865168539326</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0</v>
      </c>
      <c r="R126" s="121"/>
      <c r="T126" s="123"/>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3.3613445378151259E-2</v>
      </c>
      <c r="R127" s="121"/>
      <c r="T127" s="123"/>
      <c r="V127" s="120"/>
      <c r="W127" s="120"/>
      <c r="X127" s="120"/>
    </row>
    <row r="128" spans="2:24" s="111" customFormat="1" ht="14.25" customHeight="1">
      <c r="B128" s="590"/>
      <c r="C128" s="591" t="s">
        <v>633</v>
      </c>
      <c r="D128" s="207"/>
      <c r="E128" s="207"/>
      <c r="F128" s="592"/>
      <c r="G128" s="593"/>
      <c r="H128" s="592"/>
      <c r="I128" s="230" t="s">
        <v>525</v>
      </c>
      <c r="J128" s="632"/>
      <c r="K128" s="672">
        <v>46142</v>
      </c>
      <c r="L128" s="673">
        <f>8*5</f>
        <v>40</v>
      </c>
      <c r="M128" s="672">
        <f>WORKDAY.INTL(K128,L128,1,Data!$C$3:$C$57)</f>
        <v>46202</v>
      </c>
      <c r="N128" s="121"/>
      <c r="P128" s="244">
        <v>0</v>
      </c>
      <c r="Q128" s="244">
        <f t="shared" ca="1" si="12"/>
        <v>0</v>
      </c>
      <c r="R128" s="121"/>
      <c r="T128" s="123"/>
      <c r="V128" s="120"/>
      <c r="W128" s="120"/>
      <c r="X128" s="120"/>
    </row>
    <row r="129" spans="2:29" s="111" customFormat="1" ht="14.25" customHeight="1">
      <c r="B129" s="590"/>
      <c r="C129" s="591" t="s">
        <v>1401</v>
      </c>
      <c r="D129" s="207"/>
      <c r="E129" s="207"/>
      <c r="F129" s="592"/>
      <c r="G129" s="593"/>
      <c r="H129" s="592"/>
      <c r="I129" s="230"/>
      <c r="J129" s="632"/>
      <c r="K129" s="672"/>
      <c r="L129" s="673"/>
      <c r="M129" s="672"/>
      <c r="N129" s="121"/>
      <c r="P129" s="244"/>
      <c r="Q129" s="244"/>
      <c r="R129" s="121"/>
      <c r="T129" s="123"/>
      <c r="V129" s="120"/>
      <c r="W129" s="120"/>
      <c r="X129" s="120"/>
    </row>
    <row r="130" spans="2:29" s="111" customFormat="1" ht="14.25" customHeight="1">
      <c r="B130" s="590"/>
      <c r="C130" s="591" t="s">
        <v>634</v>
      </c>
      <c r="D130" s="207"/>
      <c r="E130" s="207"/>
      <c r="F130" s="592"/>
      <c r="G130" s="593"/>
      <c r="H130" s="592"/>
      <c r="I130" s="230" t="s">
        <v>525</v>
      </c>
      <c r="J130" s="632"/>
      <c r="K130" s="672">
        <v>46055</v>
      </c>
      <c r="L130" s="673">
        <f>12*5</f>
        <v>60</v>
      </c>
      <c r="M130" s="672">
        <f>WORKDAY.INTL(K130,L130,1,Data!$C$3:$C$57)</f>
        <v>46142</v>
      </c>
      <c r="N130" s="121"/>
      <c r="P130" s="244">
        <v>0.1</v>
      </c>
      <c r="Q130" s="244">
        <f t="shared" ca="1" si="12"/>
        <v>0.33333333333333331</v>
      </c>
      <c r="R130" s="121"/>
      <c r="T130" s="123"/>
      <c r="U130" s="240" t="s">
        <v>1372</v>
      </c>
    </row>
    <row r="131" spans="2:29" s="111" customFormat="1" ht="14" customHeight="1">
      <c r="B131" s="590"/>
      <c r="C131" s="240" t="s">
        <v>635</v>
      </c>
      <c r="D131" s="207"/>
      <c r="E131" s="207"/>
      <c r="F131" s="592"/>
      <c r="G131" s="593"/>
      <c r="H131" s="592"/>
      <c r="I131" s="230"/>
      <c r="J131" s="632">
        <v>7</v>
      </c>
      <c r="K131" s="672">
        <v>46055</v>
      </c>
      <c r="L131" s="673">
        <v>60</v>
      </c>
      <c r="M131" s="672">
        <v>46142</v>
      </c>
      <c r="N131" s="121"/>
      <c r="P131" s="244">
        <v>0.25</v>
      </c>
      <c r="Q131" s="244">
        <f t="shared" ca="1" si="12"/>
        <v>0.33333333333333331</v>
      </c>
      <c r="R131" s="121"/>
      <c r="T131" s="123"/>
      <c r="U131" s="240" t="s">
        <v>1374</v>
      </c>
    </row>
    <row r="132" spans="2:29" s="111" customFormat="1" ht="14" customHeight="1">
      <c r="B132" s="590"/>
      <c r="C132" s="240" t="s">
        <v>636</v>
      </c>
      <c r="D132" s="207"/>
      <c r="E132" s="207"/>
      <c r="F132" s="592"/>
      <c r="G132" s="593"/>
      <c r="H132" s="592"/>
      <c r="I132" s="230"/>
      <c r="J132" s="632">
        <v>7</v>
      </c>
      <c r="K132" s="672">
        <v>46055</v>
      </c>
      <c r="L132" s="673">
        <v>60</v>
      </c>
      <c r="M132" s="672">
        <v>46142</v>
      </c>
      <c r="N132" s="121"/>
      <c r="P132" s="244">
        <v>0.25</v>
      </c>
      <c r="Q132" s="244">
        <f t="shared" ca="1" si="12"/>
        <v>0.33333333333333331</v>
      </c>
      <c r="R132" s="121"/>
      <c r="T132" s="123"/>
      <c r="U132" s="240" t="s">
        <v>1373</v>
      </c>
    </row>
    <row r="133" spans="2:29" s="111" customFormat="1" ht="14.25" customHeight="1">
      <c r="B133" s="590"/>
      <c r="C133" s="240" t="s">
        <v>637</v>
      </c>
      <c r="D133" s="207"/>
      <c r="E133" s="207"/>
      <c r="F133" s="592"/>
      <c r="G133" s="593"/>
      <c r="H133" s="592"/>
      <c r="I133" s="230"/>
      <c r="J133" s="632">
        <v>7</v>
      </c>
      <c r="K133" s="672">
        <v>46055</v>
      </c>
      <c r="L133" s="673">
        <v>60</v>
      </c>
      <c r="M133" s="672">
        <v>46142</v>
      </c>
      <c r="N133" s="121"/>
      <c r="P133" s="244">
        <v>0.25</v>
      </c>
      <c r="Q133" s="244">
        <f t="shared" ca="1" si="12"/>
        <v>0.33333333333333331</v>
      </c>
      <c r="R133" s="121"/>
      <c r="T133" s="123"/>
      <c r="U133" s="240" t="s">
        <v>1375</v>
      </c>
    </row>
    <row r="134" spans="2:29" s="111" customFormat="1" ht="14.25" customHeight="1">
      <c r="B134" s="590"/>
      <c r="C134" s="240" t="s">
        <v>638</v>
      </c>
      <c r="D134" s="207"/>
      <c r="E134" s="207"/>
      <c r="F134" s="592"/>
      <c r="G134" s="593"/>
      <c r="H134" s="592"/>
      <c r="I134" s="230"/>
      <c r="J134" s="632">
        <v>7</v>
      </c>
      <c r="K134" s="672">
        <v>46055</v>
      </c>
      <c r="L134" s="673">
        <v>60</v>
      </c>
      <c r="M134" s="672">
        <v>46142</v>
      </c>
      <c r="N134" s="121"/>
      <c r="P134" s="244">
        <v>0.25</v>
      </c>
      <c r="Q134" s="244">
        <f t="shared" ca="1" si="12"/>
        <v>0.33333333333333331</v>
      </c>
      <c r="R134" s="121"/>
      <c r="T134" s="123"/>
      <c r="U134" s="240" t="s">
        <v>1376</v>
      </c>
    </row>
    <row r="135" spans="2:29" s="111" customFormat="1" hidden="1">
      <c r="B135" s="590"/>
      <c r="C135" s="591" t="s">
        <v>639</v>
      </c>
      <c r="D135" s="207"/>
      <c r="E135" s="207"/>
      <c r="F135" s="592"/>
      <c r="G135" s="593"/>
      <c r="H135" s="592"/>
      <c r="I135" s="230" t="s">
        <v>525</v>
      </c>
      <c r="J135" s="632"/>
      <c r="K135" s="672">
        <v>45838</v>
      </c>
      <c r="L135" s="673">
        <v>40</v>
      </c>
      <c r="M135" s="672">
        <f>WORKDAY.INTL(K135,L135,1,Data!$C$3:$C$57)</f>
        <v>45894</v>
      </c>
      <c r="N135" s="121"/>
      <c r="P135" s="244">
        <v>1</v>
      </c>
      <c r="Q135" s="244">
        <f t="shared" ca="1" si="12"/>
        <v>1</v>
      </c>
      <c r="R135" s="121"/>
      <c r="T135" s="123"/>
      <c r="U135" s="120"/>
      <c r="V135" s="120"/>
      <c r="W135" s="120"/>
      <c r="X135" s="120"/>
    </row>
    <row r="136" spans="2:29" s="111" customFormat="1">
      <c r="B136" s="902"/>
      <c r="C136" s="903"/>
      <c r="D136" s="207"/>
      <c r="E136" s="207"/>
      <c r="F136" s="592"/>
      <c r="G136" s="593"/>
      <c r="H136" s="592"/>
      <c r="I136" s="230"/>
      <c r="J136" s="632"/>
      <c r="K136" s="672"/>
      <c r="L136" s="673"/>
      <c r="M136" s="672"/>
      <c r="N136" s="121"/>
      <c r="P136" s="904"/>
      <c r="Q136" s="904"/>
      <c r="R136" s="121"/>
      <c r="T136" s="123"/>
      <c r="U136" s="120"/>
      <c r="V136" s="120"/>
      <c r="W136" s="120"/>
      <c r="X136" s="120"/>
    </row>
    <row r="137" spans="2:29" s="111" customFormat="1" ht="14.25" customHeight="1">
      <c r="B137" s="235"/>
      <c r="C137" s="236" t="s">
        <v>715</v>
      </c>
      <c r="D137" s="211"/>
      <c r="E137" s="211"/>
      <c r="F137" s="237"/>
      <c r="G137" s="238"/>
      <c r="H137" s="237"/>
      <c r="I137" s="212" t="s">
        <v>523</v>
      </c>
      <c r="J137" s="631"/>
      <c r="K137" s="670">
        <f>MIN(K138:K153)</f>
        <v>46198</v>
      </c>
      <c r="L137" s="671">
        <f>NETWORKDAYS(K137,M137,Data!$C$3:$C$57)</f>
        <v>16</v>
      </c>
      <c r="M137" s="670">
        <f>MAX(M138:M153)</f>
        <v>46219</v>
      </c>
      <c r="N137" s="121" t="s">
        <v>641</v>
      </c>
      <c r="O137" s="113"/>
      <c r="P137" s="351">
        <f>AVERAGE(P138:P153)</f>
        <v>0</v>
      </c>
      <c r="Q137" s="351">
        <f ca="1">AVERAGE(Q138:Q153)</f>
        <v>0</v>
      </c>
      <c r="R137" s="121"/>
      <c r="T137" s="3"/>
      <c r="U137" s="120"/>
      <c r="V137" s="120"/>
      <c r="W137" s="120"/>
      <c r="X137" s="120"/>
      <c r="AB137" s="113"/>
      <c r="AC137" s="113"/>
    </row>
    <row r="138" spans="2:29" s="111" customFormat="1" ht="14.25" customHeight="1">
      <c r="B138" s="714"/>
      <c r="C138" s="605" t="s">
        <v>1377</v>
      </c>
      <c r="D138" s="207"/>
      <c r="E138" s="207"/>
      <c r="F138" s="241"/>
      <c r="G138" s="242"/>
      <c r="H138" s="241"/>
      <c r="I138" s="230"/>
      <c r="J138" s="632"/>
      <c r="K138" s="672"/>
      <c r="L138" s="673"/>
      <c r="M138" s="672"/>
      <c r="N138" s="121"/>
      <c r="P138" s="244"/>
      <c r="Q138" s="244"/>
      <c r="R138" s="121"/>
      <c r="T138" s="123"/>
      <c r="U138" s="120"/>
      <c r="V138" s="120"/>
      <c r="W138" s="120"/>
      <c r="X138" s="120"/>
    </row>
    <row r="139" spans="2:29" s="111" customFormat="1" ht="14.25" customHeight="1">
      <c r="B139" s="714"/>
      <c r="C139" s="605" t="s">
        <v>1408</v>
      </c>
      <c r="D139" s="207"/>
      <c r="E139" s="207"/>
      <c r="F139" s="241"/>
      <c r="G139" s="242"/>
      <c r="H139" s="241"/>
      <c r="I139" s="230"/>
      <c r="J139" s="632"/>
      <c r="K139" s="672"/>
      <c r="L139" s="673"/>
      <c r="M139" s="672"/>
      <c r="N139" s="121"/>
      <c r="P139" s="244"/>
      <c r="Q139" s="244"/>
      <c r="R139" s="121"/>
      <c r="T139" s="123"/>
      <c r="U139" s="120"/>
      <c r="V139" s="120"/>
      <c r="W139" s="120"/>
      <c r="X139" s="120"/>
    </row>
    <row r="140" spans="2:29" s="111" customFormat="1" ht="14.25" customHeight="1">
      <c r="B140" s="714"/>
      <c r="C140" s="605" t="s">
        <v>1409</v>
      </c>
      <c r="D140" s="207"/>
      <c r="E140" s="207"/>
      <c r="F140" s="241"/>
      <c r="G140" s="242"/>
      <c r="H140" s="241"/>
      <c r="I140" s="230"/>
      <c r="J140" s="632"/>
      <c r="K140" s="672"/>
      <c r="L140" s="673"/>
      <c r="M140" s="672"/>
      <c r="N140" s="121"/>
      <c r="P140" s="244"/>
      <c r="Q140" s="244"/>
      <c r="R140" s="121"/>
      <c r="T140" s="123"/>
      <c r="U140" s="120"/>
      <c r="V140" s="120"/>
      <c r="W140" s="120"/>
      <c r="X140" s="120"/>
    </row>
    <row r="141" spans="2:29" s="111" customFormat="1" ht="14.25" customHeight="1">
      <c r="B141" s="714"/>
      <c r="C141" s="605" t="s">
        <v>1399</v>
      </c>
      <c r="D141" s="207"/>
      <c r="E141" s="207"/>
      <c r="F141" s="241"/>
      <c r="G141" s="242"/>
      <c r="H141" s="241"/>
      <c r="I141" s="230"/>
      <c r="J141" s="632"/>
      <c r="K141" s="672"/>
      <c r="L141" s="673"/>
      <c r="M141" s="672"/>
      <c r="N141" s="121"/>
      <c r="P141" s="244"/>
      <c r="Q141" s="244"/>
      <c r="R141" s="121"/>
      <c r="T141" s="123"/>
      <c r="U141" s="120"/>
      <c r="V141" s="120"/>
      <c r="W141" s="120"/>
      <c r="X141" s="120"/>
    </row>
    <row r="142" spans="2:29" s="111" customFormat="1" ht="14.25" customHeight="1">
      <c r="B142" s="714"/>
      <c r="C142" s="605" t="s">
        <v>1400</v>
      </c>
      <c r="D142" s="207"/>
      <c r="E142" s="207"/>
      <c r="F142" s="241"/>
      <c r="G142" s="242"/>
      <c r="H142" s="241"/>
      <c r="I142" s="230"/>
      <c r="J142" s="632"/>
      <c r="K142" s="672"/>
      <c r="L142" s="673"/>
      <c r="M142" s="672"/>
      <c r="N142" s="121"/>
      <c r="P142" s="244"/>
      <c r="Q142" s="244"/>
      <c r="R142" s="121"/>
      <c r="T142" s="123"/>
      <c r="U142" s="120"/>
      <c r="V142" s="120"/>
      <c r="W142" s="120"/>
      <c r="X142" s="120"/>
    </row>
    <row r="143" spans="2:29" s="111" customFormat="1" ht="14.25" customHeight="1">
      <c r="B143" s="714"/>
      <c r="C143" s="605" t="s">
        <v>1402</v>
      </c>
      <c r="D143" s="207"/>
      <c r="E143" s="207"/>
      <c r="F143" s="241"/>
      <c r="G143" s="242"/>
      <c r="H143" s="241"/>
      <c r="I143" s="230"/>
      <c r="J143" s="632"/>
      <c r="K143" s="672"/>
      <c r="L143" s="673"/>
      <c r="M143" s="672"/>
      <c r="N143" s="121"/>
      <c r="P143" s="244"/>
      <c r="Q143" s="244"/>
      <c r="R143" s="121"/>
      <c r="T143" s="123"/>
      <c r="U143" s="120"/>
      <c r="V143" s="120"/>
      <c r="W143" s="120"/>
      <c r="X143" s="120"/>
    </row>
    <row r="144" spans="2:29" s="111" customFormat="1" ht="14.25" customHeight="1">
      <c r="B144" s="714"/>
      <c r="C144" s="605" t="s">
        <v>1405</v>
      </c>
      <c r="D144" s="207"/>
      <c r="E144" s="207"/>
      <c r="F144" s="241"/>
      <c r="G144" s="242"/>
      <c r="H144" s="241"/>
      <c r="I144" s="230"/>
      <c r="J144" s="632"/>
      <c r="K144" s="672"/>
      <c r="L144" s="673"/>
      <c r="M144" s="672"/>
      <c r="N144" s="121"/>
      <c r="P144" s="244"/>
      <c r="Q144" s="244"/>
      <c r="R144" s="121"/>
      <c r="T144" s="123"/>
      <c r="U144" s="120"/>
      <c r="V144" s="120"/>
      <c r="W144" s="120"/>
      <c r="X144" s="120"/>
    </row>
    <row r="145" spans="2:27" s="111" customFormat="1" ht="14.25" customHeight="1">
      <c r="B145" s="714"/>
      <c r="C145" s="605" t="s">
        <v>1403</v>
      </c>
      <c r="D145" s="207"/>
      <c r="E145" s="207"/>
      <c r="F145" s="241"/>
      <c r="G145" s="242"/>
      <c r="H145" s="241"/>
      <c r="I145" s="230"/>
      <c r="J145" s="632"/>
      <c r="K145" s="672"/>
      <c r="L145" s="673"/>
      <c r="M145" s="672"/>
      <c r="N145" s="121"/>
      <c r="P145" s="244"/>
      <c r="Q145" s="244"/>
      <c r="R145" s="121"/>
      <c r="T145" s="123"/>
      <c r="U145" s="120"/>
      <c r="V145" s="120"/>
      <c r="W145" s="120"/>
      <c r="X145" s="120"/>
    </row>
    <row r="146" spans="2:27" s="111" customFormat="1" ht="14.25" customHeight="1">
      <c r="B146" s="714"/>
      <c r="C146" s="605" t="s">
        <v>1404</v>
      </c>
      <c r="D146" s="207"/>
      <c r="E146" s="207"/>
      <c r="F146" s="241"/>
      <c r="G146" s="242"/>
      <c r="H146" s="241"/>
      <c r="I146" s="230"/>
      <c r="J146" s="632"/>
      <c r="K146" s="672"/>
      <c r="L146" s="673"/>
      <c r="M146" s="672"/>
      <c r="N146" s="121"/>
      <c r="P146" s="244"/>
      <c r="Q146" s="244"/>
      <c r="R146" s="121"/>
      <c r="T146" s="123"/>
      <c r="U146" s="120"/>
      <c r="V146" s="120"/>
      <c r="W146" s="120"/>
      <c r="X146" s="120"/>
    </row>
    <row r="147" spans="2:27" s="111" customFormat="1" ht="14.25" customHeight="1">
      <c r="B147" s="714"/>
      <c r="C147" s="605" t="s">
        <v>1406</v>
      </c>
      <c r="D147" s="207"/>
      <c r="E147" s="207"/>
      <c r="F147" s="241"/>
      <c r="G147" s="242"/>
      <c r="H147" s="241"/>
      <c r="I147" s="230"/>
      <c r="J147" s="632"/>
      <c r="K147" s="672"/>
      <c r="L147" s="673"/>
      <c r="M147" s="672"/>
      <c r="N147" s="121"/>
      <c r="P147" s="244">
        <v>0</v>
      </c>
      <c r="Q147" s="244">
        <v>0</v>
      </c>
      <c r="R147" s="121"/>
      <c r="T147" s="123"/>
      <c r="U147" s="120"/>
      <c r="V147" s="120"/>
      <c r="W147" s="120"/>
      <c r="X147" s="120"/>
    </row>
    <row r="148" spans="2:27" s="111" customFormat="1" ht="14.25" customHeight="1">
      <c r="B148" s="714"/>
      <c r="C148" s="605" t="s">
        <v>1407</v>
      </c>
      <c r="D148" s="207"/>
      <c r="E148" s="207"/>
      <c r="F148" s="241"/>
      <c r="G148" s="242"/>
      <c r="H148" s="241"/>
      <c r="I148" s="230"/>
      <c r="J148" s="632"/>
      <c r="K148" s="672"/>
      <c r="L148" s="673"/>
      <c r="M148" s="672"/>
      <c r="N148" s="121"/>
      <c r="P148" s="244"/>
      <c r="Q148" s="244"/>
      <c r="R148" s="121"/>
      <c r="T148" s="123"/>
      <c r="U148" s="120"/>
      <c r="V148" s="120"/>
      <c r="W148" s="120"/>
      <c r="X148" s="120"/>
    </row>
    <row r="149" spans="2:27" s="111" customFormat="1" ht="14.25" customHeight="1">
      <c r="B149" s="714"/>
      <c r="C149" s="605" t="s">
        <v>716</v>
      </c>
      <c r="D149" s="207"/>
      <c r="E149" s="207"/>
      <c r="F149" s="241"/>
      <c r="G149" s="242"/>
      <c r="H149" s="241"/>
      <c r="I149" s="230" t="s">
        <v>525</v>
      </c>
      <c r="J149" s="632">
        <v>10</v>
      </c>
      <c r="K149" s="672">
        <f>WORKDAY.INTL(K233,J149,1,Data!$C$3:$C$57)</f>
        <v>46198</v>
      </c>
      <c r="L149" s="673">
        <v>15</v>
      </c>
      <c r="M149" s="672">
        <f>WORKDAY.INTL(K149,L149,1,Data!$C$3:$C$57)</f>
        <v>46219</v>
      </c>
      <c r="N149" s="121"/>
      <c r="P149" s="244">
        <v>0</v>
      </c>
      <c r="Q149" s="244">
        <f ca="1">_xlfn.LET(
  _xlpm.s,VALUE($K149),
  _xlpm.e,VALUE($M149),
  IF(OR(_xlpm.s="",_xlpm.e=""),"", IF(_xlpm.e&lt;=_xlpm.s, IF(TODAY()&gt;=_xlpm.e,1,0), MAX(0,MIN(1,(TODAY()-_xlpm.s)/(_xlpm.e-_xlpm.s)))))
)</f>
        <v>0</v>
      </c>
      <c r="R149" s="121"/>
      <c r="T149" s="123"/>
      <c r="U149" s="120"/>
      <c r="V149" s="120"/>
      <c r="W149" s="120"/>
      <c r="X149" s="120"/>
    </row>
    <row r="150" spans="2:27" s="111" customFormat="1" ht="14.25" customHeight="1">
      <c r="B150" s="714"/>
      <c r="C150" s="605" t="s">
        <v>717</v>
      </c>
      <c r="D150" s="207"/>
      <c r="E150" s="207"/>
      <c r="F150" s="241"/>
      <c r="G150" s="242"/>
      <c r="H150" s="241"/>
      <c r="I150" s="230" t="s">
        <v>525</v>
      </c>
      <c r="J150" s="632"/>
      <c r="K150" s="672"/>
      <c r="L150" s="673"/>
      <c r="M150" s="672"/>
      <c r="N150" s="121"/>
      <c r="P150" s="244">
        <v>0</v>
      </c>
      <c r="Q150" s="244">
        <v>0</v>
      </c>
      <c r="R150" s="121"/>
      <c r="T150" s="123"/>
      <c r="U150" s="120"/>
      <c r="V150" s="120"/>
      <c r="W150" s="120"/>
      <c r="X150" s="120"/>
    </row>
    <row r="151" spans="2:27" s="111" customFormat="1" ht="14.25" customHeight="1">
      <c r="B151" s="714"/>
      <c r="C151" s="605" t="s">
        <v>718</v>
      </c>
      <c r="D151" s="207"/>
      <c r="E151" s="207"/>
      <c r="F151" s="241"/>
      <c r="G151" s="242"/>
      <c r="H151" s="241"/>
      <c r="I151" s="230" t="s">
        <v>525</v>
      </c>
      <c r="J151" s="632"/>
      <c r="K151" s="672"/>
      <c r="L151" s="673"/>
      <c r="M151" s="672"/>
      <c r="N151" s="121"/>
      <c r="P151" s="244">
        <v>0</v>
      </c>
      <c r="Q151" s="244">
        <v>0</v>
      </c>
      <c r="R151" s="121"/>
      <c r="T151" s="123"/>
      <c r="U151" s="120"/>
      <c r="V151" s="120"/>
      <c r="W151" s="120"/>
      <c r="X151" s="120"/>
    </row>
    <row r="152" spans="2:27" s="111" customFormat="1" ht="14.25" customHeight="1">
      <c r="B152" s="714"/>
      <c r="C152" s="605" t="s">
        <v>719</v>
      </c>
      <c r="D152" s="207"/>
      <c r="E152" s="207"/>
      <c r="F152" s="241"/>
      <c r="G152" s="242"/>
      <c r="H152" s="241"/>
      <c r="I152" s="230" t="s">
        <v>525</v>
      </c>
      <c r="J152" s="632"/>
      <c r="K152" s="672"/>
      <c r="L152" s="673"/>
      <c r="M152" s="672"/>
      <c r="N152" s="121"/>
      <c r="P152" s="244">
        <v>0</v>
      </c>
      <c r="Q152" s="244">
        <v>0</v>
      </c>
      <c r="R152" s="121"/>
      <c r="T152" s="123"/>
      <c r="U152" s="120"/>
    </row>
    <row r="153" spans="2:27" s="111" customFormat="1" ht="14.25" customHeight="1">
      <c r="B153" s="714"/>
      <c r="C153" s="605" t="s">
        <v>681</v>
      </c>
      <c r="D153" s="207"/>
      <c r="E153" s="207"/>
      <c r="F153" s="241"/>
      <c r="G153" s="242"/>
      <c r="H153" s="241"/>
      <c r="I153" s="230" t="s">
        <v>525</v>
      </c>
      <c r="J153" s="632"/>
      <c r="K153" s="672"/>
      <c r="L153" s="673"/>
      <c r="M153" s="672"/>
      <c r="N153" s="121"/>
      <c r="P153" s="244">
        <v>0</v>
      </c>
      <c r="Q153" s="244">
        <v>0</v>
      </c>
      <c r="R153" s="121"/>
      <c r="T153" s="123"/>
      <c r="U153" s="120"/>
      <c r="V153" s="117"/>
      <c r="W153" s="117"/>
      <c r="X153" s="117"/>
      <c r="Y153" s="113"/>
      <c r="Z153" s="113"/>
      <c r="AA153" s="113"/>
    </row>
    <row r="154" spans="2:27" s="111" customFormat="1" ht="14.25" customHeight="1">
      <c r="B154" s="231"/>
      <c r="C154" s="207"/>
      <c r="D154" s="207"/>
      <c r="E154" s="207"/>
      <c r="F154" s="232"/>
      <c r="G154" s="232"/>
      <c r="H154" s="233"/>
      <c r="I154" s="230"/>
      <c r="J154" s="632"/>
      <c r="K154" s="674"/>
      <c r="L154" s="674"/>
      <c r="M154" s="675"/>
      <c r="N154" s="121"/>
      <c r="R154" s="685"/>
      <c r="T154" s="123"/>
      <c r="U154" s="120"/>
      <c r="V154" s="120"/>
      <c r="W154" s="120"/>
      <c r="X154" s="120"/>
    </row>
    <row r="155" spans="2:27" s="111" customFormat="1" ht="14.25" customHeight="1">
      <c r="B155" s="235">
        <v>10</v>
      </c>
      <c r="C155" s="236" t="s">
        <v>640</v>
      </c>
      <c r="D155" s="211"/>
      <c r="E155" s="211"/>
      <c r="F155" s="237">
        <f>MIN(F156:F196)</f>
        <v>45810</v>
      </c>
      <c r="G155" s="238">
        <f>H155-F155</f>
        <v>141</v>
      </c>
      <c r="H155" s="237">
        <f>MAX(H156:H196)</f>
        <v>45951</v>
      </c>
      <c r="I155" s="212" t="s">
        <v>523</v>
      </c>
      <c r="J155" s="631"/>
      <c r="K155" s="670">
        <f>MIN(K156:K197)</f>
        <v>46134</v>
      </c>
      <c r="L155" s="671">
        <f>NETWORKDAYS(K155,M155,Data!$C$3:$C$57)</f>
        <v>100</v>
      </c>
      <c r="M155" s="670">
        <f>MAX(M156:M197)</f>
        <v>46279</v>
      </c>
      <c r="N155" s="121" t="s">
        <v>641</v>
      </c>
      <c r="O155" s="113"/>
      <c r="P155" s="351">
        <f>AVERAGE(P156:P196)</f>
        <v>0</v>
      </c>
      <c r="Q155" s="351">
        <f ca="1">AVERAGE(Q156:Q196)</f>
        <v>0</v>
      </c>
      <c r="R155" s="121"/>
      <c r="T155" s="3"/>
      <c r="V155" s="120"/>
      <c r="W155" s="120"/>
      <c r="X155" s="120"/>
    </row>
    <row r="156" spans="2:27" s="111" customFormat="1" ht="14.25" customHeight="1">
      <c r="B156" s="239"/>
      <c r="C156" s="240" t="s">
        <v>642</v>
      </c>
      <c r="D156" s="207"/>
      <c r="E156" s="207"/>
      <c r="F156" s="592">
        <v>45810</v>
      </c>
      <c r="G156" s="242">
        <v>2</v>
      </c>
      <c r="H156" s="241">
        <f>WORKDAY.INTL(F156,G156,1,Data!$C$3:$C$57)</f>
        <v>45812</v>
      </c>
      <c r="I156" s="230" t="s">
        <v>525</v>
      </c>
      <c r="J156" s="632"/>
      <c r="K156" s="672">
        <f>M22</f>
        <v>46134</v>
      </c>
      <c r="L156" s="673">
        <v>1</v>
      </c>
      <c r="M156" s="672">
        <f>WORKDAY.INTL(K156,L156,1,Data!$C$3:$C$57)</f>
        <v>46135</v>
      </c>
      <c r="N156" s="121"/>
      <c r="P156" s="244">
        <v>0</v>
      </c>
      <c r="Q156" s="244">
        <f t="shared" ref="Q156:Q193" ca="1" si="14">_xlfn.LET(
  _xlpm.s,VALUE($K156),
  _xlpm.e,VALUE($M156),
  IF(OR(_xlpm.s="",_xlpm.e=""),"", IF(_xlpm.e&lt;=_xlpm.s, IF(TODAY()&gt;=_xlpm.e,1,0), MAX(0,MIN(1,(TODAY()-_xlpm.s)/(_xlpm.e-_xlpm.s)))))
)</f>
        <v>0</v>
      </c>
      <c r="R156" s="121"/>
      <c r="T156" s="123"/>
      <c r="U156" s="120"/>
      <c r="V156" s="120"/>
      <c r="W156" s="120"/>
      <c r="X156" s="120"/>
    </row>
    <row r="157" spans="2:27" s="111" customFormat="1" ht="14.25" customHeight="1">
      <c r="B157" s="239"/>
      <c r="C157" s="604" t="s">
        <v>643</v>
      </c>
      <c r="D157" s="207"/>
      <c r="E157" s="207"/>
      <c r="F157" s="592">
        <f>WORKDAY.INTL(H156,0,1,Data!$C$3:$C$57)</f>
        <v>45812</v>
      </c>
      <c r="G157" s="242">
        <v>2</v>
      </c>
      <c r="H157" s="241">
        <f>WORKDAY.INTL(F157,G157,1,Data!$C$3:$C$57)</f>
        <v>45814</v>
      </c>
      <c r="I157" s="230" t="s">
        <v>525</v>
      </c>
      <c r="J157" s="632"/>
      <c r="K157" s="672">
        <f>WORKDAY.INTL(M156,0,1,Data!$C$3:$C$57)</f>
        <v>46135</v>
      </c>
      <c r="L157" s="673">
        <v>1</v>
      </c>
      <c r="M157" s="672">
        <f>WORKDAY.INTL(K157,L157,1,Data!$C$3:$C$57)</f>
        <v>46136</v>
      </c>
      <c r="N157" s="121"/>
      <c r="P157" s="244">
        <v>0</v>
      </c>
      <c r="Q157" s="244">
        <f t="shared" ca="1" si="14"/>
        <v>0</v>
      </c>
      <c r="R157" s="121"/>
      <c r="T157" s="123"/>
      <c r="U157" s="120"/>
      <c r="V157" s="120"/>
      <c r="W157" s="120"/>
      <c r="X157" s="120"/>
    </row>
    <row r="158" spans="2:27" s="111" customFormat="1" ht="14.25" customHeight="1">
      <c r="B158" s="239"/>
      <c r="C158" s="240" t="s">
        <v>644</v>
      </c>
      <c r="D158" s="207"/>
      <c r="E158" s="207"/>
      <c r="F158" s="592">
        <f>WORKDAY.INTL(H157,0,1,Data!$C$3:$C$57)</f>
        <v>45814</v>
      </c>
      <c r="G158" s="242">
        <v>2</v>
      </c>
      <c r="H158" s="241">
        <f>WORKDAY.INTL(F158,G158,1,Data!$C$3:$C$57)</f>
        <v>45818</v>
      </c>
      <c r="I158" s="230" t="s">
        <v>525</v>
      </c>
      <c r="J158" s="632"/>
      <c r="K158" s="672">
        <f>WORKDAY.INTL(M157,0,1,Data!$C$3:$C$57)</f>
        <v>46136</v>
      </c>
      <c r="L158" s="673">
        <v>2</v>
      </c>
      <c r="M158" s="672">
        <f>WORKDAY.INTL(K158,L158,1,Data!$C$3:$C$57)</f>
        <v>46141</v>
      </c>
      <c r="N158" s="121"/>
      <c r="P158" s="244">
        <v>0</v>
      </c>
      <c r="Q158" s="244">
        <f t="shared" ca="1" si="14"/>
        <v>0</v>
      </c>
      <c r="R158" s="121"/>
      <c r="T158" s="123"/>
      <c r="U158" s="120"/>
      <c r="V158" s="120"/>
      <c r="W158" s="120"/>
      <c r="X158" s="120"/>
    </row>
    <row r="159" spans="2:27" s="111" customFormat="1" ht="14.25" customHeight="1" thickBot="1">
      <c r="B159" s="239"/>
      <c r="C159" s="594" t="s">
        <v>645</v>
      </c>
      <c r="D159" s="207"/>
      <c r="E159" s="207"/>
      <c r="F159" s="592">
        <f>WORKDAY.INTL(H158,0,1,Data!$C$3:$C$57)</f>
        <v>45818</v>
      </c>
      <c r="G159" s="242">
        <v>5</v>
      </c>
      <c r="H159" s="241">
        <f>WORKDAY.INTL(F159,G159,1,Data!$C$3:$C$57)</f>
        <v>45826</v>
      </c>
      <c r="I159" s="230" t="s">
        <v>525</v>
      </c>
      <c r="J159" s="632"/>
      <c r="K159" s="672">
        <f>WORKDAY.INTL(M121,0,1,Data!$C$3:$C$57)</f>
        <v>46150</v>
      </c>
      <c r="L159" s="673">
        <v>5</v>
      </c>
      <c r="M159" s="672">
        <f>WORKDAY.INTL(K159,L159,1,Data!$C$3:$C$57)</f>
        <v>46157</v>
      </c>
      <c r="N159" s="121"/>
      <c r="P159" s="244">
        <v>0</v>
      </c>
      <c r="Q159" s="244">
        <f t="shared" ca="1" si="14"/>
        <v>0</v>
      </c>
      <c r="R159" s="121"/>
      <c r="T159" s="123"/>
      <c r="U159" s="120"/>
      <c r="V159" s="120"/>
      <c r="W159" s="120"/>
      <c r="X159" s="120"/>
    </row>
    <row r="160" spans="2:27" s="111" customFormat="1" ht="14.25" customHeight="1" thickTop="1">
      <c r="B160" s="239"/>
      <c r="C160" s="595" t="s">
        <v>646</v>
      </c>
      <c r="D160" s="207"/>
      <c r="E160" s="207">
        <v>0</v>
      </c>
      <c r="F160" s="592">
        <f>WORKDAY.INTL(F159,0,1,Data!$C$3:$C$57)</f>
        <v>45818</v>
      </c>
      <c r="G160" s="242">
        <v>10</v>
      </c>
      <c r="H160" s="241">
        <f>WORKDAY.INTL(F160,G160,1,Data!$C$3:$C$57)</f>
        <v>45833</v>
      </c>
      <c r="I160" s="230" t="s">
        <v>525</v>
      </c>
      <c r="J160" s="632">
        <v>0</v>
      </c>
      <c r="K160" s="672">
        <f>R161</f>
        <v>46146</v>
      </c>
      <c r="L160" s="673">
        <v>8</v>
      </c>
      <c r="M160" s="672">
        <f>WORKDAY.INTL(K160,L160,1,Data!$C$3:$C$57)</f>
        <v>46156</v>
      </c>
      <c r="N160" s="121"/>
      <c r="P160" s="244">
        <v>0</v>
      </c>
      <c r="Q160" s="244">
        <f t="shared" ca="1" si="14"/>
        <v>0</v>
      </c>
      <c r="R160" s="121">
        <v>3000</v>
      </c>
      <c r="T160" s="123"/>
      <c r="U160" s="120"/>
      <c r="V160" s="120"/>
      <c r="W160" s="120"/>
      <c r="X160" s="120"/>
    </row>
    <row r="161" spans="2:24" s="111" customFormat="1" ht="14.25" customHeight="1">
      <c r="B161" s="239"/>
      <c r="C161" s="596" t="s">
        <v>647</v>
      </c>
      <c r="D161" s="207"/>
      <c r="E161" s="207">
        <v>3</v>
      </c>
      <c r="F161" s="592">
        <f>WORKDAY.INTL(F160,E161,1,Data!$C$3:$C$57)</f>
        <v>45821</v>
      </c>
      <c r="G161" s="242">
        <v>12</v>
      </c>
      <c r="H161" s="241">
        <f>WORKDAY.INTL(F161,G161,1,Data!$C$3:$C$57)</f>
        <v>45840</v>
      </c>
      <c r="I161" s="230" t="s">
        <v>525</v>
      </c>
      <c r="J161" s="632">
        <v>3</v>
      </c>
      <c r="K161" s="672">
        <f>WORKDAY.INTL(K160,J161,1,Data!$C$3:$C$57)</f>
        <v>46149</v>
      </c>
      <c r="L161" s="673">
        <v>7</v>
      </c>
      <c r="M161" s="672">
        <f>WORKDAY.INTL(K161,L161,1,Data!$C$3:$C$57)</f>
        <v>46160</v>
      </c>
      <c r="N161" s="121"/>
      <c r="P161" s="244">
        <v>0</v>
      </c>
      <c r="Q161" s="244">
        <f t="shared" ca="1" si="14"/>
        <v>0</v>
      </c>
      <c r="R161" s="819">
        <v>46146</v>
      </c>
      <c r="T161" s="123"/>
      <c r="U161" s="120"/>
      <c r="V161" s="120"/>
      <c r="W161" s="120"/>
      <c r="X161" s="120"/>
    </row>
    <row r="162" spans="2:24" s="111" customFormat="1" ht="14.25" customHeight="1">
      <c r="B162" s="239"/>
      <c r="C162" s="596" t="s">
        <v>648</v>
      </c>
      <c r="D162" s="207"/>
      <c r="E162" s="207">
        <v>4</v>
      </c>
      <c r="F162" s="592">
        <f>WORKDAY.INTL(F161,E162,1,Data!$C$3:$C$57)</f>
        <v>45828</v>
      </c>
      <c r="G162" s="242">
        <v>16</v>
      </c>
      <c r="H162" s="241">
        <f>WORKDAY.INTL(F162,G162,1,Data!$C$3:$C$57)</f>
        <v>45852</v>
      </c>
      <c r="I162" s="230" t="s">
        <v>525</v>
      </c>
      <c r="J162" s="632">
        <v>4</v>
      </c>
      <c r="K162" s="672">
        <f>WORKDAY.INTL(K161,J162,1,Data!$C$3:$C$57)</f>
        <v>46155</v>
      </c>
      <c r="L162" s="673">
        <v>6</v>
      </c>
      <c r="M162" s="672">
        <f>WORKDAY.INTL(K162,L162,1,Data!$C$3:$C$57)</f>
        <v>46163</v>
      </c>
      <c r="N162" s="121"/>
      <c r="P162" s="244">
        <v>0</v>
      </c>
      <c r="Q162" s="244">
        <f t="shared" ca="1" si="14"/>
        <v>0</v>
      </c>
      <c r="R162" s="121">
        <f>R160/600</f>
        <v>5</v>
      </c>
      <c r="T162" s="123"/>
      <c r="U162" s="120"/>
      <c r="V162" s="120"/>
      <c r="W162" s="120"/>
      <c r="X162" s="120"/>
    </row>
    <row r="163" spans="2:24" s="111" customFormat="1" ht="14.25" customHeight="1">
      <c r="B163" s="239"/>
      <c r="C163" s="596" t="s">
        <v>649</v>
      </c>
      <c r="D163" s="207"/>
      <c r="E163" s="207">
        <v>-5</v>
      </c>
      <c r="F163" s="592">
        <f>WORKDAY.INTL(H162,E163,1,Data!$C$3:$C$57)</f>
        <v>45845</v>
      </c>
      <c r="G163" s="242">
        <v>2</v>
      </c>
      <c r="H163" s="241">
        <f>WORKDAY.INTL(F163,G163,1,Data!$C$3:$C$57)</f>
        <v>45847</v>
      </c>
      <c r="I163" s="230" t="s">
        <v>525</v>
      </c>
      <c r="J163" s="632">
        <v>-5</v>
      </c>
      <c r="K163" s="672">
        <f>WORKDAY.INTL(M162,J163,1,Data!$C$3:$C$57)</f>
        <v>46156</v>
      </c>
      <c r="L163" s="673">
        <v>5</v>
      </c>
      <c r="M163" s="672">
        <f>WORKDAY.INTL(K163,L163,1,Data!$C$3:$C$57)</f>
        <v>46163</v>
      </c>
      <c r="N163" s="121"/>
      <c r="P163" s="244">
        <v>0</v>
      </c>
      <c r="Q163" s="244">
        <f t="shared" ca="1" si="14"/>
        <v>0</v>
      </c>
      <c r="R163" s="121">
        <f>R162*5</f>
        <v>25</v>
      </c>
      <c r="T163" s="123"/>
      <c r="U163" s="120"/>
      <c r="V163" s="120"/>
      <c r="W163" s="120"/>
      <c r="X163" s="120"/>
    </row>
    <row r="164" spans="2:24" s="111" customFormat="1" ht="14.25" customHeight="1">
      <c r="B164" s="239"/>
      <c r="C164" s="596" t="s">
        <v>650</v>
      </c>
      <c r="D164" s="207"/>
      <c r="E164" s="207">
        <v>0</v>
      </c>
      <c r="F164" s="592">
        <f>WORKDAY.INTL(F163,E164,1,Data!$C$3:$C$57)</f>
        <v>45845</v>
      </c>
      <c r="G164" s="242">
        <v>3</v>
      </c>
      <c r="H164" s="241">
        <f>WORKDAY.INTL(F164,G164,1,Data!$C$3:$C$57)</f>
        <v>45848</v>
      </c>
      <c r="I164" s="230" t="s">
        <v>525</v>
      </c>
      <c r="J164" s="632">
        <v>0</v>
      </c>
      <c r="K164" s="672">
        <f>WORKDAY.INTL(K163,J164,1,Data!$C$3:$C$57)</f>
        <v>46156</v>
      </c>
      <c r="L164" s="673">
        <v>3</v>
      </c>
      <c r="M164" s="672">
        <f>WORKDAY.INTL(K164,L164,1,Data!$C$3:$C$57)</f>
        <v>46161</v>
      </c>
      <c r="N164" s="121"/>
      <c r="P164" s="244">
        <v>0</v>
      </c>
      <c r="Q164" s="244">
        <f t="shared" ca="1" si="14"/>
        <v>0</v>
      </c>
      <c r="R164" s="771">
        <f>WORKDAY.INTL(R161,R163,1,Data!$C$3:$C$57)</f>
        <v>46181</v>
      </c>
      <c r="T164" s="123"/>
      <c r="U164" s="120"/>
      <c r="V164" s="120"/>
      <c r="W164" s="120"/>
      <c r="X164" s="120"/>
    </row>
    <row r="165" spans="2:24" s="111" customFormat="1" ht="14.25" customHeight="1">
      <c r="B165" s="239"/>
      <c r="C165" s="596" t="s">
        <v>651</v>
      </c>
      <c r="D165" s="207"/>
      <c r="E165" s="207">
        <v>1</v>
      </c>
      <c r="F165" s="592">
        <f>WORKDAY.INTL(H164,E165,1,Data!$C$3:$C$57)</f>
        <v>45849</v>
      </c>
      <c r="G165" s="242">
        <v>7</v>
      </c>
      <c r="H165" s="241">
        <f>WORKDAY.INTL(F165,G165,1,Data!$C$3:$C$57)</f>
        <v>45860</v>
      </c>
      <c r="I165" s="230" t="s">
        <v>525</v>
      </c>
      <c r="J165" s="632">
        <v>1</v>
      </c>
      <c r="K165" s="672">
        <f>WORKDAY.INTL(M164,J165,1,Data!$C$3:$C$57)</f>
        <v>46162</v>
      </c>
      <c r="L165" s="673">
        <v>10</v>
      </c>
      <c r="M165" s="672">
        <f>WORKDAY.INTL(K165,L165,1,Data!$C$3:$C$57)</f>
        <v>46176</v>
      </c>
      <c r="N165" s="121"/>
      <c r="P165" s="244">
        <v>0</v>
      </c>
      <c r="Q165" s="244">
        <f t="shared" ca="1" si="14"/>
        <v>0</v>
      </c>
      <c r="R165" s="771"/>
      <c r="T165" s="123"/>
      <c r="U165" s="120"/>
      <c r="V165" s="120"/>
      <c r="W165" s="120"/>
      <c r="X165" s="120"/>
    </row>
    <row r="166" spans="2:24" s="111" customFormat="1" ht="14.25" customHeight="1">
      <c r="B166" s="239"/>
      <c r="C166" s="596" t="s">
        <v>652</v>
      </c>
      <c r="D166" s="207"/>
      <c r="E166" s="207">
        <v>0</v>
      </c>
      <c r="F166" s="592">
        <f>WORKDAY.INTL(H162,E166,1,Data!$C$3:$C$57)</f>
        <v>45852</v>
      </c>
      <c r="G166" s="242">
        <v>2</v>
      </c>
      <c r="H166" s="241">
        <f>WORKDAY.INTL(F166,G166,1,Data!$C$3:$C$57)</f>
        <v>45854</v>
      </c>
      <c r="I166" s="230" t="s">
        <v>525</v>
      </c>
      <c r="J166" s="632">
        <v>0</v>
      </c>
      <c r="K166" s="672">
        <f>WORKDAY.INTL(M162,J166,1,Data!$C$3:$C$57)</f>
        <v>46163</v>
      </c>
      <c r="L166" s="673">
        <v>5</v>
      </c>
      <c r="M166" s="672">
        <f>WORKDAY.INTL(K166,L166,1,Data!$C$3:$C$57)</f>
        <v>46170</v>
      </c>
      <c r="N166" s="121"/>
      <c r="P166" s="244">
        <v>0</v>
      </c>
      <c r="Q166" s="244">
        <f t="shared" ca="1" si="14"/>
        <v>0</v>
      </c>
      <c r="R166" s="771"/>
      <c r="T166" s="123"/>
      <c r="U166" s="120"/>
      <c r="V166" s="120"/>
      <c r="W166" s="120"/>
      <c r="X166" s="120"/>
    </row>
    <row r="167" spans="2:24" s="111" customFormat="1" ht="14.25" customHeight="1">
      <c r="B167" s="239"/>
      <c r="C167" s="596" t="s">
        <v>653</v>
      </c>
      <c r="D167" s="207"/>
      <c r="E167" s="207">
        <v>0</v>
      </c>
      <c r="F167" s="592">
        <f>WORKDAY.INTL(F166,E167,1,Data!$C$3:$C$57)</f>
        <v>45852</v>
      </c>
      <c r="G167" s="242">
        <v>3</v>
      </c>
      <c r="H167" s="241">
        <f>WORKDAY.INTL(F167,G167,1,Data!$C$3:$C$57)</f>
        <v>45855</v>
      </c>
      <c r="I167" s="230" t="s">
        <v>525</v>
      </c>
      <c r="J167" s="632">
        <v>0</v>
      </c>
      <c r="K167" s="672">
        <f>WORKDAY.INTL(K166,J167,1,Data!$C$3:$C$57)</f>
        <v>46163</v>
      </c>
      <c r="L167" s="673">
        <v>3</v>
      </c>
      <c r="M167" s="672">
        <f>WORKDAY.INTL(K167,L167,1,Data!$C$3:$C$57)</f>
        <v>46168</v>
      </c>
      <c r="N167" s="121"/>
      <c r="P167" s="244">
        <v>0</v>
      </c>
      <c r="Q167" s="244">
        <f t="shared" ca="1" si="14"/>
        <v>0</v>
      </c>
      <c r="R167" s="121"/>
      <c r="T167" s="123"/>
      <c r="U167" s="120"/>
      <c r="V167" s="120"/>
      <c r="W167" s="120"/>
      <c r="X167" s="120"/>
    </row>
    <row r="168" spans="2:24" s="111" customFormat="1" ht="14.25" customHeight="1">
      <c r="B168" s="239"/>
      <c r="C168" s="596" t="s">
        <v>654</v>
      </c>
      <c r="D168" s="207"/>
      <c r="E168" s="207">
        <v>0</v>
      </c>
      <c r="F168" s="592">
        <f>WORKDAY.INTL(H167,E168,1,Data!$C$3:$C$57)</f>
        <v>45855</v>
      </c>
      <c r="G168" s="242">
        <v>7</v>
      </c>
      <c r="H168" s="241">
        <f>WORKDAY.INTL(F168,G168,1,Data!$C$3:$C$57)</f>
        <v>45866</v>
      </c>
      <c r="I168" s="230" t="s">
        <v>525</v>
      </c>
      <c r="J168" s="632">
        <v>0</v>
      </c>
      <c r="K168" s="672">
        <f>WORKDAY.INTL(M167,J168,1,Data!$C$3:$C$57)</f>
        <v>46168</v>
      </c>
      <c r="L168" s="673">
        <v>9</v>
      </c>
      <c r="M168" s="672">
        <f>WORKDAY.INTL(K168,L168,1,Data!$C$3:$C$57)</f>
        <v>46181</v>
      </c>
      <c r="N168" s="121"/>
      <c r="P168" s="244">
        <v>0</v>
      </c>
      <c r="Q168" s="244">
        <f t="shared" ca="1" si="14"/>
        <v>0</v>
      </c>
      <c r="R168" s="121"/>
      <c r="T168" s="123"/>
      <c r="U168" s="120"/>
      <c r="V168" s="120"/>
      <c r="W168" s="120"/>
      <c r="X168" s="120"/>
    </row>
    <row r="169" spans="2:24" s="111" customFormat="1" ht="14.25" customHeight="1" thickBot="1">
      <c r="B169" s="239"/>
      <c r="C169" s="597" t="s">
        <v>655</v>
      </c>
      <c r="D169" s="207"/>
      <c r="E169" s="207">
        <v>0</v>
      </c>
      <c r="F169" s="592">
        <f>WORKDAY.INTL(H168,E169,1,Data!$C$3:$C$57)</f>
        <v>45866</v>
      </c>
      <c r="G169" s="242">
        <v>2</v>
      </c>
      <c r="H169" s="241">
        <f>WORKDAY.INTL(F169,G169,1,Data!$C$3:$C$57)</f>
        <v>45868</v>
      </c>
      <c r="I169" s="230" t="s">
        <v>525</v>
      </c>
      <c r="J169" s="632">
        <v>0</v>
      </c>
      <c r="K169" s="672">
        <f>WORKDAY.INTL(M168,J169,1,Data!$C$3:$C$57)</f>
        <v>46181</v>
      </c>
      <c r="L169" s="673">
        <v>2</v>
      </c>
      <c r="M169" s="672">
        <f>WORKDAY.INTL(K169,L169,1,Data!$C$3:$C$57)</f>
        <v>46183</v>
      </c>
      <c r="N169" s="121"/>
      <c r="P169" s="244">
        <v>0</v>
      </c>
      <c r="Q169" s="244">
        <f t="shared" ca="1" si="14"/>
        <v>0</v>
      </c>
      <c r="R169" s="121"/>
      <c r="T169" s="123"/>
      <c r="U169" s="120"/>
      <c r="V169" s="120"/>
      <c r="W169" s="120"/>
      <c r="X169" s="120"/>
    </row>
    <row r="170" spans="2:24" s="111" customFormat="1" ht="14.25" customHeight="1" thickTop="1">
      <c r="B170" s="239"/>
      <c r="C170" s="601" t="s">
        <v>656</v>
      </c>
      <c r="D170" s="207"/>
      <c r="E170" s="207">
        <v>0</v>
      </c>
      <c r="F170" s="592">
        <f>WORKDAY.INTL(H160,0,1,Data!$C$3:$C$57)</f>
        <v>45833</v>
      </c>
      <c r="G170" s="242">
        <v>6</v>
      </c>
      <c r="H170" s="241">
        <f>WORKDAY.INTL(F170,G170,1,Data!$C$3:$C$57)</f>
        <v>45841</v>
      </c>
      <c r="I170" s="230" t="s">
        <v>525</v>
      </c>
      <c r="J170" s="632">
        <v>0</v>
      </c>
      <c r="K170" s="672">
        <f>R171</f>
        <v>46183</v>
      </c>
      <c r="L170" s="673">
        <v>3</v>
      </c>
      <c r="M170" s="672">
        <f>WORKDAY.INTL(K170,L170,1,Data!$C$3:$C$57)</f>
        <v>46188</v>
      </c>
      <c r="N170" s="121"/>
      <c r="P170" s="244">
        <v>0</v>
      </c>
      <c r="Q170" s="244">
        <f t="shared" ca="1" si="14"/>
        <v>0</v>
      </c>
      <c r="R170" s="121">
        <v>3000</v>
      </c>
      <c r="T170" s="123"/>
      <c r="U170" s="120"/>
      <c r="V170" s="120"/>
      <c r="W170" s="120"/>
      <c r="X170" s="120"/>
    </row>
    <row r="171" spans="2:24" s="111" customFormat="1" ht="14.25" customHeight="1">
      <c r="B171" s="239"/>
      <c r="C171" s="602" t="s">
        <v>657</v>
      </c>
      <c r="D171" s="207"/>
      <c r="E171" s="207">
        <v>0</v>
      </c>
      <c r="F171" s="592">
        <f>WORKDAY.INTL(H162,E171,1,Data!$C$3:$C$57)</f>
        <v>45852</v>
      </c>
      <c r="G171" s="242">
        <v>6</v>
      </c>
      <c r="H171" s="241">
        <f>WORKDAY.INTL(F171,G171,1,Data!$C$3:$C$57)</f>
        <v>45860</v>
      </c>
      <c r="I171" s="230" t="s">
        <v>525</v>
      </c>
      <c r="J171" s="632">
        <v>0</v>
      </c>
      <c r="K171" s="672">
        <f>WORKDAY.INTL(M170,J171,1,Data!$C$3:$C$57)</f>
        <v>46188</v>
      </c>
      <c r="L171" s="673">
        <v>6</v>
      </c>
      <c r="M171" s="672">
        <f>WORKDAY.INTL(K171,L171,1,Data!$C$3:$C$57)</f>
        <v>46197</v>
      </c>
      <c r="N171" s="121"/>
      <c r="P171" s="244">
        <v>0</v>
      </c>
      <c r="Q171" s="244">
        <f t="shared" ca="1" si="14"/>
        <v>0</v>
      </c>
      <c r="R171" s="771">
        <f>R164+2</f>
        <v>46183</v>
      </c>
      <c r="T171" s="123"/>
      <c r="U171" s="120"/>
      <c r="V171" s="120"/>
      <c r="W171" s="120"/>
      <c r="X171" s="120"/>
    </row>
    <row r="172" spans="2:24" s="111" customFormat="1" ht="14.25" customHeight="1">
      <c r="B172" s="239"/>
      <c r="C172" s="602" t="s">
        <v>658</v>
      </c>
      <c r="D172" s="207"/>
      <c r="E172" s="207">
        <v>0</v>
      </c>
      <c r="F172" s="592">
        <f>WORKDAY.INTL(H162,E172,1,Data!$C$3:$C$57)</f>
        <v>45852</v>
      </c>
      <c r="G172" s="242">
        <v>10</v>
      </c>
      <c r="H172" s="241">
        <f>WORKDAY.INTL(F172,G172,1,Data!$C$3:$C$57)</f>
        <v>45866</v>
      </c>
      <c r="I172" s="230" t="s">
        <v>525</v>
      </c>
      <c r="J172" s="632">
        <v>0</v>
      </c>
      <c r="K172" s="672">
        <f>WORKDAY.INTL(M171,J172,1,Data!$C$3:$C$57)</f>
        <v>46197</v>
      </c>
      <c r="L172" s="673">
        <v>6</v>
      </c>
      <c r="M172" s="672">
        <f>WORKDAY.INTL(K172,L172,1,Data!$C$3:$C$57)</f>
        <v>46205</v>
      </c>
      <c r="N172" s="121"/>
      <c r="P172" s="244">
        <v>0</v>
      </c>
      <c r="Q172" s="244">
        <f t="shared" ca="1" si="14"/>
        <v>0</v>
      </c>
      <c r="R172" s="121">
        <f>R170/600</f>
        <v>5</v>
      </c>
      <c r="T172" s="123"/>
      <c r="U172" s="120"/>
      <c r="V172" s="120"/>
      <c r="W172" s="120"/>
      <c r="X172" s="120"/>
    </row>
    <row r="173" spans="2:24" s="111" customFormat="1" ht="14.25" customHeight="1">
      <c r="B173" s="239"/>
      <c r="C173" s="602" t="s">
        <v>659</v>
      </c>
      <c r="D173" s="207"/>
      <c r="E173" s="207">
        <v>-2</v>
      </c>
      <c r="F173" s="592">
        <f>WORKDAY.INTL(H172,E173,1,Data!$C$3:$C$57)</f>
        <v>45862</v>
      </c>
      <c r="G173" s="242">
        <v>2</v>
      </c>
      <c r="H173" s="241">
        <f>WORKDAY.INTL(F173,G173,1,Data!$C$3:$C$57)</f>
        <v>45866</v>
      </c>
      <c r="I173" s="230" t="s">
        <v>525</v>
      </c>
      <c r="J173" s="632">
        <v>-2</v>
      </c>
      <c r="K173" s="672">
        <f>WORKDAY.INTL(M172,J173,1,Data!$C$3:$C$57)</f>
        <v>46203</v>
      </c>
      <c r="L173" s="673">
        <v>1</v>
      </c>
      <c r="M173" s="672">
        <f>WORKDAY.INTL(K173,L173,1,Data!$C$3:$C$57)</f>
        <v>46204</v>
      </c>
      <c r="N173" s="121"/>
      <c r="P173" s="244">
        <v>0</v>
      </c>
      <c r="Q173" s="244">
        <f t="shared" ca="1" si="14"/>
        <v>0</v>
      </c>
      <c r="R173" s="121">
        <f>R172*5</f>
        <v>25</v>
      </c>
      <c r="T173" s="123"/>
      <c r="U173" s="120"/>
      <c r="V173" s="120"/>
      <c r="W173" s="120"/>
      <c r="X173" s="120"/>
    </row>
    <row r="174" spans="2:24" s="111" customFormat="1" ht="14.25" customHeight="1">
      <c r="B174" s="239"/>
      <c r="C174" s="602" t="s">
        <v>660</v>
      </c>
      <c r="D174" s="207"/>
      <c r="E174" s="207">
        <v>0</v>
      </c>
      <c r="F174" s="592">
        <f>WORKDAY.INTL(F173,E174,1,Data!$C$3:$C$57)</f>
        <v>45862</v>
      </c>
      <c r="G174" s="242">
        <v>3</v>
      </c>
      <c r="H174" s="241">
        <f>WORKDAY.INTL(F174,G174,1,Data!$C$3:$C$57)</f>
        <v>45867</v>
      </c>
      <c r="I174" s="230" t="s">
        <v>525</v>
      </c>
      <c r="J174" s="632">
        <v>0</v>
      </c>
      <c r="K174" s="672">
        <f>WORKDAY.INTL(K173,J174,1,Data!$C$3:$C$57)</f>
        <v>46203</v>
      </c>
      <c r="L174" s="673">
        <v>1</v>
      </c>
      <c r="M174" s="672">
        <f>WORKDAY.INTL(K174,L174,1,Data!$C$3:$C$57)</f>
        <v>46204</v>
      </c>
      <c r="N174" s="121"/>
      <c r="P174" s="244">
        <v>0</v>
      </c>
      <c r="Q174" s="244">
        <f t="shared" ca="1" si="14"/>
        <v>0</v>
      </c>
      <c r="R174" s="771">
        <f>WORKDAY.INTL(R171,R173,1,Data!$C$3:$C$57)</f>
        <v>46219</v>
      </c>
      <c r="T174" s="123"/>
      <c r="U174" s="120"/>
      <c r="V174" s="120"/>
      <c r="W174" s="120"/>
      <c r="X174" s="120"/>
    </row>
    <row r="175" spans="2:24" s="111" customFormat="1" ht="14.25" customHeight="1">
      <c r="B175" s="239"/>
      <c r="C175" s="602" t="s">
        <v>661</v>
      </c>
      <c r="D175" s="207"/>
      <c r="E175" s="207">
        <v>2</v>
      </c>
      <c r="F175" s="592">
        <f>WORKDAY.INTL(H174,E175,1,Data!$C$3:$C$57)</f>
        <v>45869</v>
      </c>
      <c r="G175" s="242">
        <v>4</v>
      </c>
      <c r="H175" s="241">
        <f>WORKDAY.INTL(F175,G175,1,Data!$C$3:$C$57)</f>
        <v>45875</v>
      </c>
      <c r="I175" s="230" t="s">
        <v>525</v>
      </c>
      <c r="J175" s="632">
        <v>2</v>
      </c>
      <c r="K175" s="672">
        <f>WORKDAY.INTL(M174,J175,1,Data!$C$3:$C$57)</f>
        <v>46206</v>
      </c>
      <c r="L175" s="673">
        <v>9</v>
      </c>
      <c r="M175" s="672">
        <f>WORKDAY.INTL(K175,L175,1,Data!$C$3:$C$57)</f>
        <v>46219</v>
      </c>
      <c r="N175" s="121"/>
      <c r="P175" s="244">
        <v>0</v>
      </c>
      <c r="Q175" s="244">
        <f t="shared" ca="1" si="14"/>
        <v>0</v>
      </c>
      <c r="R175" s="121"/>
      <c r="T175" s="123"/>
      <c r="U175" s="120"/>
      <c r="V175" s="120"/>
      <c r="W175" s="120"/>
      <c r="X175" s="120"/>
    </row>
    <row r="176" spans="2:24" s="111" customFormat="1" ht="14.25" customHeight="1" thickBot="1">
      <c r="B176" s="239"/>
      <c r="C176" s="603" t="s">
        <v>662</v>
      </c>
      <c r="D176" s="207"/>
      <c r="E176" s="207">
        <v>0</v>
      </c>
      <c r="F176" s="592">
        <f>WORKDAY.INTL(H175,E176,1,Data!$C$3:$C$57)</f>
        <v>45875</v>
      </c>
      <c r="G176" s="242">
        <v>2</v>
      </c>
      <c r="H176" s="241">
        <f>WORKDAY.INTL(F176,G176,1,Data!$C$3:$C$57)</f>
        <v>45877</v>
      </c>
      <c r="I176" s="230" t="s">
        <v>525</v>
      </c>
      <c r="J176" s="632">
        <v>0</v>
      </c>
      <c r="K176" s="672">
        <f>WORKDAY.INTL(M175,J176,1,Data!$C$3:$C$57)</f>
        <v>46219</v>
      </c>
      <c r="L176" s="673">
        <v>1</v>
      </c>
      <c r="M176" s="672">
        <f>WORKDAY.INTL(K176,L176,1,Data!$C$3:$C$57)</f>
        <v>46220</v>
      </c>
      <c r="N176" s="121"/>
      <c r="P176" s="244">
        <v>0</v>
      </c>
      <c r="Q176" s="244">
        <f t="shared" ca="1" si="14"/>
        <v>0</v>
      </c>
      <c r="R176" s="121"/>
      <c r="T176" s="123"/>
      <c r="U176" s="120"/>
      <c r="V176" s="120"/>
      <c r="W176" s="120"/>
      <c r="X176" s="120"/>
    </row>
    <row r="177" spans="2:24" s="111" customFormat="1" ht="14.25" customHeight="1" thickTop="1">
      <c r="B177" s="239"/>
      <c r="C177" s="600" t="s">
        <v>663</v>
      </c>
      <c r="D177" s="207"/>
      <c r="E177" s="207">
        <v>0</v>
      </c>
      <c r="F177" s="592">
        <f>WORKDAY.INTL(H170,0,1,Data!$C$3:$C$57)</f>
        <v>45841</v>
      </c>
      <c r="G177" s="242">
        <v>10</v>
      </c>
      <c r="H177" s="241">
        <f>WORKDAY.INTL(F177,G177,1,Data!$C$3:$C$57)</f>
        <v>45855</v>
      </c>
      <c r="I177" s="230" t="s">
        <v>525</v>
      </c>
      <c r="J177" s="632">
        <v>0</v>
      </c>
      <c r="K177" s="672">
        <f>R178</f>
        <v>46221</v>
      </c>
      <c r="L177" s="673">
        <v>5</v>
      </c>
      <c r="M177" s="672">
        <f>WORKDAY.INTL(K177,L177,1,Data!$C$3:$C$57)</f>
        <v>46227</v>
      </c>
      <c r="N177" s="121"/>
      <c r="P177" s="244">
        <v>0</v>
      </c>
      <c r="Q177" s="244">
        <f t="shared" ca="1" si="14"/>
        <v>0</v>
      </c>
      <c r="R177" s="121">
        <v>3000</v>
      </c>
      <c r="T177" s="123"/>
      <c r="U177" s="120"/>
      <c r="V177" s="120"/>
      <c r="W177" s="120"/>
      <c r="X177" s="120"/>
    </row>
    <row r="178" spans="2:24" s="111" customFormat="1" ht="14.25" customHeight="1">
      <c r="B178" s="239"/>
      <c r="C178" s="598" t="s">
        <v>664</v>
      </c>
      <c r="D178" s="207"/>
      <c r="E178" s="207">
        <v>-2</v>
      </c>
      <c r="F178" s="592">
        <f>WORKDAY.INTL(H172,E178,1,Data!$C$3:$C$57)</f>
        <v>45862</v>
      </c>
      <c r="G178" s="242">
        <v>12</v>
      </c>
      <c r="H178" s="241">
        <f>WORKDAY.INTL(F178,G178,1,Data!$C$3:$C$57)</f>
        <v>45880</v>
      </c>
      <c r="I178" s="230" t="s">
        <v>525</v>
      </c>
      <c r="J178" s="632">
        <v>-2</v>
      </c>
      <c r="K178" s="672">
        <f>WORKDAY.INTL(M177,J178,1,Data!$C$3:$C$57)</f>
        <v>46225</v>
      </c>
      <c r="L178" s="673">
        <v>6</v>
      </c>
      <c r="M178" s="672">
        <f>WORKDAY.INTL(K178,L178,1,Data!$C$3:$C$57)</f>
        <v>46233</v>
      </c>
      <c r="N178" s="121"/>
      <c r="P178" s="244">
        <v>0</v>
      </c>
      <c r="Q178" s="244">
        <f t="shared" ca="1" si="14"/>
        <v>0</v>
      </c>
      <c r="R178" s="771">
        <f>R174+2</f>
        <v>46221</v>
      </c>
      <c r="T178" s="123"/>
      <c r="U178" s="120"/>
      <c r="V178" s="120"/>
      <c r="W178" s="120"/>
      <c r="X178" s="120"/>
    </row>
    <row r="179" spans="2:24" s="111" customFormat="1" ht="14.25" customHeight="1">
      <c r="B179" s="239"/>
      <c r="C179" s="598" t="s">
        <v>665</v>
      </c>
      <c r="D179" s="207"/>
      <c r="E179" s="207">
        <v>4</v>
      </c>
      <c r="F179" s="592">
        <f>WORKDAY.INTL(F178,E179,1,Data!$C$3:$C$57)</f>
        <v>45868</v>
      </c>
      <c r="G179" s="242">
        <v>16</v>
      </c>
      <c r="H179" s="241">
        <f>WORKDAY.INTL(F179,G179,1,Data!$C$3:$C$57)</f>
        <v>45890</v>
      </c>
      <c r="I179" s="230" t="s">
        <v>525</v>
      </c>
      <c r="J179" s="632">
        <v>4</v>
      </c>
      <c r="K179" s="672">
        <f>WORKDAY.INTL(K178,J179,1,Data!$C$3:$C$57)</f>
        <v>46231</v>
      </c>
      <c r="L179" s="673">
        <v>10</v>
      </c>
      <c r="M179" s="672">
        <f>WORKDAY.INTL(K179,L179,1,Data!$C$3:$C$57)</f>
        <v>46246</v>
      </c>
      <c r="N179" s="121"/>
      <c r="P179" s="244">
        <v>0</v>
      </c>
      <c r="Q179" s="244">
        <f t="shared" ca="1" si="14"/>
        <v>0</v>
      </c>
      <c r="R179" s="121">
        <f>R177/600</f>
        <v>5</v>
      </c>
      <c r="T179" s="123"/>
      <c r="U179" s="120"/>
      <c r="V179" s="120"/>
      <c r="W179" s="120"/>
      <c r="X179" s="120"/>
    </row>
    <row r="180" spans="2:24" s="111" customFormat="1" ht="14.25" customHeight="1">
      <c r="B180" s="239"/>
      <c r="C180" s="598" t="s">
        <v>666</v>
      </c>
      <c r="D180" s="207"/>
      <c r="E180" s="207">
        <v>-5</v>
      </c>
      <c r="F180" s="592">
        <f>WORKDAY.INTL(H179,E180,1,Data!$C$3:$C$57)</f>
        <v>45883</v>
      </c>
      <c r="G180" s="242">
        <v>2</v>
      </c>
      <c r="H180" s="241">
        <f>WORKDAY.INTL(F180,G180,1,Data!$C$3:$C$57)</f>
        <v>45887</v>
      </c>
      <c r="I180" s="230" t="s">
        <v>525</v>
      </c>
      <c r="J180" s="632">
        <v>-5</v>
      </c>
      <c r="K180" s="672">
        <f>WORKDAY.INTL(M179,J180,1,Data!$C$3:$C$57)</f>
        <v>46238</v>
      </c>
      <c r="L180" s="673">
        <v>2</v>
      </c>
      <c r="M180" s="672">
        <f>WORKDAY.INTL(K180,L180,1,Data!$C$3:$C$57)</f>
        <v>46240</v>
      </c>
      <c r="N180" s="121"/>
      <c r="P180" s="244">
        <v>0</v>
      </c>
      <c r="Q180" s="244">
        <f t="shared" ca="1" si="14"/>
        <v>0</v>
      </c>
      <c r="R180" s="121">
        <f>R179*5</f>
        <v>25</v>
      </c>
      <c r="T180" s="123"/>
      <c r="U180" s="120"/>
      <c r="V180" s="120"/>
      <c r="W180" s="120"/>
      <c r="X180" s="120"/>
    </row>
    <row r="181" spans="2:24" s="111" customFormat="1" ht="14.25" customHeight="1">
      <c r="B181" s="239"/>
      <c r="C181" s="598" t="s">
        <v>667</v>
      </c>
      <c r="D181" s="207"/>
      <c r="E181" s="207">
        <v>0</v>
      </c>
      <c r="F181" s="592">
        <f>WORKDAY.INTL(F180,E181,1,Data!$C$3:$C$57)</f>
        <v>45883</v>
      </c>
      <c r="G181" s="242">
        <v>3</v>
      </c>
      <c r="H181" s="241">
        <f>WORKDAY.INTL(F181,G181,1,Data!$C$3:$C$57)</f>
        <v>45888</v>
      </c>
      <c r="I181" s="230" t="s">
        <v>525</v>
      </c>
      <c r="J181" s="632">
        <v>0</v>
      </c>
      <c r="K181" s="672">
        <f>WORKDAY.INTL(K180,J181,1,Data!$C$3:$C$57)</f>
        <v>46238</v>
      </c>
      <c r="L181" s="673">
        <v>3</v>
      </c>
      <c r="M181" s="672">
        <f>WORKDAY.INTL(K181,L181,1,Data!$C$3:$C$57)</f>
        <v>46241</v>
      </c>
      <c r="N181" s="121"/>
      <c r="P181" s="244">
        <v>0</v>
      </c>
      <c r="Q181" s="244">
        <f t="shared" ca="1" si="14"/>
        <v>0</v>
      </c>
      <c r="R181" s="771">
        <f>WORKDAY.INTL(R178,R180,1,Data!$C$3:$C$57)</f>
        <v>46258</v>
      </c>
      <c r="T181" s="123"/>
      <c r="U181" s="120"/>
      <c r="V181" s="120"/>
      <c r="W181" s="120"/>
      <c r="X181" s="120"/>
    </row>
    <row r="182" spans="2:24" s="111" customFormat="1" ht="14.25" customHeight="1">
      <c r="B182" s="239"/>
      <c r="C182" s="598" t="s">
        <v>668</v>
      </c>
      <c r="D182" s="207"/>
      <c r="E182" s="207">
        <v>1</v>
      </c>
      <c r="F182" s="592">
        <f>WORKDAY.INTL(H181,E182,1,Data!$C$3:$C$57)</f>
        <v>45889</v>
      </c>
      <c r="G182" s="242">
        <v>7</v>
      </c>
      <c r="H182" s="241">
        <f>WORKDAY.INTL(F182,G182,1,Data!$C$3:$C$57)</f>
        <v>45898</v>
      </c>
      <c r="I182" s="230" t="s">
        <v>525</v>
      </c>
      <c r="J182" s="632">
        <v>1</v>
      </c>
      <c r="K182" s="672">
        <f>WORKDAY.INTL(M181,J182,1,Data!$C$3:$C$57)</f>
        <v>46245</v>
      </c>
      <c r="L182" s="673">
        <v>6</v>
      </c>
      <c r="M182" s="672">
        <f>WORKDAY.INTL(K182,L182,1,Data!$C$3:$C$57)</f>
        <v>46253</v>
      </c>
      <c r="N182" s="121"/>
      <c r="P182" s="244">
        <v>0</v>
      </c>
      <c r="Q182" s="244">
        <f t="shared" ca="1" si="14"/>
        <v>0</v>
      </c>
      <c r="R182" s="121"/>
      <c r="T182" s="123"/>
      <c r="U182" s="120"/>
      <c r="V182" s="120"/>
      <c r="W182" s="120"/>
      <c r="X182" s="120"/>
    </row>
    <row r="183" spans="2:24" s="111" customFormat="1" ht="14.25" customHeight="1">
      <c r="B183" s="239"/>
      <c r="C183" s="598" t="s">
        <v>669</v>
      </c>
      <c r="D183" s="207"/>
      <c r="E183" s="207">
        <v>0</v>
      </c>
      <c r="F183" s="592">
        <f>WORKDAY.INTL(H179,E183,1,Data!$C$3:$C$57)</f>
        <v>45890</v>
      </c>
      <c r="G183" s="242">
        <v>2</v>
      </c>
      <c r="H183" s="241">
        <f>WORKDAY.INTL(F183,G183,1,Data!$C$3:$C$57)</f>
        <v>45894</v>
      </c>
      <c r="I183" s="230" t="s">
        <v>525</v>
      </c>
      <c r="J183" s="632">
        <v>0</v>
      </c>
      <c r="K183" s="672">
        <f>WORKDAY.INTL(M179,J183,1,Data!$C$3:$C$57)</f>
        <v>46246</v>
      </c>
      <c r="L183" s="673">
        <v>1</v>
      </c>
      <c r="M183" s="672">
        <f>WORKDAY.INTL(K183,L183,1,Data!$C$3:$C$57)</f>
        <v>46247</v>
      </c>
      <c r="N183" s="121"/>
      <c r="P183" s="244">
        <v>0</v>
      </c>
      <c r="Q183" s="244">
        <f t="shared" ca="1" si="14"/>
        <v>0</v>
      </c>
      <c r="R183" s="121"/>
      <c r="T183" s="123"/>
      <c r="U183" s="120"/>
      <c r="V183" s="120"/>
      <c r="W183" s="120"/>
      <c r="X183" s="120"/>
    </row>
    <row r="184" spans="2:24" s="111" customFormat="1" ht="14.25" customHeight="1">
      <c r="B184" s="239"/>
      <c r="C184" s="598" t="s">
        <v>670</v>
      </c>
      <c r="D184" s="207"/>
      <c r="E184" s="207">
        <v>0</v>
      </c>
      <c r="F184" s="592">
        <f>WORKDAY.INTL(F183,E184,1,Data!$C$3:$C$57)</f>
        <v>45890</v>
      </c>
      <c r="G184" s="242">
        <v>3</v>
      </c>
      <c r="H184" s="241">
        <f>WORKDAY.INTL(F184,G184,1,Data!$C$3:$C$57)</f>
        <v>45895</v>
      </c>
      <c r="I184" s="230" t="s">
        <v>525</v>
      </c>
      <c r="J184" s="632">
        <v>0</v>
      </c>
      <c r="K184" s="672">
        <f>WORKDAY.INTL(K183,J184,1,Data!$C$3:$C$57)</f>
        <v>46246</v>
      </c>
      <c r="L184" s="673">
        <v>1</v>
      </c>
      <c r="M184" s="672">
        <f>WORKDAY.INTL(K184,L184,1,Data!$C$3:$C$57)</f>
        <v>46247</v>
      </c>
      <c r="N184" s="121"/>
      <c r="P184" s="244">
        <v>0</v>
      </c>
      <c r="Q184" s="244">
        <f t="shared" ca="1" si="14"/>
        <v>0</v>
      </c>
      <c r="R184" s="121"/>
      <c r="T184" s="123"/>
      <c r="U184" s="120"/>
      <c r="V184" s="120"/>
      <c r="W184" s="120"/>
      <c r="X184" s="120"/>
    </row>
    <row r="185" spans="2:24" s="111" customFormat="1" ht="14.25" customHeight="1">
      <c r="B185" s="239"/>
      <c r="C185" s="598" t="s">
        <v>671</v>
      </c>
      <c r="D185" s="207"/>
      <c r="E185" s="207">
        <v>0</v>
      </c>
      <c r="F185" s="592">
        <f>WORKDAY.INTL(H184,E185,1,Data!$C$3:$C$57)</f>
        <v>45895</v>
      </c>
      <c r="G185" s="242">
        <v>7</v>
      </c>
      <c r="H185" s="241">
        <f>WORKDAY.INTL(F185,G185,1,Data!$C$3:$C$57)</f>
        <v>45904</v>
      </c>
      <c r="I185" s="230" t="s">
        <v>525</v>
      </c>
      <c r="J185" s="632">
        <v>0</v>
      </c>
      <c r="K185" s="672">
        <f>WORKDAY.INTL(M184,J185,1,Data!$C$3:$C$57)</f>
        <v>46247</v>
      </c>
      <c r="L185" s="673">
        <v>8</v>
      </c>
      <c r="M185" s="672">
        <f>WORKDAY.INTL(K185,L185,1,Data!$C$3:$C$57)</f>
        <v>46259</v>
      </c>
      <c r="N185" s="121"/>
      <c r="P185" s="244">
        <v>0</v>
      </c>
      <c r="Q185" s="244">
        <f t="shared" ca="1" si="14"/>
        <v>0</v>
      </c>
      <c r="R185" s="121"/>
      <c r="T185" s="123"/>
      <c r="U185" s="120"/>
      <c r="V185" s="120"/>
      <c r="W185" s="120"/>
      <c r="X185" s="120"/>
    </row>
    <row r="186" spans="2:24" s="111" customFormat="1" ht="14.25" customHeight="1" thickBot="1">
      <c r="B186" s="239"/>
      <c r="C186" s="599" t="s">
        <v>672</v>
      </c>
      <c r="D186" s="207"/>
      <c r="E186" s="207">
        <v>0</v>
      </c>
      <c r="F186" s="592">
        <f>WORKDAY.INTL(H185,E186,1,Data!$C$3:$C$57)</f>
        <v>45904</v>
      </c>
      <c r="G186" s="242">
        <v>2</v>
      </c>
      <c r="H186" s="241">
        <f>WORKDAY.INTL(F186,G186,1,Data!$C$3:$C$57)</f>
        <v>45908</v>
      </c>
      <c r="I186" s="230" t="s">
        <v>525</v>
      </c>
      <c r="J186" s="632">
        <v>0</v>
      </c>
      <c r="K186" s="672">
        <f>WORKDAY.INTL(M185,J186,1,Data!$C$3:$C$57)</f>
        <v>46259</v>
      </c>
      <c r="L186" s="673">
        <v>3</v>
      </c>
      <c r="M186" s="672">
        <f>WORKDAY.INTL(K186,L186,1,Data!$C$3:$C$57)</f>
        <v>46262</v>
      </c>
      <c r="N186" s="121"/>
      <c r="P186" s="244">
        <v>0</v>
      </c>
      <c r="Q186" s="244">
        <f t="shared" ca="1" si="14"/>
        <v>0</v>
      </c>
      <c r="R186" s="121"/>
      <c r="T186" s="123"/>
      <c r="U186" s="120"/>
      <c r="V186" s="120"/>
      <c r="W186" s="120"/>
      <c r="X186" s="120"/>
    </row>
    <row r="187" spans="2:24" s="111" customFormat="1" ht="14.25" customHeight="1" thickTop="1">
      <c r="B187" s="239"/>
      <c r="C187" s="240" t="s">
        <v>673</v>
      </c>
      <c r="D187" s="207"/>
      <c r="E187" s="207">
        <v>-3</v>
      </c>
      <c r="F187" s="592">
        <f>WORKDAY.INTL(F169,E187,1,Data!$C$3:$C$57)</f>
        <v>45861</v>
      </c>
      <c r="G187" s="242">
        <v>13</v>
      </c>
      <c r="H187" s="241">
        <f>WORKDAY.INTL(F187,G187,1,Data!$C$3:$C$57)</f>
        <v>45880</v>
      </c>
      <c r="I187" s="230" t="s">
        <v>525</v>
      </c>
      <c r="J187" s="632">
        <v>-3</v>
      </c>
      <c r="K187" s="672">
        <f>WORKDAY.INTL(K169,J187,1,Data!$C$3:$C$57)</f>
        <v>46176</v>
      </c>
      <c r="L187" s="673">
        <v>10</v>
      </c>
      <c r="M187" s="672">
        <f>WORKDAY.INTL(K187,L187,1,Data!$C$3:$C$57)</f>
        <v>46191</v>
      </c>
      <c r="N187" s="121"/>
      <c r="P187" s="244">
        <v>0</v>
      </c>
      <c r="Q187" s="244">
        <f t="shared" ca="1" si="14"/>
        <v>0</v>
      </c>
      <c r="R187" s="121"/>
      <c r="T187" s="123"/>
      <c r="U187" s="120"/>
      <c r="V187" s="120"/>
      <c r="W187" s="120"/>
      <c r="X187" s="120"/>
    </row>
    <row r="188" spans="2:24" s="111" customFormat="1" ht="14.25" customHeight="1">
      <c r="B188" s="239"/>
      <c r="C188" s="240" t="s">
        <v>674</v>
      </c>
      <c r="D188" s="207"/>
      <c r="E188" s="207">
        <v>-2</v>
      </c>
      <c r="F188" s="592">
        <f>WORKDAY.INTL(F176,E188,1,Data!$C$3:$C$57)</f>
        <v>45873</v>
      </c>
      <c r="G188" s="242">
        <v>9</v>
      </c>
      <c r="H188" s="241">
        <f>WORKDAY.INTL(F188,G188,1,Data!$C$3:$C$57)</f>
        <v>45884</v>
      </c>
      <c r="I188" s="230" t="s">
        <v>525</v>
      </c>
      <c r="J188" s="632">
        <v>-2</v>
      </c>
      <c r="K188" s="672">
        <f>WORKDAY.INTL(K176,J188,1,Data!$C$3:$C$57)</f>
        <v>46217</v>
      </c>
      <c r="L188" s="673">
        <v>10</v>
      </c>
      <c r="M188" s="672">
        <f>WORKDAY.INTL(K188,L188,1,Data!$C$3:$C$57)</f>
        <v>46231</v>
      </c>
      <c r="N188" s="121"/>
      <c r="P188" s="244">
        <v>0</v>
      </c>
      <c r="Q188" s="244">
        <f t="shared" ca="1" si="14"/>
        <v>0</v>
      </c>
      <c r="R188" s="121"/>
      <c r="T188" s="123"/>
      <c r="U188" s="120"/>
      <c r="V188" s="120"/>
      <c r="W188" s="120"/>
      <c r="X188" s="120"/>
    </row>
    <row r="189" spans="2:24" s="111" customFormat="1" ht="14.25" customHeight="1">
      <c r="B189" s="239"/>
      <c r="C189" s="240" t="s">
        <v>675</v>
      </c>
      <c r="D189" s="207"/>
      <c r="E189" s="207">
        <v>-3</v>
      </c>
      <c r="F189" s="592">
        <f>WORKDAY.INTL(F186,E189,1,Data!$C$3:$C$57)</f>
        <v>45901</v>
      </c>
      <c r="G189" s="242">
        <v>9</v>
      </c>
      <c r="H189" s="241">
        <f>WORKDAY.INTL(F189,G189,1,Data!$C$3:$C$57)</f>
        <v>45912</v>
      </c>
      <c r="I189" s="230" t="s">
        <v>525</v>
      </c>
      <c r="J189" s="632">
        <v>-3</v>
      </c>
      <c r="K189" s="672">
        <f>WORKDAY.INTL(K186,J189,1,Data!$C$3:$C$57)</f>
        <v>46254</v>
      </c>
      <c r="L189" s="673">
        <v>10</v>
      </c>
      <c r="M189" s="672">
        <f>WORKDAY.INTL(K189,L189,1,Data!$C$3:$C$57)</f>
        <v>46268</v>
      </c>
      <c r="N189" s="121"/>
      <c r="P189" s="244">
        <v>0</v>
      </c>
      <c r="Q189" s="244">
        <f t="shared" ca="1" si="14"/>
        <v>0</v>
      </c>
      <c r="R189" s="121"/>
      <c r="T189" s="123"/>
      <c r="U189" s="120"/>
      <c r="V189" s="120"/>
      <c r="W189" s="120"/>
      <c r="X189" s="120"/>
    </row>
    <row r="190" spans="2:24" s="111" customFormat="1" ht="14.25" customHeight="1">
      <c r="B190" s="239"/>
      <c r="C190" s="240" t="s">
        <v>676</v>
      </c>
      <c r="D190" s="207"/>
      <c r="E190" s="207">
        <v>0</v>
      </c>
      <c r="F190" s="592">
        <f>WORKDAY.INTL(H188,E190,1,Data!$C$3:$C$57)</f>
        <v>45884</v>
      </c>
      <c r="G190" s="242">
        <v>9</v>
      </c>
      <c r="H190" s="241">
        <f>WORKDAY.INTL(F190,G190,1,Data!$C$3:$C$57)</f>
        <v>45897</v>
      </c>
      <c r="I190" s="230" t="s">
        <v>525</v>
      </c>
      <c r="J190" s="632">
        <v>0</v>
      </c>
      <c r="K190" s="672">
        <f>WORKDAY.INTL(M188,J190,1,Data!$C$3:$C$57)</f>
        <v>46231</v>
      </c>
      <c r="L190" s="673">
        <v>10</v>
      </c>
      <c r="M190" s="672">
        <f>WORKDAY.INTL(K190,L190,1,Data!$C$3:$C$57)</f>
        <v>46246</v>
      </c>
      <c r="N190" s="121"/>
      <c r="P190" s="244">
        <v>0</v>
      </c>
      <c r="Q190" s="244">
        <f t="shared" ca="1" si="14"/>
        <v>0</v>
      </c>
      <c r="R190" s="121"/>
      <c r="T190" s="123"/>
      <c r="U190" s="120"/>
      <c r="V190" s="120"/>
      <c r="W190" s="120"/>
      <c r="X190" s="120"/>
    </row>
    <row r="191" spans="2:24" s="111" customFormat="1" ht="14.25" customHeight="1">
      <c r="B191" s="239"/>
      <c r="C191" s="240" t="s">
        <v>677</v>
      </c>
      <c r="D191" s="207"/>
      <c r="E191" s="207">
        <v>0</v>
      </c>
      <c r="F191" s="592">
        <f>WORKDAY.INTL(H190,E191,1,Data!$C$3:$C$57)</f>
        <v>45897</v>
      </c>
      <c r="G191" s="242">
        <v>9</v>
      </c>
      <c r="H191" s="241">
        <f>WORKDAY.INTL(F191,G191,1,Data!$C$3:$C$57)</f>
        <v>45910</v>
      </c>
      <c r="I191" s="230" t="s">
        <v>525</v>
      </c>
      <c r="J191" s="632">
        <v>0</v>
      </c>
      <c r="K191" s="672">
        <f>WORKDAY.INTL(M190,J191,1,Data!$C$3:$C$57)</f>
        <v>46246</v>
      </c>
      <c r="L191" s="673">
        <v>10</v>
      </c>
      <c r="M191" s="672">
        <f>WORKDAY.INTL(K191,L191,1,Data!$C$3:$C$57)</f>
        <v>46260</v>
      </c>
      <c r="N191" s="121"/>
      <c r="P191" s="244">
        <v>0</v>
      </c>
      <c r="Q191" s="244">
        <f t="shared" ca="1" si="14"/>
        <v>0</v>
      </c>
      <c r="R191" s="121"/>
      <c r="T191" s="123"/>
      <c r="U191" s="120"/>
      <c r="V191" s="120"/>
      <c r="W191" s="120"/>
      <c r="X191" s="120"/>
    </row>
    <row r="192" spans="2:24" s="111" customFormat="1" ht="14.25" customHeight="1">
      <c r="B192" s="239"/>
      <c r="C192" s="240" t="s">
        <v>678</v>
      </c>
      <c r="D192" s="207"/>
      <c r="E192" s="207">
        <v>0</v>
      </c>
      <c r="F192" s="592">
        <f>WORKDAY.INTL(H191,E192,1,Data!$C$3:$C$57)</f>
        <v>45910</v>
      </c>
      <c r="G192" s="242">
        <v>9</v>
      </c>
      <c r="H192" s="241">
        <f>WORKDAY.INTL(F192,G192,1,Data!$C$3:$C$57)</f>
        <v>45923</v>
      </c>
      <c r="I192" s="230" t="s">
        <v>525</v>
      </c>
      <c r="J192" s="632">
        <v>0</v>
      </c>
      <c r="K192" s="672">
        <f>WORKDAY.INTL(M191,J192,1,Data!$C$3:$C$57)</f>
        <v>46260</v>
      </c>
      <c r="L192" s="673">
        <v>10</v>
      </c>
      <c r="M192" s="672">
        <f>WORKDAY.INTL(K192,L192,1,Data!$C$3:$C$57)</f>
        <v>46274</v>
      </c>
      <c r="N192" s="121"/>
      <c r="P192" s="244">
        <v>0</v>
      </c>
      <c r="Q192" s="244">
        <f t="shared" ca="1" si="14"/>
        <v>0</v>
      </c>
      <c r="R192" s="121"/>
      <c r="T192" s="123"/>
      <c r="U192" s="120"/>
      <c r="V192" s="120"/>
      <c r="W192" s="120"/>
      <c r="X192" s="120"/>
    </row>
    <row r="193" spans="2:24" s="111" customFormat="1" ht="14.25" customHeight="1">
      <c r="B193" s="239"/>
      <c r="C193" s="240" t="s">
        <v>679</v>
      </c>
      <c r="D193" s="207"/>
      <c r="E193" s="207">
        <v>-7</v>
      </c>
      <c r="F193" s="592">
        <f>WORKDAY.INTL(H192,E193,1,Data!$C$3:$C$57)</f>
        <v>45912</v>
      </c>
      <c r="G193" s="242">
        <v>10</v>
      </c>
      <c r="H193" s="241">
        <f>WORKDAY.INTL(F193,G193,1,Data!$C$3:$C$57)</f>
        <v>45929</v>
      </c>
      <c r="I193" s="230" t="s">
        <v>525</v>
      </c>
      <c r="J193" s="632">
        <v>-7</v>
      </c>
      <c r="K193" s="672">
        <f>WORKDAY.INTL(M192,J193,1,Data!$C$3:$C$57)</f>
        <v>46265</v>
      </c>
      <c r="L193" s="673">
        <v>10</v>
      </c>
      <c r="M193" s="672">
        <f>WORKDAY.INTL(K193,L193,1,Data!$C$3:$C$57)</f>
        <v>46279</v>
      </c>
      <c r="N193" s="121"/>
      <c r="P193" s="244">
        <v>0</v>
      </c>
      <c r="Q193" s="244">
        <f t="shared" ca="1" si="14"/>
        <v>0</v>
      </c>
      <c r="R193" s="121"/>
      <c r="T193" s="123"/>
      <c r="U193" s="120"/>
      <c r="V193" s="120"/>
      <c r="W193" s="120"/>
      <c r="X193" s="120"/>
    </row>
    <row r="194" spans="2:24" s="111" customFormat="1" ht="14.25" customHeight="1">
      <c r="B194" s="239"/>
      <c r="C194" s="240" t="s">
        <v>680</v>
      </c>
      <c r="D194" s="207"/>
      <c r="E194" s="207"/>
      <c r="F194" s="592">
        <f>WORKDAY.INTL(H193,E194,1,Data!$C$3:$C$57)</f>
        <v>45929</v>
      </c>
      <c r="G194" s="242">
        <v>5</v>
      </c>
      <c r="H194" s="241">
        <f>WORKDAY.INTL(F194,G194,1,Data!$C$3:$C$57)</f>
        <v>45936</v>
      </c>
      <c r="I194" s="230" t="s">
        <v>525</v>
      </c>
      <c r="J194" s="632"/>
      <c r="K194" s="672"/>
      <c r="L194" s="673"/>
      <c r="M194" s="672"/>
      <c r="N194" s="121"/>
      <c r="P194" s="244">
        <v>0</v>
      </c>
      <c r="Q194" s="244">
        <v>0</v>
      </c>
      <c r="R194" s="121"/>
      <c r="T194" s="123"/>
      <c r="U194" s="120"/>
      <c r="V194" s="120"/>
      <c r="W194" s="120"/>
      <c r="X194" s="120"/>
    </row>
    <row r="195" spans="2:24" s="111" customFormat="1" ht="14.25" customHeight="1">
      <c r="B195" s="239"/>
      <c r="C195" s="240" t="s">
        <v>681</v>
      </c>
      <c r="D195" s="207"/>
      <c r="E195" s="207"/>
      <c r="F195" s="592">
        <f>WORKDAY.INTL(H194,E195,1,Data!$C$3:$C$57)</f>
        <v>45936</v>
      </c>
      <c r="G195" s="242">
        <v>10</v>
      </c>
      <c r="H195" s="241">
        <f>WORKDAY.INTL(F195,G195,1,Data!$C$3:$C$57)</f>
        <v>45950</v>
      </c>
      <c r="I195" s="230" t="s">
        <v>525</v>
      </c>
      <c r="J195" s="632"/>
      <c r="K195" s="672"/>
      <c r="L195" s="673"/>
      <c r="M195" s="672"/>
      <c r="N195" s="121"/>
      <c r="P195" s="244">
        <v>0</v>
      </c>
      <c r="Q195" s="244">
        <v>0</v>
      </c>
      <c r="R195" s="121"/>
      <c r="T195" s="123"/>
      <c r="U195" s="120"/>
    </row>
    <row r="196" spans="2:24" s="111" customFormat="1" ht="14.25" customHeight="1">
      <c r="B196" s="239"/>
      <c r="C196" s="240" t="s">
        <v>682</v>
      </c>
      <c r="D196" s="207"/>
      <c r="E196" s="207"/>
      <c r="F196" s="592">
        <f>WORKDAY.INTL(H195,E196,1,Data!$C$3:$C$57)</f>
        <v>45950</v>
      </c>
      <c r="G196" s="242">
        <v>1</v>
      </c>
      <c r="H196" s="241">
        <f>WORKDAY.INTL(F196,G196,1,Data!$C$3:$C$57)</f>
        <v>45951</v>
      </c>
      <c r="I196" s="230" t="s">
        <v>525</v>
      </c>
      <c r="J196" s="632"/>
      <c r="K196" s="672"/>
      <c r="L196" s="673"/>
      <c r="M196" s="672"/>
      <c r="N196" s="121"/>
      <c r="P196" s="244">
        <v>0</v>
      </c>
      <c r="Q196" s="244">
        <v>0</v>
      </c>
      <c r="R196" s="121"/>
      <c r="T196" s="123"/>
      <c r="U196" s="120"/>
      <c r="V196" s="120"/>
      <c r="W196" s="120"/>
      <c r="X196" s="120"/>
    </row>
    <row r="197" spans="2:24" s="111" customFormat="1" ht="14.25" customHeight="1">
      <c r="B197" s="231"/>
      <c r="C197" s="207"/>
      <c r="D197" s="207"/>
      <c r="E197" s="207"/>
      <c r="F197" s="232"/>
      <c r="G197" s="232"/>
      <c r="H197" s="233"/>
      <c r="I197" s="230"/>
      <c r="J197" s="632"/>
      <c r="K197" s="674"/>
      <c r="L197" s="674"/>
      <c r="M197" s="675"/>
      <c r="N197" s="121"/>
      <c r="R197" s="121"/>
      <c r="T197" s="123"/>
      <c r="U197" s="120"/>
      <c r="V197" s="120"/>
      <c r="W197" s="120"/>
      <c r="X197" s="120"/>
    </row>
    <row r="198" spans="2:24" s="111" customFormat="1" ht="14.25" customHeight="1">
      <c r="B198" s="235">
        <v>11</v>
      </c>
      <c r="C198" s="236" t="s">
        <v>683</v>
      </c>
      <c r="D198" s="211"/>
      <c r="E198" s="211"/>
      <c r="F198" s="237">
        <f>MIN(F199:F216)</f>
        <v>45810</v>
      </c>
      <c r="G198" s="238">
        <f>H198-F198</f>
        <v>78</v>
      </c>
      <c r="H198" s="237">
        <f>MAX(H199:H216)</f>
        <v>45888</v>
      </c>
      <c r="I198" s="212" t="s">
        <v>523</v>
      </c>
      <c r="J198" s="631"/>
      <c r="K198" s="670">
        <f>MIN(K199:K216)</f>
        <v>46191</v>
      </c>
      <c r="L198" s="671">
        <f>NETWORKDAYS(K198,M198,Data!$C$3:$C$57)</f>
        <v>41</v>
      </c>
      <c r="M198" s="670">
        <f>MAX(M199:M216)</f>
        <v>46248</v>
      </c>
      <c r="N198" s="121" t="s">
        <v>641</v>
      </c>
      <c r="O198" s="113"/>
      <c r="P198" s="351">
        <f>AVERAGE(P199:P216)</f>
        <v>0</v>
      </c>
      <c r="Q198" s="351">
        <v>0</v>
      </c>
      <c r="R198" s="121"/>
      <c r="T198" s="3"/>
      <c r="U198" s="120"/>
      <c r="V198" s="120"/>
      <c r="W198" s="120"/>
      <c r="X198" s="120"/>
    </row>
    <row r="199" spans="2:24" s="111" customFormat="1" ht="14.25" customHeight="1">
      <c r="B199" s="239"/>
      <c r="C199" s="240" t="s">
        <v>642</v>
      </c>
      <c r="D199" s="207"/>
      <c r="E199" s="207"/>
      <c r="F199" s="241">
        <f>F156</f>
        <v>45810</v>
      </c>
      <c r="G199" s="242">
        <v>2</v>
      </c>
      <c r="H199" s="241">
        <f>WORKDAY.INTL(F199,G199,1,Data!$C$3:$C$57)</f>
        <v>45812</v>
      </c>
      <c r="I199" s="230" t="s">
        <v>525</v>
      </c>
      <c r="J199" s="632">
        <v>0</v>
      </c>
      <c r="K199" s="672">
        <f>M187</f>
        <v>46191</v>
      </c>
      <c r="L199" s="673">
        <v>0</v>
      </c>
      <c r="M199" s="672"/>
      <c r="N199" s="121"/>
      <c r="P199" s="244">
        <v>0</v>
      </c>
      <c r="Q199" s="244">
        <v>0</v>
      </c>
      <c r="R199" s="121"/>
      <c r="T199" s="123"/>
      <c r="U199" s="120"/>
      <c r="V199" s="120"/>
      <c r="W199" s="120"/>
      <c r="X199" s="120"/>
    </row>
    <row r="200" spans="2:24" s="111" customFormat="1" ht="14.25" customHeight="1">
      <c r="B200" s="239"/>
      <c r="C200" s="604" t="s">
        <v>684</v>
      </c>
      <c r="D200" s="207"/>
      <c r="E200" s="207"/>
      <c r="F200" s="241">
        <f>WORKDAY.INTL(H199,E200,1,Data!$C$3:$C$57)</f>
        <v>45812</v>
      </c>
      <c r="G200" s="242">
        <v>1</v>
      </c>
      <c r="H200" s="241">
        <f>WORKDAY.INTL(F200,G200,1,Data!$C$3:$C$57)</f>
        <v>45813</v>
      </c>
      <c r="I200" s="230" t="s">
        <v>525</v>
      </c>
      <c r="J200" s="632"/>
      <c r="K200" s="672"/>
      <c r="L200" s="673">
        <v>0</v>
      </c>
      <c r="M200" s="672"/>
      <c r="N200" s="121"/>
      <c r="P200" s="244">
        <v>0</v>
      </c>
      <c r="Q200" s="244">
        <v>0</v>
      </c>
      <c r="R200" s="121"/>
      <c r="T200" s="123"/>
      <c r="U200" s="120"/>
      <c r="V200" s="120"/>
      <c r="W200" s="120"/>
      <c r="X200" s="120"/>
    </row>
    <row r="201" spans="2:24" s="111" customFormat="1" ht="14.25" customHeight="1">
      <c r="B201" s="239"/>
      <c r="C201" s="605" t="s">
        <v>644</v>
      </c>
      <c r="D201" s="207"/>
      <c r="E201" s="207"/>
      <c r="F201" s="241">
        <f>WORKDAY.INTL(H200,E201,1,Data!$C$3:$C$57)</f>
        <v>45813</v>
      </c>
      <c r="G201" s="242">
        <v>1</v>
      </c>
      <c r="H201" s="241">
        <f>WORKDAY.INTL(F201,G201,1,Data!$C$3:$C$57)</f>
        <v>45814</v>
      </c>
      <c r="I201" s="230" t="s">
        <v>525</v>
      </c>
      <c r="J201" s="632"/>
      <c r="K201" s="672"/>
      <c r="L201" s="673">
        <v>1</v>
      </c>
      <c r="M201" s="672"/>
      <c r="N201" s="121"/>
      <c r="P201" s="244">
        <v>0</v>
      </c>
      <c r="Q201" s="244">
        <v>0</v>
      </c>
      <c r="R201" s="121"/>
      <c r="T201" s="123"/>
      <c r="U201" s="120"/>
      <c r="V201" s="120"/>
      <c r="W201" s="120"/>
      <c r="X201" s="120"/>
    </row>
    <row r="202" spans="2:24" s="111" customFormat="1" ht="14.25" customHeight="1">
      <c r="B202" s="239"/>
      <c r="C202" s="240" t="s">
        <v>685</v>
      </c>
      <c r="D202" s="207"/>
      <c r="E202" s="207">
        <v>1</v>
      </c>
      <c r="F202" s="241">
        <f>WORKDAY.INTL(F201,E202,1,Data!$C$3:$C$57)</f>
        <v>45814</v>
      </c>
      <c r="G202" s="242">
        <v>1</v>
      </c>
      <c r="H202" s="241">
        <f>WORKDAY.INTL(F202,G202,1,Data!$C$3:$C$57)</f>
        <v>45817</v>
      </c>
      <c r="I202" s="230" t="s">
        <v>525</v>
      </c>
      <c r="J202" s="632">
        <v>1</v>
      </c>
      <c r="K202" s="672"/>
      <c r="L202" s="673">
        <v>1</v>
      </c>
      <c r="M202" s="672"/>
      <c r="N202" s="121"/>
      <c r="P202" s="244">
        <v>0</v>
      </c>
      <c r="Q202" s="244">
        <v>0</v>
      </c>
      <c r="R202" s="121"/>
      <c r="T202" s="123"/>
      <c r="U202" s="120"/>
      <c r="V202" s="120"/>
      <c r="W202" s="120"/>
      <c r="X202" s="120"/>
    </row>
    <row r="203" spans="2:24" s="111" customFormat="1" ht="14.25" customHeight="1">
      <c r="B203" s="239"/>
      <c r="C203" s="240" t="s">
        <v>686</v>
      </c>
      <c r="D203" s="207"/>
      <c r="E203" s="207"/>
      <c r="F203" s="241">
        <f>WORKDAY.INTL(H202,E203,1,Data!$C$3:$C$57)</f>
        <v>45817</v>
      </c>
      <c r="G203" s="242">
        <v>4</v>
      </c>
      <c r="H203" s="241">
        <f>WORKDAY.INTL(F203,G203,1,Data!$C$3:$C$57)</f>
        <v>45821</v>
      </c>
      <c r="I203" s="230" t="s">
        <v>525</v>
      </c>
      <c r="J203" s="632">
        <v>0</v>
      </c>
      <c r="K203" s="672"/>
      <c r="L203" s="673">
        <v>4</v>
      </c>
      <c r="M203" s="672"/>
      <c r="N203" s="121"/>
      <c r="P203" s="244">
        <v>0</v>
      </c>
      <c r="Q203" s="244">
        <v>0</v>
      </c>
      <c r="R203" s="121"/>
      <c r="T203" s="123"/>
      <c r="U203" s="120"/>
      <c r="V203" s="120"/>
      <c r="W203" s="120"/>
      <c r="X203" s="120"/>
    </row>
    <row r="204" spans="2:24" s="111" customFormat="1" ht="14.25" customHeight="1">
      <c r="B204" s="239"/>
      <c r="C204" s="240" t="s">
        <v>687</v>
      </c>
      <c r="D204" s="207"/>
      <c r="E204" s="207"/>
      <c r="F204" s="241">
        <f>WORKDAY.INTL(H203,E204,1,Data!$C$3:$C$57)</f>
        <v>45821</v>
      </c>
      <c r="G204" s="242">
        <v>10</v>
      </c>
      <c r="H204" s="241">
        <f>WORKDAY.INTL(F204,G204,1,Data!$C$3:$C$57)</f>
        <v>45838</v>
      </c>
      <c r="I204" s="230" t="s">
        <v>525</v>
      </c>
      <c r="J204" s="632">
        <v>0</v>
      </c>
      <c r="K204" s="672"/>
      <c r="L204" s="673">
        <v>10</v>
      </c>
      <c r="M204" s="672"/>
      <c r="N204" s="121"/>
      <c r="P204" s="244">
        <v>0</v>
      </c>
      <c r="Q204" s="244">
        <v>0</v>
      </c>
      <c r="R204" s="121"/>
      <c r="T204" s="123"/>
      <c r="U204" s="120"/>
      <c r="V204" s="120"/>
      <c r="W204" s="120"/>
      <c r="X204" s="120"/>
    </row>
    <row r="205" spans="2:24" s="111" customFormat="1" ht="14.25" customHeight="1">
      <c r="B205" s="239"/>
      <c r="C205" s="240" t="s">
        <v>688</v>
      </c>
      <c r="D205" s="207"/>
      <c r="E205" s="207">
        <v>-5</v>
      </c>
      <c r="F205" s="241">
        <f>WORKDAY.INTL(H204,E205,1,Data!$C$3:$C$57)</f>
        <v>45831</v>
      </c>
      <c r="G205" s="242">
        <v>5</v>
      </c>
      <c r="H205" s="241">
        <f>WORKDAY.INTL(F205,G205,1,Data!$C$3:$C$57)</f>
        <v>45838</v>
      </c>
      <c r="I205" s="230" t="s">
        <v>525</v>
      </c>
      <c r="J205" s="632">
        <v>0</v>
      </c>
      <c r="K205" s="672"/>
      <c r="L205" s="673">
        <v>5</v>
      </c>
      <c r="M205" s="672"/>
      <c r="N205" s="121"/>
      <c r="P205" s="244">
        <v>0</v>
      </c>
      <c r="Q205" s="244">
        <v>0</v>
      </c>
      <c r="R205" s="121" t="s">
        <v>689</v>
      </c>
      <c r="T205" s="123"/>
      <c r="U205" s="120"/>
      <c r="V205" s="120"/>
      <c r="W205" s="120"/>
      <c r="X205" s="120"/>
    </row>
    <row r="206" spans="2:24" s="111" customFormat="1" ht="14.25" customHeight="1">
      <c r="B206" s="239"/>
      <c r="C206" s="240" t="s">
        <v>690</v>
      </c>
      <c r="D206" s="207"/>
      <c r="E206" s="207">
        <v>-3</v>
      </c>
      <c r="F206" s="241">
        <f>WORKDAY.INTL(H205,E206,1,Data!$C$3:$C$57)</f>
        <v>45833</v>
      </c>
      <c r="G206" s="242">
        <v>7</v>
      </c>
      <c r="H206" s="241">
        <f>WORKDAY.INTL(F206,G206,1,Data!$C$3:$C$57)</f>
        <v>45842</v>
      </c>
      <c r="I206" s="230" t="s">
        <v>525</v>
      </c>
      <c r="J206" s="632">
        <v>-3</v>
      </c>
      <c r="K206" s="672"/>
      <c r="L206" s="673">
        <v>5</v>
      </c>
      <c r="M206" s="672"/>
      <c r="N206" s="121"/>
      <c r="P206" s="244">
        <v>0</v>
      </c>
      <c r="Q206" s="244">
        <v>0</v>
      </c>
      <c r="R206" s="121"/>
      <c r="T206" s="123"/>
      <c r="U206" s="120"/>
      <c r="V206" s="120"/>
      <c r="W206" s="120"/>
      <c r="X206" s="120"/>
    </row>
    <row r="207" spans="2:24" s="111" customFormat="1" ht="14.25" customHeight="1">
      <c r="B207" s="239"/>
      <c r="C207" s="240" t="s">
        <v>691</v>
      </c>
      <c r="D207" s="207"/>
      <c r="E207" s="207">
        <v>-1</v>
      </c>
      <c r="F207" s="241">
        <f>WORKDAY.INTL(H206,E207,1,Data!$C$3:$C$57)</f>
        <v>45841</v>
      </c>
      <c r="G207" s="242">
        <v>4</v>
      </c>
      <c r="H207" s="241">
        <f>WORKDAY.INTL(F207,G207,1,Data!$C$3:$C$57)</f>
        <v>45847</v>
      </c>
      <c r="I207" s="230" t="s">
        <v>525</v>
      </c>
      <c r="J207" s="632">
        <v>-5</v>
      </c>
      <c r="K207" s="672"/>
      <c r="L207" s="673">
        <v>4</v>
      </c>
      <c r="M207" s="672"/>
      <c r="N207" s="121"/>
      <c r="P207" s="244">
        <v>0</v>
      </c>
      <c r="Q207" s="244">
        <v>0</v>
      </c>
      <c r="R207" s="121"/>
      <c r="T207" s="123"/>
      <c r="U207" s="120"/>
      <c r="V207" s="120"/>
      <c r="W207" s="120"/>
      <c r="X207" s="120"/>
    </row>
    <row r="208" spans="2:24" s="111" customFormat="1" ht="14.25" customHeight="1">
      <c r="B208" s="239"/>
      <c r="C208" s="240" t="s">
        <v>692</v>
      </c>
      <c r="D208" s="207"/>
      <c r="E208" s="207">
        <v>-2</v>
      </c>
      <c r="F208" s="241">
        <f>WORKDAY.INTL(H207,E208,1,Data!$C$3:$C$57)</f>
        <v>45845</v>
      </c>
      <c r="G208" s="242">
        <v>1</v>
      </c>
      <c r="H208" s="241">
        <f>WORKDAY.INTL(F208,G208,1,Data!$C$3:$C$57)</f>
        <v>45846</v>
      </c>
      <c r="I208" s="230" t="s">
        <v>525</v>
      </c>
      <c r="J208" s="632"/>
      <c r="K208" s="672"/>
      <c r="L208" s="673">
        <v>0</v>
      </c>
      <c r="M208" s="672"/>
      <c r="N208" s="121"/>
      <c r="P208" s="244">
        <v>0</v>
      </c>
      <c r="Q208" s="244">
        <v>0</v>
      </c>
      <c r="R208" s="121"/>
      <c r="T208" s="123"/>
      <c r="U208" s="120"/>
      <c r="V208" s="120"/>
      <c r="W208" s="120"/>
      <c r="X208" s="120"/>
    </row>
    <row r="209" spans="2:24" s="111" customFormat="1" ht="14.25" customHeight="1">
      <c r="B209" s="239"/>
      <c r="C209" s="240" t="s">
        <v>693</v>
      </c>
      <c r="D209" s="207"/>
      <c r="E209" s="207">
        <v>-1</v>
      </c>
      <c r="F209" s="241">
        <f>WORKDAY.INTL(H207,E209,1,Data!$C$3:$C$57)</f>
        <v>45846</v>
      </c>
      <c r="G209" s="242">
        <v>1</v>
      </c>
      <c r="H209" s="241">
        <f>WORKDAY.INTL(F209,G209,1,Data!$C$3:$C$57)</f>
        <v>45847</v>
      </c>
      <c r="I209" s="230" t="s">
        <v>525</v>
      </c>
      <c r="J209" s="632">
        <v>-1</v>
      </c>
      <c r="K209" s="672"/>
      <c r="L209" s="673">
        <v>1</v>
      </c>
      <c r="M209" s="672"/>
      <c r="N209" s="121"/>
      <c r="P209" s="244">
        <v>0</v>
      </c>
      <c r="Q209" s="244">
        <v>0</v>
      </c>
      <c r="R209" s="121"/>
      <c r="T209" s="123"/>
      <c r="U209" s="120"/>
      <c r="V209" s="120"/>
      <c r="W209" s="120"/>
      <c r="X209" s="120"/>
    </row>
    <row r="210" spans="2:24" s="111" customFormat="1" ht="14.25" customHeight="1">
      <c r="B210" s="239"/>
      <c r="C210" s="240" t="s">
        <v>694</v>
      </c>
      <c r="D210" s="207"/>
      <c r="E210" s="207"/>
      <c r="F210" s="241">
        <f>WORKDAY.INTL(H207,E210,1,Data!$C$3:$C$57)</f>
        <v>45847</v>
      </c>
      <c r="G210" s="242">
        <v>6</v>
      </c>
      <c r="H210" s="241">
        <f>WORKDAY.INTL(F210,G210,1,Data!$C$3:$C$57)</f>
        <v>45855</v>
      </c>
      <c r="I210" s="230" t="s">
        <v>525</v>
      </c>
      <c r="J210" s="632">
        <v>-3</v>
      </c>
      <c r="K210" s="672"/>
      <c r="L210" s="673">
        <v>4</v>
      </c>
      <c r="M210" s="672"/>
      <c r="N210" s="121"/>
      <c r="P210" s="244">
        <v>0</v>
      </c>
      <c r="Q210" s="244">
        <v>0</v>
      </c>
      <c r="R210" s="121"/>
      <c r="T210" s="123"/>
      <c r="U210" s="120"/>
      <c r="V210" s="120"/>
      <c r="W210" s="120"/>
      <c r="X210" s="120"/>
    </row>
    <row r="211" spans="2:24" s="111" customFormat="1" ht="14.25" customHeight="1">
      <c r="B211" s="239"/>
      <c r="C211" s="240" t="s">
        <v>695</v>
      </c>
      <c r="D211" s="207"/>
      <c r="E211" s="207"/>
      <c r="F211" s="241">
        <f>WORKDAY.INTL(H210,E211,1,Data!$C$3:$C$57)</f>
        <v>45855</v>
      </c>
      <c r="G211" s="242">
        <v>3</v>
      </c>
      <c r="H211" s="241">
        <f>WORKDAY.INTL(F211,G211,1,Data!$C$3:$C$57)</f>
        <v>45860</v>
      </c>
      <c r="I211" s="230" t="s">
        <v>525</v>
      </c>
      <c r="J211" s="632">
        <v>-3</v>
      </c>
      <c r="K211" s="672"/>
      <c r="L211" s="673">
        <v>3</v>
      </c>
      <c r="M211" s="672"/>
      <c r="N211" s="121"/>
      <c r="P211" s="244">
        <v>0</v>
      </c>
      <c r="Q211" s="244">
        <v>0</v>
      </c>
      <c r="R211" s="121"/>
      <c r="T211" s="123"/>
      <c r="U211" s="120"/>
      <c r="V211" s="120"/>
      <c r="W211" s="120"/>
      <c r="X211" s="120"/>
    </row>
    <row r="212" spans="2:24" s="111" customFormat="1" ht="14.25" customHeight="1">
      <c r="B212" s="239"/>
      <c r="C212" s="240" t="s">
        <v>696</v>
      </c>
      <c r="D212" s="207"/>
      <c r="E212" s="207"/>
      <c r="F212" s="241">
        <f>WORKDAY.INTL(H211,E212,1,Data!$C$3:$C$57)</f>
        <v>45860</v>
      </c>
      <c r="G212" s="242">
        <v>2</v>
      </c>
      <c r="H212" s="241">
        <f>WORKDAY.INTL(F212,G212,1,Data!$C$3:$C$57)</f>
        <v>45862</v>
      </c>
      <c r="I212" s="230" t="s">
        <v>525</v>
      </c>
      <c r="J212" s="632">
        <v>-2</v>
      </c>
      <c r="K212" s="672"/>
      <c r="L212" s="673">
        <v>2</v>
      </c>
      <c r="M212" s="672"/>
      <c r="N212" s="121"/>
      <c r="P212" s="244">
        <v>0</v>
      </c>
      <c r="Q212" s="244">
        <v>0</v>
      </c>
      <c r="R212" s="121"/>
      <c r="T212" s="123"/>
      <c r="U212" s="120"/>
      <c r="V212" s="120"/>
      <c r="W212" s="120"/>
      <c r="X212" s="120"/>
    </row>
    <row r="213" spans="2:24" s="111" customFormat="1" ht="14.25" customHeight="1">
      <c r="B213" s="239"/>
      <c r="C213" s="240" t="s">
        <v>679</v>
      </c>
      <c r="D213" s="207"/>
      <c r="E213" s="207"/>
      <c r="F213" s="241">
        <f>WORKDAY.INTL(H212,E213,1,Data!$C$3:$C$57)</f>
        <v>45862</v>
      </c>
      <c r="G213" s="242">
        <v>5</v>
      </c>
      <c r="H213" s="241">
        <f>WORKDAY.INTL(F213,G213,1,Data!$C$3:$C$57)</f>
        <v>45869</v>
      </c>
      <c r="I213" s="230" t="s">
        <v>525</v>
      </c>
      <c r="J213" s="632">
        <v>-1</v>
      </c>
      <c r="K213" s="672"/>
      <c r="L213" s="673">
        <v>1</v>
      </c>
      <c r="M213" s="672"/>
      <c r="N213" s="121"/>
      <c r="P213" s="244">
        <v>0</v>
      </c>
      <c r="Q213" s="244">
        <v>0</v>
      </c>
      <c r="R213" s="121"/>
      <c r="T213" s="123"/>
      <c r="U213" s="120"/>
      <c r="V213" s="120"/>
      <c r="W213" s="120"/>
      <c r="X213" s="120"/>
    </row>
    <row r="214" spans="2:24" s="111" customFormat="1" ht="14.25" customHeight="1">
      <c r="B214" s="239"/>
      <c r="C214" s="240" t="s">
        <v>697</v>
      </c>
      <c r="D214" s="207"/>
      <c r="E214" s="207"/>
      <c r="F214" s="241">
        <f>WORKDAY.INTL(H213,E214,1,Data!$C$3:$C$57)</f>
        <v>45869</v>
      </c>
      <c r="G214" s="242">
        <v>2</v>
      </c>
      <c r="H214" s="241">
        <f>WORKDAY.INTL(F214,G214,1,Data!$C$3:$C$57)</f>
        <v>45873</v>
      </c>
      <c r="I214" s="230" t="s">
        <v>525</v>
      </c>
      <c r="J214" s="632"/>
      <c r="K214" s="672"/>
      <c r="L214" s="673">
        <v>1</v>
      </c>
      <c r="M214" s="672">
        <v>46248</v>
      </c>
      <c r="N214" s="121"/>
      <c r="P214" s="244">
        <v>0</v>
      </c>
      <c r="Q214" s="244">
        <v>0</v>
      </c>
      <c r="R214" s="121"/>
      <c r="T214" s="123"/>
      <c r="U214" s="120"/>
      <c r="V214" s="120"/>
      <c r="W214" s="120"/>
      <c r="X214" s="120"/>
    </row>
    <row r="215" spans="2:24" s="111" customFormat="1" ht="14.25" customHeight="1">
      <c r="B215" s="239"/>
      <c r="C215" s="240" t="s">
        <v>681</v>
      </c>
      <c r="D215" s="207"/>
      <c r="E215" s="207"/>
      <c r="F215" s="241">
        <f>WORKDAY.INTL(H214,E215,1,Data!$C$3:$C$57)</f>
        <v>45873</v>
      </c>
      <c r="G215" s="242">
        <v>10</v>
      </c>
      <c r="H215" s="241">
        <f>WORKDAY.INTL(F215,G215,1,Data!$C$3:$C$57)</f>
        <v>45887</v>
      </c>
      <c r="I215" s="230" t="s">
        <v>525</v>
      </c>
      <c r="J215" s="632"/>
      <c r="K215" s="672"/>
      <c r="L215" s="673">
        <v>5</v>
      </c>
      <c r="M215" s="672"/>
      <c r="N215" s="121"/>
      <c r="P215" s="244">
        <v>0</v>
      </c>
      <c r="Q215" s="244">
        <v>0</v>
      </c>
      <c r="R215" s="121"/>
      <c r="T215" s="123"/>
      <c r="U215" s="120"/>
    </row>
    <row r="216" spans="2:24" s="111" customFormat="1" ht="14.25" customHeight="1">
      <c r="B216" s="239"/>
      <c r="C216" s="240" t="s">
        <v>682</v>
      </c>
      <c r="D216" s="207"/>
      <c r="E216" s="207"/>
      <c r="F216" s="241">
        <f>WORKDAY.INTL(H215,E216,1,Data!$C$3:$C$57)</f>
        <v>45887</v>
      </c>
      <c r="G216" s="242">
        <v>1</v>
      </c>
      <c r="H216" s="241">
        <f>WORKDAY.INTL(F216,G216,1,Data!$C$3:$C$57)</f>
        <v>45888</v>
      </c>
      <c r="I216" s="230" t="s">
        <v>525</v>
      </c>
      <c r="J216" s="632"/>
      <c r="K216" s="672"/>
      <c r="L216" s="673">
        <v>1</v>
      </c>
      <c r="M216" s="672"/>
      <c r="N216" s="121"/>
      <c r="P216" s="244">
        <v>0</v>
      </c>
      <c r="Q216" s="244">
        <v>0</v>
      </c>
      <c r="R216" s="121"/>
      <c r="T216" s="123"/>
      <c r="U216" s="120"/>
      <c r="V216" s="120"/>
      <c r="W216" s="120"/>
      <c r="X216" s="120"/>
    </row>
    <row r="217" spans="2:24" s="111" customFormat="1" ht="14.25" customHeight="1">
      <c r="B217" s="231"/>
      <c r="C217" s="207"/>
      <c r="D217" s="207"/>
      <c r="E217" s="207"/>
      <c r="F217" s="232"/>
      <c r="G217" s="232"/>
      <c r="H217" s="233"/>
      <c r="I217" s="230"/>
      <c r="J217" s="632"/>
      <c r="K217" s="674"/>
      <c r="L217" s="674"/>
      <c r="M217" s="675"/>
      <c r="N217" s="121"/>
      <c r="R217" s="121"/>
      <c r="T217" s="123"/>
      <c r="U217" s="120"/>
      <c r="V217" s="120"/>
      <c r="W217" s="120"/>
      <c r="X217" s="120"/>
    </row>
    <row r="218" spans="2:24" s="111" customFormat="1" ht="14.25" customHeight="1">
      <c r="B218" s="235">
        <v>12</v>
      </c>
      <c r="C218" s="236" t="s">
        <v>698</v>
      </c>
      <c r="D218" s="211"/>
      <c r="E218" s="211"/>
      <c r="F218" s="237">
        <f>MIN(F219:F240)</f>
        <v>45812</v>
      </c>
      <c r="G218" s="238">
        <f>H218-F218</f>
        <v>126</v>
      </c>
      <c r="H218" s="237">
        <f>MAX(H219:H240)</f>
        <v>45938</v>
      </c>
      <c r="I218" s="212" t="s">
        <v>523</v>
      </c>
      <c r="J218" s="631"/>
      <c r="K218" s="670">
        <f>MIN(K219:K240)</f>
        <v>46134</v>
      </c>
      <c r="L218" s="671">
        <f>NETWORKDAYS(K218,M218,Data!$C$3:$C$57)</f>
        <v>85</v>
      </c>
      <c r="M218" s="670">
        <f>MAX(M219:M240)</f>
        <v>46258</v>
      </c>
      <c r="N218" s="121" t="s">
        <v>641</v>
      </c>
      <c r="O218" s="113"/>
      <c r="P218" s="351">
        <f>AVERAGE(P219:P240)</f>
        <v>0</v>
      </c>
      <c r="Q218" s="351">
        <f ca="1">AVERAGE(Q219:Q240)</f>
        <v>0</v>
      </c>
      <c r="R218" s="121"/>
      <c r="T218" s="3"/>
      <c r="U218" s="120"/>
      <c r="V218" s="120"/>
      <c r="W218" s="120"/>
      <c r="X218" s="120"/>
    </row>
    <row r="219" spans="2:24" s="111" customFormat="1" ht="14.25" customHeight="1">
      <c r="B219" s="239"/>
      <c r="C219" s="240" t="s">
        <v>642</v>
      </c>
      <c r="D219" s="207"/>
      <c r="E219" s="207"/>
      <c r="F219" s="241">
        <f>F156+2</f>
        <v>45812</v>
      </c>
      <c r="G219" s="242">
        <v>2</v>
      </c>
      <c r="H219" s="241">
        <f>WORKDAY.INTL(F219,G219,1,Data!$C$3:$C$57)</f>
        <v>45814</v>
      </c>
      <c r="I219" s="230" t="s">
        <v>525</v>
      </c>
      <c r="J219" s="632"/>
      <c r="K219" s="713">
        <f>M21</f>
        <v>46134</v>
      </c>
      <c r="L219" s="673">
        <v>1</v>
      </c>
      <c r="M219" s="672">
        <f>WORKDAY.INTL(K219,L219,1,Data!$C$3:$C$57)</f>
        <v>46135</v>
      </c>
      <c r="N219" s="121"/>
      <c r="P219" s="244">
        <v>0</v>
      </c>
      <c r="Q219" s="244">
        <f t="shared" ref="Q219:Q240" ca="1" si="15">_xlfn.LET(
  _xlpm.s,VALUE($K219),
  _xlpm.e,VALUE($M219),
  IF(OR(_xlpm.s="",_xlpm.e=""),"", IF(_xlpm.e&lt;=_xlpm.s, IF(TODAY()&gt;=_xlpm.e,1,0), MAX(0,MIN(1,(TODAY()-_xlpm.s)/(_xlpm.e-_xlpm.s)))))
)</f>
        <v>0</v>
      </c>
      <c r="R219" s="121"/>
      <c r="T219" s="123"/>
      <c r="U219" s="120"/>
      <c r="V219" s="120"/>
      <c r="W219" s="120"/>
      <c r="X219" s="120"/>
    </row>
    <row r="220" spans="2:24" s="111" customFormat="1" ht="14.25" customHeight="1">
      <c r="B220" s="239"/>
      <c r="C220" s="604" t="s">
        <v>699</v>
      </c>
      <c r="D220" s="207"/>
      <c r="E220" s="207"/>
      <c r="F220" s="241">
        <f>WORKDAY.INTL(H219,E220,1,Data!$C$3:$C$57)</f>
        <v>45814</v>
      </c>
      <c r="G220" s="242">
        <v>1</v>
      </c>
      <c r="H220" s="241">
        <f>WORKDAY.INTL(F220,G220,1,Data!$C$3:$C$57)</f>
        <v>45817</v>
      </c>
      <c r="I220" s="230" t="s">
        <v>525</v>
      </c>
      <c r="J220" s="632"/>
      <c r="K220" s="672">
        <f>WORKDAY.INTL(M219,J220,1,Data!$C$3:$C$57)</f>
        <v>46135</v>
      </c>
      <c r="L220" s="673">
        <v>1</v>
      </c>
      <c r="M220" s="672">
        <f>WORKDAY.INTL(K220,L220,1,Data!$C$3:$C$57)</f>
        <v>46136</v>
      </c>
      <c r="N220" s="121"/>
      <c r="P220" s="244">
        <v>0</v>
      </c>
      <c r="Q220" s="244">
        <f t="shared" ca="1" si="15"/>
        <v>0</v>
      </c>
      <c r="R220" s="121"/>
      <c r="T220" s="123"/>
      <c r="U220" s="120"/>
      <c r="V220" s="120"/>
      <c r="W220" s="120"/>
      <c r="X220" s="120"/>
    </row>
    <row r="221" spans="2:24" s="111" customFormat="1" ht="14.25" customHeight="1">
      <c r="B221" s="239"/>
      <c r="C221" s="605" t="s">
        <v>700</v>
      </c>
      <c r="D221" s="207"/>
      <c r="E221" s="207"/>
      <c r="F221" s="241">
        <f>WORKDAY.INTL(H220,E221,1,Data!$C$3:$C$57)</f>
        <v>45817</v>
      </c>
      <c r="G221" s="242">
        <v>2</v>
      </c>
      <c r="H221" s="241">
        <f>WORKDAY.INTL(F221,G221,1,Data!$C$3:$C$57)</f>
        <v>45819</v>
      </c>
      <c r="I221" s="230" t="s">
        <v>525</v>
      </c>
      <c r="J221" s="632"/>
      <c r="K221" s="672">
        <f>WORKDAY.INTL(M220,J221,1,)</f>
        <v>46136</v>
      </c>
      <c r="L221" s="673">
        <v>2</v>
      </c>
      <c r="M221" s="672">
        <f>WORKDAY.INTL(K221,L221,1,)</f>
        <v>46140</v>
      </c>
      <c r="N221" s="121"/>
      <c r="P221" s="244">
        <v>0</v>
      </c>
      <c r="Q221" s="244">
        <f t="shared" ca="1" si="15"/>
        <v>0</v>
      </c>
      <c r="R221" s="121"/>
      <c r="T221" s="123"/>
      <c r="U221" s="120"/>
      <c r="V221" s="120"/>
      <c r="W221" s="120"/>
      <c r="X221" s="120"/>
    </row>
    <row r="222" spans="2:24" s="111" customFormat="1" ht="14.25" customHeight="1">
      <c r="B222" s="239"/>
      <c r="C222" s="240" t="s">
        <v>701</v>
      </c>
      <c r="D222" s="207"/>
      <c r="E222" s="207">
        <v>0</v>
      </c>
      <c r="F222" s="241">
        <f>WORKDAY.INTL(H220,E222,1,Data!$C$3:$C$57)</f>
        <v>45817</v>
      </c>
      <c r="G222" s="242">
        <v>1</v>
      </c>
      <c r="H222" s="241">
        <f>WORKDAY.INTL(F222,G222,1,Data!$C$3:$C$57)</f>
        <v>45818</v>
      </c>
      <c r="I222" s="230" t="s">
        <v>525</v>
      </c>
      <c r="J222" s="632">
        <v>0</v>
      </c>
      <c r="K222" s="672">
        <f>WORKDAY.INTL(K219,J222,1,Data!$C$3:$C$57)</f>
        <v>46134</v>
      </c>
      <c r="L222" s="673">
        <v>1</v>
      </c>
      <c r="M222" s="672">
        <f>WORKDAY.INTL(K222,L222,1,Data!$C$3:$C$57)</f>
        <v>46135</v>
      </c>
      <c r="N222" s="121"/>
      <c r="P222" s="244">
        <v>0</v>
      </c>
      <c r="Q222" s="244">
        <f t="shared" ca="1" si="15"/>
        <v>0</v>
      </c>
      <c r="R222" s="121"/>
      <c r="T222" s="123"/>
      <c r="U222" s="120"/>
      <c r="V222" s="120"/>
      <c r="W222" s="120"/>
      <c r="X222" s="120"/>
    </row>
    <row r="223" spans="2:24" s="111" customFormat="1" ht="14.25" customHeight="1">
      <c r="B223" s="239"/>
      <c r="C223" s="240" t="s">
        <v>702</v>
      </c>
      <c r="D223" s="207"/>
      <c r="E223" s="207"/>
      <c r="F223" s="241">
        <f>WORKDAY.INTL(H221,E223,1,Data!$C$3:$C$57)</f>
        <v>45819</v>
      </c>
      <c r="G223" s="242">
        <v>12</v>
      </c>
      <c r="H223" s="241">
        <f>WORKDAY.INTL(F223,G223,1,Data!$C$3:$C$57)</f>
        <v>45838</v>
      </c>
      <c r="I223" s="230" t="s">
        <v>525</v>
      </c>
      <c r="J223" s="632"/>
      <c r="K223" s="672">
        <f>WORKDAY.INTL(M221,J223,1,)</f>
        <v>46140</v>
      </c>
      <c r="L223" s="673">
        <v>15</v>
      </c>
      <c r="M223" s="672">
        <f>WORKDAY.INTL(K223,L223,1,)</f>
        <v>46161</v>
      </c>
      <c r="N223" s="121"/>
      <c r="P223" s="244">
        <v>0</v>
      </c>
      <c r="Q223" s="244">
        <f t="shared" ca="1" si="15"/>
        <v>0</v>
      </c>
      <c r="R223" s="121"/>
      <c r="T223" s="123"/>
      <c r="U223" s="120"/>
      <c r="V223" s="120"/>
      <c r="W223" s="120"/>
      <c r="X223" s="120"/>
    </row>
    <row r="224" spans="2:24" s="111" customFormat="1" ht="14.25" customHeight="1">
      <c r="B224" s="239"/>
      <c r="C224" s="240" t="s">
        <v>703</v>
      </c>
      <c r="D224" s="207"/>
      <c r="E224" s="207"/>
      <c r="F224" s="241">
        <f>WORKDAY.INTL(H222,E224,1,Data!$C$3:$C$57)</f>
        <v>45818</v>
      </c>
      <c r="G224" s="242">
        <v>17</v>
      </c>
      <c r="H224" s="241">
        <f>WORKDAY.INTL(F224,G224,1,Data!$C$3:$C$57)</f>
        <v>45842</v>
      </c>
      <c r="I224" s="230" t="s">
        <v>525</v>
      </c>
      <c r="J224" s="632"/>
      <c r="K224" s="672">
        <f>WORKDAY.INTL(M222,J224,1,)</f>
        <v>46135</v>
      </c>
      <c r="L224" s="673">
        <v>15</v>
      </c>
      <c r="M224" s="672">
        <f>WORKDAY.INTL(K224,L224,1,)</f>
        <v>46156</v>
      </c>
      <c r="N224" s="121"/>
      <c r="P224" s="244">
        <v>0</v>
      </c>
      <c r="Q224" s="244">
        <f t="shared" ca="1" si="15"/>
        <v>0</v>
      </c>
      <c r="R224" s="121"/>
      <c r="T224" s="123"/>
      <c r="U224" s="120"/>
      <c r="V224" s="120"/>
      <c r="W224" s="120"/>
      <c r="X224" s="120"/>
    </row>
    <row r="225" spans="2:27" s="111" customFormat="1" ht="14.25" customHeight="1">
      <c r="B225" s="239"/>
      <c r="C225" s="240" t="s">
        <v>704</v>
      </c>
      <c r="D225" s="207"/>
      <c r="E225" s="207"/>
      <c r="F225" s="241">
        <f>WORKDAY.INTL(H223,E225,1,Data!$C$3:$C$57)</f>
        <v>45838</v>
      </c>
      <c r="G225" s="242">
        <v>8</v>
      </c>
      <c r="H225" s="241">
        <f>WORKDAY.INTL(F225,G225,1,Data!$C$3:$C$57)</f>
        <v>45848</v>
      </c>
      <c r="I225" s="230" t="s">
        <v>525</v>
      </c>
      <c r="J225" s="632"/>
      <c r="K225" s="672">
        <f>WORKDAY.INTL(M223,J225,1,Data!$C$3:$C$57)</f>
        <v>46161</v>
      </c>
      <c r="L225" s="673">
        <v>8</v>
      </c>
      <c r="M225" s="672">
        <f>WORKDAY.INTL(K225,L225,1,Data!$C$3:$C$57)</f>
        <v>46171</v>
      </c>
      <c r="N225" s="121"/>
      <c r="P225" s="244">
        <v>0</v>
      </c>
      <c r="Q225" s="244">
        <f t="shared" ca="1" si="15"/>
        <v>0</v>
      </c>
      <c r="R225" s="121"/>
      <c r="T225" s="123"/>
      <c r="U225" s="120"/>
      <c r="V225" s="120"/>
      <c r="W225" s="120"/>
      <c r="X225" s="120"/>
    </row>
    <row r="226" spans="2:27" s="111" customFormat="1" ht="14.25" customHeight="1">
      <c r="B226" s="239"/>
      <c r="C226" s="240" t="s">
        <v>705</v>
      </c>
      <c r="D226" s="207"/>
      <c r="E226" s="207"/>
      <c r="F226" s="241">
        <f>WORKDAY.INTL(H224,E226,1,Data!$C$3:$C$57)</f>
        <v>45842</v>
      </c>
      <c r="G226" s="242">
        <v>11</v>
      </c>
      <c r="H226" s="241">
        <f>WORKDAY.INTL(F226,G226,1,Data!$C$3:$C$57)</f>
        <v>45859</v>
      </c>
      <c r="I226" s="230" t="s">
        <v>525</v>
      </c>
      <c r="J226" s="632"/>
      <c r="K226" s="672">
        <f>WORKDAY.INTL(M224,J226,1,Data!$C$3:$C$57)</f>
        <v>46156</v>
      </c>
      <c r="L226" s="673">
        <v>11</v>
      </c>
      <c r="M226" s="672">
        <f>WORKDAY.INTL(K226,L226,1,Data!$C$3:$C$57)</f>
        <v>46171</v>
      </c>
      <c r="N226" s="121"/>
      <c r="P226" s="244">
        <v>0</v>
      </c>
      <c r="Q226" s="244">
        <f t="shared" ca="1" si="15"/>
        <v>0</v>
      </c>
      <c r="R226" s="121"/>
      <c r="T226" s="123"/>
      <c r="U226" s="120"/>
      <c r="V226" s="120"/>
      <c r="W226" s="120"/>
      <c r="X226" s="120"/>
    </row>
    <row r="227" spans="2:27" s="111" customFormat="1" ht="14.25" customHeight="1">
      <c r="B227" s="239"/>
      <c r="C227" s="240" t="s">
        <v>650</v>
      </c>
      <c r="D227" s="207"/>
      <c r="E227" s="207">
        <v>-4</v>
      </c>
      <c r="F227" s="241">
        <f>WORKDAY.INTL(H224,E227,1,Data!$C$3:$C$57)</f>
        <v>45838</v>
      </c>
      <c r="G227" s="242">
        <v>3</v>
      </c>
      <c r="H227" s="241">
        <f>WORKDAY.INTL(F227,G227,1,Data!$C$3:$C$57)</f>
        <v>45841</v>
      </c>
      <c r="I227" s="230" t="s">
        <v>525</v>
      </c>
      <c r="J227" s="632"/>
      <c r="K227" s="672">
        <f>M119</f>
        <v>46157</v>
      </c>
      <c r="L227" s="673">
        <v>3</v>
      </c>
      <c r="M227" s="672">
        <f>WORKDAY.INTL(K227,L227,1,Data!$C$3:$C$57)</f>
        <v>46162</v>
      </c>
      <c r="N227" s="121"/>
      <c r="P227" s="244">
        <v>0</v>
      </c>
      <c r="Q227" s="244">
        <f t="shared" ca="1" si="15"/>
        <v>0</v>
      </c>
      <c r="R227" s="121"/>
      <c r="T227" s="123"/>
      <c r="U227" s="120"/>
      <c r="V227" s="120"/>
      <c r="W227" s="120"/>
      <c r="X227" s="120"/>
    </row>
    <row r="228" spans="2:27" s="111" customFormat="1" ht="14.25" customHeight="1">
      <c r="B228" s="239"/>
      <c r="C228" s="240" t="s">
        <v>653</v>
      </c>
      <c r="D228" s="207"/>
      <c r="E228" s="207">
        <v>-4</v>
      </c>
      <c r="F228" s="241">
        <f>WORKDAY.INTL(H225,E228,1,Data!$C$3:$C$57)</f>
        <v>45842</v>
      </c>
      <c r="G228" s="242">
        <v>3</v>
      </c>
      <c r="H228" s="241">
        <f>WORKDAY.INTL(F228,G228,1,Data!$C$3:$C$57)</f>
        <v>45847</v>
      </c>
      <c r="I228" s="230" t="s">
        <v>525</v>
      </c>
      <c r="J228" s="632">
        <v>-5</v>
      </c>
      <c r="K228" s="672">
        <f>WORKDAY.INTL(K232,J228,1,Data!$C$3:$C$57)</f>
        <v>46176</v>
      </c>
      <c r="L228" s="673">
        <v>3</v>
      </c>
      <c r="M228" s="672">
        <f>WORKDAY.INTL(K228,L228,1,Data!$C$3:$C$57)</f>
        <v>46181</v>
      </c>
      <c r="N228" s="121"/>
      <c r="P228" s="244">
        <v>0</v>
      </c>
      <c r="Q228" s="244">
        <f t="shared" ca="1" si="15"/>
        <v>0</v>
      </c>
      <c r="R228" s="121"/>
      <c r="T228" s="123"/>
      <c r="U228" s="120"/>
      <c r="V228" s="120"/>
      <c r="W228" s="120"/>
      <c r="X228" s="120"/>
    </row>
    <row r="229" spans="2:27" s="111" customFormat="1" ht="14.25" customHeight="1">
      <c r="B229" s="239"/>
      <c r="C229" s="240" t="s">
        <v>706</v>
      </c>
      <c r="D229" s="207"/>
      <c r="E229" s="207">
        <v>-2</v>
      </c>
      <c r="F229" s="241">
        <f>WORKDAY.INTL(H224,E229,1,Data!$C$3:$C$57)</f>
        <v>45840</v>
      </c>
      <c r="G229" s="242">
        <v>1</v>
      </c>
      <c r="H229" s="241">
        <f>WORKDAY.INTL(F229,G229,1,Data!$C$3:$C$57)</f>
        <v>45841</v>
      </c>
      <c r="I229" s="230" t="s">
        <v>525</v>
      </c>
      <c r="J229" s="632">
        <v>-3</v>
      </c>
      <c r="K229" s="672">
        <f>WORKDAY.INTL(M224,J229,1,Data!$C$3:$C$57)</f>
        <v>46153</v>
      </c>
      <c r="L229" s="673">
        <v>1</v>
      </c>
      <c r="M229" s="672">
        <f>WORKDAY.INTL(K229,L229,1,Data!$C$3:$C$57)</f>
        <v>46154</v>
      </c>
      <c r="N229" s="121"/>
      <c r="P229" s="244">
        <v>0</v>
      </c>
      <c r="Q229" s="244">
        <f t="shared" ca="1" si="15"/>
        <v>0</v>
      </c>
      <c r="R229" s="121"/>
      <c r="T229" s="123"/>
      <c r="U229" s="120"/>
      <c r="V229" s="120"/>
      <c r="W229" s="120"/>
      <c r="X229" s="120"/>
    </row>
    <row r="230" spans="2:27" s="111" customFormat="1" ht="14.25" customHeight="1">
      <c r="B230" s="239"/>
      <c r="C230" s="240" t="s">
        <v>707</v>
      </c>
      <c r="D230" s="207"/>
      <c r="E230" s="207"/>
      <c r="F230" s="241">
        <f>WORKDAY.INTL(H229,E230,1,Data!$C$3:$C$57)</f>
        <v>45841</v>
      </c>
      <c r="G230" s="242">
        <v>1</v>
      </c>
      <c r="H230" s="241">
        <f>WORKDAY.INTL(F230,G230,1,Data!$C$3:$C$57)</f>
        <v>45842</v>
      </c>
      <c r="I230" s="230" t="s">
        <v>525</v>
      </c>
      <c r="J230" s="632"/>
      <c r="K230" s="672">
        <f>WORKDAY.INTL(M229,J230,1,Data!$C$3:$C$57)</f>
        <v>46154</v>
      </c>
      <c r="L230" s="673">
        <v>1</v>
      </c>
      <c r="M230" s="672">
        <f>WORKDAY.INTL(K230,L230,1,Data!$C$3:$C$57)</f>
        <v>46155</v>
      </c>
      <c r="N230" s="121"/>
      <c r="P230" s="244">
        <v>0</v>
      </c>
      <c r="Q230" s="244">
        <f t="shared" ca="1" si="15"/>
        <v>0</v>
      </c>
      <c r="R230" s="121"/>
      <c r="T230" s="123"/>
      <c r="U230" s="120"/>
      <c r="V230" s="120"/>
      <c r="W230" s="120"/>
      <c r="X230" s="120"/>
    </row>
    <row r="231" spans="2:27" s="111" customFormat="1" ht="14.25" customHeight="1">
      <c r="B231" s="239"/>
      <c r="C231" s="240" t="s">
        <v>708</v>
      </c>
      <c r="D231" s="207"/>
      <c r="E231" s="207"/>
      <c r="F231" s="241">
        <f>WORKDAY.INTL(H230,E231,1,Data!$C$3:$C$57)</f>
        <v>45842</v>
      </c>
      <c r="G231" s="242">
        <v>18</v>
      </c>
      <c r="H231" s="241">
        <f>WORKDAY.INTL(F231,G231,1,Data!$C$3:$C$57)</f>
        <v>45868</v>
      </c>
      <c r="I231" s="230" t="s">
        <v>525</v>
      </c>
      <c r="J231" s="632"/>
      <c r="K231" s="672">
        <f>WORKDAY.INTL(M230,J231,1,Data!$C$3:$C$57)</f>
        <v>46155</v>
      </c>
      <c r="L231" s="673">
        <v>20</v>
      </c>
      <c r="M231" s="672">
        <f>WORKDAY.INTL(K231,L231,1,Data!$C$3:$C$57)</f>
        <v>46183</v>
      </c>
      <c r="N231" s="121"/>
      <c r="P231" s="244">
        <v>0</v>
      </c>
      <c r="Q231" s="244">
        <f t="shared" ca="1" si="15"/>
        <v>0</v>
      </c>
      <c r="R231" s="121"/>
      <c r="T231" s="123"/>
      <c r="U231" s="120"/>
      <c r="V231" s="120"/>
      <c r="W231" s="120"/>
      <c r="X231" s="120"/>
    </row>
    <row r="232" spans="2:27" s="111" customFormat="1" ht="14.25" customHeight="1">
      <c r="B232" s="239"/>
      <c r="C232" s="240" t="s">
        <v>709</v>
      </c>
      <c r="D232" s="207"/>
      <c r="E232" s="207"/>
      <c r="F232" s="241">
        <f>WORKDAY.INTL(H231,E232,1,Data!$C$3:$C$57)</f>
        <v>45868</v>
      </c>
      <c r="G232" s="242">
        <v>18</v>
      </c>
      <c r="H232" s="241">
        <f>WORKDAY.INTL(F232,G232,1,Data!$C$3:$C$57)</f>
        <v>45894</v>
      </c>
      <c r="I232" s="230" t="s">
        <v>525</v>
      </c>
      <c r="J232" s="632"/>
      <c r="K232" s="672">
        <f>WORKDAY.INTL(M231,J232,1,Data!$C$3:$C$57)</f>
        <v>46183</v>
      </c>
      <c r="L232" s="673">
        <v>20</v>
      </c>
      <c r="M232" s="672">
        <f>WORKDAY.INTL(K232,L232,1,Data!$C$3:$C$57)</f>
        <v>46212</v>
      </c>
      <c r="N232" s="121"/>
      <c r="P232" s="244">
        <v>0</v>
      </c>
      <c r="Q232" s="244">
        <f t="shared" ca="1" si="15"/>
        <v>0</v>
      </c>
      <c r="R232" s="121"/>
      <c r="T232" s="123"/>
      <c r="U232" s="120"/>
      <c r="V232" s="120"/>
      <c r="W232" s="120"/>
      <c r="X232" s="120"/>
    </row>
    <row r="233" spans="2:27" s="111" customFormat="1" ht="14.25" customHeight="1">
      <c r="B233" s="239"/>
      <c r="C233" s="240" t="s">
        <v>710</v>
      </c>
      <c r="D233" s="207"/>
      <c r="E233" s="207"/>
      <c r="F233" s="241">
        <f>WORKDAY.INTL(H231,E233,1,Data!$C$3:$C$57)</f>
        <v>45868</v>
      </c>
      <c r="G233" s="242">
        <v>8</v>
      </c>
      <c r="H233" s="241">
        <f>WORKDAY.INTL(F233,G233,1,Data!$C$3:$C$57)</f>
        <v>45880</v>
      </c>
      <c r="I233" s="230" t="s">
        <v>525</v>
      </c>
      <c r="J233" s="632"/>
      <c r="K233" s="672">
        <f>WORKDAY.INTL(M231,J233,1,Data!$C$3:$C$57)</f>
        <v>46183</v>
      </c>
      <c r="L233" s="673">
        <v>8</v>
      </c>
      <c r="M233" s="672">
        <f>WORKDAY.INTL(K233,L233,1,Data!$C$3:$C$57)</f>
        <v>46196</v>
      </c>
      <c r="N233" s="121"/>
      <c r="P233" s="244">
        <v>0</v>
      </c>
      <c r="Q233" s="244">
        <f t="shared" ca="1" si="15"/>
        <v>0</v>
      </c>
      <c r="R233" s="121"/>
      <c r="T233" s="123"/>
      <c r="U233" s="120"/>
      <c r="V233" s="120"/>
      <c r="W233" s="120"/>
      <c r="X233" s="120"/>
    </row>
    <row r="234" spans="2:27" s="111" customFormat="1" ht="14.25" customHeight="1">
      <c r="B234" s="239"/>
      <c r="C234" s="240" t="s">
        <v>711</v>
      </c>
      <c r="D234" s="207"/>
      <c r="E234" s="207"/>
      <c r="F234" s="241">
        <f>WORKDAY.INTL(H233,E234,1,Data!$C$3:$C$57)</f>
        <v>45880</v>
      </c>
      <c r="G234" s="242">
        <v>5</v>
      </c>
      <c r="H234" s="241">
        <f>WORKDAY.INTL(F234,G234,1,Data!$C$3:$C$57)</f>
        <v>45887</v>
      </c>
      <c r="I234" s="230" t="s">
        <v>525</v>
      </c>
      <c r="J234" s="632"/>
      <c r="K234" s="672">
        <f>WORKDAY.INTL(M233,J234,1,Data!$C$3:$C$57)</f>
        <v>46196</v>
      </c>
      <c r="L234" s="673">
        <v>5</v>
      </c>
      <c r="M234" s="672">
        <f>WORKDAY.INTL(K234,L234,1,Data!$C$3:$C$57)</f>
        <v>46203</v>
      </c>
      <c r="N234" s="121"/>
      <c r="P234" s="244">
        <v>0</v>
      </c>
      <c r="Q234" s="244">
        <f t="shared" ca="1" si="15"/>
        <v>0</v>
      </c>
      <c r="R234" s="121"/>
      <c r="T234" s="123"/>
      <c r="U234" s="120"/>
      <c r="V234" s="120"/>
      <c r="W234" s="120"/>
      <c r="X234" s="120"/>
    </row>
    <row r="235" spans="2:27" s="111" customFormat="1" ht="14.25" customHeight="1">
      <c r="B235" s="239"/>
      <c r="C235" s="240" t="s">
        <v>712</v>
      </c>
      <c r="D235" s="207"/>
      <c r="E235" s="207"/>
      <c r="F235" s="241">
        <f>WORKDAY.INTL(H232,E235,1,Data!$C$3:$C$57)</f>
        <v>45894</v>
      </c>
      <c r="G235" s="242">
        <v>8</v>
      </c>
      <c r="H235" s="241">
        <f>WORKDAY.INTL(F235,G235,1,Data!$C$3:$C$57)</f>
        <v>45904</v>
      </c>
      <c r="I235" s="230" t="s">
        <v>525</v>
      </c>
      <c r="J235" s="632"/>
      <c r="K235" s="672">
        <f>WORKDAY.INTL(M232,J235,1,Data!$C$3:$C$57)</f>
        <v>46212</v>
      </c>
      <c r="L235" s="673">
        <v>8</v>
      </c>
      <c r="M235" s="672">
        <f>WORKDAY.INTL(K235,L235,1,Data!$C$3:$C$57)</f>
        <v>46224</v>
      </c>
      <c r="N235" s="121"/>
      <c r="P235" s="244">
        <v>0</v>
      </c>
      <c r="Q235" s="244">
        <f t="shared" ca="1" si="15"/>
        <v>0</v>
      </c>
      <c r="R235" s="121"/>
      <c r="T235" s="123"/>
      <c r="U235" s="120"/>
      <c r="V235" s="120"/>
      <c r="W235" s="120"/>
      <c r="X235" s="120"/>
    </row>
    <row r="236" spans="2:27" s="111" customFormat="1" ht="14.25" customHeight="1">
      <c r="B236" s="239"/>
      <c r="C236" s="240" t="s">
        <v>713</v>
      </c>
      <c r="D236" s="207"/>
      <c r="E236" s="207"/>
      <c r="F236" s="241">
        <f>WORKDAY.INTL(H235,E236,1,Data!$C$3:$C$57)</f>
        <v>45904</v>
      </c>
      <c r="G236" s="242">
        <v>5</v>
      </c>
      <c r="H236" s="241">
        <f>WORKDAY.INTL(F236,G236,1,Data!$C$3:$C$57)</f>
        <v>45911</v>
      </c>
      <c r="I236" s="230" t="s">
        <v>525</v>
      </c>
      <c r="J236" s="632"/>
      <c r="K236" s="672">
        <f>WORKDAY.INTL(M235,J236,1,Data!$C$3:$C$57)</f>
        <v>46224</v>
      </c>
      <c r="L236" s="673">
        <v>5</v>
      </c>
      <c r="M236" s="672">
        <f>WORKDAY.INTL(K236,L236,1,Data!$C$3:$C$57)</f>
        <v>46231</v>
      </c>
      <c r="N236" s="121"/>
      <c r="P236" s="244">
        <v>0</v>
      </c>
      <c r="Q236" s="244">
        <f t="shared" ca="1" si="15"/>
        <v>0</v>
      </c>
      <c r="R236" s="121"/>
      <c r="T236" s="123"/>
      <c r="U236" s="120"/>
      <c r="V236" s="120"/>
      <c r="W236" s="120"/>
      <c r="X236" s="120"/>
    </row>
    <row r="237" spans="2:27" s="111" customFormat="1" ht="14.25" customHeight="1">
      <c r="B237" s="239"/>
      <c r="C237" s="240" t="s">
        <v>679</v>
      </c>
      <c r="D237" s="207"/>
      <c r="E237" s="207">
        <v>-5</v>
      </c>
      <c r="F237" s="241">
        <f>WORKDAY.INTL(H236,E237,1,Data!$C$3:$C$57)</f>
        <v>45904</v>
      </c>
      <c r="G237" s="242">
        <v>10</v>
      </c>
      <c r="H237" s="241">
        <f>WORKDAY.INTL(F237,G237,1,Data!$C$3:$C$57)</f>
        <v>45918</v>
      </c>
      <c r="I237" s="230" t="s">
        <v>525</v>
      </c>
      <c r="J237" s="632">
        <v>-5</v>
      </c>
      <c r="K237" s="672">
        <f>WORKDAY.INTL(M236,J237,1,Data!$C$3:$C$57)</f>
        <v>46224</v>
      </c>
      <c r="L237" s="673">
        <v>15</v>
      </c>
      <c r="M237" s="672">
        <f>WORKDAY.INTL(K237,L237,1,Data!$C$3:$C$57)</f>
        <v>46246</v>
      </c>
      <c r="N237" s="121"/>
      <c r="P237" s="244">
        <v>0</v>
      </c>
      <c r="Q237" s="244">
        <f t="shared" ca="1" si="15"/>
        <v>0</v>
      </c>
      <c r="R237" s="121"/>
      <c r="T237" s="123"/>
      <c r="U237" s="120"/>
      <c r="V237" s="120"/>
      <c r="W237" s="120"/>
      <c r="X237" s="120"/>
    </row>
    <row r="238" spans="2:27" s="111" customFormat="1" ht="14.25" customHeight="1">
      <c r="B238" s="239"/>
      <c r="C238" s="240" t="s">
        <v>714</v>
      </c>
      <c r="D238" s="207"/>
      <c r="E238" s="207"/>
      <c r="F238" s="241">
        <f>WORKDAY.INTL(H237,E238,1,Data!$C$3:$C$57)</f>
        <v>45918</v>
      </c>
      <c r="G238" s="242">
        <v>2</v>
      </c>
      <c r="H238" s="241">
        <f>WORKDAY.INTL(F238,G238,1,Data!$C$3:$C$57)</f>
        <v>45922</v>
      </c>
      <c r="I238" s="230" t="s">
        <v>525</v>
      </c>
      <c r="J238" s="632"/>
      <c r="K238" s="672">
        <f>WORKDAY.INTL(M237,J238,1,Data!$C$3:$C$57)</f>
        <v>46246</v>
      </c>
      <c r="L238" s="673">
        <v>2</v>
      </c>
      <c r="M238" s="672">
        <f>WORKDAY.INTL(K238,L238,1,Data!$C$3:$C$57)</f>
        <v>46248</v>
      </c>
      <c r="N238" s="121"/>
      <c r="P238" s="244">
        <v>0</v>
      </c>
      <c r="Q238" s="244">
        <f t="shared" ca="1" si="15"/>
        <v>0</v>
      </c>
      <c r="R238" s="121"/>
      <c r="T238" s="123"/>
      <c r="U238" s="120"/>
      <c r="V238" s="120"/>
      <c r="W238" s="120"/>
      <c r="X238" s="120"/>
    </row>
    <row r="239" spans="2:27" s="111" customFormat="1" ht="14.25" customHeight="1">
      <c r="B239" s="239"/>
      <c r="C239" s="240" t="s">
        <v>681</v>
      </c>
      <c r="D239" s="207"/>
      <c r="E239" s="207"/>
      <c r="F239" s="241">
        <f>WORKDAY.INTL(H238,E239,1,Data!$C$3:$C$57)</f>
        <v>45922</v>
      </c>
      <c r="G239" s="242">
        <v>10</v>
      </c>
      <c r="H239" s="241">
        <f>WORKDAY.INTL(F239,G239,1,Data!$C$3:$C$57)</f>
        <v>45937</v>
      </c>
      <c r="I239" s="230" t="s">
        <v>525</v>
      </c>
      <c r="J239" s="632"/>
      <c r="K239" s="672">
        <f>WORKDAY.INTL(M238,J239,1,Data!$C$3:$C$57)</f>
        <v>46248</v>
      </c>
      <c r="L239" s="673">
        <v>5</v>
      </c>
      <c r="M239" s="672">
        <f>WORKDAY.INTL(K239,L239,1,Data!$C$3:$C$57)</f>
        <v>46255</v>
      </c>
      <c r="N239" s="121"/>
      <c r="P239" s="244">
        <v>0</v>
      </c>
      <c r="Q239" s="244">
        <f t="shared" ca="1" si="15"/>
        <v>0</v>
      </c>
      <c r="R239" s="121"/>
      <c r="T239" s="123"/>
      <c r="U239" s="120"/>
    </row>
    <row r="240" spans="2:27" s="111" customFormat="1" ht="14.25" customHeight="1">
      <c r="B240" s="239"/>
      <c r="C240" s="240" t="s">
        <v>682</v>
      </c>
      <c r="D240" s="207"/>
      <c r="E240" s="207"/>
      <c r="F240" s="241">
        <f>WORKDAY.INTL(H239,E240,1,Data!$C$3:$C$57)</f>
        <v>45937</v>
      </c>
      <c r="G240" s="242">
        <v>1</v>
      </c>
      <c r="H240" s="241">
        <f>WORKDAY.INTL(F240,G240,1,Data!$C$3:$C$57)</f>
        <v>45938</v>
      </c>
      <c r="I240" s="230" t="s">
        <v>525</v>
      </c>
      <c r="J240" s="632"/>
      <c r="K240" s="672">
        <f>WORKDAY.INTL(M239,J240,1,Data!$C$3:$C$57)</f>
        <v>46255</v>
      </c>
      <c r="L240" s="673">
        <v>1</v>
      </c>
      <c r="M240" s="672">
        <f>WORKDAY.INTL(K240,L240,1,Data!$C$3:$C$57)</f>
        <v>46258</v>
      </c>
      <c r="N240" s="121"/>
      <c r="P240" s="244">
        <v>0</v>
      </c>
      <c r="Q240" s="244">
        <f t="shared" ca="1" si="15"/>
        <v>0</v>
      </c>
      <c r="R240" s="121"/>
      <c r="T240" s="123"/>
      <c r="U240" s="120"/>
      <c r="V240" s="117"/>
      <c r="W240" s="117"/>
      <c r="X240" s="117"/>
      <c r="Y240" s="113"/>
      <c r="Z240" s="113"/>
      <c r="AA240" s="113"/>
    </row>
    <row r="241" spans="2:29" s="111" customFormat="1" ht="14.25" customHeight="1">
      <c r="B241" s="231"/>
      <c r="C241" s="207"/>
      <c r="D241" s="207"/>
      <c r="E241" s="207"/>
      <c r="F241" s="232"/>
      <c r="G241" s="232"/>
      <c r="H241" s="233"/>
      <c r="I241" s="230"/>
      <c r="J241" s="632"/>
      <c r="K241" s="674"/>
      <c r="L241" s="674"/>
      <c r="M241" s="675"/>
      <c r="N241" s="121"/>
      <c r="R241" s="121"/>
      <c r="T241" s="123"/>
      <c r="U241" s="120"/>
      <c r="V241" s="120"/>
      <c r="W241" s="120"/>
      <c r="X241" s="120"/>
    </row>
    <row r="254" spans="2:29" s="111" customFormat="1" ht="14.25" customHeight="1">
      <c r="B254" s="231"/>
      <c r="C254" s="207"/>
      <c r="D254" s="207"/>
      <c r="E254" s="207"/>
      <c r="F254" s="232"/>
      <c r="G254" s="232"/>
      <c r="H254" s="233"/>
      <c r="I254" s="230"/>
      <c r="J254" s="632"/>
      <c r="K254" s="674"/>
      <c r="L254" s="674"/>
      <c r="M254" s="675"/>
      <c r="N254" s="121"/>
      <c r="R254" s="121"/>
      <c r="T254" s="123"/>
      <c r="U254" s="120"/>
      <c r="V254" s="120"/>
      <c r="W254" s="120"/>
      <c r="X254" s="120"/>
    </row>
    <row r="255" spans="2:29" s="111" customFormat="1" ht="14.25" customHeight="1">
      <c r="B255" s="235">
        <v>14</v>
      </c>
      <c r="C255" s="236" t="s">
        <v>720</v>
      </c>
      <c r="D255" s="211"/>
      <c r="E255" s="211"/>
      <c r="F255" s="237"/>
      <c r="G255" s="238"/>
      <c r="H255" s="237"/>
      <c r="I255" s="212" t="s">
        <v>523</v>
      </c>
      <c r="J255" s="631"/>
      <c r="K255" s="670">
        <f>K218+30</f>
        <v>46164</v>
      </c>
      <c r="L255" s="671" t="e">
        <f>NETWORKDAYS(K255,M255,Data!$C$3:$C$57)</f>
        <v>#REF!</v>
      </c>
      <c r="M255" s="670" t="e">
        <f>MAX(M256:M319)</f>
        <v>#REF!</v>
      </c>
      <c r="N255" s="121" t="s">
        <v>721</v>
      </c>
      <c r="O255" s="113"/>
      <c r="P255" s="351">
        <f>AVERAGE(P256:P319)</f>
        <v>0</v>
      </c>
      <c r="Q255" s="351">
        <f ca="1">AVERAGE(Q256:Q319)</f>
        <v>0</v>
      </c>
      <c r="R255" s="121"/>
      <c r="T255" s="3"/>
      <c r="U255" s="120"/>
      <c r="V255" s="120"/>
      <c r="W255" s="120"/>
      <c r="X255" s="120"/>
      <c r="AB255" s="113"/>
      <c r="AC255" s="113"/>
    </row>
    <row r="256" spans="2:29" s="113" customFormat="1" ht="14.25" customHeight="1">
      <c r="B256" s="239"/>
      <c r="C256" s="606" t="s">
        <v>642</v>
      </c>
      <c r="D256" s="207"/>
      <c r="E256" s="207"/>
      <c r="F256" s="241"/>
      <c r="G256" s="242"/>
      <c r="H256" s="241"/>
      <c r="I256" s="230" t="s">
        <v>525</v>
      </c>
      <c r="J256" s="632"/>
      <c r="K256" s="672">
        <f>WORKDAY.INTL(M131,J256,1,Data!$C$3:$C$57)</f>
        <v>46142</v>
      </c>
      <c r="L256" s="673">
        <v>1</v>
      </c>
      <c r="M256" s="672">
        <f>WORKDAY.INTL(K256,L256,1,Data!$C$3:$C$57)</f>
        <v>46146</v>
      </c>
      <c r="N256" s="121"/>
      <c r="O256" s="111"/>
      <c r="P256" s="244">
        <v>0</v>
      </c>
      <c r="Q256" s="244">
        <f t="shared" ref="Q256" ca="1" si="16">_xlfn.LET(
  _xlpm.s,VALUE($K256),
  _xlpm.e,VALUE($M256),
  IF(OR(_xlpm.s="",_xlpm.e=""),"", IF(_xlpm.e&lt;=_xlpm.s, IF(TODAY()&gt;=_xlpm.e,1,0), MAX(0,MIN(1,(TODAY()-_xlpm.s)/(_xlpm.e-_xlpm.s)))))
)</f>
        <v>0</v>
      </c>
      <c r="R256" s="121"/>
      <c r="S256" s="111"/>
      <c r="T256" s="122"/>
      <c r="U256" s="120"/>
      <c r="V256" s="120"/>
      <c r="W256" s="120"/>
      <c r="X256" s="120"/>
      <c r="Y256" s="111"/>
      <c r="Z256" s="111"/>
      <c r="AA256" s="111"/>
      <c r="AB256" s="111"/>
      <c r="AC256" s="111"/>
    </row>
    <row r="257" spans="2:24" s="111" customFormat="1" ht="14.25" customHeight="1">
      <c r="B257" s="239"/>
      <c r="C257" s="606" t="s">
        <v>722</v>
      </c>
      <c r="D257" s="207"/>
      <c r="E257" s="207"/>
      <c r="F257" s="241"/>
      <c r="G257" s="242"/>
      <c r="H257" s="241"/>
      <c r="I257" s="230" t="s">
        <v>525</v>
      </c>
      <c r="J257" s="632">
        <v>4</v>
      </c>
      <c r="K257" s="672"/>
      <c r="L257" s="673"/>
      <c r="M257" s="672"/>
      <c r="N257" s="121"/>
      <c r="P257" s="244">
        <v>0</v>
      </c>
      <c r="Q257" s="244">
        <v>0</v>
      </c>
      <c r="R257" s="121"/>
      <c r="T257" s="123"/>
      <c r="U257" s="120"/>
      <c r="V257" s="120"/>
      <c r="W257" s="120"/>
      <c r="X257" s="120"/>
    </row>
    <row r="258" spans="2:24" s="111" customFormat="1" ht="14.25" customHeight="1">
      <c r="B258" s="239"/>
      <c r="C258" s="606" t="s">
        <v>723</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724</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725</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726</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727</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728</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729</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730</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731</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732</v>
      </c>
      <c r="D267" s="207"/>
      <c r="E267" s="207"/>
      <c r="F267" s="241"/>
      <c r="G267" s="242"/>
      <c r="H267" s="241"/>
      <c r="I267" s="230" t="s">
        <v>525</v>
      </c>
      <c r="J267" s="632">
        <v>-2</v>
      </c>
      <c r="K267" s="672"/>
      <c r="L267" s="673"/>
      <c r="M267" s="672"/>
      <c r="N267" s="121"/>
      <c r="P267" s="244">
        <v>0</v>
      </c>
      <c r="Q267" s="244">
        <v>0</v>
      </c>
      <c r="R267" s="121"/>
      <c r="T267" s="123"/>
      <c r="U267" s="120"/>
      <c r="V267" s="120"/>
      <c r="W267" s="120"/>
      <c r="X267" s="120"/>
    </row>
    <row r="268" spans="2:24" s="111" customFormat="1" ht="14.25" customHeight="1">
      <c r="B268" s="239"/>
      <c r="C268" s="606" t="s">
        <v>733</v>
      </c>
      <c r="D268" s="207"/>
      <c r="E268" s="207"/>
      <c r="F268" s="241"/>
      <c r="G268" s="242"/>
      <c r="H268" s="241"/>
      <c r="I268" s="230" t="s">
        <v>525</v>
      </c>
      <c r="J268" s="632"/>
      <c r="K268" s="672"/>
      <c r="L268" s="673"/>
      <c r="M268" s="672"/>
      <c r="N268" s="121"/>
      <c r="P268" s="244">
        <v>0</v>
      </c>
      <c r="Q268" s="244">
        <v>0</v>
      </c>
      <c r="R268" s="121"/>
      <c r="T268" s="123"/>
      <c r="U268" s="120"/>
      <c r="V268" s="120"/>
      <c r="W268" s="120"/>
      <c r="X268" s="120"/>
    </row>
    <row r="269" spans="2:24" s="111" customFormat="1" ht="14.25" customHeight="1">
      <c r="B269" s="239"/>
      <c r="C269" s="606" t="s">
        <v>734</v>
      </c>
      <c r="D269" s="207"/>
      <c r="E269" s="207"/>
      <c r="F269" s="241"/>
      <c r="G269" s="242"/>
      <c r="H269" s="241"/>
      <c r="I269" s="230" t="s">
        <v>525</v>
      </c>
      <c r="J269" s="632"/>
      <c r="K269" s="672"/>
      <c r="L269" s="673"/>
      <c r="M269" s="672"/>
      <c r="N269" s="121"/>
      <c r="P269" s="244">
        <v>0</v>
      </c>
      <c r="Q269" s="244">
        <v>0</v>
      </c>
      <c r="R269" s="121"/>
      <c r="T269" s="123"/>
      <c r="U269" s="120"/>
      <c r="V269" s="120"/>
      <c r="W269" s="120"/>
      <c r="X269" s="120"/>
    </row>
    <row r="270" spans="2:24" s="111" customFormat="1" ht="14.25" customHeight="1">
      <c r="B270" s="239"/>
      <c r="C270" s="606" t="s">
        <v>735</v>
      </c>
      <c r="D270" s="207"/>
      <c r="E270" s="207"/>
      <c r="F270" s="241"/>
      <c r="G270" s="242"/>
      <c r="H270" s="241"/>
      <c r="I270" s="230" t="s">
        <v>525</v>
      </c>
      <c r="J270" s="632"/>
      <c r="K270" s="672"/>
      <c r="L270" s="673"/>
      <c r="M270" s="672"/>
      <c r="N270" s="121"/>
      <c r="P270" s="244">
        <v>0</v>
      </c>
      <c r="Q270" s="244">
        <v>0</v>
      </c>
      <c r="R270" s="121"/>
      <c r="T270" s="123"/>
      <c r="U270" s="120"/>
      <c r="V270" s="120"/>
      <c r="W270" s="120"/>
      <c r="X270" s="120"/>
    </row>
    <row r="271" spans="2:24" s="111" customFormat="1" ht="14.25" customHeight="1">
      <c r="B271" s="239"/>
      <c r="C271" s="606" t="s">
        <v>736</v>
      </c>
      <c r="D271" s="207"/>
      <c r="E271" s="207"/>
      <c r="F271" s="241"/>
      <c r="G271" s="242"/>
      <c r="H271" s="241"/>
      <c r="I271" s="230" t="s">
        <v>525</v>
      </c>
      <c r="J271" s="632"/>
      <c r="K271" s="672"/>
      <c r="L271" s="673"/>
      <c r="M271" s="672"/>
      <c r="N271" s="121"/>
      <c r="P271" s="244">
        <v>0</v>
      </c>
      <c r="Q271" s="244">
        <v>0</v>
      </c>
      <c r="R271" s="121"/>
      <c r="T271" s="123"/>
      <c r="U271" s="120"/>
      <c r="V271" s="120"/>
      <c r="W271" s="120"/>
      <c r="X271" s="120"/>
    </row>
    <row r="272" spans="2:24" s="111" customFormat="1" ht="14.25" customHeight="1">
      <c r="B272" s="239"/>
      <c r="C272" s="606" t="s">
        <v>737</v>
      </c>
      <c r="D272" s="207"/>
      <c r="E272" s="207"/>
      <c r="F272" s="241"/>
      <c r="G272" s="242"/>
      <c r="H272" s="241"/>
      <c r="I272" s="230" t="s">
        <v>525</v>
      </c>
      <c r="J272" s="632"/>
      <c r="K272" s="672"/>
      <c r="L272" s="673"/>
      <c r="M272" s="672"/>
      <c r="N272" s="121"/>
      <c r="P272" s="244">
        <v>0</v>
      </c>
      <c r="Q272" s="244">
        <v>0</v>
      </c>
      <c r="R272" s="121"/>
      <c r="T272" s="123"/>
      <c r="U272" s="120"/>
      <c r="V272" s="120"/>
      <c r="W272" s="120"/>
      <c r="X272" s="120"/>
    </row>
    <row r="273" spans="2:24" s="111" customFormat="1" ht="14.25" customHeight="1">
      <c r="B273" s="239"/>
      <c r="C273" s="606" t="s">
        <v>738</v>
      </c>
      <c r="D273" s="207"/>
      <c r="E273" s="207"/>
      <c r="F273" s="241"/>
      <c r="G273" s="242"/>
      <c r="H273" s="241"/>
      <c r="I273" s="230" t="s">
        <v>525</v>
      </c>
      <c r="J273" s="632"/>
      <c r="K273" s="672"/>
      <c r="L273" s="673"/>
      <c r="M273" s="672"/>
      <c r="N273" s="121"/>
      <c r="P273" s="244">
        <v>0</v>
      </c>
      <c r="Q273" s="244">
        <v>0</v>
      </c>
      <c r="R273" s="121"/>
      <c r="T273" s="123"/>
      <c r="U273" s="120"/>
      <c r="V273" s="120"/>
      <c r="W273" s="120"/>
      <c r="X273" s="120"/>
    </row>
    <row r="274" spans="2:24" s="111" customFormat="1" ht="14.25" customHeight="1">
      <c r="B274" s="239"/>
      <c r="C274" s="606" t="s">
        <v>739</v>
      </c>
      <c r="D274" s="207"/>
      <c r="E274" s="207"/>
      <c r="F274" s="241"/>
      <c r="G274" s="242"/>
      <c r="H274" s="241"/>
      <c r="I274" s="230" t="s">
        <v>525</v>
      </c>
      <c r="J274" s="632"/>
      <c r="K274" s="672"/>
      <c r="L274" s="673"/>
      <c r="M274" s="672"/>
      <c r="N274" s="121"/>
      <c r="P274" s="244">
        <v>0</v>
      </c>
      <c r="Q274" s="244">
        <v>0</v>
      </c>
      <c r="R274" s="121"/>
      <c r="T274" s="123"/>
      <c r="U274" s="120"/>
      <c r="V274" s="120"/>
      <c r="W274" s="120"/>
      <c r="X274" s="120"/>
    </row>
    <row r="275" spans="2:24" s="111" customFormat="1" ht="14.25" customHeight="1">
      <c r="B275" s="239"/>
      <c r="C275" s="606" t="s">
        <v>740</v>
      </c>
      <c r="D275" s="207"/>
      <c r="E275" s="207"/>
      <c r="F275" s="241"/>
      <c r="G275" s="242"/>
      <c r="H275" s="241"/>
      <c r="I275" s="230" t="s">
        <v>525</v>
      </c>
      <c r="J275" s="632">
        <v>1</v>
      </c>
      <c r="K275" s="672">
        <f>WORKDAY.INTL(M118,J265,1,Data!$C$3:$C$57)</f>
        <v>46199</v>
      </c>
      <c r="L275" s="673">
        <v>2</v>
      </c>
      <c r="M275" s="672">
        <f>WORKDAY.INTL(K275,L275,1,Data!$C$3:$C$57)</f>
        <v>46203</v>
      </c>
      <c r="N275" s="121"/>
      <c r="P275" s="244">
        <v>0</v>
      </c>
      <c r="Q275" s="244">
        <v>0</v>
      </c>
      <c r="R275" s="121"/>
      <c r="T275" s="123"/>
      <c r="U275" s="120"/>
      <c r="V275" s="120"/>
      <c r="W275" s="120"/>
      <c r="X275" s="120"/>
    </row>
    <row r="276" spans="2:24" s="111" customFormat="1" ht="14.25" customHeight="1">
      <c r="B276" s="239"/>
      <c r="C276" s="606" t="s">
        <v>741</v>
      </c>
      <c r="D276" s="207"/>
      <c r="E276" s="207"/>
      <c r="F276" s="241"/>
      <c r="G276" s="242"/>
      <c r="H276" s="241"/>
      <c r="I276" s="230" t="s">
        <v>525</v>
      </c>
      <c r="J276" s="632"/>
      <c r="K276" s="672"/>
      <c r="L276" s="673"/>
      <c r="M276" s="672"/>
      <c r="N276" s="121"/>
      <c r="P276" s="244">
        <v>0</v>
      </c>
      <c r="Q276" s="244">
        <v>0</v>
      </c>
      <c r="R276" s="121"/>
      <c r="T276" s="123"/>
      <c r="U276" s="120"/>
      <c r="V276" s="120"/>
      <c r="W276" s="120"/>
      <c r="X276" s="120"/>
    </row>
    <row r="277" spans="2:24" s="111" customFormat="1" ht="14.25" customHeight="1">
      <c r="B277" s="239"/>
      <c r="C277" s="606" t="s">
        <v>742</v>
      </c>
      <c r="D277" s="207"/>
      <c r="E277" s="207"/>
      <c r="F277" s="241"/>
      <c r="G277" s="242"/>
      <c r="H277" s="241"/>
      <c r="I277" s="230" t="s">
        <v>525</v>
      </c>
      <c r="J277" s="632">
        <v>-2</v>
      </c>
      <c r="K277" s="672"/>
      <c r="L277" s="673"/>
      <c r="M277" s="672"/>
      <c r="N277" s="121"/>
      <c r="P277" s="244">
        <v>0</v>
      </c>
      <c r="Q277" s="244">
        <v>0</v>
      </c>
      <c r="R277" s="121"/>
      <c r="T277" s="123"/>
      <c r="U277" s="120"/>
      <c r="V277" s="120"/>
      <c r="W277" s="120"/>
      <c r="X277" s="120"/>
    </row>
    <row r="278" spans="2:24" s="111" customFormat="1" ht="14.25" customHeight="1">
      <c r="B278" s="239"/>
      <c r="C278" s="606" t="s">
        <v>743</v>
      </c>
      <c r="D278" s="207"/>
      <c r="E278" s="207"/>
      <c r="F278" s="241"/>
      <c r="G278" s="242"/>
      <c r="H278" s="241"/>
      <c r="I278" s="230" t="s">
        <v>525</v>
      </c>
      <c r="J278" s="632"/>
      <c r="K278" s="672"/>
      <c r="L278" s="673"/>
      <c r="M278" s="672"/>
      <c r="N278" s="121"/>
      <c r="P278" s="244">
        <v>0</v>
      </c>
      <c r="Q278" s="244">
        <v>0</v>
      </c>
      <c r="R278" s="121"/>
      <c r="T278" s="123"/>
      <c r="U278" s="120"/>
      <c r="V278" s="120"/>
      <c r="W278" s="120"/>
      <c r="X278" s="120"/>
    </row>
    <row r="279" spans="2:24" s="111" customFormat="1" ht="14.25" customHeight="1">
      <c r="B279" s="239"/>
      <c r="C279" s="606" t="s">
        <v>744</v>
      </c>
      <c r="D279" s="207"/>
      <c r="E279" s="207"/>
      <c r="F279" s="241"/>
      <c r="G279" s="242"/>
      <c r="H279" s="241"/>
      <c r="I279" s="230" t="s">
        <v>525</v>
      </c>
      <c r="J279" s="632"/>
      <c r="K279" s="672"/>
      <c r="L279" s="673"/>
      <c r="M279" s="672"/>
      <c r="N279" s="121"/>
      <c r="P279" s="244">
        <v>0</v>
      </c>
      <c r="Q279" s="244">
        <v>0</v>
      </c>
      <c r="R279" s="121"/>
      <c r="T279" s="123"/>
      <c r="U279" s="120"/>
      <c r="V279" s="120"/>
      <c r="W279" s="120"/>
      <c r="X279" s="120"/>
    </row>
    <row r="280" spans="2:24" s="111" customFormat="1" ht="14.25" customHeight="1">
      <c r="B280" s="239"/>
      <c r="C280" s="606" t="s">
        <v>745</v>
      </c>
      <c r="D280" s="207"/>
      <c r="E280" s="207"/>
      <c r="F280" s="241"/>
      <c r="G280" s="242"/>
      <c r="H280" s="241"/>
      <c r="I280" s="230" t="s">
        <v>525</v>
      </c>
      <c r="J280" s="632"/>
      <c r="K280" s="672"/>
      <c r="L280" s="673"/>
      <c r="M280" s="672"/>
      <c r="N280" s="121"/>
      <c r="P280" s="244">
        <v>0</v>
      </c>
      <c r="Q280" s="244">
        <v>0</v>
      </c>
      <c r="R280" s="121"/>
      <c r="T280" s="123"/>
      <c r="U280" s="120"/>
      <c r="V280" s="120"/>
      <c r="W280" s="120"/>
      <c r="X280" s="120"/>
    </row>
    <row r="281" spans="2:24" s="111" customFormat="1" ht="14.25" customHeight="1">
      <c r="B281" s="239"/>
      <c r="C281" s="606" t="s">
        <v>746</v>
      </c>
      <c r="D281" s="207"/>
      <c r="E281" s="207"/>
      <c r="F281" s="241"/>
      <c r="G281" s="242"/>
      <c r="H281" s="241"/>
      <c r="I281" s="230" t="s">
        <v>525</v>
      </c>
      <c r="J281" s="632"/>
      <c r="K281" s="672"/>
      <c r="L281" s="673"/>
      <c r="M281" s="672"/>
      <c r="N281" s="121"/>
      <c r="P281" s="244">
        <v>0</v>
      </c>
      <c r="Q281" s="244">
        <v>0</v>
      </c>
      <c r="R281" s="121"/>
      <c r="T281" s="123"/>
      <c r="U281" s="120"/>
      <c r="V281" s="120"/>
      <c r="W281" s="120"/>
      <c r="X281" s="120"/>
    </row>
    <row r="282" spans="2:24" s="111" customFormat="1" ht="14.25" customHeight="1">
      <c r="B282" s="239"/>
      <c r="C282" s="606" t="s">
        <v>747</v>
      </c>
      <c r="D282" s="207"/>
      <c r="E282" s="207"/>
      <c r="F282" s="241"/>
      <c r="G282" s="242"/>
      <c r="H282" s="241"/>
      <c r="I282" s="230" t="s">
        <v>525</v>
      </c>
      <c r="J282" s="632"/>
      <c r="K282" s="672"/>
      <c r="L282" s="673"/>
      <c r="M282" s="672"/>
      <c r="N282" s="121"/>
      <c r="P282" s="244">
        <v>0</v>
      </c>
      <c r="Q282" s="244">
        <v>0</v>
      </c>
      <c r="R282" s="121"/>
      <c r="T282" s="123"/>
      <c r="U282" s="120"/>
      <c r="V282" s="120"/>
      <c r="W282" s="120"/>
      <c r="X282" s="120"/>
    </row>
    <row r="283" spans="2:24" s="111" customFormat="1" ht="14.25" customHeight="1">
      <c r="B283" s="239"/>
      <c r="C283" s="606" t="s">
        <v>748</v>
      </c>
      <c r="D283" s="207"/>
      <c r="E283" s="207"/>
      <c r="F283" s="241"/>
      <c r="G283" s="242"/>
      <c r="H283" s="241"/>
      <c r="I283" s="230" t="s">
        <v>525</v>
      </c>
      <c r="J283" s="632"/>
      <c r="K283" s="672"/>
      <c r="L283" s="673"/>
      <c r="M283" s="672"/>
      <c r="N283" s="121"/>
      <c r="P283" s="244">
        <v>0</v>
      </c>
      <c r="Q283" s="244">
        <v>0</v>
      </c>
      <c r="R283" s="121"/>
      <c r="T283" s="123"/>
      <c r="U283" s="120"/>
      <c r="V283" s="120"/>
      <c r="W283" s="120"/>
      <c r="X283" s="120"/>
    </row>
    <row r="284" spans="2:24" s="111" customFormat="1" ht="14.25" customHeight="1">
      <c r="B284" s="239"/>
      <c r="C284" s="606" t="s">
        <v>749</v>
      </c>
      <c r="D284" s="207"/>
      <c r="E284" s="207"/>
      <c r="F284" s="241"/>
      <c r="G284" s="242"/>
      <c r="H284" s="241"/>
      <c r="I284" s="230" t="s">
        <v>525</v>
      </c>
      <c r="J284" s="632"/>
      <c r="K284" s="672"/>
      <c r="L284" s="673"/>
      <c r="M284" s="672"/>
      <c r="N284" s="121"/>
      <c r="P284" s="244">
        <v>0</v>
      </c>
      <c r="Q284" s="244">
        <v>0</v>
      </c>
      <c r="R284" s="121"/>
      <c r="T284" s="123"/>
      <c r="U284" s="120"/>
      <c r="V284" s="120"/>
      <c r="W284" s="120"/>
      <c r="X284" s="120"/>
    </row>
    <row r="285" spans="2:24" s="111" customFormat="1" ht="14.25" customHeight="1">
      <c r="B285" s="239"/>
      <c r="C285" s="606" t="s">
        <v>750</v>
      </c>
      <c r="D285" s="207"/>
      <c r="E285" s="207"/>
      <c r="F285" s="241"/>
      <c r="G285" s="242"/>
      <c r="H285" s="241"/>
      <c r="I285" s="230" t="s">
        <v>525</v>
      </c>
      <c r="J285" s="632">
        <v>1</v>
      </c>
      <c r="K285" s="672">
        <f>WORKDAY.INTL(M118,J285,1,Data!$C$3:$C$57)</f>
        <v>46199</v>
      </c>
      <c r="L285" s="673">
        <v>2</v>
      </c>
      <c r="M285" s="672">
        <f>WORKDAY.INTL(K285,L285,1,Data!$C$3:$C$57)</f>
        <v>46203</v>
      </c>
      <c r="N285" s="121"/>
      <c r="P285" s="244">
        <v>0</v>
      </c>
      <c r="Q285" s="244">
        <v>0</v>
      </c>
      <c r="R285" s="121"/>
      <c r="T285" s="123"/>
      <c r="U285" s="120"/>
      <c r="V285" s="120"/>
      <c r="W285" s="120"/>
      <c r="X285" s="120"/>
    </row>
    <row r="286" spans="2:24" s="111" customFormat="1" ht="14.25" customHeight="1">
      <c r="B286" s="239"/>
      <c r="C286" s="606" t="s">
        <v>751</v>
      </c>
      <c r="D286" s="207"/>
      <c r="E286" s="207"/>
      <c r="F286" s="241"/>
      <c r="G286" s="242"/>
      <c r="H286" s="241"/>
      <c r="I286" s="230" t="s">
        <v>525</v>
      </c>
      <c r="J286" s="632"/>
      <c r="K286" s="672"/>
      <c r="L286" s="673"/>
      <c r="M286" s="672"/>
      <c r="N286" s="121"/>
      <c r="P286" s="244">
        <v>0</v>
      </c>
      <c r="Q286" s="244">
        <v>0</v>
      </c>
      <c r="R286" s="121"/>
      <c r="T286" s="123"/>
      <c r="U286" s="120"/>
      <c r="V286" s="120"/>
      <c r="W286" s="120"/>
      <c r="X286" s="120"/>
    </row>
    <row r="287" spans="2:24" s="111" customFormat="1" ht="14.25" customHeight="1">
      <c r="B287" s="239"/>
      <c r="C287" s="606" t="s">
        <v>752</v>
      </c>
      <c r="D287" s="207"/>
      <c r="E287" s="207"/>
      <c r="F287" s="241"/>
      <c r="G287" s="242"/>
      <c r="H287" s="241"/>
      <c r="I287" s="230" t="s">
        <v>525</v>
      </c>
      <c r="J287" s="632">
        <v>-21</v>
      </c>
      <c r="K287" s="672">
        <f>WORKDAY.INTL(M265,J287,1,Data!$C$3:$C$57)</f>
        <v>46171</v>
      </c>
      <c r="L287" s="673">
        <v>3</v>
      </c>
      <c r="M287" s="672">
        <f>WORKDAY.INTL(K287,L287,1,Data!$C$3:$C$57)</f>
        <v>46176</v>
      </c>
      <c r="N287" s="121"/>
      <c r="P287" s="244">
        <v>0</v>
      </c>
      <c r="Q287" s="244">
        <v>0</v>
      </c>
      <c r="R287" s="121"/>
      <c r="T287" s="123"/>
      <c r="U287" s="120"/>
      <c r="V287" s="120"/>
      <c r="W287" s="120"/>
      <c r="X287" s="120"/>
    </row>
    <row r="288" spans="2:24" s="111" customFormat="1" ht="14.25" customHeight="1">
      <c r="B288" s="239"/>
      <c r="C288" s="606" t="s">
        <v>753</v>
      </c>
      <c r="D288" s="207"/>
      <c r="E288" s="207"/>
      <c r="F288" s="241"/>
      <c r="G288" s="242"/>
      <c r="H288" s="241"/>
      <c r="I288" s="230" t="s">
        <v>525</v>
      </c>
      <c r="J288" s="632">
        <v>-21</v>
      </c>
      <c r="K288" s="672">
        <f>WORKDAY.INTL(M275,J288,1,Data!$C$3:$C$57)</f>
        <v>46171</v>
      </c>
      <c r="L288" s="673">
        <v>3</v>
      </c>
      <c r="M288" s="672">
        <f>WORKDAY.INTL(K288,L288,1,Data!$C$3:$C$57)</f>
        <v>46176</v>
      </c>
      <c r="N288" s="121"/>
      <c r="P288" s="244">
        <v>0</v>
      </c>
      <c r="Q288" s="244">
        <v>0</v>
      </c>
      <c r="R288" s="121"/>
      <c r="T288" s="123"/>
      <c r="U288" s="120"/>
      <c r="V288" s="120"/>
      <c r="W288" s="120"/>
      <c r="X288" s="120"/>
    </row>
    <row r="289" spans="2:24" s="111" customFormat="1" ht="14.25" customHeight="1">
      <c r="B289" s="239"/>
      <c r="C289" s="606" t="s">
        <v>754</v>
      </c>
      <c r="D289" s="207"/>
      <c r="E289" s="207"/>
      <c r="F289" s="241"/>
      <c r="G289" s="242"/>
      <c r="H289" s="241"/>
      <c r="I289" s="230" t="s">
        <v>525</v>
      </c>
      <c r="J289" s="632">
        <v>-21</v>
      </c>
      <c r="K289" s="672">
        <f>WORKDAY.INTL(M287,J289,1,Data!$C$3:$C$57)</f>
        <v>46147</v>
      </c>
      <c r="L289" s="673">
        <v>3</v>
      </c>
      <c r="M289" s="672">
        <f>WORKDAY.INTL(K289,L289,1,Data!$C$3:$C$57)</f>
        <v>46150</v>
      </c>
      <c r="N289" s="121"/>
      <c r="P289" s="244">
        <v>0</v>
      </c>
      <c r="Q289" s="244">
        <v>0</v>
      </c>
      <c r="R289" s="121"/>
      <c r="T289" s="123"/>
      <c r="U289" s="120"/>
      <c r="V289" s="120"/>
      <c r="W289" s="120"/>
      <c r="X289" s="120"/>
    </row>
    <row r="290" spans="2:24" s="111" customFormat="1" ht="14.25" customHeight="1">
      <c r="B290" s="239"/>
      <c r="C290" s="606" t="s">
        <v>755</v>
      </c>
      <c r="D290" s="207"/>
      <c r="E290" s="207"/>
      <c r="F290" s="241"/>
      <c r="G290" s="242"/>
      <c r="H290" s="241"/>
      <c r="I290" s="230" t="s">
        <v>525</v>
      </c>
      <c r="J290" s="632">
        <v>-21</v>
      </c>
      <c r="K290" s="672">
        <f>WORKDAY.INTL(M288,J290,1,Data!$C$3:$C$57)</f>
        <v>46147</v>
      </c>
      <c r="L290" s="673">
        <v>3</v>
      </c>
      <c r="M290" s="672">
        <f>WORKDAY.INTL(K290,L290,1,Data!$C$3:$C$57)</f>
        <v>46150</v>
      </c>
      <c r="N290" s="121"/>
      <c r="P290" s="244">
        <v>0</v>
      </c>
      <c r="Q290" s="244">
        <v>0</v>
      </c>
      <c r="R290" s="121"/>
      <c r="T290" s="123"/>
      <c r="U290" s="120"/>
      <c r="V290" s="120"/>
      <c r="W290" s="120"/>
      <c r="X290" s="120"/>
    </row>
    <row r="291" spans="2:24" s="111" customFormat="1" ht="14.25" customHeight="1">
      <c r="B291" s="239"/>
      <c r="C291" s="606" t="s">
        <v>756</v>
      </c>
      <c r="D291" s="207"/>
      <c r="E291" s="207"/>
      <c r="F291" s="241"/>
      <c r="G291" s="242"/>
      <c r="H291" s="241"/>
      <c r="I291" s="230" t="s">
        <v>525</v>
      </c>
      <c r="J291" s="632">
        <v>-21</v>
      </c>
      <c r="K291" s="672">
        <f>WORKDAY.INTL(M287,J291,1,Data!$C$3:$C$57)</f>
        <v>46147</v>
      </c>
      <c r="L291" s="673">
        <v>10</v>
      </c>
      <c r="M291" s="672">
        <f>WORKDAY.INTL(K291,L291,1,Data!$C$3:$C$57)</f>
        <v>46161</v>
      </c>
      <c r="N291" s="121"/>
      <c r="P291" s="244">
        <v>0</v>
      </c>
      <c r="Q291" s="244">
        <v>0</v>
      </c>
      <c r="R291" s="121"/>
      <c r="T291" s="123"/>
      <c r="U291" s="120"/>
      <c r="V291" s="120"/>
      <c r="W291" s="120"/>
      <c r="X291" s="120"/>
    </row>
    <row r="292" spans="2:24" s="111" customFormat="1" ht="14.25" customHeight="1">
      <c r="B292" s="239"/>
      <c r="C292" s="606" t="s">
        <v>757</v>
      </c>
      <c r="D292" s="207"/>
      <c r="E292" s="207"/>
      <c r="F292" s="241"/>
      <c r="G292" s="242"/>
      <c r="H292" s="241"/>
      <c r="I292" s="230" t="s">
        <v>525</v>
      </c>
      <c r="J292" s="632">
        <v>-10</v>
      </c>
      <c r="K292" s="672">
        <f>WORKDAY.INTL(M287,J292,1,Data!$C$3:$C$57)</f>
        <v>46162</v>
      </c>
      <c r="L292" s="673">
        <v>3</v>
      </c>
      <c r="M292" s="672">
        <f>WORKDAY.INTL(K292,L292,1,Data!$C$3:$C$57)</f>
        <v>46167</v>
      </c>
      <c r="N292" s="121"/>
      <c r="P292" s="244">
        <v>0</v>
      </c>
      <c r="Q292" s="244">
        <v>0</v>
      </c>
      <c r="R292" s="121"/>
      <c r="T292" s="123"/>
      <c r="U292" s="120"/>
      <c r="V292" s="120"/>
      <c r="W292" s="120"/>
      <c r="X292" s="120"/>
    </row>
    <row r="293" spans="2:24" s="111" customFormat="1" ht="14.25" customHeight="1">
      <c r="B293" s="239"/>
      <c r="C293" s="606" t="s">
        <v>758</v>
      </c>
      <c r="D293" s="207"/>
      <c r="E293" s="207"/>
      <c r="F293" s="241"/>
      <c r="G293" s="242"/>
      <c r="H293" s="241"/>
      <c r="I293" s="230" t="s">
        <v>525</v>
      </c>
      <c r="J293" s="632"/>
      <c r="K293" s="672">
        <f>WORKDAY.INTL(M292,J293,1,Data!$C$3:$C$57)</f>
        <v>46167</v>
      </c>
      <c r="L293" s="673">
        <v>2</v>
      </c>
      <c r="M293" s="672">
        <f>WORKDAY.INTL(K293,L293,1,Data!$C$3:$C$57)</f>
        <v>46169</v>
      </c>
      <c r="N293" s="121"/>
      <c r="P293" s="244">
        <v>0</v>
      </c>
      <c r="Q293" s="244">
        <v>0</v>
      </c>
      <c r="R293" s="121"/>
      <c r="T293" s="123"/>
      <c r="U293" s="120"/>
      <c r="V293" s="120"/>
      <c r="W293" s="120"/>
      <c r="X293" s="120"/>
    </row>
    <row r="294" spans="2:24" s="111" customFormat="1" ht="14.25" customHeight="1">
      <c r="B294" s="239"/>
      <c r="C294" s="606" t="s">
        <v>759</v>
      </c>
      <c r="D294" s="207"/>
      <c r="E294" s="207"/>
      <c r="F294" s="241"/>
      <c r="G294" s="242"/>
      <c r="H294" s="241"/>
      <c r="I294" s="230" t="s">
        <v>525</v>
      </c>
      <c r="J294" s="632"/>
      <c r="K294" s="672">
        <f>WORKDAY.INTL(M293,J294,1,Data!$C$3:$C$57)</f>
        <v>46169</v>
      </c>
      <c r="L294" s="673">
        <v>2</v>
      </c>
      <c r="M294" s="672">
        <f>WORKDAY.INTL(K294,L294,1,Data!$C$3:$C$57)</f>
        <v>46171</v>
      </c>
      <c r="N294" s="121"/>
      <c r="P294" s="244">
        <v>0</v>
      </c>
      <c r="Q294" s="244">
        <v>0</v>
      </c>
      <c r="R294" s="121"/>
      <c r="T294" s="123"/>
      <c r="U294" s="120"/>
      <c r="V294" s="120"/>
      <c r="W294" s="120"/>
      <c r="X294" s="120"/>
    </row>
    <row r="295" spans="2:24" s="111" customFormat="1" ht="14.25" customHeight="1">
      <c r="B295" s="239"/>
      <c r="C295" s="606" t="s">
        <v>760</v>
      </c>
      <c r="D295" s="207"/>
      <c r="E295" s="207"/>
      <c r="F295" s="241"/>
      <c r="G295" s="242"/>
      <c r="H295" s="241"/>
      <c r="I295" s="230" t="s">
        <v>525</v>
      </c>
      <c r="J295" s="632">
        <v>-10</v>
      </c>
      <c r="K295" s="672">
        <f>WORKDAY.INTL(M294,J295,1,Data!$C$3:$C$57)</f>
        <v>46157</v>
      </c>
      <c r="L295" s="673">
        <v>3</v>
      </c>
      <c r="M295" s="672">
        <f>WORKDAY.INTL(K295,L295,1,Data!$C$3:$C$57)</f>
        <v>46162</v>
      </c>
      <c r="N295" s="121"/>
      <c r="P295" s="244">
        <v>0</v>
      </c>
      <c r="Q295" s="244">
        <v>0</v>
      </c>
      <c r="R295" s="121"/>
      <c r="T295" s="123"/>
      <c r="U295" s="120"/>
      <c r="V295" s="120"/>
      <c r="W295" s="120"/>
      <c r="X295" s="120"/>
    </row>
    <row r="296" spans="2:24" s="111" customFormat="1" ht="14.25" customHeight="1">
      <c r="B296" s="239"/>
      <c r="C296" s="606" t="s">
        <v>761</v>
      </c>
      <c r="D296" s="207"/>
      <c r="E296" s="207"/>
      <c r="F296" s="241"/>
      <c r="G296" s="242"/>
      <c r="H296" s="241"/>
      <c r="I296" s="230" t="s">
        <v>525</v>
      </c>
      <c r="J296" s="632"/>
      <c r="K296" s="672">
        <f>WORKDAY.INTL(M295,J296,1,Data!$C$3:$C$57)</f>
        <v>46162</v>
      </c>
      <c r="L296" s="673">
        <v>2</v>
      </c>
      <c r="M296" s="672">
        <f>WORKDAY.INTL(K296,L296,1,Data!$C$3:$C$57)</f>
        <v>46164</v>
      </c>
      <c r="N296" s="121"/>
      <c r="P296" s="244">
        <v>0</v>
      </c>
      <c r="Q296" s="244">
        <v>0</v>
      </c>
      <c r="R296" s="121"/>
      <c r="T296" s="123"/>
      <c r="U296" s="120"/>
      <c r="V296" s="120"/>
      <c r="W296" s="120"/>
      <c r="X296" s="120"/>
    </row>
    <row r="297" spans="2:24" s="111" customFormat="1" ht="14.25" customHeight="1">
      <c r="B297" s="239"/>
      <c r="C297" s="606" t="s">
        <v>762</v>
      </c>
      <c r="D297" s="207"/>
      <c r="E297" s="207"/>
      <c r="F297" s="241"/>
      <c r="G297" s="242"/>
      <c r="H297" s="241"/>
      <c r="I297" s="230" t="s">
        <v>525</v>
      </c>
      <c r="J297" s="632"/>
      <c r="K297" s="672">
        <f>WORKDAY.INTL(M296,J297,1,Data!$C$3:$C$57)</f>
        <v>46164</v>
      </c>
      <c r="L297" s="673">
        <v>2</v>
      </c>
      <c r="M297" s="672">
        <f>WORKDAY.INTL(K297,L297,1,Data!$C$3:$C$57)</f>
        <v>46168</v>
      </c>
      <c r="N297" s="121"/>
      <c r="P297" s="244">
        <v>0</v>
      </c>
      <c r="Q297" s="244">
        <v>0</v>
      </c>
      <c r="R297" s="121"/>
      <c r="T297" s="123"/>
      <c r="U297" s="120"/>
      <c r="V297" s="120"/>
      <c r="W297" s="120"/>
      <c r="X297" s="120"/>
    </row>
    <row r="298" spans="2:24" s="111" customFormat="1" ht="14.25" customHeight="1">
      <c r="B298" s="239"/>
      <c r="C298" s="606" t="s">
        <v>763</v>
      </c>
      <c r="D298" s="207"/>
      <c r="E298" s="207"/>
      <c r="F298" s="241"/>
      <c r="G298" s="242"/>
      <c r="H298" s="241"/>
      <c r="I298" s="230" t="s">
        <v>525</v>
      </c>
      <c r="J298" s="632">
        <v>-10</v>
      </c>
      <c r="K298" s="672">
        <f>WORKDAY.INTL(M297,J298,1,Data!$C$3:$C$57)</f>
        <v>46154</v>
      </c>
      <c r="L298" s="673">
        <v>3</v>
      </c>
      <c r="M298" s="672">
        <f>WORKDAY.INTL(K298,L298,1,Data!$C$3:$C$57)</f>
        <v>46157</v>
      </c>
      <c r="N298" s="121"/>
      <c r="P298" s="244">
        <v>0</v>
      </c>
      <c r="Q298" s="244">
        <v>0</v>
      </c>
      <c r="R298" s="121"/>
      <c r="T298" s="123"/>
      <c r="U298" s="120"/>
      <c r="V298" s="120"/>
      <c r="W298" s="120"/>
      <c r="X298" s="120"/>
    </row>
    <row r="299" spans="2:24" s="111" customFormat="1" ht="14.25" customHeight="1">
      <c r="B299" s="239"/>
      <c r="C299" s="606" t="s">
        <v>764</v>
      </c>
      <c r="D299" s="207"/>
      <c r="E299" s="207"/>
      <c r="F299" s="241"/>
      <c r="G299" s="242"/>
      <c r="H299" s="241"/>
      <c r="I299" s="230" t="s">
        <v>525</v>
      </c>
      <c r="J299" s="632"/>
      <c r="K299" s="672">
        <f>WORKDAY.INTL(M298,J299,1,Data!$C$3:$C$57)</f>
        <v>46157</v>
      </c>
      <c r="L299" s="673">
        <v>2</v>
      </c>
      <c r="M299" s="672">
        <f>WORKDAY.INTL(K299,L299,1,Data!$C$3:$C$57)</f>
        <v>46161</v>
      </c>
      <c r="N299" s="121"/>
      <c r="P299" s="244">
        <v>0</v>
      </c>
      <c r="Q299" s="244">
        <v>0</v>
      </c>
      <c r="R299" s="121"/>
      <c r="T299" s="123"/>
      <c r="U299" s="120"/>
      <c r="V299" s="120"/>
      <c r="W299" s="120"/>
      <c r="X299" s="120"/>
    </row>
    <row r="300" spans="2:24" s="111" customFormat="1" ht="14.25" customHeight="1">
      <c r="B300" s="239"/>
      <c r="C300" s="606" t="s">
        <v>765</v>
      </c>
      <c r="D300" s="207"/>
      <c r="E300" s="207"/>
      <c r="F300" s="241"/>
      <c r="G300" s="242"/>
      <c r="H300" s="241"/>
      <c r="I300" s="230" t="s">
        <v>525</v>
      </c>
      <c r="J300" s="632"/>
      <c r="K300" s="672">
        <f>WORKDAY.INTL(M299,J300,1,Data!$C$3:$C$57)</f>
        <v>46161</v>
      </c>
      <c r="L300" s="673">
        <v>2</v>
      </c>
      <c r="M300" s="672">
        <f>WORKDAY.INTL(K300,L300,1,Data!$C$3:$C$57)</f>
        <v>46163</v>
      </c>
      <c r="N300" s="121"/>
      <c r="P300" s="244">
        <v>0</v>
      </c>
      <c r="Q300" s="244">
        <v>0</v>
      </c>
      <c r="R300" s="121"/>
      <c r="T300" s="123"/>
      <c r="U300" s="120"/>
      <c r="V300" s="120"/>
      <c r="W300" s="120"/>
      <c r="X300" s="120"/>
    </row>
    <row r="301" spans="2:24" s="111" customFormat="1" ht="14.25" customHeight="1">
      <c r="B301" s="239"/>
      <c r="C301" s="606" t="s">
        <v>766</v>
      </c>
      <c r="D301" s="207"/>
      <c r="E301" s="207"/>
      <c r="F301" s="241"/>
      <c r="G301" s="242"/>
      <c r="H301" s="241"/>
      <c r="I301" s="230" t="s">
        <v>525</v>
      </c>
      <c r="J301" s="632">
        <v>-10</v>
      </c>
      <c r="K301" s="672">
        <f>WORKDAY.INTL(M300,J301,1,Data!$C$3:$C$57)</f>
        <v>46149</v>
      </c>
      <c r="L301" s="673">
        <v>3</v>
      </c>
      <c r="M301" s="672">
        <f>WORKDAY.INTL(K301,L301,1,Data!$C$3:$C$57)</f>
        <v>46154</v>
      </c>
      <c r="N301" s="121"/>
      <c r="P301" s="244">
        <v>0</v>
      </c>
      <c r="Q301" s="244">
        <v>0</v>
      </c>
      <c r="R301" s="121"/>
      <c r="T301" s="123"/>
      <c r="U301" s="120"/>
      <c r="V301" s="120"/>
      <c r="W301" s="120"/>
      <c r="X301" s="120"/>
    </row>
    <row r="302" spans="2:24" s="111" customFormat="1" ht="14.25" customHeight="1">
      <c r="B302" s="239"/>
      <c r="C302" s="606" t="s">
        <v>767</v>
      </c>
      <c r="D302" s="207"/>
      <c r="E302" s="207"/>
      <c r="F302" s="241"/>
      <c r="G302" s="242"/>
      <c r="H302" s="241"/>
      <c r="I302" s="230" t="s">
        <v>525</v>
      </c>
      <c r="J302" s="632"/>
      <c r="K302" s="672">
        <f>WORKDAY.INTL(M301,J302,1,Data!$C$3:$C$57)</f>
        <v>46154</v>
      </c>
      <c r="L302" s="673">
        <v>2</v>
      </c>
      <c r="M302" s="672">
        <f>WORKDAY.INTL(K302,L302,1,Data!$C$3:$C$57)</f>
        <v>46156</v>
      </c>
      <c r="N302" s="121"/>
      <c r="P302" s="244">
        <v>0</v>
      </c>
      <c r="Q302" s="244">
        <v>0</v>
      </c>
      <c r="R302" s="121"/>
      <c r="T302" s="123"/>
      <c r="U302" s="120"/>
      <c r="V302" s="120"/>
      <c r="W302" s="120"/>
      <c r="X302" s="120"/>
    </row>
    <row r="303" spans="2:24" s="111" customFormat="1" ht="14.25" customHeight="1">
      <c r="B303" s="239"/>
      <c r="C303" s="606" t="s">
        <v>768</v>
      </c>
      <c r="D303" s="207"/>
      <c r="E303" s="207"/>
      <c r="F303" s="241"/>
      <c r="G303" s="242"/>
      <c r="H303" s="241"/>
      <c r="I303" s="230" t="s">
        <v>525</v>
      </c>
      <c r="J303" s="632"/>
      <c r="K303" s="672">
        <f>WORKDAY.INTL(M302,J303,1,Data!$C$3:$C$57)</f>
        <v>46156</v>
      </c>
      <c r="L303" s="673">
        <v>2</v>
      </c>
      <c r="M303" s="672">
        <f>WORKDAY.INTL(K303,L303,1,Data!$C$3:$C$57)</f>
        <v>46160</v>
      </c>
      <c r="N303" s="121"/>
      <c r="P303" s="244">
        <v>0</v>
      </c>
      <c r="Q303" s="244">
        <v>0</v>
      </c>
      <c r="R303" s="121"/>
      <c r="T303" s="123"/>
      <c r="U303" s="120"/>
      <c r="V303" s="120"/>
      <c r="W303" s="120"/>
      <c r="X303" s="120"/>
    </row>
    <row r="304" spans="2:24" s="111" customFormat="1" ht="14.25" customHeight="1">
      <c r="B304" s="239"/>
      <c r="C304" s="606" t="s">
        <v>769</v>
      </c>
      <c r="D304" s="207"/>
      <c r="E304" s="207"/>
      <c r="F304" s="241"/>
      <c r="G304" s="242"/>
      <c r="H304" s="241"/>
      <c r="I304" s="230" t="s">
        <v>525</v>
      </c>
      <c r="J304" s="632">
        <v>-8</v>
      </c>
      <c r="K304" s="672" t="e">
        <f>WORKDAY.INTL(#REF!,J304,1,Data!$C$3:$C$57)</f>
        <v>#REF!</v>
      </c>
      <c r="L304" s="673">
        <v>8</v>
      </c>
      <c r="M304" s="672" t="e">
        <f>WORKDAY.INTL(K304,L304,1,Data!$C$3:$C$57)</f>
        <v>#REF!</v>
      </c>
      <c r="N304" s="121"/>
      <c r="P304" s="244">
        <v>0</v>
      </c>
      <c r="Q304" s="244">
        <v>0</v>
      </c>
      <c r="R304" s="121"/>
      <c r="T304" s="123"/>
      <c r="U304" s="120"/>
      <c r="V304" s="120"/>
      <c r="W304" s="120"/>
      <c r="X304" s="120"/>
    </row>
    <row r="305" spans="2:27" s="111" customFormat="1" ht="14.25" customHeight="1">
      <c r="B305" s="239"/>
      <c r="C305" s="606" t="s">
        <v>770</v>
      </c>
      <c r="D305" s="207"/>
      <c r="E305" s="207"/>
      <c r="F305" s="241"/>
      <c r="G305" s="242"/>
      <c r="H305" s="241"/>
      <c r="I305" s="230" t="s">
        <v>525</v>
      </c>
      <c r="J305" s="632"/>
      <c r="K305" s="672" t="e">
        <f>WORKDAY.INTL(M304,J305,1,Data!$C$3:$C$57)</f>
        <v>#REF!</v>
      </c>
      <c r="L305" s="673">
        <v>6</v>
      </c>
      <c r="M305" s="672" t="e">
        <f>WORKDAY.INTL(K305,L305,1,Data!$C$3:$C$57)</f>
        <v>#REF!</v>
      </c>
      <c r="N305" s="121"/>
      <c r="P305" s="244">
        <v>0</v>
      </c>
      <c r="Q305" s="244">
        <v>0</v>
      </c>
      <c r="R305" s="121"/>
      <c r="T305" s="123"/>
      <c r="U305" s="120"/>
      <c r="V305" s="120"/>
      <c r="W305" s="120"/>
      <c r="X305" s="120"/>
    </row>
    <row r="306" spans="2:27" s="111" customFormat="1" ht="14.25" customHeight="1">
      <c r="B306" s="239"/>
      <c r="C306" s="606" t="s">
        <v>771</v>
      </c>
      <c r="D306" s="207"/>
      <c r="E306" s="207"/>
      <c r="F306" s="241"/>
      <c r="G306" s="242"/>
      <c r="H306" s="241"/>
      <c r="I306" s="230" t="s">
        <v>525</v>
      </c>
      <c r="J306" s="632"/>
      <c r="K306" s="672" t="e">
        <f>WORKDAY.INTL(M305,J306,1,Data!$C$3:$C$57)</f>
        <v>#REF!</v>
      </c>
      <c r="L306" s="673">
        <v>4</v>
      </c>
      <c r="M306" s="672" t="e">
        <f>WORKDAY.INTL(K306,L306,1,Data!$C$3:$C$57)</f>
        <v>#REF!</v>
      </c>
      <c r="N306" s="121"/>
      <c r="P306" s="244">
        <v>0</v>
      </c>
      <c r="Q306" s="244">
        <v>0</v>
      </c>
      <c r="R306" s="121"/>
      <c r="T306" s="123"/>
      <c r="U306" s="120"/>
      <c r="V306" s="120"/>
      <c r="W306" s="120"/>
      <c r="X306" s="120"/>
    </row>
    <row r="307" spans="2:27" s="111" customFormat="1" ht="14.25" customHeight="1">
      <c r="B307" s="239"/>
      <c r="C307" s="606" t="s">
        <v>772</v>
      </c>
      <c r="D307" s="207"/>
      <c r="E307" s="207"/>
      <c r="F307" s="241"/>
      <c r="G307" s="242"/>
      <c r="H307" s="241"/>
      <c r="I307" s="230" t="s">
        <v>525</v>
      </c>
      <c r="J307" s="632"/>
      <c r="K307" s="672" t="e">
        <f>WORKDAY.INTL(M306,J307,1,Data!$C$3:$C$57)</f>
        <v>#REF!</v>
      </c>
      <c r="L307" s="673">
        <v>2</v>
      </c>
      <c r="M307" s="672" t="e">
        <f>WORKDAY.INTL(K307,L307,1,Data!$C$3:$C$57)</f>
        <v>#REF!</v>
      </c>
      <c r="N307" s="121"/>
      <c r="P307" s="244">
        <v>0</v>
      </c>
      <c r="Q307" s="244">
        <v>0</v>
      </c>
      <c r="R307" s="121"/>
      <c r="T307" s="123"/>
      <c r="U307" s="120"/>
      <c r="V307" s="120"/>
      <c r="W307" s="120"/>
      <c r="X307" s="120"/>
    </row>
    <row r="308" spans="2:27" s="111" customFormat="1" ht="14.25" customHeight="1">
      <c r="B308" s="239"/>
      <c r="C308" s="606" t="s">
        <v>773</v>
      </c>
      <c r="D308" s="207"/>
      <c r="E308" s="207"/>
      <c r="F308" s="241"/>
      <c r="G308" s="242"/>
      <c r="H308" s="241"/>
      <c r="I308" s="230" t="s">
        <v>525</v>
      </c>
      <c r="J308" s="632"/>
      <c r="K308" s="672" t="e">
        <f>WORKDAY.INTL(M307,J308,1,Data!$C$3:$C$57)</f>
        <v>#REF!</v>
      </c>
      <c r="L308" s="673">
        <v>2</v>
      </c>
      <c r="M308" s="672" t="e">
        <f>WORKDAY.INTL(K308,L308,1,Data!$C$3:$C$57)</f>
        <v>#REF!</v>
      </c>
      <c r="N308" s="121"/>
      <c r="P308" s="244">
        <v>0</v>
      </c>
      <c r="Q308" s="244">
        <v>0</v>
      </c>
      <c r="R308" s="121"/>
      <c r="T308" s="123"/>
      <c r="U308" s="120"/>
      <c r="V308" s="120"/>
      <c r="W308" s="120"/>
      <c r="X308" s="120"/>
    </row>
    <row r="309" spans="2:27" s="111" customFormat="1" ht="14.25" customHeight="1">
      <c r="B309" s="239"/>
      <c r="C309" s="606" t="s">
        <v>774</v>
      </c>
      <c r="D309" s="207"/>
      <c r="E309" s="207"/>
      <c r="F309" s="241"/>
      <c r="G309" s="242"/>
      <c r="H309" s="241"/>
      <c r="I309" s="230" t="s">
        <v>525</v>
      </c>
      <c r="J309" s="632"/>
      <c r="K309" s="672" t="e">
        <f>WORKDAY.INTL(#REF!,J309,1,Data!$C$3:$C$57)</f>
        <v>#REF!</v>
      </c>
      <c r="L309" s="673">
        <v>8</v>
      </c>
      <c r="M309" s="672" t="e">
        <f>WORKDAY.INTL(K309,L309,1,Data!$C$3:$C$57)</f>
        <v>#REF!</v>
      </c>
      <c r="N309" s="121"/>
      <c r="P309" s="244">
        <v>0</v>
      </c>
      <c r="Q309" s="244">
        <v>0</v>
      </c>
      <c r="R309" s="121"/>
      <c r="T309" s="123"/>
      <c r="U309" s="120"/>
      <c r="V309" s="120"/>
      <c r="W309" s="120"/>
      <c r="X309" s="120"/>
    </row>
    <row r="310" spans="2:27" s="111" customFormat="1" ht="14.25" customHeight="1">
      <c r="B310" s="239"/>
      <c r="C310" s="606" t="s">
        <v>775</v>
      </c>
      <c r="D310" s="207"/>
      <c r="E310" s="207"/>
      <c r="F310" s="241"/>
      <c r="G310" s="242"/>
      <c r="H310" s="241"/>
      <c r="I310" s="230" t="s">
        <v>525</v>
      </c>
      <c r="J310" s="632"/>
      <c r="K310" s="672" t="e">
        <f>WORKDAY.INTL(M309,J310,1,Data!$C$3:$C$57)</f>
        <v>#REF!</v>
      </c>
      <c r="L310" s="673">
        <v>8</v>
      </c>
      <c r="M310" s="672" t="e">
        <f>WORKDAY.INTL(K310,L310,1,Data!$C$3:$C$57)</f>
        <v>#REF!</v>
      </c>
      <c r="N310" s="121"/>
      <c r="P310" s="244">
        <v>0</v>
      </c>
      <c r="Q310" s="244">
        <v>0</v>
      </c>
      <c r="R310" s="121"/>
      <c r="T310" s="123"/>
      <c r="U310" s="120"/>
      <c r="V310" s="120"/>
      <c r="W310" s="120"/>
      <c r="X310" s="120"/>
    </row>
    <row r="311" spans="2:27" s="111" customFormat="1" ht="14.25" customHeight="1">
      <c r="B311" s="239"/>
      <c r="C311" s="606" t="s">
        <v>776</v>
      </c>
      <c r="D311" s="207"/>
      <c r="E311" s="207"/>
      <c r="F311" s="241"/>
      <c r="G311" s="242"/>
      <c r="H311" s="241"/>
      <c r="I311" s="230" t="s">
        <v>525</v>
      </c>
      <c r="J311" s="632"/>
      <c r="K311" s="672" t="e">
        <f>WORKDAY.INTL(M310,J311,1,Data!$C$3:$C$57)</f>
        <v>#REF!</v>
      </c>
      <c r="L311" s="673">
        <v>8</v>
      </c>
      <c r="M311" s="672" t="e">
        <f>WORKDAY.INTL(K311,L311,1,Data!$C$3:$C$57)</f>
        <v>#REF!</v>
      </c>
      <c r="N311" s="121"/>
      <c r="P311" s="244">
        <v>0</v>
      </c>
      <c r="Q311" s="244">
        <v>0</v>
      </c>
      <c r="R311" s="121"/>
      <c r="T311" s="123"/>
      <c r="U311" s="120"/>
      <c r="V311" s="120"/>
      <c r="W311" s="120"/>
      <c r="X311" s="120"/>
    </row>
    <row r="312" spans="2:27" s="111" customFormat="1" ht="14.25" customHeight="1">
      <c r="B312" s="239"/>
      <c r="C312" s="606" t="s">
        <v>777</v>
      </c>
      <c r="D312" s="207"/>
      <c r="E312" s="207"/>
      <c r="F312" s="241"/>
      <c r="G312" s="242"/>
      <c r="H312" s="241"/>
      <c r="I312" s="230" t="s">
        <v>525</v>
      </c>
      <c r="J312" s="632"/>
      <c r="K312" s="672" t="e">
        <f>WORKDAY.INTL(M311,J312,1,Data!$C$3:$C$57)</f>
        <v>#REF!</v>
      </c>
      <c r="L312" s="673">
        <v>8</v>
      </c>
      <c r="M312" s="672" t="e">
        <f>WORKDAY.INTL(K312,L312,1,Data!$C$3:$C$57)</f>
        <v>#REF!</v>
      </c>
      <c r="N312" s="121"/>
      <c r="P312" s="244">
        <v>0</v>
      </c>
      <c r="Q312" s="244">
        <v>0</v>
      </c>
      <c r="R312" s="121"/>
      <c r="T312" s="123"/>
      <c r="U312" s="120"/>
      <c r="V312" s="120"/>
      <c r="W312" s="120"/>
      <c r="X312" s="120"/>
    </row>
    <row r="313" spans="2:27" s="111" customFormat="1" ht="14.25" customHeight="1">
      <c r="B313" s="239"/>
      <c r="C313" s="606" t="s">
        <v>778</v>
      </c>
      <c r="D313" s="207"/>
      <c r="E313" s="207"/>
      <c r="F313" s="241"/>
      <c r="G313" s="242"/>
      <c r="H313" s="241"/>
      <c r="I313" s="230" t="s">
        <v>525</v>
      </c>
      <c r="J313" s="632"/>
      <c r="K313" s="672" t="e">
        <f>WORKDAY.INTL(M312,J313,1,Data!$C$3:$C$57)</f>
        <v>#REF!</v>
      </c>
      <c r="L313" s="673">
        <v>5</v>
      </c>
      <c r="M313" s="672" t="e">
        <f>WORKDAY.INTL(K313,L313,1,Data!$C$3:$C$57)</f>
        <v>#REF!</v>
      </c>
      <c r="N313" s="121"/>
      <c r="P313" s="244">
        <v>0</v>
      </c>
      <c r="Q313" s="244">
        <v>0</v>
      </c>
      <c r="R313" s="121"/>
      <c r="T313" s="123"/>
      <c r="U313" s="120"/>
      <c r="V313" s="120"/>
      <c r="W313" s="120"/>
      <c r="X313" s="120"/>
    </row>
    <row r="314" spans="2:27" s="111" customFormat="1" ht="14.25" customHeight="1">
      <c r="B314" s="239"/>
      <c r="C314" s="606" t="s">
        <v>779</v>
      </c>
      <c r="D314" s="207"/>
      <c r="E314" s="207"/>
      <c r="F314" s="241"/>
      <c r="G314" s="242"/>
      <c r="H314" s="241"/>
      <c r="I314" s="230" t="s">
        <v>525</v>
      </c>
      <c r="J314" s="632"/>
      <c r="K314" s="672" t="e">
        <f>WORKDAY.INTL(M313,J314,1,Data!$C$3:$C$57)</f>
        <v>#REF!</v>
      </c>
      <c r="L314" s="673">
        <v>2</v>
      </c>
      <c r="M314" s="672" t="e">
        <f>WORKDAY.INTL(K314,L314,1,Data!$C$3:$C$57)</f>
        <v>#REF!</v>
      </c>
      <c r="N314" s="121"/>
      <c r="P314" s="244">
        <v>0</v>
      </c>
      <c r="Q314" s="244">
        <v>0</v>
      </c>
      <c r="R314" s="121"/>
      <c r="T314" s="123"/>
      <c r="U314" s="120"/>
      <c r="V314" s="120"/>
      <c r="W314" s="120"/>
      <c r="X314" s="120"/>
    </row>
    <row r="315" spans="2:27" s="111" customFormat="1" ht="14.25" customHeight="1">
      <c r="B315" s="239"/>
      <c r="C315" s="606" t="s">
        <v>780</v>
      </c>
      <c r="D315" s="207"/>
      <c r="E315" s="207"/>
      <c r="F315" s="241"/>
      <c r="G315" s="242"/>
      <c r="H315" s="241"/>
      <c r="I315" s="230" t="s">
        <v>525</v>
      </c>
      <c r="J315" s="632"/>
      <c r="K315" s="672" t="e">
        <f>WORKDAY.INTL(M314,J315,1,Data!$C$3:$C$57)</f>
        <v>#REF!</v>
      </c>
      <c r="L315" s="673">
        <v>2</v>
      </c>
      <c r="M315" s="672" t="e">
        <f>WORKDAY.INTL(K315,L315,1,Data!$C$3:$C$57)</f>
        <v>#REF!</v>
      </c>
      <c r="N315" s="121"/>
      <c r="P315" s="244">
        <v>0</v>
      </c>
      <c r="Q315" s="244">
        <v>0</v>
      </c>
      <c r="R315" s="121"/>
      <c r="T315" s="123"/>
      <c r="U315" s="120"/>
      <c r="V315" s="744"/>
      <c r="W315" s="744"/>
      <c r="X315" s="744"/>
      <c r="Y315" s="24"/>
      <c r="Z315" s="24"/>
      <c r="AA315" s="24"/>
    </row>
    <row r="316" spans="2:27" s="111" customFormat="1" ht="14.25" customHeight="1">
      <c r="B316" s="714"/>
      <c r="C316" s="606" t="s">
        <v>679</v>
      </c>
      <c r="D316" s="715"/>
      <c r="E316" s="715"/>
      <c r="F316" s="592"/>
      <c r="G316" s="593"/>
      <c r="H316" s="592"/>
      <c r="I316" s="716" t="s">
        <v>525</v>
      </c>
      <c r="J316" s="717">
        <v>5</v>
      </c>
      <c r="K316" s="713" t="e">
        <f>WORKDAY.INTL(M315,J316,1,Data!$C$3:$C$57)</f>
        <v>#REF!</v>
      </c>
      <c r="L316" s="718">
        <v>15</v>
      </c>
      <c r="M316" s="713" t="e">
        <f>WORKDAY.INTL(K316,L316,1,Data!$C$3:$C$57)</f>
        <v>#REF!</v>
      </c>
      <c r="N316" s="743"/>
      <c r="O316" s="688"/>
      <c r="P316" s="689">
        <v>0</v>
      </c>
      <c r="Q316" s="689">
        <v>0</v>
      </c>
      <c r="R316" s="121"/>
      <c r="T316" s="123"/>
      <c r="U316" s="120"/>
      <c r="V316" s="120"/>
      <c r="W316" s="120"/>
      <c r="X316" s="120"/>
    </row>
    <row r="317" spans="2:27" ht="14.25" customHeight="1">
      <c r="B317" s="239"/>
      <c r="C317" s="606" t="s">
        <v>781</v>
      </c>
      <c r="D317" s="207"/>
      <c r="E317" s="207"/>
      <c r="F317" s="241"/>
      <c r="G317" s="242"/>
      <c r="H317" s="241"/>
      <c r="I317" s="230" t="s">
        <v>525</v>
      </c>
      <c r="J317" s="632"/>
      <c r="K317" s="672"/>
      <c r="L317" s="673"/>
      <c r="M317" s="672"/>
      <c r="N317" s="121"/>
      <c r="P317" s="244">
        <v>0</v>
      </c>
      <c r="Q317" s="244">
        <v>0</v>
      </c>
      <c r="R317" s="743"/>
      <c r="S317" s="24"/>
      <c r="T317" s="123"/>
      <c r="U317" s="120"/>
      <c r="V317" s="120"/>
      <c r="W317" s="120"/>
      <c r="X317" s="120"/>
      <c r="Y317" s="111"/>
      <c r="Z317" s="111"/>
      <c r="AA317" s="111"/>
    </row>
    <row r="318" spans="2:27" s="111" customFormat="1" ht="14.25" customHeight="1">
      <c r="B318" s="239"/>
      <c r="C318" s="606" t="s">
        <v>782</v>
      </c>
      <c r="D318" s="207"/>
      <c r="E318" s="207"/>
      <c r="F318" s="241"/>
      <c r="G318" s="242"/>
      <c r="H318" s="241"/>
      <c r="I318" s="230" t="s">
        <v>525</v>
      </c>
      <c r="J318" s="632"/>
      <c r="K318" s="672"/>
      <c r="L318" s="673"/>
      <c r="M318" s="672"/>
      <c r="N318" s="121"/>
      <c r="P318" s="244">
        <v>0</v>
      </c>
      <c r="Q318" s="244">
        <v>0</v>
      </c>
      <c r="R318" s="121"/>
      <c r="T318" s="123"/>
      <c r="U318" s="120"/>
      <c r="V318" s="120"/>
      <c r="W318" s="120"/>
      <c r="X318" s="120"/>
    </row>
    <row r="319" spans="2:27" s="111" customFormat="1" ht="14.25" customHeight="1">
      <c r="B319" s="239"/>
      <c r="C319" s="606" t="s">
        <v>783</v>
      </c>
      <c r="D319" s="207"/>
      <c r="E319" s="207"/>
      <c r="F319" s="241"/>
      <c r="G319" s="242"/>
      <c r="H319" s="241"/>
      <c r="I319" s="230" t="s">
        <v>525</v>
      </c>
      <c r="J319" s="632">
        <v>-5</v>
      </c>
      <c r="K319" s="672"/>
      <c r="L319" s="673"/>
      <c r="M319" s="672"/>
      <c r="N319" s="121"/>
      <c r="P319" s="244">
        <v>0</v>
      </c>
      <c r="Q319" s="244">
        <v>0</v>
      </c>
      <c r="R319" s="121"/>
      <c r="T319" s="123"/>
      <c r="U319" s="120"/>
      <c r="V319" s="120"/>
      <c r="W319" s="120"/>
      <c r="X319" s="120"/>
    </row>
    <row r="320" spans="2:27" s="111" customFormat="1" ht="14.25" customHeight="1">
      <c r="B320" s="231"/>
      <c r="C320" s="207"/>
      <c r="D320" s="207"/>
      <c r="E320" s="207"/>
      <c r="F320" s="232"/>
      <c r="G320" s="232"/>
      <c r="H320" s="233"/>
      <c r="I320" s="230"/>
      <c r="J320" s="632"/>
      <c r="K320" s="672"/>
      <c r="L320" s="673"/>
      <c r="M320" s="672"/>
      <c r="N320" s="121"/>
      <c r="R320" s="121"/>
      <c r="T320" s="123"/>
      <c r="U320" s="120"/>
      <c r="V320" s="24"/>
      <c r="W320" s="24"/>
      <c r="X320" s="24"/>
      <c r="Y320" s="24"/>
      <c r="Z320" s="24"/>
      <c r="AA320" s="24"/>
    </row>
    <row r="321" spans="2:29" s="111" customFormat="1" ht="14.25" customHeight="1">
      <c r="B321" s="235">
        <v>15</v>
      </c>
      <c r="C321" s="236" t="s">
        <v>48</v>
      </c>
      <c r="D321" s="211"/>
      <c r="E321" s="211"/>
      <c r="F321" s="237"/>
      <c r="G321" s="238"/>
      <c r="H321" s="237"/>
      <c r="I321" s="212" t="s">
        <v>523</v>
      </c>
      <c r="J321" s="631"/>
      <c r="K321" s="670">
        <f>M155</f>
        <v>46279</v>
      </c>
      <c r="L321" s="671">
        <f>NETWORKDAYS(K321,M321,Data!$C$3:$C$57)</f>
        <v>16</v>
      </c>
      <c r="M321" s="670">
        <f>MAX(M322:M335)</f>
        <v>46301</v>
      </c>
      <c r="N321" s="121" t="s">
        <v>144</v>
      </c>
      <c r="O321" s="113"/>
      <c r="P321" s="351">
        <f>AVERAGE(P322:P335)</f>
        <v>0</v>
      </c>
      <c r="Q321" s="351">
        <f>AVERAGE(Q322:Q335)</f>
        <v>0</v>
      </c>
      <c r="R321" s="121"/>
      <c r="T321" s="3"/>
      <c r="U321" s="120"/>
      <c r="V321" s="24"/>
      <c r="W321" s="24"/>
      <c r="X321" s="24"/>
      <c r="Y321" s="24"/>
      <c r="Z321" s="24"/>
      <c r="AA321" s="24"/>
    </row>
    <row r="322" spans="2:29" s="111" customFormat="1" ht="14.25" customHeight="1">
      <c r="B322" s="239"/>
      <c r="C322" s="234" t="s">
        <v>52</v>
      </c>
      <c r="D322" s="207"/>
      <c r="E322" s="207"/>
      <c r="F322" s="243"/>
      <c r="G322" s="242"/>
      <c r="H322" s="243"/>
      <c r="I322" s="230" t="s">
        <v>525</v>
      </c>
      <c r="J322" s="632"/>
      <c r="K322" s="672">
        <f>WORKDAY.INTL(M155,J322,1,Data!$C$3:$C$57)</f>
        <v>46279</v>
      </c>
      <c r="L322" s="673">
        <v>1</v>
      </c>
      <c r="M322" s="672">
        <f>WORKDAY.INTL(K322,L322,1,Data!$C$3:$C$57)</f>
        <v>46280</v>
      </c>
      <c r="N322" s="121"/>
      <c r="P322" s="244">
        <v>0</v>
      </c>
      <c r="Q322" s="244">
        <v>0</v>
      </c>
      <c r="R322" s="121"/>
      <c r="T322" s="123"/>
      <c r="U322" s="120"/>
      <c r="V322" s="24"/>
      <c r="W322" s="24"/>
      <c r="X322" s="24"/>
      <c r="Y322" s="24"/>
      <c r="Z322" s="24"/>
      <c r="AA322" s="24"/>
      <c r="AB322" s="24"/>
      <c r="AC322" s="24"/>
    </row>
    <row r="323" spans="2:29" ht="14.25" customHeight="1">
      <c r="B323" s="239"/>
      <c r="C323" s="234" t="s">
        <v>784</v>
      </c>
      <c r="D323" s="207"/>
      <c r="E323" s="207"/>
      <c r="F323" s="243"/>
      <c r="G323" s="242"/>
      <c r="H323" s="243"/>
      <c r="I323" s="230" t="s">
        <v>525</v>
      </c>
      <c r="J323" s="632"/>
      <c r="K323" s="672"/>
      <c r="L323" s="673">
        <v>1</v>
      </c>
      <c r="M323" s="672"/>
      <c r="N323" s="121"/>
      <c r="P323" s="244">
        <v>0</v>
      </c>
      <c r="Q323" s="244">
        <v>0</v>
      </c>
      <c r="R323" s="121"/>
      <c r="U323" s="120"/>
    </row>
    <row r="324" spans="2:29" ht="14.25" customHeight="1">
      <c r="B324" s="239"/>
      <c r="C324" s="234" t="s">
        <v>785</v>
      </c>
      <c r="D324" s="207"/>
      <c r="E324" s="207"/>
      <c r="F324" s="243"/>
      <c r="G324" s="242"/>
      <c r="H324" s="243"/>
      <c r="I324" s="230" t="s">
        <v>525</v>
      </c>
      <c r="J324" s="632"/>
      <c r="K324" s="672"/>
      <c r="L324" s="673">
        <v>2</v>
      </c>
      <c r="M324" s="672"/>
      <c r="N324" s="121"/>
      <c r="P324" s="244">
        <v>0</v>
      </c>
      <c r="Q324" s="244">
        <v>0</v>
      </c>
      <c r="R324" s="121"/>
      <c r="U324" s="120"/>
    </row>
    <row r="325" spans="2:29" ht="14.25" customHeight="1">
      <c r="B325" s="239"/>
      <c r="C325" s="234" t="s">
        <v>786</v>
      </c>
      <c r="D325" s="207"/>
      <c r="E325" s="207"/>
      <c r="F325" s="243"/>
      <c r="G325" s="242"/>
      <c r="H325" s="243"/>
      <c r="I325" s="230" t="s">
        <v>525</v>
      </c>
      <c r="J325" s="632"/>
      <c r="K325" s="672"/>
      <c r="L325" s="673">
        <v>1</v>
      </c>
      <c r="M325" s="672"/>
      <c r="N325" s="121"/>
      <c r="P325" s="244">
        <v>0</v>
      </c>
      <c r="Q325" s="244">
        <v>0</v>
      </c>
      <c r="R325" s="121"/>
      <c r="U325" s="120"/>
    </row>
    <row r="326" spans="2:29" ht="14.25" customHeight="1">
      <c r="B326" s="239"/>
      <c r="C326" s="234" t="s">
        <v>787</v>
      </c>
      <c r="D326" s="207"/>
      <c r="E326" s="207"/>
      <c r="F326" s="243"/>
      <c r="G326" s="242"/>
      <c r="H326" s="243"/>
      <c r="I326" s="230" t="s">
        <v>525</v>
      </c>
      <c r="J326" s="632"/>
      <c r="K326" s="672"/>
      <c r="L326" s="673">
        <v>1</v>
      </c>
      <c r="M326" s="672"/>
      <c r="N326" s="121"/>
      <c r="P326" s="244">
        <v>0</v>
      </c>
      <c r="Q326" s="244">
        <v>0</v>
      </c>
      <c r="R326" s="121"/>
      <c r="U326" s="120"/>
    </row>
    <row r="327" spans="2:29" ht="14.25" customHeight="1">
      <c r="B327" s="239"/>
      <c r="C327" s="234" t="s">
        <v>788</v>
      </c>
      <c r="D327" s="207"/>
      <c r="E327" s="207"/>
      <c r="F327" s="243"/>
      <c r="G327" s="242"/>
      <c r="H327" s="243"/>
      <c r="I327" s="230" t="s">
        <v>525</v>
      </c>
      <c r="J327" s="632"/>
      <c r="K327" s="672"/>
      <c r="L327" s="673">
        <v>2</v>
      </c>
      <c r="M327" s="672"/>
      <c r="N327" s="121"/>
      <c r="P327" s="244">
        <v>0</v>
      </c>
      <c r="Q327" s="244">
        <v>0</v>
      </c>
      <c r="R327" s="121"/>
      <c r="U327" s="120"/>
    </row>
    <row r="328" spans="2:29" ht="14.25" customHeight="1">
      <c r="B328" s="239"/>
      <c r="C328" s="234" t="s">
        <v>789</v>
      </c>
      <c r="D328" s="207"/>
      <c r="E328" s="207"/>
      <c r="F328" s="243"/>
      <c r="G328" s="242"/>
      <c r="H328" s="243"/>
      <c r="I328" s="230" t="s">
        <v>525</v>
      </c>
      <c r="J328" s="632"/>
      <c r="K328" s="672"/>
      <c r="L328" s="673">
        <v>3</v>
      </c>
      <c r="M328" s="672"/>
      <c r="N328" s="121"/>
      <c r="P328" s="244">
        <v>0</v>
      </c>
      <c r="Q328" s="244">
        <v>0</v>
      </c>
      <c r="R328" s="121"/>
      <c r="U328" s="120"/>
    </row>
    <row r="329" spans="2:29" ht="14.25" customHeight="1">
      <c r="B329" s="239"/>
      <c r="C329" s="234" t="s">
        <v>53</v>
      </c>
      <c r="D329" s="207"/>
      <c r="E329" s="207"/>
      <c r="F329" s="243"/>
      <c r="G329" s="242"/>
      <c r="H329" s="243"/>
      <c r="I329" s="230" t="s">
        <v>525</v>
      </c>
      <c r="J329" s="632"/>
      <c r="K329" s="672">
        <f>WORKDAY.INTL(M322,J329,1,Data!$C$3:$C$57)</f>
        <v>46280</v>
      </c>
      <c r="L329" s="673">
        <v>14</v>
      </c>
      <c r="M329" s="672">
        <f>WORKDAY.INTL(K329,L329,1,Data!$C$3:$C$57)</f>
        <v>46301</v>
      </c>
      <c r="N329" s="121"/>
      <c r="P329" s="244">
        <v>0</v>
      </c>
      <c r="Q329" s="244">
        <v>0</v>
      </c>
      <c r="R329" s="121"/>
      <c r="U329" s="120"/>
    </row>
    <row r="330" spans="2:29" ht="14.25" customHeight="1">
      <c r="B330" s="239"/>
      <c r="C330" s="234" t="s">
        <v>790</v>
      </c>
      <c r="D330" s="207"/>
      <c r="E330" s="207"/>
      <c r="F330" s="243"/>
      <c r="G330" s="242"/>
      <c r="H330" s="243"/>
      <c r="I330" s="230" t="s">
        <v>525</v>
      </c>
      <c r="J330" s="632"/>
      <c r="K330" s="672"/>
      <c r="L330" s="673">
        <v>2</v>
      </c>
      <c r="M330" s="672"/>
      <c r="N330" s="121"/>
      <c r="P330" s="244">
        <v>0</v>
      </c>
      <c r="Q330" s="244">
        <v>0</v>
      </c>
      <c r="R330" s="121"/>
      <c r="U330" s="120"/>
    </row>
    <row r="331" spans="2:29" ht="14.25" customHeight="1">
      <c r="B331" s="239"/>
      <c r="C331" s="234" t="s">
        <v>791</v>
      </c>
      <c r="D331" s="207"/>
      <c r="E331" s="207"/>
      <c r="F331" s="243"/>
      <c r="G331" s="242"/>
      <c r="H331" s="243"/>
      <c r="I331" s="230" t="s">
        <v>525</v>
      </c>
      <c r="J331" s="632"/>
      <c r="K331" s="672"/>
      <c r="L331" s="673">
        <v>1</v>
      </c>
      <c r="M331" s="672"/>
      <c r="N331" s="121"/>
      <c r="P331" s="244">
        <v>0</v>
      </c>
      <c r="Q331" s="244">
        <v>0</v>
      </c>
      <c r="R331" s="121"/>
      <c r="U331" s="120"/>
    </row>
    <row r="332" spans="2:29" ht="14.25" customHeight="1">
      <c r="B332" s="239"/>
      <c r="C332" s="234" t="s">
        <v>792</v>
      </c>
      <c r="D332" s="207"/>
      <c r="E332" s="207"/>
      <c r="F332" s="243"/>
      <c r="G332" s="242"/>
      <c r="H332" s="243"/>
      <c r="I332" s="230" t="s">
        <v>525</v>
      </c>
      <c r="J332" s="632"/>
      <c r="K332" s="672"/>
      <c r="L332" s="673">
        <v>1</v>
      </c>
      <c r="M332" s="672"/>
      <c r="N332" s="121"/>
      <c r="P332" s="244">
        <v>0</v>
      </c>
      <c r="Q332" s="244">
        <v>0</v>
      </c>
      <c r="R332" s="121"/>
      <c r="U332" s="120"/>
    </row>
    <row r="333" spans="2:29" ht="14.25" customHeight="1">
      <c r="B333" s="239"/>
      <c r="C333" s="234" t="s">
        <v>793</v>
      </c>
      <c r="D333" s="207"/>
      <c r="E333" s="207"/>
      <c r="F333" s="243"/>
      <c r="G333" s="242"/>
      <c r="H333" s="243"/>
      <c r="I333" s="230" t="s">
        <v>525</v>
      </c>
      <c r="J333" s="632"/>
      <c r="K333" s="672"/>
      <c r="L333" s="673">
        <v>1</v>
      </c>
      <c r="M333" s="672"/>
      <c r="N333" s="121"/>
      <c r="P333" s="244">
        <v>0</v>
      </c>
      <c r="Q333" s="244">
        <v>0</v>
      </c>
      <c r="R333" s="121"/>
      <c r="U333" s="120"/>
    </row>
    <row r="334" spans="2:29" ht="14.25" customHeight="1">
      <c r="B334" s="239"/>
      <c r="C334" s="234" t="s">
        <v>794</v>
      </c>
      <c r="D334" s="207"/>
      <c r="E334" s="207"/>
      <c r="F334" s="243"/>
      <c r="G334" s="242"/>
      <c r="H334" s="243"/>
      <c r="I334" s="230" t="s">
        <v>525</v>
      </c>
      <c r="J334" s="632"/>
      <c r="K334" s="672"/>
      <c r="L334" s="673">
        <v>1</v>
      </c>
      <c r="M334" s="672"/>
      <c r="N334" s="121"/>
      <c r="P334" s="244">
        <v>0</v>
      </c>
      <c r="Q334" s="244">
        <v>0</v>
      </c>
      <c r="R334" s="121"/>
      <c r="U334" s="120"/>
    </row>
    <row r="335" spans="2:29" ht="14.25" customHeight="1">
      <c r="B335" s="239"/>
      <c r="C335" s="234" t="s">
        <v>795</v>
      </c>
      <c r="D335" s="207"/>
      <c r="E335" s="207"/>
      <c r="F335" s="243"/>
      <c r="G335" s="242"/>
      <c r="H335" s="243"/>
      <c r="I335" s="230" t="s">
        <v>525</v>
      </c>
      <c r="J335" s="632"/>
      <c r="K335" s="672"/>
      <c r="L335" s="673">
        <v>1</v>
      </c>
      <c r="M335" s="672"/>
      <c r="N335" s="121"/>
      <c r="P335" s="244">
        <v>0</v>
      </c>
      <c r="Q335" s="244">
        <v>0</v>
      </c>
      <c r="R335" s="121"/>
      <c r="U335" s="120"/>
    </row>
    <row r="336" spans="2:29" ht="14.25" customHeight="1">
      <c r="B336" s="231"/>
      <c r="C336" s="207"/>
      <c r="D336" s="207"/>
      <c r="E336" s="207"/>
      <c r="F336" s="232"/>
      <c r="G336" s="232"/>
      <c r="H336" s="233"/>
      <c r="I336" s="230"/>
      <c r="J336" s="632"/>
      <c r="K336" s="674"/>
      <c r="L336" s="674"/>
      <c r="M336" s="675"/>
      <c r="N336" s="121"/>
      <c r="R336" s="121"/>
      <c r="U336" s="120"/>
      <c r="AB336" s="111"/>
      <c r="AC336" s="111"/>
    </row>
    <row r="337" spans="1:29" s="111" customFormat="1" ht="14.25" customHeight="1">
      <c r="B337" s="235">
        <v>16</v>
      </c>
      <c r="C337" s="236" t="s">
        <v>796</v>
      </c>
      <c r="D337" s="211"/>
      <c r="E337" s="211"/>
      <c r="F337" s="237"/>
      <c r="G337" s="238"/>
      <c r="H337" s="237"/>
      <c r="I337" s="212" t="s">
        <v>523</v>
      </c>
      <c r="J337" s="631"/>
      <c r="K337" s="670">
        <f>M321</f>
        <v>46301</v>
      </c>
      <c r="L337" s="671">
        <v>30</v>
      </c>
      <c r="M337" s="670">
        <f>K337+L337</f>
        <v>46331</v>
      </c>
      <c r="N337" s="121" t="s">
        <v>94</v>
      </c>
      <c r="O337" s="113"/>
      <c r="P337" s="351">
        <v>0</v>
      </c>
      <c r="Q337" s="351">
        <v>0</v>
      </c>
      <c r="R337" s="121"/>
      <c r="T337" s="3"/>
      <c r="U337" s="120"/>
      <c r="V337" s="24"/>
      <c r="W337" s="24"/>
      <c r="X337" s="24"/>
      <c r="Y337" s="24"/>
      <c r="Z337" s="24"/>
      <c r="AA337" s="24"/>
    </row>
    <row r="338" spans="1:29" s="111" customFormat="1" ht="14.25" customHeight="1">
      <c r="B338" s="239"/>
      <c r="C338" s="234" t="s">
        <v>797</v>
      </c>
      <c r="D338" s="207"/>
      <c r="E338" s="207"/>
      <c r="F338" s="243"/>
      <c r="G338" s="242"/>
      <c r="H338" s="243"/>
      <c r="I338" s="230" t="s">
        <v>525</v>
      </c>
      <c r="J338" s="632"/>
      <c r="K338" s="672"/>
      <c r="L338" s="673"/>
      <c r="M338" s="672"/>
      <c r="N338" s="121"/>
      <c r="P338" s="244">
        <v>0</v>
      </c>
      <c r="Q338" s="244">
        <v>0</v>
      </c>
      <c r="R338" s="121"/>
      <c r="T338" s="123"/>
      <c r="U338" s="120"/>
      <c r="AB338" s="24"/>
      <c r="AC338" s="24"/>
    </row>
    <row r="339" spans="1:29" s="111" customFormat="1" ht="14.25" customHeight="1">
      <c r="B339" s="239"/>
      <c r="C339" s="234" t="s">
        <v>798</v>
      </c>
      <c r="D339" s="207"/>
      <c r="E339" s="207"/>
      <c r="F339" s="243"/>
      <c r="G339" s="242"/>
      <c r="H339" s="243"/>
      <c r="I339" s="230" t="s">
        <v>525</v>
      </c>
      <c r="J339" s="632"/>
      <c r="K339" s="672"/>
      <c r="L339" s="673"/>
      <c r="M339" s="672"/>
      <c r="N339" s="121"/>
      <c r="P339" s="244">
        <v>0</v>
      </c>
      <c r="Q339" s="244">
        <v>0</v>
      </c>
      <c r="R339" s="121"/>
      <c r="T339" s="123"/>
      <c r="U339" s="120"/>
      <c r="V339" s="120"/>
      <c r="W339" s="120"/>
      <c r="X339" s="120"/>
      <c r="AB339" s="24"/>
      <c r="AC339" s="24"/>
    </row>
    <row r="340" spans="1:29" ht="14.25" customHeight="1">
      <c r="B340" s="231"/>
      <c r="C340" s="207"/>
      <c r="D340" s="207"/>
      <c r="E340" s="207"/>
      <c r="F340" s="232"/>
      <c r="G340" s="232"/>
      <c r="H340" s="233"/>
      <c r="I340" s="230"/>
      <c r="J340" s="632"/>
      <c r="K340" s="674"/>
      <c r="L340" s="674"/>
      <c r="M340" s="675"/>
      <c r="N340" s="121"/>
      <c r="R340" s="121"/>
      <c r="U340" s="120"/>
      <c r="AB340" s="111"/>
      <c r="AC340" s="111"/>
    </row>
    <row r="341" spans="1:29" s="111" customFormat="1" ht="14.25" customHeight="1">
      <c r="B341" s="235">
        <v>17</v>
      </c>
      <c r="C341" s="236" t="s">
        <v>799</v>
      </c>
      <c r="D341" s="211"/>
      <c r="E341" s="211"/>
      <c r="F341" s="237"/>
      <c r="G341" s="238"/>
      <c r="H341" s="237"/>
      <c r="I341" s="212" t="s">
        <v>523</v>
      </c>
      <c r="J341" s="631"/>
      <c r="K341" s="670">
        <f>M337</f>
        <v>46331</v>
      </c>
      <c r="L341" s="671">
        <v>365</v>
      </c>
      <c r="M341" s="670">
        <f>K341+L341</f>
        <v>46696</v>
      </c>
      <c r="N341" s="121"/>
      <c r="O341" s="113"/>
      <c r="P341" s="351">
        <f>AVERAGE(P342:P347)</f>
        <v>0</v>
      </c>
      <c r="Q341" s="351">
        <f>AVERAGE(Q342:Q347)</f>
        <v>0</v>
      </c>
      <c r="R341" s="121"/>
      <c r="T341" s="3"/>
      <c r="U341" s="120"/>
      <c r="V341" s="24"/>
      <c r="W341" s="24"/>
      <c r="X341" s="24"/>
      <c r="Y341" s="24"/>
      <c r="Z341" s="24"/>
      <c r="AA341" s="24"/>
    </row>
    <row r="342" spans="1:29" s="111" customFormat="1" ht="14.25" customHeight="1">
      <c r="B342" s="239"/>
      <c r="C342" s="234" t="s">
        <v>800</v>
      </c>
      <c r="D342" s="207"/>
      <c r="E342" s="207"/>
      <c r="F342" s="243"/>
      <c r="G342" s="242"/>
      <c r="H342" s="243"/>
      <c r="I342" s="230" t="s">
        <v>525</v>
      </c>
      <c r="J342" s="632"/>
      <c r="K342" s="672"/>
      <c r="L342" s="673"/>
      <c r="M342" s="672"/>
      <c r="N342" s="121"/>
      <c r="P342" s="244">
        <v>0</v>
      </c>
      <c r="Q342" s="244">
        <v>0</v>
      </c>
      <c r="R342" s="121"/>
      <c r="T342" s="123"/>
      <c r="U342" s="120"/>
      <c r="V342" s="24"/>
      <c r="W342" s="24"/>
      <c r="X342" s="24"/>
      <c r="Y342" s="24"/>
      <c r="Z342" s="24"/>
      <c r="AA342" s="24"/>
      <c r="AB342" s="24"/>
      <c r="AC342" s="24"/>
    </row>
    <row r="343" spans="1:29" ht="14.25" customHeight="1">
      <c r="B343" s="239"/>
      <c r="C343" s="234" t="s">
        <v>801</v>
      </c>
      <c r="D343" s="207"/>
      <c r="E343" s="207"/>
      <c r="F343" s="243"/>
      <c r="G343" s="242"/>
      <c r="H343" s="243"/>
      <c r="I343" s="230" t="s">
        <v>525</v>
      </c>
      <c r="J343" s="632"/>
      <c r="K343" s="672"/>
      <c r="L343" s="673"/>
      <c r="M343" s="672"/>
      <c r="N343" s="121"/>
      <c r="P343" s="244">
        <v>0</v>
      </c>
      <c r="Q343" s="244">
        <v>0</v>
      </c>
      <c r="R343" s="121"/>
      <c r="U343" s="120"/>
    </row>
    <row r="344" spans="1:29" ht="14.25" customHeight="1">
      <c r="B344" s="239"/>
      <c r="C344" s="234" t="s">
        <v>802</v>
      </c>
      <c r="D344" s="207"/>
      <c r="E344" s="207"/>
      <c r="F344" s="243"/>
      <c r="G344" s="242"/>
      <c r="H344" s="243"/>
      <c r="I344" s="230" t="s">
        <v>525</v>
      </c>
      <c r="J344" s="632"/>
      <c r="K344" s="672"/>
      <c r="L344" s="673"/>
      <c r="M344" s="672"/>
      <c r="N344" s="121"/>
      <c r="P344" s="244">
        <v>0</v>
      </c>
      <c r="Q344" s="244">
        <v>0</v>
      </c>
      <c r="R344" s="121"/>
      <c r="U344" s="120"/>
    </row>
    <row r="345" spans="1:29" ht="14.25" customHeight="1">
      <c r="B345" s="239"/>
      <c r="C345" s="234" t="s">
        <v>803</v>
      </c>
      <c r="D345" s="207"/>
      <c r="E345" s="207"/>
      <c r="F345" s="243"/>
      <c r="G345" s="242"/>
      <c r="H345" s="243"/>
      <c r="I345" s="230" t="s">
        <v>525</v>
      </c>
      <c r="J345" s="632"/>
      <c r="K345" s="672"/>
      <c r="L345" s="673"/>
      <c r="M345" s="672"/>
      <c r="N345" s="121"/>
      <c r="P345" s="244">
        <v>0</v>
      </c>
      <c r="Q345" s="244">
        <v>0</v>
      </c>
      <c r="R345" s="121"/>
      <c r="U345" s="120"/>
    </row>
    <row r="346" spans="1:29" ht="14.25" customHeight="1">
      <c r="B346" s="239"/>
      <c r="C346" s="234" t="s">
        <v>804</v>
      </c>
      <c r="D346" s="207"/>
      <c r="E346" s="207"/>
      <c r="F346" s="243"/>
      <c r="G346" s="242"/>
      <c r="H346" s="243"/>
      <c r="I346" s="230" t="s">
        <v>525</v>
      </c>
      <c r="J346" s="632"/>
      <c r="K346" s="672"/>
      <c r="L346" s="673"/>
      <c r="M346" s="672"/>
      <c r="N346" s="121"/>
      <c r="P346" s="244">
        <v>0</v>
      </c>
      <c r="Q346" s="244">
        <v>0</v>
      </c>
      <c r="R346" s="121"/>
      <c r="U346" s="120"/>
      <c r="V346" s="3"/>
      <c r="W346" s="3"/>
      <c r="X346" s="3"/>
      <c r="Y346" s="3"/>
      <c r="Z346" s="3"/>
      <c r="AA346" s="3"/>
    </row>
    <row r="347" spans="1:29" ht="14.25" customHeight="1">
      <c r="B347" s="239"/>
      <c r="C347" s="234" t="s">
        <v>805</v>
      </c>
      <c r="D347" s="207"/>
      <c r="E347" s="207"/>
      <c r="F347" s="243"/>
      <c r="G347" s="242"/>
      <c r="H347" s="243"/>
      <c r="I347" s="230" t="s">
        <v>525</v>
      </c>
      <c r="J347" s="632"/>
      <c r="K347" s="672"/>
      <c r="L347" s="673"/>
      <c r="M347" s="672"/>
      <c r="N347" s="121"/>
      <c r="P347" s="244">
        <v>0</v>
      </c>
      <c r="Q347" s="244">
        <v>0</v>
      </c>
      <c r="R347" s="121"/>
      <c r="U347" s="120"/>
      <c r="V347" s="111"/>
      <c r="W347" s="111"/>
      <c r="X347" s="111"/>
      <c r="Y347" s="111"/>
      <c r="Z347" s="111"/>
      <c r="AA347" s="111"/>
    </row>
    <row r="348" spans="1:29" s="3" customFormat="1" ht="14.25" customHeight="1">
      <c r="B348" s="160"/>
      <c r="F348" s="161"/>
      <c r="G348" s="108"/>
      <c r="J348" s="633"/>
      <c r="K348" s="676"/>
      <c r="L348" s="4"/>
      <c r="M348" s="676"/>
      <c r="V348" s="24"/>
      <c r="W348" s="24"/>
      <c r="X348" s="24"/>
      <c r="Y348" s="24"/>
      <c r="Z348" s="24"/>
      <c r="AA348" s="24"/>
    </row>
    <row r="349" spans="1:29" s="111" customFormat="1" ht="14.25" customHeight="1">
      <c r="B349" s="397">
        <f ca="1">TODAY()</f>
        <v>46084</v>
      </c>
      <c r="C349" s="24"/>
      <c r="F349" s="24"/>
      <c r="G349" s="159"/>
      <c r="H349" s="64"/>
      <c r="J349" s="629"/>
      <c r="K349" s="246"/>
      <c r="L349" s="156"/>
      <c r="M349" s="246"/>
      <c r="T349" s="3"/>
      <c r="V349" s="24"/>
      <c r="W349" s="24"/>
      <c r="X349" s="24"/>
      <c r="Y349" s="24"/>
      <c r="Z349" s="24"/>
      <c r="AA349" s="24"/>
    </row>
    <row r="350" spans="1:29" s="111" customFormat="1">
      <c r="A350" s="397">
        <f ca="1">TODAY()</f>
        <v>46084</v>
      </c>
      <c r="B350" s="398">
        <v>1</v>
      </c>
      <c r="C350" s="24"/>
      <c r="F350" s="24"/>
      <c r="G350" s="159"/>
      <c r="H350" s="64"/>
      <c r="J350" s="629"/>
      <c r="K350" s="246"/>
      <c r="L350" s="156"/>
      <c r="M350" s="246"/>
      <c r="T350" s="3"/>
      <c r="V350" s="24"/>
      <c r="W350" s="24"/>
      <c r="X350" s="24"/>
      <c r="Y350" s="24"/>
      <c r="Z350" s="24"/>
      <c r="AA350" s="24"/>
      <c r="AB350" s="24"/>
      <c r="AC350" s="24"/>
    </row>
    <row r="351" spans="1:29">
      <c r="A351" s="397">
        <f ca="1">TODAY()</f>
        <v>46084</v>
      </c>
      <c r="B351" s="158"/>
    </row>
    <row r="352" spans="1:29">
      <c r="A352" s="398">
        <v>0</v>
      </c>
      <c r="B352" s="158"/>
    </row>
    <row r="353" spans="2:29">
      <c r="B353" s="158"/>
    </row>
    <row r="354" spans="2:29">
      <c r="B354" s="158"/>
    </row>
    <row r="355" spans="2:29">
      <c r="B355" s="158"/>
    </row>
    <row r="356" spans="2:29">
      <c r="B356" s="158"/>
      <c r="Y356" s="111"/>
      <c r="Z356" s="111"/>
      <c r="AA356" s="111"/>
    </row>
    <row r="357" spans="2:29">
      <c r="B357" s="158"/>
      <c r="C357" s="111"/>
      <c r="F357" s="111"/>
      <c r="G357" s="111"/>
      <c r="H357" s="111"/>
      <c r="J357" s="111"/>
      <c r="K357" s="111"/>
      <c r="L357" s="111"/>
      <c r="M357" s="111"/>
      <c r="Y357" s="111"/>
      <c r="Z357" s="111"/>
      <c r="AA357" s="111"/>
    </row>
    <row r="358" spans="2:29">
      <c r="B358" s="158"/>
      <c r="C358" s="111"/>
      <c r="F358" s="111"/>
      <c r="G358" s="111"/>
      <c r="H358" s="111"/>
      <c r="J358" s="111"/>
      <c r="K358" s="111"/>
      <c r="L358" s="111"/>
      <c r="M358" s="111"/>
      <c r="Y358" s="111"/>
      <c r="Z358" s="111"/>
      <c r="AA358" s="111"/>
      <c r="AB358" s="111"/>
      <c r="AC358" s="111"/>
    </row>
    <row r="359" spans="2:29" s="111" customFormat="1">
      <c r="B359" s="158"/>
      <c r="T359" s="3"/>
      <c r="V359" s="24"/>
      <c r="W359" s="24"/>
      <c r="X359" s="24"/>
    </row>
    <row r="360" spans="2:29" s="111" customFormat="1">
      <c r="B360" s="158"/>
      <c r="T360" s="3"/>
      <c r="V360" s="24"/>
      <c r="W360" s="24"/>
      <c r="X360" s="24"/>
    </row>
    <row r="361" spans="2:29" s="111" customFormat="1">
      <c r="B361" s="158"/>
      <c r="T361" s="3"/>
      <c r="V361" s="24"/>
      <c r="W361" s="24"/>
      <c r="X361" s="24"/>
    </row>
    <row r="362" spans="2:29" s="111" customFormat="1">
      <c r="B362" s="158"/>
      <c r="T362" s="3"/>
      <c r="V362" s="24"/>
      <c r="W362" s="24"/>
      <c r="X362" s="24"/>
    </row>
    <row r="363" spans="2:29" s="111" customFormat="1">
      <c r="B363" s="158"/>
      <c r="T363" s="3"/>
      <c r="V363" s="24"/>
      <c r="W363" s="24"/>
      <c r="X363" s="24"/>
    </row>
    <row r="364" spans="2:29" s="111" customFormat="1">
      <c r="B364" s="158"/>
      <c r="T364" s="3"/>
      <c r="V364" s="24"/>
      <c r="W364" s="24"/>
      <c r="X364" s="24"/>
    </row>
    <row r="365" spans="2:29" s="111" customFormat="1">
      <c r="B365" s="158"/>
      <c r="T365" s="3"/>
      <c r="V365" s="24"/>
      <c r="W365" s="24"/>
      <c r="X365" s="24"/>
    </row>
    <row r="366" spans="2:29" s="111" customFormat="1">
      <c r="B366" s="158"/>
      <c r="T366" s="3"/>
      <c r="V366" s="24"/>
      <c r="W366" s="24"/>
      <c r="X366" s="24"/>
    </row>
    <row r="367" spans="2:29" s="111" customFormat="1">
      <c r="B367" s="158"/>
      <c r="G367" s="159"/>
      <c r="H367" s="112"/>
      <c r="J367" s="629"/>
      <c r="K367" s="246"/>
      <c r="L367" s="156"/>
      <c r="M367" s="246"/>
      <c r="T367" s="3"/>
      <c r="V367" s="24"/>
      <c r="W367" s="24"/>
      <c r="X367" s="24"/>
    </row>
    <row r="368" spans="2:29"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4" s="111" customFormat="1">
      <c r="B481" s="158"/>
      <c r="G481" s="159"/>
      <c r="H481" s="112"/>
      <c r="J481" s="629"/>
      <c r="K481" s="246"/>
      <c r="L481" s="156"/>
      <c r="M481" s="246"/>
      <c r="T481" s="3"/>
      <c r="V481" s="24"/>
      <c r="W481" s="24"/>
      <c r="X481" s="24"/>
    </row>
    <row r="482" spans="2:24" s="111" customFormat="1">
      <c r="B482" s="158"/>
      <c r="G482" s="159"/>
      <c r="H482" s="112"/>
      <c r="J482" s="629"/>
      <c r="K482" s="246"/>
      <c r="L482" s="156"/>
      <c r="M482" s="246"/>
      <c r="T482" s="3"/>
      <c r="V482" s="24"/>
      <c r="W482" s="24"/>
      <c r="X482" s="24"/>
    </row>
    <row r="483" spans="2:24" s="111" customFormat="1">
      <c r="B483" s="158"/>
      <c r="G483" s="159"/>
      <c r="H483" s="112"/>
      <c r="J483" s="629"/>
      <c r="K483" s="246"/>
      <c r="L483" s="156"/>
      <c r="M483" s="246"/>
      <c r="T483" s="3"/>
      <c r="V483" s="24"/>
      <c r="W483" s="24"/>
      <c r="X483" s="24"/>
    </row>
    <row r="484" spans="2:24" s="111" customFormat="1">
      <c r="B484" s="158"/>
      <c r="G484" s="159"/>
      <c r="H484" s="112"/>
      <c r="J484" s="629"/>
      <c r="K484" s="246"/>
      <c r="L484" s="156"/>
      <c r="M484" s="246"/>
      <c r="T484" s="3"/>
      <c r="V484" s="24"/>
      <c r="W484" s="24"/>
      <c r="X484" s="24"/>
    </row>
    <row r="485" spans="2:24" s="111" customFormat="1">
      <c r="B485" s="158"/>
      <c r="G485" s="159"/>
      <c r="H485" s="112"/>
      <c r="J485" s="629"/>
      <c r="K485" s="246"/>
      <c r="L485" s="156"/>
      <c r="M485" s="246"/>
      <c r="T485" s="3"/>
      <c r="V485" s="24"/>
      <c r="W485" s="24"/>
      <c r="X485" s="24"/>
    </row>
    <row r="486" spans="2:24" s="111" customFormat="1">
      <c r="B486" s="158"/>
      <c r="G486" s="159"/>
      <c r="H486" s="112"/>
      <c r="J486" s="629"/>
      <c r="K486" s="246"/>
      <c r="L486" s="156"/>
      <c r="M486" s="246"/>
      <c r="T486" s="3"/>
      <c r="V486" s="24"/>
      <c r="W486" s="24"/>
      <c r="X486" s="24"/>
    </row>
    <row r="487" spans="2:24" s="111" customFormat="1">
      <c r="B487" s="158"/>
      <c r="G487" s="159"/>
      <c r="H487" s="112"/>
      <c r="J487" s="629"/>
      <c r="K487" s="246"/>
      <c r="L487" s="156"/>
      <c r="M487" s="246"/>
      <c r="T487" s="3"/>
      <c r="V487" s="24"/>
      <c r="W487" s="24"/>
      <c r="X487" s="24"/>
    </row>
    <row r="488" spans="2:24" s="111" customFormat="1">
      <c r="B488" s="158"/>
      <c r="G488" s="159"/>
      <c r="H488" s="112"/>
      <c r="J488" s="629"/>
      <c r="K488" s="246"/>
      <c r="L488" s="156"/>
      <c r="M488" s="246"/>
      <c r="T488" s="3"/>
      <c r="V488" s="24"/>
      <c r="W488" s="24"/>
      <c r="X488" s="24"/>
    </row>
    <row r="489" spans="2:24" s="111" customFormat="1">
      <c r="B489" s="158"/>
      <c r="G489" s="159"/>
      <c r="H489" s="112"/>
      <c r="J489" s="629"/>
      <c r="K489" s="246"/>
      <c r="L489" s="156"/>
      <c r="M489" s="246"/>
      <c r="T489" s="3"/>
      <c r="V489" s="24"/>
      <c r="W489" s="24"/>
      <c r="X489" s="24"/>
    </row>
    <row r="490" spans="2:24" s="111" customFormat="1">
      <c r="B490" s="158"/>
      <c r="G490" s="159"/>
      <c r="H490" s="112"/>
      <c r="J490" s="629"/>
      <c r="K490" s="246"/>
      <c r="L490" s="156"/>
      <c r="M490" s="246"/>
      <c r="T490" s="3"/>
      <c r="V490" s="24"/>
      <c r="W490" s="24"/>
      <c r="X490" s="24"/>
    </row>
    <row r="491" spans="2:24" s="111" customFormat="1">
      <c r="B491" s="158"/>
      <c r="G491" s="159"/>
      <c r="H491" s="112"/>
      <c r="J491" s="629"/>
      <c r="K491" s="246"/>
      <c r="L491" s="156"/>
      <c r="M491" s="246"/>
      <c r="T491" s="3"/>
      <c r="V491" s="24"/>
      <c r="W491" s="24"/>
      <c r="X491" s="24"/>
    </row>
    <row r="492" spans="2:24" s="111" customFormat="1">
      <c r="B492" s="158"/>
      <c r="G492" s="159"/>
      <c r="H492" s="112"/>
      <c r="J492" s="629"/>
      <c r="K492" s="246"/>
      <c r="L492" s="156"/>
      <c r="M492" s="246"/>
      <c r="T492" s="3"/>
      <c r="V492" s="24"/>
      <c r="W492" s="24"/>
      <c r="X492" s="24"/>
    </row>
    <row r="493" spans="2:24" s="111" customFormat="1">
      <c r="B493" s="158"/>
      <c r="G493" s="159"/>
      <c r="H493" s="112"/>
      <c r="J493" s="629"/>
      <c r="K493" s="246"/>
      <c r="L493" s="156"/>
      <c r="M493" s="246"/>
      <c r="T493" s="3"/>
      <c r="V493" s="24"/>
      <c r="W493" s="24"/>
      <c r="X493" s="24"/>
    </row>
    <row r="494" spans="2:24" s="111" customFormat="1">
      <c r="B494" s="158"/>
      <c r="G494" s="159"/>
      <c r="H494" s="112"/>
      <c r="J494" s="629"/>
      <c r="K494" s="246"/>
      <c r="L494" s="156"/>
      <c r="M494" s="246"/>
      <c r="T494" s="3"/>
      <c r="V494" s="24"/>
      <c r="W494" s="24"/>
      <c r="X494" s="24"/>
    </row>
    <row r="495" spans="2:24" s="111" customFormat="1">
      <c r="B495" s="158"/>
      <c r="G495" s="159"/>
      <c r="H495" s="112"/>
      <c r="J495" s="629"/>
      <c r="K495" s="246"/>
      <c r="L495" s="156"/>
      <c r="M495" s="246"/>
      <c r="T495" s="3"/>
      <c r="V495" s="24"/>
      <c r="W495" s="24"/>
      <c r="X495" s="24"/>
    </row>
    <row r="496" spans="2:24" s="111" customFormat="1">
      <c r="B496" s="158"/>
      <c r="G496" s="159"/>
      <c r="H496" s="112"/>
      <c r="J496" s="629"/>
      <c r="K496" s="246"/>
      <c r="L496" s="156"/>
      <c r="M496" s="246"/>
      <c r="T496" s="3"/>
      <c r="V496" s="24"/>
      <c r="W496" s="24"/>
      <c r="X496" s="24"/>
    </row>
    <row r="497" spans="2:24" s="111" customFormat="1">
      <c r="B497" s="158"/>
      <c r="G497" s="159"/>
      <c r="H497" s="112"/>
      <c r="J497" s="629"/>
      <c r="K497" s="246"/>
      <c r="L497" s="156"/>
      <c r="M497" s="246"/>
      <c r="T497" s="3"/>
      <c r="V497" s="24"/>
      <c r="W497" s="24"/>
      <c r="X497" s="24"/>
    </row>
    <row r="498" spans="2:24" s="111" customFormat="1">
      <c r="B498" s="158"/>
      <c r="G498" s="159"/>
      <c r="H498" s="112"/>
      <c r="J498" s="629"/>
      <c r="K498" s="246"/>
      <c r="L498" s="156"/>
      <c r="M498" s="246"/>
      <c r="T498" s="3"/>
      <c r="V498" s="24"/>
      <c r="W498" s="24"/>
      <c r="X498" s="24"/>
    </row>
    <row r="499" spans="2:24" s="111" customFormat="1">
      <c r="B499" s="158"/>
      <c r="G499" s="159"/>
      <c r="H499" s="112"/>
      <c r="J499" s="629"/>
      <c r="K499" s="246"/>
      <c r="L499" s="156"/>
      <c r="M499" s="246"/>
      <c r="T499" s="3"/>
      <c r="V499" s="24"/>
      <c r="W499" s="24"/>
      <c r="X499" s="24"/>
    </row>
    <row r="500" spans="2:24" s="111" customFormat="1">
      <c r="B500" s="158"/>
      <c r="G500" s="159"/>
      <c r="H500" s="112"/>
      <c r="J500" s="629"/>
      <c r="K500" s="246"/>
      <c r="L500" s="156"/>
      <c r="M500" s="246"/>
      <c r="T500" s="3"/>
      <c r="V500" s="24"/>
      <c r="W500" s="24"/>
      <c r="X500" s="24"/>
    </row>
    <row r="501" spans="2:24" s="111" customFormat="1">
      <c r="B501" s="158"/>
      <c r="G501" s="159"/>
      <c r="H501" s="112"/>
      <c r="J501" s="629"/>
      <c r="K501" s="246"/>
      <c r="L501" s="156"/>
      <c r="M501" s="246"/>
      <c r="T501" s="3"/>
      <c r="V501" s="24"/>
      <c r="W501" s="24"/>
      <c r="X501" s="24"/>
    </row>
    <row r="502" spans="2:24" s="111" customFormat="1">
      <c r="B502" s="158"/>
      <c r="G502" s="159"/>
      <c r="H502" s="112"/>
      <c r="J502" s="629"/>
      <c r="K502" s="246"/>
      <c r="L502" s="156"/>
      <c r="M502" s="246"/>
      <c r="T502" s="3"/>
      <c r="V502" s="24"/>
      <c r="W502" s="24"/>
      <c r="X502" s="24"/>
    </row>
    <row r="503" spans="2:24" s="111" customFormat="1">
      <c r="B503" s="158"/>
      <c r="G503" s="159"/>
      <c r="H503" s="112"/>
      <c r="J503" s="629"/>
      <c r="K503" s="246"/>
      <c r="L503" s="156"/>
      <c r="M503" s="246"/>
      <c r="T503" s="3"/>
      <c r="V503" s="24"/>
      <c r="W503" s="24"/>
      <c r="X503" s="24"/>
    </row>
    <row r="504" spans="2:24" s="111" customFormat="1">
      <c r="B504" s="158"/>
      <c r="G504" s="159"/>
      <c r="H504" s="112"/>
      <c r="J504" s="629"/>
      <c r="K504" s="246"/>
      <c r="L504" s="156"/>
      <c r="M504" s="246"/>
      <c r="T504" s="3"/>
      <c r="V504" s="24"/>
      <c r="W504" s="24"/>
      <c r="X504" s="24"/>
    </row>
    <row r="505" spans="2:24" s="111" customFormat="1">
      <c r="B505" s="158"/>
      <c r="G505" s="159"/>
      <c r="H505" s="112"/>
      <c r="J505" s="629"/>
      <c r="K505" s="246"/>
      <c r="L505" s="156"/>
      <c r="M505" s="246"/>
      <c r="T505" s="3"/>
      <c r="V505" s="24"/>
      <c r="W505" s="24"/>
      <c r="X505" s="24"/>
    </row>
    <row r="506" spans="2:24" s="111" customFormat="1">
      <c r="B506" s="158"/>
      <c r="G506" s="159"/>
      <c r="H506" s="112"/>
      <c r="J506" s="629"/>
      <c r="K506" s="246"/>
      <c r="L506" s="156"/>
      <c r="M506" s="246"/>
      <c r="T506" s="3"/>
      <c r="V506" s="24"/>
      <c r="W506" s="24"/>
      <c r="X506" s="24"/>
    </row>
    <row r="507" spans="2:24" s="111" customFormat="1">
      <c r="B507" s="158"/>
      <c r="G507" s="159"/>
      <c r="H507" s="112"/>
      <c r="J507" s="629"/>
      <c r="K507" s="246"/>
      <c r="L507" s="156"/>
      <c r="M507" s="246"/>
      <c r="T507" s="3"/>
      <c r="V507" s="24"/>
      <c r="W507" s="24"/>
      <c r="X507" s="24"/>
    </row>
    <row r="508" spans="2:24" s="111" customFormat="1">
      <c r="B508" s="158"/>
      <c r="G508" s="159"/>
      <c r="H508" s="112"/>
      <c r="J508" s="629"/>
      <c r="K508" s="246"/>
      <c r="L508" s="156"/>
      <c r="M508" s="246"/>
      <c r="T508" s="3"/>
      <c r="V508" s="24"/>
      <c r="W508" s="24"/>
      <c r="X508" s="24"/>
    </row>
    <row r="509" spans="2:24" s="111" customFormat="1">
      <c r="B509" s="158"/>
      <c r="G509" s="159"/>
      <c r="H509" s="112"/>
      <c r="J509" s="629"/>
      <c r="K509" s="246"/>
      <c r="L509" s="156"/>
      <c r="M509" s="246"/>
      <c r="T509" s="3"/>
      <c r="V509" s="24"/>
      <c r="W509" s="24"/>
      <c r="X509" s="24"/>
    </row>
    <row r="510" spans="2:24" s="111" customFormat="1">
      <c r="B510" s="158"/>
      <c r="G510" s="159"/>
      <c r="H510" s="112"/>
      <c r="J510" s="629"/>
      <c r="K510" s="246"/>
      <c r="L510" s="156"/>
      <c r="M510" s="246"/>
      <c r="T510" s="3"/>
      <c r="V510" s="24"/>
      <c r="W510" s="24"/>
      <c r="X510" s="24"/>
    </row>
    <row r="511" spans="2:24" s="111" customFormat="1">
      <c r="B511" s="158"/>
      <c r="G511" s="159"/>
      <c r="H511" s="112"/>
      <c r="J511" s="629"/>
      <c r="K511" s="246"/>
      <c r="L511" s="156"/>
      <c r="M511" s="246"/>
      <c r="T511" s="3"/>
      <c r="V511" s="24"/>
      <c r="W511" s="24"/>
      <c r="X511" s="24"/>
    </row>
    <row r="512" spans="2:24" s="111" customFormat="1">
      <c r="B512" s="158"/>
      <c r="G512" s="159"/>
      <c r="H512" s="112"/>
      <c r="J512" s="629"/>
      <c r="K512" s="246"/>
      <c r="L512" s="156"/>
      <c r="M512" s="246"/>
      <c r="T512" s="3"/>
      <c r="V512" s="24"/>
      <c r="W512" s="24"/>
      <c r="X512" s="24"/>
    </row>
    <row r="513" spans="2:29" s="111" customFormat="1">
      <c r="B513" s="158"/>
      <c r="G513" s="159"/>
      <c r="H513" s="112"/>
      <c r="J513" s="629"/>
      <c r="K513" s="246"/>
      <c r="L513" s="156"/>
      <c r="M513" s="246"/>
      <c r="T513" s="3"/>
      <c r="V513" s="24"/>
      <c r="W513" s="24"/>
      <c r="X513" s="24"/>
    </row>
    <row r="514" spans="2:29" s="111" customFormat="1">
      <c r="B514" s="158"/>
      <c r="G514" s="159"/>
      <c r="H514" s="112"/>
      <c r="J514" s="629"/>
      <c r="K514" s="246"/>
      <c r="L514" s="156"/>
      <c r="M514" s="246"/>
      <c r="T514" s="3"/>
      <c r="V514" s="24"/>
      <c r="W514" s="24"/>
      <c r="X514" s="24"/>
    </row>
    <row r="515" spans="2:29" s="111" customFormat="1">
      <c r="B515" s="158"/>
      <c r="G515" s="159"/>
      <c r="H515" s="112"/>
      <c r="J515" s="629"/>
      <c r="K515" s="246"/>
      <c r="L515" s="156"/>
      <c r="M515" s="246"/>
      <c r="T515" s="3"/>
      <c r="V515" s="24"/>
      <c r="W515" s="24"/>
      <c r="X515" s="24"/>
      <c r="Y515" s="24"/>
      <c r="Z515" s="24"/>
      <c r="AA515" s="24"/>
    </row>
    <row r="516" spans="2:29" s="111" customFormat="1">
      <c r="B516" s="162"/>
      <c r="C516" s="24"/>
      <c r="F516" s="24"/>
      <c r="G516" s="159"/>
      <c r="H516" s="64"/>
      <c r="J516" s="629"/>
      <c r="K516" s="246"/>
      <c r="L516" s="156"/>
      <c r="M516" s="246"/>
      <c r="T516" s="3"/>
      <c r="V516" s="24"/>
      <c r="W516" s="24"/>
      <c r="X516" s="24"/>
      <c r="Y516" s="24"/>
      <c r="Z516" s="24"/>
      <c r="AA516" s="24"/>
    </row>
    <row r="517" spans="2:29" s="111" customFormat="1">
      <c r="B517" s="162"/>
      <c r="C517" s="24"/>
      <c r="F517" s="24"/>
      <c r="G517" s="159"/>
      <c r="H517" s="64"/>
      <c r="J517" s="629"/>
      <c r="K517" s="246"/>
      <c r="L517" s="156"/>
      <c r="M517" s="246"/>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2" width="9.08984375" style="734"/>
    <col min="13" max="13" width="15.90625" style="734" bestFit="1" customWidth="1"/>
    <col min="14" max="14" width="1.6328125" style="734" customWidth="1"/>
    <col min="15" max="15" width="48.6328125" style="734" bestFit="1" customWidth="1"/>
    <col min="16" max="16384" width="9.08984375" style="734"/>
  </cols>
  <sheetData>
    <row r="1" spans="2:28">
      <c r="M1" s="734" t="s">
        <v>329</v>
      </c>
      <c r="O1" s="734" t="str">
        <f>I14&amp;"-"&amp;C12</f>
        <v>PO4625-MON-20260216-Security Fencing and Alarms CC</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342</v>
      </c>
      <c r="D12" s="1058"/>
      <c r="E12" s="1058"/>
      <c r="F12" s="1058"/>
      <c r="G12" s="829"/>
      <c r="H12" s="832" t="s">
        <v>343</v>
      </c>
      <c r="I12" s="834">
        <f ca="1">TODAY()</f>
        <v>46084</v>
      </c>
      <c r="J12" s="829"/>
      <c r="AB12" s="831"/>
    </row>
    <row r="13" spans="2:28" ht="15" customHeight="1">
      <c r="B13" s="832" t="s">
        <v>339</v>
      </c>
      <c r="C13" s="1059">
        <f>VLOOKUP($C$12,[1]Database!$A:$F,2,FALSE)</f>
        <v>4730114826</v>
      </c>
      <c r="D13" s="1059"/>
      <c r="E13" s="1059"/>
      <c r="F13" s="1059"/>
      <c r="G13" s="829"/>
      <c r="H13" s="832" t="s">
        <v>344</v>
      </c>
      <c r="I13" s="835" t="str">
        <f>'Project Plan - Old'!J2</f>
        <v>Mondi</v>
      </c>
      <c r="J13" s="829"/>
      <c r="AB13" s="831"/>
    </row>
    <row r="14" spans="2:28" ht="15" customHeight="1">
      <c r="B14" s="832" t="s">
        <v>345</v>
      </c>
      <c r="C14" s="1059" t="str">
        <f>VLOOKUP($C$12,[1]Database!$A:$F,3,FALSE)</f>
        <v>94 Alumina Alee</v>
      </c>
      <c r="D14" s="1059"/>
      <c r="E14" s="1059"/>
      <c r="F14" s="1059"/>
      <c r="G14" s="829"/>
      <c r="H14" s="832" t="s">
        <v>346</v>
      </c>
      <c r="I14" s="836" t="s">
        <v>806</v>
      </c>
      <c r="J14" s="829"/>
      <c r="AB14" s="831"/>
    </row>
    <row r="15" spans="2:28" ht="15" customHeight="1">
      <c r="B15" s="832"/>
      <c r="C15" s="1059" t="str">
        <f>VLOOKUP($C$12,[1]Database!$A:$F,4,FALSE)</f>
        <v>Alton, Richards Bay</v>
      </c>
      <c r="D15" s="1059"/>
      <c r="E15" s="1059"/>
      <c r="F15" s="1059"/>
      <c r="G15" s="829"/>
      <c r="J15" s="829"/>
      <c r="AB15" s="831"/>
    </row>
    <row r="16" spans="2:28" ht="15" customHeight="1">
      <c r="B16" s="832" t="s">
        <v>347</v>
      </c>
      <c r="C16" s="1059" t="str">
        <f>VLOOKUP($C$12,[1]Database!$A:$F,5,FALSE)&amp;" "&amp;VLOOKUP($C$12,[1]Database!$A:$F,6,FALSE)</f>
        <v>Neville Loosemore 035 751 1384</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30.75" customHeight="1">
      <c r="B19" s="840">
        <v>1</v>
      </c>
      <c r="C19" s="1056" t="s">
        <v>807</v>
      </c>
      <c r="D19" s="1056"/>
      <c r="E19" s="841" t="s">
        <v>426</v>
      </c>
      <c r="F19" s="840">
        <v>1</v>
      </c>
      <c r="G19" s="840" t="s">
        <v>426</v>
      </c>
      <c r="H19" s="842">
        <v>1555444.84</v>
      </c>
      <c r="I19" s="842">
        <v>1555444.84</v>
      </c>
      <c r="J19" s="829"/>
      <c r="AB19" s="831"/>
    </row>
    <row r="20" spans="2:28" ht="30.75" customHeight="1">
      <c r="B20" s="840">
        <v>2</v>
      </c>
      <c r="C20" s="1056" t="s">
        <v>31</v>
      </c>
      <c r="D20" s="1056"/>
      <c r="E20" s="841" t="s">
        <v>426</v>
      </c>
      <c r="F20" s="840">
        <v>1</v>
      </c>
      <c r="G20" s="840" t="s">
        <v>426</v>
      </c>
      <c r="H20" s="842">
        <v>412102.5</v>
      </c>
      <c r="I20" s="842">
        <v>412102.5</v>
      </c>
      <c r="J20" s="829"/>
      <c r="AB20" s="831"/>
    </row>
    <row r="21" spans="2:28" ht="15" customHeight="1">
      <c r="B21" s="829"/>
      <c r="C21" s="829"/>
      <c r="D21" s="829"/>
      <c r="E21" s="829"/>
      <c r="F21" s="829"/>
      <c r="G21" s="829"/>
      <c r="H21" s="843" t="s">
        <v>353</v>
      </c>
      <c r="I21" s="844">
        <f>SUM(I19:I20)</f>
        <v>1967547.34</v>
      </c>
      <c r="J21" s="829"/>
      <c r="N21" s="831"/>
      <c r="O21" s="831"/>
      <c r="P21" s="831"/>
      <c r="Q21" s="831"/>
      <c r="R21" s="831"/>
      <c r="S21" s="831"/>
      <c r="T21" s="831"/>
      <c r="U21" s="831"/>
      <c r="V21" s="831"/>
      <c r="W21" s="831"/>
      <c r="X21" s="831"/>
      <c r="Y21" s="831"/>
      <c r="Z21" s="831"/>
      <c r="AA21" s="831"/>
      <c r="AB21" s="831"/>
    </row>
    <row r="22" spans="2:28" ht="15" customHeight="1">
      <c r="B22" s="829"/>
      <c r="C22" s="829"/>
      <c r="D22" s="829"/>
      <c r="E22" s="829"/>
      <c r="F22" s="829"/>
      <c r="G22" s="829"/>
      <c r="H22" s="843" t="s">
        <v>354</v>
      </c>
      <c r="I22" s="844">
        <f>I21*0.15</f>
        <v>295132.10100000002</v>
      </c>
      <c r="J22" s="829"/>
      <c r="N22" s="831"/>
      <c r="O22" s="831"/>
      <c r="P22" s="831"/>
      <c r="Q22" s="831"/>
      <c r="R22" s="831"/>
      <c r="S22" s="831"/>
      <c r="T22" s="831"/>
      <c r="U22" s="831"/>
      <c r="V22" s="831"/>
      <c r="W22" s="831"/>
      <c r="X22" s="831"/>
      <c r="Y22" s="831"/>
      <c r="Z22" s="831"/>
      <c r="AA22" s="831"/>
      <c r="AB22" s="831"/>
    </row>
    <row r="23" spans="2:28" ht="15" customHeight="1">
      <c r="B23" s="829"/>
      <c r="C23" s="829"/>
      <c r="D23" s="829"/>
      <c r="E23" s="829"/>
      <c r="F23" s="829"/>
      <c r="G23" s="829"/>
      <c r="H23" s="843" t="s">
        <v>355</v>
      </c>
      <c r="I23" s="844">
        <f>I22+I21</f>
        <v>2262679.4410000001</v>
      </c>
      <c r="J23" s="829"/>
      <c r="N23" s="831"/>
      <c r="O23" s="831"/>
      <c r="P23" s="831"/>
      <c r="Q23" s="831"/>
      <c r="R23" s="831"/>
      <c r="S23" s="831"/>
      <c r="T23" s="831"/>
      <c r="U23" s="831"/>
      <c r="V23" s="831"/>
      <c r="W23" s="831"/>
      <c r="X23" s="831"/>
      <c r="Y23" s="831"/>
      <c r="Z23" s="831"/>
      <c r="AA23" s="831"/>
      <c r="AB23" s="831"/>
    </row>
    <row r="24" spans="2:28">
      <c r="B24" s="829"/>
      <c r="C24" s="829"/>
      <c r="D24" s="829"/>
      <c r="E24" s="829"/>
      <c r="F24" s="829"/>
      <c r="G24" s="829"/>
      <c r="H24" s="829"/>
      <c r="I24" s="829"/>
      <c r="J24" s="829"/>
    </row>
    <row r="25" spans="2:28">
      <c r="B25" s="829"/>
      <c r="C25" s="829"/>
      <c r="D25" s="829"/>
      <c r="E25" s="829"/>
      <c r="F25" s="829"/>
      <c r="G25" s="829"/>
      <c r="H25" s="829"/>
      <c r="I25" s="829"/>
      <c r="J25" s="829"/>
    </row>
    <row r="26" spans="2:28">
      <c r="B26" s="1060" t="s">
        <v>356</v>
      </c>
      <c r="C26" s="1060"/>
      <c r="D26" s="1061" t="s">
        <v>357</v>
      </c>
      <c r="E26" s="1062"/>
      <c r="F26" s="1062"/>
      <c r="G26" s="1062"/>
      <c r="H26" s="1062"/>
      <c r="I26" s="1062"/>
      <c r="J26" s="829"/>
    </row>
    <row r="27" spans="2:28">
      <c r="B27" s="1060"/>
      <c r="C27" s="1060"/>
      <c r="D27" s="1062"/>
      <c r="E27" s="1062"/>
      <c r="F27" s="1062"/>
      <c r="G27" s="1062"/>
      <c r="H27" s="1062"/>
      <c r="I27" s="1062"/>
      <c r="J27" s="829"/>
    </row>
    <row r="28" spans="2:28">
      <c r="B28" s="1060"/>
      <c r="C28" s="1060"/>
      <c r="D28" s="1062"/>
      <c r="E28" s="1062"/>
      <c r="F28" s="1062"/>
      <c r="G28" s="1062"/>
      <c r="H28" s="1062"/>
      <c r="I28" s="1062"/>
      <c r="J28" s="829"/>
    </row>
    <row r="29" spans="2:28">
      <c r="B29" s="1060"/>
      <c r="C29" s="1060"/>
      <c r="D29" s="1062"/>
      <c r="E29" s="1062"/>
      <c r="F29" s="1062"/>
      <c r="G29" s="1062"/>
      <c r="H29" s="1062"/>
      <c r="I29" s="1062"/>
      <c r="J29" s="829"/>
    </row>
    <row r="30" spans="2:28">
      <c r="B30" s="845"/>
      <c r="C30" s="845"/>
      <c r="D30" s="829"/>
      <c r="E30" s="829"/>
      <c r="F30" s="829"/>
      <c r="G30" s="829"/>
      <c r="H30" s="829"/>
      <c r="I30" s="829"/>
      <c r="J30" s="829"/>
    </row>
    <row r="31" spans="2:28">
      <c r="B31" s="1060" t="s">
        <v>358</v>
      </c>
      <c r="C31" s="1060"/>
      <c r="D31" s="1061" t="s">
        <v>359</v>
      </c>
      <c r="E31" s="1062"/>
      <c r="F31" s="1062"/>
      <c r="G31" s="1062"/>
      <c r="H31" s="1062"/>
      <c r="I31" s="1062"/>
      <c r="J31" s="829"/>
    </row>
    <row r="32" spans="2:28">
      <c r="B32" s="1060"/>
      <c r="C32" s="1060"/>
      <c r="D32" s="1062"/>
      <c r="E32" s="1062"/>
      <c r="F32" s="1062"/>
      <c r="G32" s="1062"/>
      <c r="H32" s="1062"/>
      <c r="I32" s="1062"/>
      <c r="J32" s="829"/>
    </row>
    <row r="33" spans="2:10">
      <c r="B33" s="1060"/>
      <c r="C33" s="1060"/>
      <c r="D33" s="1062"/>
      <c r="E33" s="1062"/>
      <c r="F33" s="1062"/>
      <c r="G33" s="1062"/>
      <c r="H33" s="1062"/>
      <c r="I33" s="1062"/>
      <c r="J33" s="829"/>
    </row>
    <row r="34" spans="2:10">
      <c r="B34" s="845"/>
      <c r="C34" s="845"/>
      <c r="D34" s="829"/>
      <c r="E34" s="829"/>
      <c r="F34" s="829"/>
      <c r="G34" s="829"/>
      <c r="H34" s="829"/>
      <c r="I34" s="829"/>
      <c r="J34" s="829"/>
    </row>
    <row r="35" spans="2:10">
      <c r="B35" s="1060" t="s">
        <v>8</v>
      </c>
      <c r="C35" s="1060"/>
      <c r="D35" s="1061" t="s">
        <v>360</v>
      </c>
      <c r="E35" s="1062"/>
      <c r="F35" s="1062"/>
      <c r="G35" s="1062"/>
      <c r="H35" s="1062"/>
      <c r="I35" s="1062"/>
      <c r="J35" s="829"/>
    </row>
    <row r="36" spans="2:10">
      <c r="B36" s="1060"/>
      <c r="C36" s="1060"/>
      <c r="D36" s="1062"/>
      <c r="E36" s="1062"/>
      <c r="F36" s="1062"/>
      <c r="G36" s="1062"/>
      <c r="H36" s="1062"/>
      <c r="I36" s="1062"/>
      <c r="J36" s="829"/>
    </row>
    <row r="37" spans="2:10">
      <c r="B37" s="1060"/>
      <c r="C37" s="1060"/>
      <c r="D37" s="1062"/>
      <c r="E37" s="1062"/>
      <c r="F37" s="1062"/>
      <c r="G37" s="1062"/>
      <c r="H37" s="1062"/>
      <c r="I37" s="1062"/>
      <c r="J37" s="829"/>
    </row>
    <row r="38" spans="2:10">
      <c r="B38" s="829"/>
      <c r="C38" s="829"/>
      <c r="D38" s="829"/>
      <c r="E38" s="829"/>
      <c r="F38" s="829"/>
      <c r="G38" s="829"/>
      <c r="H38" s="829"/>
      <c r="I38" s="829"/>
      <c r="J38" s="829"/>
    </row>
    <row r="39" spans="2:10" ht="15">
      <c r="B39" s="846" t="s">
        <v>361</v>
      </c>
      <c r="C39" s="846"/>
      <c r="D39" s="833" t="s">
        <v>65</v>
      </c>
      <c r="E39" s="847"/>
      <c r="F39" s="848"/>
      <c r="G39" s="848"/>
      <c r="H39" s="849"/>
      <c r="I39" s="834">
        <f ca="1">TODAY()</f>
        <v>46084</v>
      </c>
      <c r="J39" s="829"/>
    </row>
    <row r="40" spans="2:10">
      <c r="B40" s="846"/>
      <c r="C40" s="846"/>
      <c r="D40" s="850"/>
      <c r="E40" s="851"/>
      <c r="F40" s="852"/>
      <c r="G40" s="852"/>
      <c r="H40" s="853"/>
      <c r="I40" s="854"/>
      <c r="J40" s="829"/>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PO4624-MON-20260213-NOSA</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808</v>
      </c>
      <c r="D12" s="1058"/>
      <c r="E12" s="1058"/>
      <c r="F12" s="1058"/>
      <c r="G12" s="829"/>
      <c r="H12" s="832" t="s">
        <v>343</v>
      </c>
      <c r="I12" s="834">
        <f ca="1">TODAY()</f>
        <v>46084</v>
      </c>
      <c r="J12" s="829"/>
      <c r="AB12" s="831"/>
    </row>
    <row r="13" spans="2:28" ht="15" customHeight="1">
      <c r="B13" s="832" t="s">
        <v>339</v>
      </c>
      <c r="C13" s="1059">
        <f>VLOOKUP($C$12,[1]Database!$A:$F,2,FALSE)</f>
        <v>4240219818</v>
      </c>
      <c r="D13" s="1059"/>
      <c r="E13" s="1059"/>
      <c r="F13" s="1059"/>
      <c r="G13" s="829"/>
      <c r="H13" s="832" t="s">
        <v>344</v>
      </c>
      <c r="I13" s="835" t="str">
        <f>'Project Plan - Old'!J2</f>
        <v>Mondi</v>
      </c>
      <c r="J13" s="829"/>
      <c r="AB13" s="831"/>
    </row>
    <row r="14" spans="2:28" ht="15" customHeight="1">
      <c r="B14" s="832" t="s">
        <v>345</v>
      </c>
      <c r="C14" s="1059" t="str">
        <f>VLOOKUP($C$12,[1]Database!$A:$F,3,FALSE)</f>
        <v>Block E, Lakefield Office Park,272 West Ave,</v>
      </c>
      <c r="D14" s="1059"/>
      <c r="E14" s="1059"/>
      <c r="F14" s="1059"/>
      <c r="G14" s="829"/>
      <c r="H14" s="832" t="s">
        <v>346</v>
      </c>
      <c r="I14" s="836" t="s">
        <v>809</v>
      </c>
      <c r="J14" s="829"/>
      <c r="AB14" s="831"/>
    </row>
    <row r="15" spans="2:28" ht="15" customHeight="1">
      <c r="B15" s="832"/>
      <c r="C15" s="1059" t="str">
        <f>VLOOKUP($C$12,[1]Database!$A:$F,4,FALSE)</f>
        <v>Centurion, 0157</v>
      </c>
      <c r="D15" s="1059"/>
      <c r="E15" s="1059"/>
      <c r="F15" s="1059"/>
      <c r="G15" s="829"/>
      <c r="J15" s="829"/>
      <c r="AB15" s="831"/>
    </row>
    <row r="16" spans="2:28" ht="15" customHeight="1">
      <c r="B16" s="832" t="s">
        <v>347</v>
      </c>
      <c r="C16" s="1059" t="str">
        <f>VLOOKUP($C$12,[1]Database!$A:$F,5,FALSE)&amp;" "&amp;VLOOKUP($C$12,[1]Database!$A:$F,6,FALSE)</f>
        <v>Vaunee Poirier 087 286 8222</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30.75" customHeight="1">
      <c r="B19" s="840">
        <v>1</v>
      </c>
      <c r="C19" s="1056" t="s">
        <v>810</v>
      </c>
      <c r="D19" s="1056"/>
      <c r="E19" s="841"/>
      <c r="F19" s="840">
        <v>16</v>
      </c>
      <c r="G19" s="840"/>
      <c r="H19" s="842">
        <v>1625</v>
      </c>
      <c r="I19" s="842">
        <f>H19*F19</f>
        <v>26000</v>
      </c>
      <c r="J19" s="829"/>
      <c r="AB19" s="831"/>
    </row>
    <row r="20" spans="2:28" ht="30.75" customHeight="1">
      <c r="B20" s="840">
        <v>2</v>
      </c>
      <c r="C20" s="1056" t="s">
        <v>811</v>
      </c>
      <c r="D20" s="1056"/>
      <c r="E20" s="841"/>
      <c r="F20" s="840">
        <v>2</v>
      </c>
      <c r="G20" s="840"/>
      <c r="H20" s="842">
        <v>1625</v>
      </c>
      <c r="I20" s="842">
        <f>H20*F20</f>
        <v>3250</v>
      </c>
      <c r="J20" s="829"/>
      <c r="AB20" s="831"/>
    </row>
    <row r="21" spans="2:28" ht="30.75" customHeight="1">
      <c r="B21" s="840">
        <v>3</v>
      </c>
      <c r="C21" s="1056" t="s">
        <v>812</v>
      </c>
      <c r="D21" s="1056"/>
      <c r="E21" s="841"/>
      <c r="F21" s="840">
        <v>1</v>
      </c>
      <c r="G21" s="840"/>
      <c r="H21" s="842">
        <v>1282</v>
      </c>
      <c r="I21" s="842">
        <f>H21*F21</f>
        <v>1282</v>
      </c>
      <c r="J21" s="829"/>
      <c r="AB21" s="831"/>
    </row>
    <row r="22" spans="2:28" ht="30.75" customHeight="1">
      <c r="B22" s="840">
        <v>4</v>
      </c>
      <c r="C22" s="1056" t="s">
        <v>813</v>
      </c>
      <c r="D22" s="1056"/>
      <c r="E22" s="841"/>
      <c r="F22" s="840">
        <v>70</v>
      </c>
      <c r="G22" s="840"/>
      <c r="H22" s="842">
        <v>7.4</v>
      </c>
      <c r="I22" s="842">
        <f>H22*F22</f>
        <v>518</v>
      </c>
      <c r="J22" s="829"/>
      <c r="AB22" s="831"/>
    </row>
    <row r="23" spans="2:28" ht="15" customHeight="1">
      <c r="B23" s="829"/>
      <c r="C23" s="829"/>
      <c r="D23" s="829"/>
      <c r="E23" s="829"/>
      <c r="F23" s="829"/>
      <c r="G23" s="829"/>
      <c r="H23" s="843" t="s">
        <v>353</v>
      </c>
      <c r="I23" s="844">
        <f>SUM(I19:I22)</f>
        <v>31050</v>
      </c>
      <c r="J23" s="829"/>
      <c r="N23" s="831"/>
      <c r="O23" s="831"/>
      <c r="P23" s="831"/>
      <c r="Q23" s="831"/>
      <c r="R23" s="831"/>
      <c r="S23" s="831"/>
      <c r="T23" s="831"/>
      <c r="U23" s="831"/>
      <c r="V23" s="831"/>
      <c r="W23" s="831"/>
      <c r="X23" s="831"/>
      <c r="Y23" s="831"/>
      <c r="Z23" s="831"/>
      <c r="AA23" s="831"/>
      <c r="AB23" s="831"/>
    </row>
    <row r="24" spans="2:28" ht="15" customHeight="1">
      <c r="B24" s="829"/>
      <c r="C24" s="829"/>
      <c r="D24" s="829"/>
      <c r="E24" s="829"/>
      <c r="F24" s="829"/>
      <c r="G24" s="829"/>
      <c r="H24" s="843" t="s">
        <v>354</v>
      </c>
      <c r="I24" s="844">
        <f>I23*0.15</f>
        <v>4657.5</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355</v>
      </c>
      <c r="I25" s="844">
        <f>I24+I23</f>
        <v>35707.5</v>
      </c>
      <c r="J25" s="829"/>
      <c r="N25" s="831"/>
      <c r="O25" s="831"/>
      <c r="P25" s="831"/>
      <c r="Q25" s="831"/>
      <c r="R25" s="831"/>
      <c r="S25" s="831"/>
      <c r="T25" s="831"/>
      <c r="U25" s="831"/>
      <c r="V25" s="831"/>
      <c r="W25" s="831"/>
      <c r="X25" s="831"/>
      <c r="Y25" s="831"/>
      <c r="Z25" s="831"/>
      <c r="AA25" s="831"/>
      <c r="AB25" s="831"/>
    </row>
    <row r="26" spans="2:28">
      <c r="B26" s="829"/>
      <c r="C26" s="829"/>
      <c r="D26" s="829"/>
      <c r="E26" s="829"/>
      <c r="F26" s="829"/>
      <c r="G26" s="829"/>
      <c r="H26" s="829"/>
      <c r="I26" s="829"/>
      <c r="J26" s="829"/>
    </row>
    <row r="27" spans="2:28">
      <c r="B27" s="829"/>
      <c r="C27" s="829"/>
      <c r="D27" s="829"/>
      <c r="E27" s="829"/>
      <c r="F27" s="829"/>
      <c r="G27" s="829"/>
      <c r="H27" s="829"/>
      <c r="I27" s="829"/>
      <c r="J27" s="829"/>
    </row>
    <row r="28" spans="2:28">
      <c r="B28" s="1060" t="s">
        <v>356</v>
      </c>
      <c r="C28" s="1060"/>
      <c r="D28" s="1061" t="s">
        <v>814</v>
      </c>
      <c r="E28" s="1062"/>
      <c r="F28" s="1062"/>
      <c r="G28" s="1062"/>
      <c r="H28" s="1062"/>
      <c r="I28" s="1062"/>
      <c r="J28" s="829"/>
    </row>
    <row r="29" spans="2:28">
      <c r="B29" s="1060"/>
      <c r="C29" s="1060"/>
      <c r="D29" s="1062"/>
      <c r="E29" s="1062"/>
      <c r="F29" s="1062"/>
      <c r="G29" s="1062"/>
      <c r="H29" s="1062"/>
      <c r="I29" s="1062"/>
      <c r="J29" s="829"/>
    </row>
    <row r="30" spans="2:28">
      <c r="B30" s="1060"/>
      <c r="C30" s="1060"/>
      <c r="D30" s="1062"/>
      <c r="E30" s="1062"/>
      <c r="F30" s="1062"/>
      <c r="G30" s="1062"/>
      <c r="H30" s="1062"/>
      <c r="I30" s="1062"/>
      <c r="J30" s="829"/>
    </row>
    <row r="31" spans="2:28">
      <c r="B31" s="1060"/>
      <c r="C31" s="1060"/>
      <c r="D31" s="1062"/>
      <c r="E31" s="1062"/>
      <c r="F31" s="1062"/>
      <c r="G31" s="1062"/>
      <c r="H31" s="1062"/>
      <c r="I31" s="1062"/>
      <c r="J31" s="829"/>
    </row>
    <row r="32" spans="2:28">
      <c r="B32" s="845"/>
      <c r="C32" s="845"/>
      <c r="D32" s="829"/>
      <c r="E32" s="829"/>
      <c r="F32" s="829"/>
      <c r="G32" s="829"/>
      <c r="H32" s="829"/>
      <c r="I32" s="829"/>
      <c r="J32" s="829"/>
    </row>
    <row r="33" spans="2:10">
      <c r="B33" s="1060" t="s">
        <v>358</v>
      </c>
      <c r="C33" s="1060"/>
      <c r="D33" s="1061" t="s">
        <v>359</v>
      </c>
      <c r="E33" s="1062"/>
      <c r="F33" s="1062"/>
      <c r="G33" s="1062"/>
      <c r="H33" s="1062"/>
      <c r="I33" s="1062"/>
      <c r="J33" s="829"/>
    </row>
    <row r="34" spans="2:10">
      <c r="B34" s="1060"/>
      <c r="C34" s="1060"/>
      <c r="D34" s="1062"/>
      <c r="E34" s="1062"/>
      <c r="F34" s="1062"/>
      <c r="G34" s="1062"/>
      <c r="H34" s="1062"/>
      <c r="I34" s="1062"/>
      <c r="J34" s="829"/>
    </row>
    <row r="35" spans="2:10">
      <c r="B35" s="1060"/>
      <c r="C35" s="1060"/>
      <c r="D35" s="1062"/>
      <c r="E35" s="1062"/>
      <c r="F35" s="1062"/>
      <c r="G35" s="1062"/>
      <c r="H35" s="1062"/>
      <c r="I35" s="1062"/>
      <c r="J35" s="829"/>
    </row>
    <row r="36" spans="2:10">
      <c r="B36" s="845"/>
      <c r="C36" s="845"/>
      <c r="D36" s="829"/>
      <c r="E36" s="829"/>
      <c r="F36" s="829"/>
      <c r="G36" s="829"/>
      <c r="H36" s="829"/>
      <c r="I36" s="829"/>
      <c r="J36" s="829"/>
    </row>
    <row r="37" spans="2:10">
      <c r="B37" s="1060" t="s">
        <v>8</v>
      </c>
      <c r="C37" s="1060"/>
      <c r="D37" s="1061" t="s">
        <v>360</v>
      </c>
      <c r="E37" s="1062"/>
      <c r="F37" s="1062"/>
      <c r="G37" s="1062"/>
      <c r="H37" s="1062"/>
      <c r="I37" s="1062"/>
      <c r="J37" s="829"/>
    </row>
    <row r="38" spans="2:10">
      <c r="B38" s="1060"/>
      <c r="C38" s="1060"/>
      <c r="D38" s="1062"/>
      <c r="E38" s="1062"/>
      <c r="F38" s="1062"/>
      <c r="G38" s="1062"/>
      <c r="H38" s="1062"/>
      <c r="I38" s="1062"/>
      <c r="J38" s="829"/>
    </row>
    <row r="39" spans="2:10">
      <c r="B39" s="1060"/>
      <c r="C39" s="1060"/>
      <c r="D39" s="1062"/>
      <c r="E39" s="1062"/>
      <c r="F39" s="1062"/>
      <c r="G39" s="1062"/>
      <c r="H39" s="1062"/>
      <c r="I39" s="1062"/>
      <c r="J39" s="829"/>
    </row>
    <row r="40" spans="2:10">
      <c r="B40" s="829"/>
      <c r="C40" s="829"/>
      <c r="D40" s="829"/>
      <c r="E40" s="829"/>
      <c r="F40" s="829"/>
      <c r="G40" s="829"/>
      <c r="H40" s="829"/>
      <c r="I40" s="829"/>
      <c r="J40" s="829"/>
    </row>
    <row r="41" spans="2:10" ht="15">
      <c r="B41" s="846" t="s">
        <v>361</v>
      </c>
      <c r="C41" s="846"/>
      <c r="D41" s="833" t="s">
        <v>362</v>
      </c>
      <c r="E41" s="847"/>
      <c r="F41" s="848"/>
      <c r="G41" s="848"/>
      <c r="H41" s="849"/>
      <c r="I41" s="834">
        <f ca="1">TODAY()</f>
        <v>46084</v>
      </c>
      <c r="J41" s="829"/>
    </row>
    <row r="42" spans="2:10">
      <c r="B42" s="846"/>
      <c r="C42" s="846"/>
      <c r="D42" s="850"/>
      <c r="E42" s="851"/>
      <c r="F42" s="852"/>
      <c r="G42" s="852"/>
      <c r="H42" s="853"/>
      <c r="I42" s="854"/>
      <c r="J42" s="829"/>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PO4633-MON-20260219-ABB Switchgear</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815</v>
      </c>
      <c r="D12" s="1058"/>
      <c r="E12" s="1058"/>
      <c r="F12" s="1058"/>
      <c r="G12" s="829"/>
      <c r="H12" s="832" t="s">
        <v>343</v>
      </c>
      <c r="I12" s="834">
        <f ca="1">TODAY()</f>
        <v>46084</v>
      </c>
      <c r="J12" s="829"/>
      <c r="AB12" s="831"/>
    </row>
    <row r="13" spans="2:28" ht="15" customHeight="1">
      <c r="B13" s="832" t="s">
        <v>339</v>
      </c>
      <c r="C13" s="1059">
        <f>VLOOKUP($C$12,[1]Database!$A:$F,2,FALSE)</f>
        <v>4090136104</v>
      </c>
      <c r="D13" s="1059"/>
      <c r="E13" s="1059"/>
      <c r="F13" s="1059"/>
      <c r="G13" s="829"/>
      <c r="H13" s="832" t="s">
        <v>344</v>
      </c>
      <c r="I13" s="835" t="str">
        <f>'Project Plan - Old'!J2</f>
        <v>Mondi</v>
      </c>
      <c r="J13" s="829"/>
      <c r="AB13" s="831"/>
    </row>
    <row r="14" spans="2:28" ht="15" customHeight="1">
      <c r="B14" s="832" t="s">
        <v>345</v>
      </c>
      <c r="C14" s="1059" t="str">
        <f>VLOOKUP($C$12,[1]Database!$A:$F,3,FALSE)</f>
        <v>2 Lake Road,</v>
      </c>
      <c r="D14" s="1059"/>
      <c r="E14" s="1059"/>
      <c r="F14" s="1059"/>
      <c r="G14" s="829"/>
      <c r="H14" s="832" t="s">
        <v>346</v>
      </c>
      <c r="I14" s="836" t="s">
        <v>816</v>
      </c>
      <c r="J14" s="829"/>
      <c r="AB14" s="831"/>
    </row>
    <row r="15" spans="2:28" ht="15" customHeight="1">
      <c r="B15" s="832"/>
      <c r="C15" s="1059" t="str">
        <f>VLOOKUP($C$12,[1]Database!$A:$F,4,FALSE)</f>
        <v>Edenvale, Gauteng, RSA,</v>
      </c>
      <c r="D15" s="1059"/>
      <c r="E15" s="1059"/>
      <c r="F15" s="1059"/>
      <c r="G15" s="829"/>
      <c r="J15" s="829"/>
      <c r="AB15" s="831"/>
    </row>
    <row r="16" spans="2:28" ht="15" customHeight="1">
      <c r="B16" s="832" t="s">
        <v>347</v>
      </c>
      <c r="C16" s="1059" t="str">
        <f>VLOOKUP($C$12,[1]Database!$A:$F,5,FALSE)&amp;" "&amp;VLOOKUP($C$12,[1]Database!$A:$F,6,FALSE)</f>
        <v>Brain Ngoveni 084 404 1927</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43.5" customHeight="1">
      <c r="B19" s="840">
        <v>1</v>
      </c>
      <c r="C19" s="1056" t="s">
        <v>817</v>
      </c>
      <c r="D19" s="1056"/>
      <c r="E19" s="841"/>
      <c r="F19" s="840">
        <v>1</v>
      </c>
      <c r="G19" s="840"/>
      <c r="H19" s="842">
        <v>215379</v>
      </c>
      <c r="I19" s="842">
        <f t="shared" ref="I19:I27" si="0">H19*F19</f>
        <v>215379</v>
      </c>
      <c r="J19" s="829"/>
      <c r="AB19" s="831"/>
    </row>
    <row r="20" spans="2:28" ht="30.75" customHeight="1">
      <c r="B20" s="840">
        <v>2</v>
      </c>
      <c r="C20" s="1056" t="s">
        <v>818</v>
      </c>
      <c r="D20" s="1056"/>
      <c r="E20" s="841"/>
      <c r="F20" s="840">
        <v>1</v>
      </c>
      <c r="G20" s="840"/>
      <c r="H20" s="842">
        <v>12680</v>
      </c>
      <c r="I20" s="842">
        <f t="shared" si="0"/>
        <v>12680</v>
      </c>
      <c r="J20" s="829"/>
      <c r="AB20" s="831"/>
    </row>
    <row r="21" spans="2:28" ht="47.15" customHeight="1">
      <c r="B21" s="840">
        <v>3</v>
      </c>
      <c r="C21" s="1056" t="s">
        <v>819</v>
      </c>
      <c r="D21" s="1056"/>
      <c r="E21" s="841"/>
      <c r="F21" s="840">
        <v>1</v>
      </c>
      <c r="G21" s="840"/>
      <c r="H21" s="842">
        <v>359150</v>
      </c>
      <c r="I21" s="842">
        <f t="shared" si="0"/>
        <v>359150</v>
      </c>
      <c r="J21" s="829"/>
      <c r="AB21" s="831"/>
    </row>
    <row r="22" spans="2:28" ht="47.4" customHeight="1">
      <c r="B22" s="840">
        <v>4</v>
      </c>
      <c r="C22" s="1056" t="s">
        <v>820</v>
      </c>
      <c r="D22" s="1056"/>
      <c r="E22" s="841"/>
      <c r="F22" s="840">
        <v>1</v>
      </c>
      <c r="G22" s="840"/>
      <c r="H22" s="842">
        <v>109224</v>
      </c>
      <c r="I22" s="842">
        <f t="shared" si="0"/>
        <v>109224</v>
      </c>
      <c r="J22" s="829"/>
      <c r="AB22" s="831"/>
    </row>
    <row r="23" spans="2:28" ht="30.75" customHeight="1">
      <c r="B23" s="840">
        <v>5</v>
      </c>
      <c r="C23" s="1056" t="s">
        <v>821</v>
      </c>
      <c r="D23" s="1056"/>
      <c r="E23" s="841"/>
      <c r="F23" s="840">
        <v>1</v>
      </c>
      <c r="G23" s="840"/>
      <c r="H23" s="842">
        <v>70844</v>
      </c>
      <c r="I23" s="842">
        <f t="shared" si="0"/>
        <v>70844</v>
      </c>
      <c r="J23" s="829"/>
      <c r="AB23" s="831"/>
    </row>
    <row r="24" spans="2:28" ht="30.75" customHeight="1">
      <c r="B24" s="840">
        <v>6</v>
      </c>
      <c r="C24" s="1056"/>
      <c r="D24" s="1056"/>
      <c r="E24" s="841"/>
      <c r="F24" s="840"/>
      <c r="G24" s="840"/>
      <c r="H24" s="842"/>
      <c r="I24" s="842">
        <f t="shared" si="0"/>
        <v>0</v>
      </c>
      <c r="J24" s="829"/>
      <c r="AB24" s="831"/>
    </row>
    <row r="25" spans="2:28" ht="30.75" customHeight="1">
      <c r="B25" s="840">
        <v>7</v>
      </c>
      <c r="C25" s="1056"/>
      <c r="D25" s="1056"/>
      <c r="E25" s="841"/>
      <c r="F25" s="840"/>
      <c r="G25" s="840"/>
      <c r="H25" s="842"/>
      <c r="I25" s="842">
        <f t="shared" si="0"/>
        <v>0</v>
      </c>
      <c r="J25" s="829"/>
      <c r="AB25" s="831"/>
    </row>
    <row r="26" spans="2:28" ht="30.75" customHeight="1">
      <c r="B26" s="840">
        <v>8</v>
      </c>
      <c r="C26" s="1056"/>
      <c r="D26" s="1056"/>
      <c r="E26" s="841"/>
      <c r="F26" s="840"/>
      <c r="G26" s="840"/>
      <c r="H26" s="842"/>
      <c r="I26" s="842">
        <f t="shared" si="0"/>
        <v>0</v>
      </c>
      <c r="J26" s="829"/>
      <c r="AB26" s="831"/>
    </row>
    <row r="27" spans="2:28" ht="30.75" customHeight="1">
      <c r="B27" s="840">
        <v>9</v>
      </c>
      <c r="C27" s="1056"/>
      <c r="D27" s="1056"/>
      <c r="E27" s="841"/>
      <c r="F27" s="840"/>
      <c r="G27" s="840"/>
      <c r="H27" s="842"/>
      <c r="I27" s="842">
        <f t="shared" si="0"/>
        <v>0</v>
      </c>
      <c r="J27" s="829"/>
      <c r="AB27" s="831"/>
    </row>
    <row r="28" spans="2:28" ht="15" customHeight="1">
      <c r="B28" s="829"/>
      <c r="C28" s="829"/>
      <c r="D28" s="829"/>
      <c r="E28" s="829"/>
      <c r="F28" s="829"/>
      <c r="G28" s="829"/>
      <c r="H28" s="843" t="s">
        <v>353</v>
      </c>
      <c r="I28" s="844">
        <f>SUM(I19:I27)</f>
        <v>767277</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115091.55</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882368.55</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1060" t="s">
        <v>356</v>
      </c>
      <c r="C33" s="1060"/>
      <c r="D33" s="1061" t="s">
        <v>822</v>
      </c>
      <c r="E33" s="1062"/>
      <c r="F33" s="1062"/>
      <c r="G33" s="1062"/>
      <c r="H33" s="1062"/>
      <c r="I33" s="1062"/>
      <c r="J33" s="829"/>
    </row>
    <row r="34" spans="2:10">
      <c r="B34" s="1060"/>
      <c r="C34" s="1060"/>
      <c r="D34" s="1062"/>
      <c r="E34" s="1062"/>
      <c r="F34" s="1062"/>
      <c r="G34" s="1062"/>
      <c r="H34" s="1062"/>
      <c r="I34" s="1062"/>
      <c r="J34" s="829"/>
    </row>
    <row r="35" spans="2:10">
      <c r="B35" s="1060"/>
      <c r="C35" s="1060"/>
      <c r="D35" s="1062"/>
      <c r="E35" s="1062"/>
      <c r="F35" s="1062"/>
      <c r="G35" s="1062"/>
      <c r="H35" s="1062"/>
      <c r="I35" s="1062"/>
      <c r="J35" s="829"/>
    </row>
    <row r="36" spans="2:10">
      <c r="B36" s="1060"/>
      <c r="C36" s="1060"/>
      <c r="D36" s="1062"/>
      <c r="E36" s="1062"/>
      <c r="F36" s="1062"/>
      <c r="G36" s="1062"/>
      <c r="H36" s="1062"/>
      <c r="I36" s="1062"/>
      <c r="J36" s="829"/>
    </row>
    <row r="37" spans="2:10">
      <c r="B37" s="845"/>
      <c r="C37" s="845"/>
      <c r="D37" s="829"/>
      <c r="E37" s="829"/>
      <c r="F37" s="829"/>
      <c r="G37" s="829"/>
      <c r="H37" s="829"/>
      <c r="I37" s="829"/>
      <c r="J37" s="829"/>
    </row>
    <row r="38" spans="2:10">
      <c r="B38" s="1060" t="s">
        <v>358</v>
      </c>
      <c r="C38" s="1060"/>
      <c r="D38" s="1061" t="s">
        <v>359</v>
      </c>
      <c r="E38" s="1062"/>
      <c r="F38" s="1062"/>
      <c r="G38" s="1062"/>
      <c r="H38" s="1062"/>
      <c r="I38" s="1062"/>
      <c r="J38" s="829"/>
    </row>
    <row r="39" spans="2:10">
      <c r="B39" s="1060"/>
      <c r="C39" s="1060"/>
      <c r="D39" s="1062"/>
      <c r="E39" s="1062"/>
      <c r="F39" s="1062"/>
      <c r="G39" s="1062"/>
      <c r="H39" s="1062"/>
      <c r="I39" s="1062"/>
      <c r="J39" s="829"/>
    </row>
    <row r="40" spans="2:10">
      <c r="B40" s="1060"/>
      <c r="C40" s="1060"/>
      <c r="D40" s="1062"/>
      <c r="E40" s="1062"/>
      <c r="F40" s="1062"/>
      <c r="G40" s="1062"/>
      <c r="H40" s="1062"/>
      <c r="I40" s="1062"/>
      <c r="J40" s="829"/>
    </row>
    <row r="41" spans="2:10">
      <c r="B41" s="845"/>
      <c r="C41" s="845"/>
      <c r="D41" s="829"/>
      <c r="E41" s="829"/>
      <c r="F41" s="829"/>
      <c r="G41" s="829"/>
      <c r="H41" s="829"/>
      <c r="I41" s="829"/>
      <c r="J41" s="829"/>
    </row>
    <row r="42" spans="2:10">
      <c r="B42" s="1060" t="s">
        <v>8</v>
      </c>
      <c r="C42" s="1060"/>
      <c r="D42" s="1061" t="s">
        <v>360</v>
      </c>
      <c r="E42" s="1062"/>
      <c r="F42" s="1062"/>
      <c r="G42" s="1062"/>
      <c r="H42" s="1062"/>
      <c r="I42" s="1062"/>
      <c r="J42" s="829"/>
    </row>
    <row r="43" spans="2:10">
      <c r="B43" s="1060"/>
      <c r="C43" s="1060"/>
      <c r="D43" s="1062"/>
      <c r="E43" s="1062"/>
      <c r="F43" s="1062"/>
      <c r="G43" s="1062"/>
      <c r="H43" s="1062"/>
      <c r="I43" s="1062"/>
      <c r="J43" s="829"/>
    </row>
    <row r="44" spans="2:10">
      <c r="B44" s="1060"/>
      <c r="C44" s="1060"/>
      <c r="D44" s="1062"/>
      <c r="E44" s="1062"/>
      <c r="F44" s="1062"/>
      <c r="G44" s="1062"/>
      <c r="H44" s="1062"/>
      <c r="I44" s="1062"/>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PO4632-MON-20260219-ABB Switchgear</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815</v>
      </c>
      <c r="D12" s="1058"/>
      <c r="E12" s="1058"/>
      <c r="F12" s="1058"/>
      <c r="G12" s="829"/>
      <c r="H12" s="832" t="s">
        <v>343</v>
      </c>
      <c r="I12" s="834">
        <f ca="1">TODAY()</f>
        <v>46084</v>
      </c>
      <c r="J12" s="829"/>
      <c r="AB12" s="831"/>
    </row>
    <row r="13" spans="2:28" ht="15" customHeight="1">
      <c r="B13" s="832" t="s">
        <v>339</v>
      </c>
      <c r="C13" s="1059">
        <f>VLOOKUP($C$12,[1]Database!$A:$F,2,FALSE)</f>
        <v>4090136104</v>
      </c>
      <c r="D13" s="1059"/>
      <c r="E13" s="1059"/>
      <c r="F13" s="1059"/>
      <c r="G13" s="829"/>
      <c r="H13" s="832" t="s">
        <v>344</v>
      </c>
      <c r="I13" s="835" t="str">
        <f>'Project Plan - Old'!J2</f>
        <v>Mondi</v>
      </c>
      <c r="J13" s="829"/>
      <c r="AB13" s="831"/>
    </row>
    <row r="14" spans="2:28" ht="15" customHeight="1">
      <c r="B14" s="832" t="s">
        <v>345</v>
      </c>
      <c r="C14" s="1059" t="str">
        <f>VLOOKUP($C$12,[1]Database!$A:$F,3,FALSE)</f>
        <v>2 Lake Road,</v>
      </c>
      <c r="D14" s="1059"/>
      <c r="E14" s="1059"/>
      <c r="F14" s="1059"/>
      <c r="G14" s="829"/>
      <c r="H14" s="832" t="s">
        <v>346</v>
      </c>
      <c r="I14" s="836" t="s">
        <v>823</v>
      </c>
      <c r="J14" s="829"/>
      <c r="AB14" s="831"/>
    </row>
    <row r="15" spans="2:28" ht="15" customHeight="1">
      <c r="B15" s="832"/>
      <c r="C15" s="1059" t="str">
        <f>VLOOKUP($C$12,[1]Database!$A:$F,4,FALSE)</f>
        <v>Edenvale, Gauteng, RSA,</v>
      </c>
      <c r="D15" s="1059"/>
      <c r="E15" s="1059"/>
      <c r="F15" s="1059"/>
      <c r="G15" s="829"/>
      <c r="J15" s="829"/>
      <c r="AB15" s="831"/>
    </row>
    <row r="16" spans="2:28" ht="15" customHeight="1">
      <c r="B16" s="832" t="s">
        <v>347</v>
      </c>
      <c r="C16" s="1059" t="str">
        <f>VLOOKUP($C$12,[1]Database!$A:$F,5,FALSE)&amp;" "&amp;VLOOKUP($C$12,[1]Database!$A:$F,6,FALSE)</f>
        <v>Brain Ngoveni 084 404 1927</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43.5" customHeight="1">
      <c r="B19" s="840">
        <v>1</v>
      </c>
      <c r="C19" s="1056" t="s">
        <v>824</v>
      </c>
      <c r="D19" s="1056"/>
      <c r="E19" s="841"/>
      <c r="F19" s="840">
        <v>3</v>
      </c>
      <c r="G19" s="840"/>
      <c r="H19" s="842">
        <v>741105</v>
      </c>
      <c r="I19" s="842">
        <f t="shared" ref="I19:I27" si="0">H19*F19</f>
        <v>2223315</v>
      </c>
      <c r="J19" s="829"/>
      <c r="AB19" s="831"/>
    </row>
    <row r="20" spans="2:28" ht="30.75" customHeight="1">
      <c r="B20" s="840">
        <v>2</v>
      </c>
      <c r="C20" s="1056" t="s">
        <v>825</v>
      </c>
      <c r="D20" s="1056"/>
      <c r="E20" s="841"/>
      <c r="F20" s="840">
        <v>1</v>
      </c>
      <c r="G20" s="840"/>
      <c r="H20" s="842">
        <v>853837</v>
      </c>
      <c r="I20" s="842">
        <f t="shared" si="0"/>
        <v>853837</v>
      </c>
      <c r="J20" s="829"/>
      <c r="AB20" s="831"/>
    </row>
    <row r="21" spans="2:28" ht="30.75" customHeight="1">
      <c r="B21" s="840">
        <v>3</v>
      </c>
      <c r="C21" s="1056" t="s">
        <v>826</v>
      </c>
      <c r="D21" s="1056"/>
      <c r="E21" s="841"/>
      <c r="F21" s="840">
        <v>1</v>
      </c>
      <c r="G21" s="840"/>
      <c r="H21" s="842">
        <v>20342</v>
      </c>
      <c r="I21" s="842">
        <f t="shared" si="0"/>
        <v>20342</v>
      </c>
      <c r="J21" s="829"/>
      <c r="AB21" s="831"/>
    </row>
    <row r="22" spans="2:28" ht="30.75" customHeight="1">
      <c r="B22" s="840">
        <v>4</v>
      </c>
      <c r="C22" s="1056"/>
      <c r="D22" s="1056"/>
      <c r="E22" s="841"/>
      <c r="F22" s="840"/>
      <c r="G22" s="840"/>
      <c r="H22" s="842"/>
      <c r="I22" s="842">
        <f t="shared" si="0"/>
        <v>0</v>
      </c>
      <c r="J22" s="829"/>
      <c r="AB22" s="831"/>
    </row>
    <row r="23" spans="2:28" ht="30.75" customHeight="1">
      <c r="B23" s="840">
        <v>5</v>
      </c>
      <c r="C23" s="1056"/>
      <c r="D23" s="1056"/>
      <c r="E23" s="841"/>
      <c r="F23" s="840"/>
      <c r="G23" s="840"/>
      <c r="H23" s="842"/>
      <c r="I23" s="842">
        <f t="shared" si="0"/>
        <v>0</v>
      </c>
      <c r="J23" s="829"/>
      <c r="AB23" s="831"/>
    </row>
    <row r="24" spans="2:28" ht="30.75" customHeight="1">
      <c r="B24" s="840">
        <v>6</v>
      </c>
      <c r="C24" s="1056"/>
      <c r="D24" s="1056"/>
      <c r="E24" s="841"/>
      <c r="F24" s="840"/>
      <c r="G24" s="840"/>
      <c r="H24" s="842"/>
      <c r="I24" s="842">
        <f t="shared" si="0"/>
        <v>0</v>
      </c>
      <c r="J24" s="829"/>
      <c r="AB24" s="831"/>
    </row>
    <row r="25" spans="2:28" ht="30.75" customHeight="1">
      <c r="B25" s="840">
        <v>7</v>
      </c>
      <c r="C25" s="1056"/>
      <c r="D25" s="1056"/>
      <c r="E25" s="841"/>
      <c r="F25" s="840"/>
      <c r="G25" s="840"/>
      <c r="H25" s="842"/>
      <c r="I25" s="842">
        <f t="shared" si="0"/>
        <v>0</v>
      </c>
      <c r="J25" s="829"/>
      <c r="AB25" s="831"/>
    </row>
    <row r="26" spans="2:28" ht="30.75" customHeight="1">
      <c r="B26" s="840">
        <v>8</v>
      </c>
      <c r="C26" s="1056"/>
      <c r="D26" s="1056"/>
      <c r="E26" s="841"/>
      <c r="F26" s="840"/>
      <c r="G26" s="840"/>
      <c r="H26" s="842"/>
      <c r="I26" s="842">
        <f t="shared" si="0"/>
        <v>0</v>
      </c>
      <c r="J26" s="829"/>
      <c r="AB26" s="831"/>
    </row>
    <row r="27" spans="2:28" ht="30.75" customHeight="1">
      <c r="B27" s="840">
        <v>9</v>
      </c>
      <c r="C27" s="1056"/>
      <c r="D27" s="1056"/>
      <c r="E27" s="841"/>
      <c r="F27" s="840"/>
      <c r="G27" s="840"/>
      <c r="H27" s="842"/>
      <c r="I27" s="842">
        <f t="shared" si="0"/>
        <v>0</v>
      </c>
      <c r="J27" s="829"/>
      <c r="AB27" s="831"/>
    </row>
    <row r="28" spans="2:28" ht="15" customHeight="1">
      <c r="B28" s="829"/>
      <c r="C28" s="829"/>
      <c r="D28" s="829"/>
      <c r="E28" s="829"/>
      <c r="F28" s="829"/>
      <c r="G28" s="829"/>
      <c r="H28" s="843" t="s">
        <v>353</v>
      </c>
      <c r="I28" s="844">
        <f>SUM(I19:I27)</f>
        <v>3097494</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464624.1</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3562118.1</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1060" t="s">
        <v>356</v>
      </c>
      <c r="C33" s="1060"/>
      <c r="D33" s="1061" t="s">
        <v>827</v>
      </c>
      <c r="E33" s="1062"/>
      <c r="F33" s="1062"/>
      <c r="G33" s="1062"/>
      <c r="H33" s="1062"/>
      <c r="I33" s="1062"/>
      <c r="J33" s="829"/>
    </row>
    <row r="34" spans="2:10">
      <c r="B34" s="1060"/>
      <c r="C34" s="1060"/>
      <c r="D34" s="1062"/>
      <c r="E34" s="1062"/>
      <c r="F34" s="1062"/>
      <c r="G34" s="1062"/>
      <c r="H34" s="1062"/>
      <c r="I34" s="1062"/>
      <c r="J34" s="829"/>
    </row>
    <row r="35" spans="2:10">
      <c r="B35" s="1060"/>
      <c r="C35" s="1060"/>
      <c r="D35" s="1062"/>
      <c r="E35" s="1062"/>
      <c r="F35" s="1062"/>
      <c r="G35" s="1062"/>
      <c r="H35" s="1062"/>
      <c r="I35" s="1062"/>
      <c r="J35" s="829"/>
    </row>
    <row r="36" spans="2:10">
      <c r="B36" s="1060"/>
      <c r="C36" s="1060"/>
      <c r="D36" s="1062"/>
      <c r="E36" s="1062"/>
      <c r="F36" s="1062"/>
      <c r="G36" s="1062"/>
      <c r="H36" s="1062"/>
      <c r="I36" s="1062"/>
      <c r="J36" s="829"/>
    </row>
    <row r="37" spans="2:10">
      <c r="B37" s="845"/>
      <c r="C37" s="845"/>
      <c r="D37" s="829"/>
      <c r="E37" s="829"/>
      <c r="F37" s="829"/>
      <c r="G37" s="829"/>
      <c r="H37" s="829"/>
      <c r="I37" s="829"/>
      <c r="J37" s="829"/>
    </row>
    <row r="38" spans="2:10">
      <c r="B38" s="1060" t="s">
        <v>358</v>
      </c>
      <c r="C38" s="1060"/>
      <c r="D38" s="1061" t="s">
        <v>359</v>
      </c>
      <c r="E38" s="1062"/>
      <c r="F38" s="1062"/>
      <c r="G38" s="1062"/>
      <c r="H38" s="1062"/>
      <c r="I38" s="1062"/>
      <c r="J38" s="829"/>
    </row>
    <row r="39" spans="2:10">
      <c r="B39" s="1060"/>
      <c r="C39" s="1060"/>
      <c r="D39" s="1062"/>
      <c r="E39" s="1062"/>
      <c r="F39" s="1062"/>
      <c r="G39" s="1062"/>
      <c r="H39" s="1062"/>
      <c r="I39" s="1062"/>
      <c r="J39" s="829"/>
    </row>
    <row r="40" spans="2:10">
      <c r="B40" s="1060"/>
      <c r="C40" s="1060"/>
      <c r="D40" s="1062"/>
      <c r="E40" s="1062"/>
      <c r="F40" s="1062"/>
      <c r="G40" s="1062"/>
      <c r="H40" s="1062"/>
      <c r="I40" s="1062"/>
      <c r="J40" s="829"/>
    </row>
    <row r="41" spans="2:10">
      <c r="B41" s="845"/>
      <c r="C41" s="845"/>
      <c r="D41" s="829"/>
      <c r="E41" s="829"/>
      <c r="F41" s="829"/>
      <c r="G41" s="829"/>
      <c r="H41" s="829"/>
      <c r="I41" s="829"/>
      <c r="J41" s="829"/>
    </row>
    <row r="42" spans="2:10">
      <c r="B42" s="1060" t="s">
        <v>8</v>
      </c>
      <c r="C42" s="1060"/>
      <c r="D42" s="1061" t="s">
        <v>360</v>
      </c>
      <c r="E42" s="1062"/>
      <c r="F42" s="1062"/>
      <c r="G42" s="1062"/>
      <c r="H42" s="1062"/>
      <c r="I42" s="1062"/>
      <c r="J42" s="829"/>
    </row>
    <row r="43" spans="2:10">
      <c r="B43" s="1060"/>
      <c r="C43" s="1060"/>
      <c r="D43" s="1062"/>
      <c r="E43" s="1062"/>
      <c r="F43" s="1062"/>
      <c r="G43" s="1062"/>
      <c r="H43" s="1062"/>
      <c r="I43" s="1062"/>
      <c r="J43" s="829"/>
    </row>
    <row r="44" spans="2:10">
      <c r="B44" s="1060"/>
      <c r="C44" s="1060"/>
      <c r="D44" s="1062"/>
      <c r="E44" s="1062"/>
      <c r="F44" s="1062"/>
      <c r="G44" s="1062"/>
      <c r="H44" s="1062"/>
      <c r="I44" s="1062"/>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PO4612-MON-20260205-Fuducia Construction</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828</v>
      </c>
      <c r="D12" s="1058"/>
      <c r="E12" s="1058"/>
      <c r="F12" s="1058"/>
      <c r="G12" s="829"/>
      <c r="H12" s="832" t="s">
        <v>343</v>
      </c>
      <c r="I12" s="834">
        <f ca="1">TODAY()</f>
        <v>46084</v>
      </c>
      <c r="J12" s="829"/>
      <c r="AB12" s="831"/>
    </row>
    <row r="13" spans="2:28" ht="15" customHeight="1">
      <c r="B13" s="832" t="s">
        <v>339</v>
      </c>
      <c r="C13" s="1059">
        <f>VLOOKUP($C$12,[1]Database!$A:$F,2,FALSE)</f>
        <v>4020257822</v>
      </c>
      <c r="D13" s="1059"/>
      <c r="E13" s="1059"/>
      <c r="F13" s="1059"/>
      <c r="G13" s="829"/>
      <c r="H13" s="832" t="s">
        <v>344</v>
      </c>
      <c r="I13" s="835" t="str">
        <f>'Project Plan - Old'!J2</f>
        <v>Mondi</v>
      </c>
      <c r="J13" s="829"/>
      <c r="AB13" s="831"/>
    </row>
    <row r="14" spans="2:28" ht="15" customHeight="1">
      <c r="B14" s="832" t="s">
        <v>345</v>
      </c>
      <c r="C14" s="1059" t="str">
        <f>VLOOKUP($C$12,[1]Database!$A:$F,3,FALSE)</f>
        <v>Unit 10, 25 Ceramic Curve, Alton</v>
      </c>
      <c r="D14" s="1059"/>
      <c r="E14" s="1059"/>
      <c r="F14" s="1059"/>
      <c r="G14" s="829"/>
      <c r="H14" s="832" t="s">
        <v>346</v>
      </c>
      <c r="I14" s="836" t="s">
        <v>829</v>
      </c>
      <c r="J14" s="829"/>
      <c r="AB14" s="831"/>
    </row>
    <row r="15" spans="2:28" ht="15" customHeight="1">
      <c r="B15" s="832"/>
      <c r="C15" s="1059" t="str">
        <f>VLOOKUP($C$12,[1]Database!$A:$F,4,FALSE)</f>
        <v>Richards Bay, 3900</v>
      </c>
      <c r="D15" s="1059"/>
      <c r="E15" s="1059"/>
      <c r="F15" s="1059"/>
      <c r="G15" s="829"/>
      <c r="J15" s="829"/>
      <c r="AB15" s="831"/>
    </row>
    <row r="16" spans="2:28" ht="15" customHeight="1">
      <c r="B16" s="832" t="s">
        <v>347</v>
      </c>
      <c r="C16" s="1059" t="str">
        <f>VLOOKUP($C$12,[1]Database!$A:$F,5,FALSE)&amp;" "&amp;VLOOKUP($C$12,[1]Database!$A:$F,6,FALSE)</f>
        <v>Daleen Strydom 083 280 1534</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30.75" customHeight="1">
      <c r="B19" s="840">
        <v>1</v>
      </c>
      <c r="C19" s="1056" t="s">
        <v>830</v>
      </c>
      <c r="D19" s="1056"/>
      <c r="E19" s="841"/>
      <c r="F19" s="840">
        <v>1</v>
      </c>
      <c r="G19" s="840"/>
      <c r="H19" s="842">
        <v>370205.5</v>
      </c>
      <c r="I19" s="842">
        <f t="shared" ref="I19:I27" si="0">H19*F19</f>
        <v>370205.5</v>
      </c>
      <c r="J19" s="829"/>
      <c r="AB19" s="831"/>
    </row>
    <row r="20" spans="2:28" ht="30.75" customHeight="1">
      <c r="B20" s="840">
        <v>2</v>
      </c>
      <c r="C20" s="1056" t="s">
        <v>831</v>
      </c>
      <c r="D20" s="1056"/>
      <c r="E20" s="841"/>
      <c r="F20" s="840"/>
      <c r="G20" s="840"/>
      <c r="H20" s="842"/>
      <c r="I20" s="842">
        <f t="shared" si="0"/>
        <v>0</v>
      </c>
      <c r="J20" s="829"/>
      <c r="AB20" s="831"/>
    </row>
    <row r="21" spans="2:28" ht="30.75" customHeight="1">
      <c r="B21" s="840">
        <v>3</v>
      </c>
      <c r="C21" s="1056" t="s">
        <v>832</v>
      </c>
      <c r="D21" s="1056"/>
      <c r="E21" s="841"/>
      <c r="F21" s="840"/>
      <c r="G21" s="840"/>
      <c r="H21" s="842"/>
      <c r="I21" s="842">
        <f t="shared" si="0"/>
        <v>0</v>
      </c>
      <c r="J21" s="829"/>
      <c r="AB21" s="831"/>
    </row>
    <row r="22" spans="2:28" ht="30.75" customHeight="1">
      <c r="B22" s="840">
        <v>4</v>
      </c>
      <c r="C22" s="1056" t="s">
        <v>833</v>
      </c>
      <c r="D22" s="1056"/>
      <c r="E22" s="841"/>
      <c r="F22" s="840"/>
      <c r="G22" s="840"/>
      <c r="H22" s="842"/>
      <c r="I22" s="842">
        <f t="shared" si="0"/>
        <v>0</v>
      </c>
      <c r="J22" s="829"/>
      <c r="AB22" s="831"/>
    </row>
    <row r="23" spans="2:28" ht="30.75" customHeight="1">
      <c r="B23" s="840">
        <v>5</v>
      </c>
      <c r="C23" s="1056" t="s">
        <v>834</v>
      </c>
      <c r="D23" s="1056"/>
      <c r="E23" s="841"/>
      <c r="F23" s="840"/>
      <c r="G23" s="840"/>
      <c r="H23" s="842"/>
      <c r="I23" s="842">
        <f t="shared" si="0"/>
        <v>0</v>
      </c>
      <c r="J23" s="829"/>
      <c r="AB23" s="831"/>
    </row>
    <row r="24" spans="2:28" ht="30.75" customHeight="1">
      <c r="B24" s="840">
        <v>6</v>
      </c>
      <c r="C24" s="1056" t="s">
        <v>835</v>
      </c>
      <c r="D24" s="1056"/>
      <c r="E24" s="841"/>
      <c r="F24" s="840"/>
      <c r="G24" s="840"/>
      <c r="H24" s="842"/>
      <c r="I24" s="842">
        <f t="shared" si="0"/>
        <v>0</v>
      </c>
      <c r="J24" s="829"/>
      <c r="AB24" s="831"/>
    </row>
    <row r="25" spans="2:28" ht="30.75" customHeight="1">
      <c r="B25" s="840">
        <v>7</v>
      </c>
      <c r="C25" s="1056" t="s">
        <v>836</v>
      </c>
      <c r="D25" s="1056"/>
      <c r="E25" s="841"/>
      <c r="F25" s="840"/>
      <c r="G25" s="840"/>
      <c r="H25" s="842"/>
      <c r="I25" s="842">
        <f t="shared" si="0"/>
        <v>0</v>
      </c>
      <c r="J25" s="829"/>
      <c r="AB25" s="831"/>
    </row>
    <row r="26" spans="2:28" ht="30.75" customHeight="1">
      <c r="B26" s="840">
        <v>8</v>
      </c>
      <c r="C26" s="1056" t="s">
        <v>837</v>
      </c>
      <c r="D26" s="1056"/>
      <c r="E26" s="841"/>
      <c r="F26" s="840"/>
      <c r="G26" s="840"/>
      <c r="H26" s="842"/>
      <c r="I26" s="842">
        <f t="shared" si="0"/>
        <v>0</v>
      </c>
      <c r="J26" s="829"/>
      <c r="AB26" s="831"/>
    </row>
    <row r="27" spans="2:28" ht="30.75" customHeight="1">
      <c r="B27" s="840">
        <v>9</v>
      </c>
      <c r="C27" s="1056" t="s">
        <v>838</v>
      </c>
      <c r="D27" s="1056"/>
      <c r="E27" s="841"/>
      <c r="F27" s="840"/>
      <c r="G27" s="840"/>
      <c r="H27" s="842"/>
      <c r="I27" s="842">
        <f t="shared" si="0"/>
        <v>0</v>
      </c>
      <c r="J27" s="829"/>
      <c r="AB27" s="831"/>
    </row>
    <row r="28" spans="2:28" ht="15" customHeight="1">
      <c r="B28" s="829"/>
      <c r="C28" s="829"/>
      <c r="D28" s="829"/>
      <c r="E28" s="829"/>
      <c r="F28" s="829"/>
      <c r="G28" s="829"/>
      <c r="H28" s="843" t="s">
        <v>353</v>
      </c>
      <c r="I28" s="844">
        <f>SUM(I19:I27)</f>
        <v>370205.5</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55530.824999999997</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425736.32500000001</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1060" t="s">
        <v>356</v>
      </c>
      <c r="C33" s="1060"/>
      <c r="D33" s="1061" t="s">
        <v>839</v>
      </c>
      <c r="E33" s="1062"/>
      <c r="F33" s="1062"/>
      <c r="G33" s="1062"/>
      <c r="H33" s="1062"/>
      <c r="I33" s="1062"/>
      <c r="J33" s="829"/>
    </row>
    <row r="34" spans="2:10">
      <c r="B34" s="1060"/>
      <c r="C34" s="1060"/>
      <c r="D34" s="1062"/>
      <c r="E34" s="1062"/>
      <c r="F34" s="1062"/>
      <c r="G34" s="1062"/>
      <c r="H34" s="1062"/>
      <c r="I34" s="1062"/>
      <c r="J34" s="829"/>
    </row>
    <row r="35" spans="2:10">
      <c r="B35" s="1060"/>
      <c r="C35" s="1060"/>
      <c r="D35" s="1062"/>
      <c r="E35" s="1062"/>
      <c r="F35" s="1062"/>
      <c r="G35" s="1062"/>
      <c r="H35" s="1062"/>
      <c r="I35" s="1062"/>
      <c r="J35" s="829"/>
    </row>
    <row r="36" spans="2:10">
      <c r="B36" s="1060"/>
      <c r="C36" s="1060"/>
      <c r="D36" s="1062"/>
      <c r="E36" s="1062"/>
      <c r="F36" s="1062"/>
      <c r="G36" s="1062"/>
      <c r="H36" s="1062"/>
      <c r="I36" s="1062"/>
      <c r="J36" s="829"/>
    </row>
    <row r="37" spans="2:10">
      <c r="B37" s="845"/>
      <c r="C37" s="845"/>
      <c r="D37" s="829"/>
      <c r="E37" s="829"/>
      <c r="F37" s="829"/>
      <c r="G37" s="829"/>
      <c r="H37" s="829"/>
      <c r="I37" s="829"/>
      <c r="J37" s="829"/>
    </row>
    <row r="38" spans="2:10">
      <c r="B38" s="1060" t="s">
        <v>358</v>
      </c>
      <c r="C38" s="1060"/>
      <c r="D38" s="1061" t="s">
        <v>359</v>
      </c>
      <c r="E38" s="1062"/>
      <c r="F38" s="1062"/>
      <c r="G38" s="1062"/>
      <c r="H38" s="1062"/>
      <c r="I38" s="1062"/>
      <c r="J38" s="829"/>
    </row>
    <row r="39" spans="2:10">
      <c r="B39" s="1060"/>
      <c r="C39" s="1060"/>
      <c r="D39" s="1062"/>
      <c r="E39" s="1062"/>
      <c r="F39" s="1062"/>
      <c r="G39" s="1062"/>
      <c r="H39" s="1062"/>
      <c r="I39" s="1062"/>
      <c r="J39" s="829"/>
    </row>
    <row r="40" spans="2:10">
      <c r="B40" s="1060"/>
      <c r="C40" s="1060"/>
      <c r="D40" s="1062"/>
      <c r="E40" s="1062"/>
      <c r="F40" s="1062"/>
      <c r="G40" s="1062"/>
      <c r="H40" s="1062"/>
      <c r="I40" s="1062"/>
      <c r="J40" s="829"/>
    </row>
    <row r="41" spans="2:10">
      <c r="B41" s="845"/>
      <c r="C41" s="845"/>
      <c r="D41" s="829"/>
      <c r="E41" s="829"/>
      <c r="F41" s="829"/>
      <c r="G41" s="829"/>
      <c r="H41" s="829"/>
      <c r="I41" s="829"/>
      <c r="J41" s="829"/>
    </row>
    <row r="42" spans="2:10">
      <c r="B42" s="1060" t="s">
        <v>8</v>
      </c>
      <c r="C42" s="1060"/>
      <c r="D42" s="1061" t="s">
        <v>360</v>
      </c>
      <c r="E42" s="1062"/>
      <c r="F42" s="1062"/>
      <c r="G42" s="1062"/>
      <c r="H42" s="1062"/>
      <c r="I42" s="1062"/>
      <c r="J42" s="829"/>
    </row>
    <row r="43" spans="2:10">
      <c r="B43" s="1060"/>
      <c r="C43" s="1060"/>
      <c r="D43" s="1062"/>
      <c r="E43" s="1062"/>
      <c r="F43" s="1062"/>
      <c r="G43" s="1062"/>
      <c r="H43" s="1062"/>
      <c r="I43" s="1062"/>
      <c r="J43" s="829"/>
    </row>
    <row r="44" spans="2:10">
      <c r="B44" s="1060"/>
      <c r="C44" s="1060"/>
      <c r="D44" s="1062"/>
      <c r="E44" s="1062"/>
      <c r="F44" s="1062"/>
      <c r="G44" s="1062"/>
      <c r="H44" s="1062"/>
      <c r="I44" s="1062"/>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PO4640-MON-20260223-Logivest</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1057" t="s">
        <v>340</v>
      </c>
      <c r="C10" s="1057"/>
      <c r="D10" s="1057"/>
      <c r="E10" s="1057"/>
      <c r="F10" s="1057"/>
      <c r="G10" s="1057"/>
      <c r="H10" s="1057"/>
      <c r="I10" s="1057"/>
      <c r="J10" s="829"/>
      <c r="AB10" s="831"/>
    </row>
    <row r="11" spans="2:28" ht="15" customHeight="1">
      <c r="B11" s="1057"/>
      <c r="C11" s="1057"/>
      <c r="D11" s="1057"/>
      <c r="E11" s="1057"/>
      <c r="F11" s="1057"/>
      <c r="G11" s="1057"/>
      <c r="H11" s="1057"/>
      <c r="I11" s="1057"/>
      <c r="J11" s="829"/>
      <c r="AB11" s="831"/>
    </row>
    <row r="12" spans="2:28" ht="15" customHeight="1">
      <c r="B12" s="832" t="s">
        <v>341</v>
      </c>
      <c r="C12" s="1058" t="s">
        <v>840</v>
      </c>
      <c r="D12" s="1058"/>
      <c r="E12" s="1058"/>
      <c r="F12" s="1058"/>
      <c r="G12" s="829"/>
      <c r="H12" s="832" t="s">
        <v>343</v>
      </c>
      <c r="I12" s="834">
        <f ca="1">TODAY()</f>
        <v>46084</v>
      </c>
      <c r="J12" s="829"/>
      <c r="AB12" s="831"/>
    </row>
    <row r="13" spans="2:28" ht="15" customHeight="1">
      <c r="B13" s="832" t="s">
        <v>339</v>
      </c>
      <c r="C13" s="1059">
        <f>VLOOKUP($C$12,[1]Database!$A:$F,2,FALSE)</f>
        <v>4670272949</v>
      </c>
      <c r="D13" s="1059"/>
      <c r="E13" s="1059"/>
      <c r="F13" s="1059"/>
      <c r="G13" s="829"/>
      <c r="H13" s="832" t="s">
        <v>344</v>
      </c>
      <c r="I13" s="835" t="str">
        <f>'Project Plan - Old'!J2</f>
        <v>Mondi</v>
      </c>
      <c r="J13" s="829"/>
      <c r="AB13" s="831"/>
    </row>
    <row r="14" spans="2:28" ht="15" customHeight="1">
      <c r="B14" s="832" t="s">
        <v>345</v>
      </c>
      <c r="C14" s="1059" t="str">
        <f>VLOOKUP($C$12,[1]Database!$A:$F,3,FALSE)</f>
        <v>Portion 36 Farm, Zwartkrans, Mongale City</v>
      </c>
      <c r="D14" s="1059"/>
      <c r="E14" s="1059"/>
      <c r="F14" s="1059"/>
      <c r="G14" s="829"/>
      <c r="H14" s="832" t="s">
        <v>346</v>
      </c>
      <c r="I14" s="836" t="s">
        <v>841</v>
      </c>
      <c r="J14" s="829"/>
      <c r="AB14" s="831"/>
    </row>
    <row r="15" spans="2:28" ht="15" customHeight="1">
      <c r="B15" s="832"/>
      <c r="C15" s="1059" t="str">
        <f>VLOOKUP($C$12,[1]Database!$A:$F,4,FALSE)</f>
        <v>Gauteng 1739</v>
      </c>
      <c r="D15" s="1059"/>
      <c r="E15" s="1059"/>
      <c r="F15" s="1059"/>
      <c r="G15" s="829"/>
      <c r="J15" s="829"/>
      <c r="AB15" s="831"/>
    </row>
    <row r="16" spans="2:28" ht="15" customHeight="1">
      <c r="B16" s="832" t="s">
        <v>347</v>
      </c>
      <c r="C16" s="1059" t="str">
        <f>VLOOKUP($C$12,[1]Database!$A:$F,5,FALSE)&amp;" "&amp;VLOOKUP($C$12,[1]Database!$A:$F,6,FALSE)</f>
        <v>Vlam Human 082 771 4092</v>
      </c>
      <c r="D16" s="1059"/>
      <c r="E16" s="1059"/>
      <c r="F16" s="1059"/>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1055" t="s">
        <v>284</v>
      </c>
      <c r="D18" s="1055"/>
      <c r="E18" s="839" t="s">
        <v>349</v>
      </c>
      <c r="F18" s="838" t="s">
        <v>285</v>
      </c>
      <c r="G18" s="838" t="s">
        <v>350</v>
      </c>
      <c r="H18" s="837" t="s">
        <v>351</v>
      </c>
      <c r="I18" s="838" t="s">
        <v>352</v>
      </c>
      <c r="J18" s="829"/>
      <c r="AB18" s="831"/>
    </row>
    <row r="19" spans="2:28" ht="30.75" customHeight="1">
      <c r="B19" s="840">
        <v>1</v>
      </c>
      <c r="C19" s="1056" t="s">
        <v>842</v>
      </c>
      <c r="D19" s="1056"/>
      <c r="E19" s="841"/>
      <c r="F19" s="840">
        <v>1</v>
      </c>
      <c r="G19" s="840"/>
      <c r="H19" s="842">
        <v>364573</v>
      </c>
      <c r="I19" s="842">
        <f>H19*F19</f>
        <v>364573</v>
      </c>
      <c r="J19" s="829"/>
      <c r="AB19" s="831"/>
    </row>
    <row r="20" spans="2:28" ht="51.9" customHeight="1">
      <c r="B20" s="840">
        <v>2</v>
      </c>
      <c r="C20" s="1056" t="s">
        <v>843</v>
      </c>
      <c r="D20" s="1056"/>
      <c r="E20" s="841"/>
      <c r="F20" s="840">
        <v>1</v>
      </c>
      <c r="G20" s="840"/>
      <c r="H20" s="842">
        <v>1297929</v>
      </c>
      <c r="I20" s="842">
        <f>H20*F20</f>
        <v>1297929</v>
      </c>
      <c r="J20" s="829"/>
      <c r="AB20" s="831"/>
    </row>
    <row r="21" spans="2:28" ht="30.75" customHeight="1">
      <c r="B21" s="840">
        <v>3</v>
      </c>
      <c r="C21" s="1056" t="s">
        <v>844</v>
      </c>
      <c r="D21" s="1056"/>
      <c r="E21" s="841"/>
      <c r="F21" s="840">
        <v>1</v>
      </c>
      <c r="G21" s="840"/>
      <c r="H21" s="842">
        <v>1014808</v>
      </c>
      <c r="I21" s="842">
        <f>H21*F21</f>
        <v>1014808</v>
      </c>
      <c r="J21" s="829"/>
      <c r="AB21" s="831"/>
    </row>
    <row r="22" spans="2:28" ht="50.15" customHeight="1">
      <c r="B22" s="840">
        <v>4</v>
      </c>
      <c r="C22" s="1056" t="s">
        <v>845</v>
      </c>
      <c r="D22" s="1056"/>
      <c r="E22" s="841"/>
      <c r="F22" s="840">
        <v>1</v>
      </c>
      <c r="G22" s="840"/>
      <c r="H22" s="842">
        <v>103779</v>
      </c>
      <c r="I22" s="842">
        <f>H22*F22</f>
        <v>103779</v>
      </c>
      <c r="J22" s="829"/>
      <c r="AB22" s="831"/>
    </row>
    <row r="23" spans="2:28" ht="15" customHeight="1">
      <c r="B23" s="829"/>
      <c r="C23" s="829"/>
      <c r="D23" s="829"/>
      <c r="E23" s="829"/>
      <c r="F23" s="829"/>
      <c r="G23" s="829"/>
      <c r="H23" s="843" t="s">
        <v>353</v>
      </c>
      <c r="I23" s="844">
        <f>SUM(I19:I22)</f>
        <v>2781089</v>
      </c>
      <c r="J23" s="829"/>
      <c r="N23" s="831"/>
      <c r="O23" s="831"/>
      <c r="P23" s="831"/>
      <c r="Q23" s="831"/>
      <c r="R23" s="831"/>
      <c r="S23" s="831"/>
      <c r="T23" s="831"/>
      <c r="U23" s="831"/>
      <c r="V23" s="831"/>
      <c r="W23" s="831"/>
      <c r="X23" s="831"/>
      <c r="Y23" s="831"/>
      <c r="Z23" s="831"/>
      <c r="AA23" s="831"/>
      <c r="AB23" s="831"/>
    </row>
    <row r="24" spans="2:28" ht="15" customHeight="1">
      <c r="B24" s="829"/>
      <c r="C24" s="829"/>
      <c r="D24" s="829"/>
      <c r="E24" s="829"/>
      <c r="F24" s="829"/>
      <c r="G24" s="829"/>
      <c r="H24" s="843" t="s">
        <v>354</v>
      </c>
      <c r="I24" s="844">
        <f>I23*0.15</f>
        <v>417163.35</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355</v>
      </c>
      <c r="I25" s="844">
        <f>I24+I23</f>
        <v>3198252.35</v>
      </c>
      <c r="J25" s="829"/>
      <c r="N25" s="831"/>
      <c r="O25" s="831"/>
      <c r="P25" s="831"/>
      <c r="Q25" s="831"/>
      <c r="R25" s="831"/>
      <c r="S25" s="831"/>
      <c r="T25" s="831"/>
      <c r="U25" s="831"/>
      <c r="V25" s="831"/>
      <c r="W25" s="831"/>
      <c r="X25" s="831"/>
      <c r="Y25" s="831"/>
      <c r="Z25" s="831"/>
      <c r="AA25" s="831"/>
      <c r="AB25" s="831"/>
    </row>
    <row r="26" spans="2:28">
      <c r="B26" s="829"/>
      <c r="C26" s="829"/>
      <c r="D26" s="829"/>
      <c r="E26" s="829"/>
      <c r="F26" s="829"/>
      <c r="G26" s="829"/>
      <c r="H26" s="829"/>
      <c r="I26" s="829"/>
      <c r="J26" s="829"/>
    </row>
    <row r="27" spans="2:28">
      <c r="B27" s="829"/>
      <c r="C27" s="829"/>
      <c r="D27" s="829"/>
      <c r="E27" s="829"/>
      <c r="F27" s="829"/>
      <c r="G27" s="829"/>
      <c r="H27" s="829"/>
      <c r="I27" s="829"/>
      <c r="J27" s="829"/>
    </row>
    <row r="28" spans="2:28">
      <c r="B28" s="1060" t="s">
        <v>356</v>
      </c>
      <c r="C28" s="1060"/>
      <c r="D28" s="1061" t="s">
        <v>846</v>
      </c>
      <c r="E28" s="1062"/>
      <c r="F28" s="1062"/>
      <c r="G28" s="1062"/>
      <c r="H28" s="1062"/>
      <c r="I28" s="1062"/>
      <c r="J28" s="829"/>
    </row>
    <row r="29" spans="2:28">
      <c r="B29" s="1060"/>
      <c r="C29" s="1060"/>
      <c r="D29" s="1062"/>
      <c r="E29" s="1062"/>
      <c r="F29" s="1062"/>
      <c r="G29" s="1062"/>
      <c r="H29" s="1062"/>
      <c r="I29" s="1062"/>
      <c r="J29" s="829"/>
    </row>
    <row r="30" spans="2:28">
      <c r="B30" s="1060"/>
      <c r="C30" s="1060"/>
      <c r="D30" s="1062"/>
      <c r="E30" s="1062"/>
      <c r="F30" s="1062"/>
      <c r="G30" s="1062"/>
      <c r="H30" s="1062"/>
      <c r="I30" s="1062"/>
      <c r="J30" s="829"/>
    </row>
    <row r="31" spans="2:28">
      <c r="B31" s="1060"/>
      <c r="C31" s="1060"/>
      <c r="D31" s="1062"/>
      <c r="E31" s="1062"/>
      <c r="F31" s="1062"/>
      <c r="G31" s="1062"/>
      <c r="H31" s="1062"/>
      <c r="I31" s="1062"/>
      <c r="J31" s="829"/>
    </row>
    <row r="32" spans="2:28">
      <c r="B32" s="845"/>
      <c r="C32" s="845"/>
      <c r="D32" s="829"/>
      <c r="E32" s="829"/>
      <c r="F32" s="829"/>
      <c r="G32" s="829"/>
      <c r="H32" s="829"/>
      <c r="I32" s="829"/>
      <c r="J32" s="829"/>
    </row>
    <row r="33" spans="2:10">
      <c r="B33" s="1060" t="s">
        <v>358</v>
      </c>
      <c r="C33" s="1060"/>
      <c r="D33" s="1061" t="s">
        <v>359</v>
      </c>
      <c r="E33" s="1062"/>
      <c r="F33" s="1062"/>
      <c r="G33" s="1062"/>
      <c r="H33" s="1062"/>
      <c r="I33" s="1062"/>
      <c r="J33" s="829"/>
    </row>
    <row r="34" spans="2:10">
      <c r="B34" s="1060"/>
      <c r="C34" s="1060"/>
      <c r="D34" s="1062"/>
      <c r="E34" s="1062"/>
      <c r="F34" s="1062"/>
      <c r="G34" s="1062"/>
      <c r="H34" s="1062"/>
      <c r="I34" s="1062"/>
      <c r="J34" s="829"/>
    </row>
    <row r="35" spans="2:10">
      <c r="B35" s="1060"/>
      <c r="C35" s="1060"/>
      <c r="D35" s="1062"/>
      <c r="E35" s="1062"/>
      <c r="F35" s="1062"/>
      <c r="G35" s="1062"/>
      <c r="H35" s="1062"/>
      <c r="I35" s="1062"/>
      <c r="J35" s="829"/>
    </row>
    <row r="36" spans="2:10">
      <c r="B36" s="845"/>
      <c r="C36" s="845"/>
      <c r="D36" s="829"/>
      <c r="E36" s="829"/>
      <c r="F36" s="829"/>
      <c r="G36" s="829"/>
      <c r="H36" s="829"/>
      <c r="I36" s="829"/>
      <c r="J36" s="829"/>
    </row>
    <row r="37" spans="2:10">
      <c r="B37" s="1060" t="s">
        <v>8</v>
      </c>
      <c r="C37" s="1060"/>
      <c r="D37" s="1061" t="s">
        <v>360</v>
      </c>
      <c r="E37" s="1062"/>
      <c r="F37" s="1062"/>
      <c r="G37" s="1062"/>
      <c r="H37" s="1062"/>
      <c r="I37" s="1062"/>
      <c r="J37" s="829"/>
    </row>
    <row r="38" spans="2:10">
      <c r="B38" s="1060"/>
      <c r="C38" s="1060"/>
      <c r="D38" s="1062"/>
      <c r="E38" s="1062"/>
      <c r="F38" s="1062"/>
      <c r="G38" s="1062"/>
      <c r="H38" s="1062"/>
      <c r="I38" s="1062"/>
      <c r="J38" s="829"/>
    </row>
    <row r="39" spans="2:10">
      <c r="B39" s="1060"/>
      <c r="C39" s="1060"/>
      <c r="D39" s="1062"/>
      <c r="E39" s="1062"/>
      <c r="F39" s="1062"/>
      <c r="G39" s="1062"/>
      <c r="H39" s="1062"/>
      <c r="I39" s="1062"/>
      <c r="J39" s="829"/>
    </row>
    <row r="40" spans="2:10">
      <c r="B40" s="829"/>
      <c r="C40" s="829"/>
      <c r="D40" s="829"/>
      <c r="E40" s="829"/>
      <c r="F40" s="829"/>
      <c r="G40" s="829"/>
      <c r="H40" s="829"/>
      <c r="I40" s="829"/>
      <c r="J40" s="829"/>
    </row>
    <row r="41" spans="2:10" ht="15">
      <c r="B41" s="846" t="s">
        <v>361</v>
      </c>
      <c r="C41" s="846"/>
      <c r="D41" s="833" t="s">
        <v>362</v>
      </c>
      <c r="E41" s="847"/>
      <c r="F41" s="848"/>
      <c r="G41" s="848"/>
      <c r="H41" s="849"/>
      <c r="I41" s="834">
        <f ca="1">TODAY()</f>
        <v>46084</v>
      </c>
      <c r="J41" s="829"/>
    </row>
    <row r="42" spans="2:10">
      <c r="B42" s="846"/>
      <c r="C42" s="846"/>
      <c r="D42" s="850"/>
      <c r="E42" s="851"/>
      <c r="F42" s="852"/>
      <c r="G42" s="852"/>
      <c r="H42" s="853"/>
      <c r="I42" s="854"/>
      <c r="J42" s="829"/>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9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08984375" style="73" bestFit="1" customWidth="1"/>
    <col min="15" max="16384" width="9.453125" style="73"/>
  </cols>
  <sheetData>
    <row r="1" spans="3:14" ht="13.5" thickBot="1">
      <c r="J1" s="855" t="s">
        <v>847</v>
      </c>
    </row>
    <row r="2" spans="3:14" ht="13" thickBot="1">
      <c r="C2" s="83" t="s">
        <v>848</v>
      </c>
      <c r="F2" s="83" t="s">
        <v>849</v>
      </c>
      <c r="H2" s="83" t="s">
        <v>115</v>
      </c>
      <c r="J2" s="856" t="str">
        <f>[1]!Table1[[#This Row],[Supplier]]</f>
        <v>Aarden Solar</v>
      </c>
      <c r="L2" s="857" t="s">
        <v>850</v>
      </c>
      <c r="N2" s="857" t="s">
        <v>851</v>
      </c>
    </row>
    <row r="3" spans="3:14">
      <c r="C3" s="79">
        <v>45658</v>
      </c>
      <c r="D3" s="73" t="s">
        <v>852</v>
      </c>
      <c r="F3" s="81" t="s">
        <v>853</v>
      </c>
      <c r="H3" s="740" t="s">
        <v>131</v>
      </c>
      <c r="J3" s="856" t="str">
        <f>[1]!Table1[[#This Row],[Supplier]]</f>
        <v>ABB Switchgear</v>
      </c>
      <c r="L3" s="81" t="s">
        <v>854</v>
      </c>
      <c r="N3" s="81" t="s">
        <v>65</v>
      </c>
    </row>
    <row r="4" spans="3:14">
      <c r="C4" s="79">
        <v>45737</v>
      </c>
      <c r="D4" s="73" t="s">
        <v>855</v>
      </c>
      <c r="F4" s="81" t="s">
        <v>141</v>
      </c>
      <c r="H4" s="741" t="s">
        <v>136</v>
      </c>
      <c r="J4" s="856" t="str">
        <f>[1]!Table1[[#This Row],[Supplier]]</f>
        <v>Accuenergy</v>
      </c>
      <c r="L4" s="81" t="s">
        <v>502</v>
      </c>
      <c r="N4" s="81" t="s">
        <v>856</v>
      </c>
    </row>
    <row r="5" spans="3:14" ht="13" thickBot="1">
      <c r="C5" s="79">
        <v>45765</v>
      </c>
      <c r="D5" s="73" t="s">
        <v>857</v>
      </c>
      <c r="F5" s="81" t="s">
        <v>126</v>
      </c>
      <c r="H5" s="742" t="s">
        <v>124</v>
      </c>
      <c r="J5" s="856" t="str">
        <f>[1]!Table1[[#This Row],[Supplier]]</f>
        <v>ACES Africa</v>
      </c>
      <c r="L5" s="81" t="s">
        <v>858</v>
      </c>
      <c r="N5" s="81" t="s">
        <v>859</v>
      </c>
    </row>
    <row r="6" spans="3:14">
      <c r="C6" s="79">
        <v>45768</v>
      </c>
      <c r="D6" s="73" t="s">
        <v>860</v>
      </c>
      <c r="F6" s="81" t="s">
        <v>861</v>
      </c>
      <c r="J6" s="856" t="str">
        <f>[1]!Table1[[#This Row],[Supplier]]</f>
        <v>Active Rope, ATS Africa</v>
      </c>
      <c r="L6" s="81" t="s">
        <v>862</v>
      </c>
      <c r="N6" s="81" t="s">
        <v>863</v>
      </c>
    </row>
    <row r="7" spans="3:14">
      <c r="C7" s="79">
        <v>45774</v>
      </c>
      <c r="D7" s="73" t="s">
        <v>864</v>
      </c>
      <c r="F7" s="81" t="s">
        <v>865</v>
      </c>
      <c r="J7" s="856" t="str">
        <f>[1]!Table1[[#This Row],[Supplier]]</f>
        <v>ADHOC Architectural Documentation</v>
      </c>
      <c r="L7" s="81" t="s">
        <v>866</v>
      </c>
      <c r="N7" s="81" t="s">
        <v>867</v>
      </c>
    </row>
    <row r="8" spans="3:14">
      <c r="C8" s="79">
        <v>45765</v>
      </c>
      <c r="D8" s="73" t="s">
        <v>868</v>
      </c>
      <c r="F8" s="81" t="s">
        <v>869</v>
      </c>
      <c r="J8" s="856" t="str">
        <f>[1]!Table1[[#This Row],[Supplier]]</f>
        <v>Alifab Aluminium Fabricators</v>
      </c>
      <c r="L8" s="81" t="s">
        <v>54</v>
      </c>
      <c r="N8" s="81" t="s">
        <v>870</v>
      </c>
    </row>
    <row r="9" spans="3:14" ht="13" thickBot="1">
      <c r="C9" s="79">
        <v>45778</v>
      </c>
      <c r="D9" s="73" t="s">
        <v>871</v>
      </c>
      <c r="F9" s="82"/>
      <c r="J9" s="856" t="str">
        <f>[1]!Table1[[#This Row],[Supplier]]</f>
        <v>Apex Inverters</v>
      </c>
      <c r="L9" s="81" t="s">
        <v>872</v>
      </c>
      <c r="N9" s="81" t="s">
        <v>362</v>
      </c>
    </row>
    <row r="10" spans="3:14">
      <c r="C10" s="79">
        <v>45824</v>
      </c>
      <c r="D10" s="73" t="s">
        <v>873</v>
      </c>
      <c r="J10" s="856" t="str">
        <f>[1]!Table1[[#This Row],[Supplier]]</f>
        <v>Ascend Rope Access</v>
      </c>
      <c r="L10" s="81" t="s">
        <v>874</v>
      </c>
      <c r="N10" s="81" t="s">
        <v>875</v>
      </c>
    </row>
    <row r="11" spans="3:14">
      <c r="C11" s="79">
        <v>45878</v>
      </c>
      <c r="D11" s="73" t="s">
        <v>876</v>
      </c>
      <c r="J11" s="856" t="str">
        <f>[1]!Table1[[#This Row],[Supplier]]</f>
        <v>Barrier Projects</v>
      </c>
      <c r="L11" s="81" t="s">
        <v>877</v>
      </c>
      <c r="N11" s="81" t="s">
        <v>878</v>
      </c>
    </row>
    <row r="12" spans="3:14" ht="13" thickBot="1">
      <c r="C12" s="79">
        <v>45924</v>
      </c>
      <c r="D12" s="73" t="s">
        <v>879</v>
      </c>
      <c r="J12" s="856" t="str">
        <f>[1]!Table1[[#This Row],[Supplier]]</f>
        <v>BDL Solar Solutions</v>
      </c>
      <c r="L12" s="82" t="s">
        <v>880</v>
      </c>
      <c r="N12" s="82"/>
    </row>
    <row r="13" spans="3:14">
      <c r="C13" s="79">
        <v>46006</v>
      </c>
      <c r="D13" s="73" t="s">
        <v>881</v>
      </c>
      <c r="J13" s="856" t="str">
        <f>[1]!Table1[[#This Row],[Supplier]]</f>
        <v>Bolt &amp; Nut Centre</v>
      </c>
    </row>
    <row r="14" spans="3:14">
      <c r="C14" s="79">
        <v>46007</v>
      </c>
      <c r="D14" s="73" t="s">
        <v>881</v>
      </c>
      <c r="J14" s="856" t="str">
        <f>[1]!Table1[[#This Row],[Supplier]]</f>
        <v>Brice &amp; Co.</v>
      </c>
    </row>
    <row r="15" spans="3:14">
      <c r="C15" s="79">
        <v>46008</v>
      </c>
      <c r="D15" s="73" t="s">
        <v>881</v>
      </c>
      <c r="J15" s="856" t="str">
        <f>[1]!Table1[[#This Row],[Supplier]]</f>
        <v>Bundu Power</v>
      </c>
    </row>
    <row r="16" spans="3:14">
      <c r="C16" s="79">
        <v>46009</v>
      </c>
      <c r="D16" s="73" t="s">
        <v>881</v>
      </c>
      <c r="J16" s="856" t="str">
        <f>[1]!Table1[[#This Row],[Supplier]]</f>
        <v>Caracal Engineering</v>
      </c>
    </row>
    <row r="17" spans="3:10">
      <c r="C17" s="79">
        <v>46010</v>
      </c>
      <c r="D17" s="73" t="s">
        <v>881</v>
      </c>
      <c r="J17" s="856" t="str">
        <f>[1]!Table1[[#This Row],[Supplier]]</f>
        <v>Cosmic Sun</v>
      </c>
    </row>
    <row r="18" spans="3:10">
      <c r="C18" s="79">
        <v>46011</v>
      </c>
      <c r="D18" s="73" t="s">
        <v>881</v>
      </c>
      <c r="J18" s="856" t="str">
        <f>[1]!Table1[[#This Row],[Supplier]]</f>
        <v>De Kock &amp; Cronje MV Switchgear</v>
      </c>
    </row>
    <row r="19" spans="3:10">
      <c r="C19" s="79">
        <v>46012</v>
      </c>
      <c r="D19" s="73" t="s">
        <v>881</v>
      </c>
      <c r="J19" s="856" t="str">
        <f>[1]!Table1[[#This Row],[Supplier]]</f>
        <v>Dock-Land Suppliers</v>
      </c>
    </row>
    <row r="20" spans="3:10">
      <c r="C20" s="79">
        <v>46013</v>
      </c>
      <c r="D20" s="73" t="s">
        <v>881</v>
      </c>
      <c r="J20" s="856" t="str">
        <f>[1]!Table1[[#This Row],[Supplier]]</f>
        <v>E&amp;M Plant and Transport</v>
      </c>
    </row>
    <row r="21" spans="3:10">
      <c r="C21" s="79">
        <v>46014</v>
      </c>
      <c r="D21" s="73" t="s">
        <v>881</v>
      </c>
      <c r="J21" s="856" t="str">
        <f>[1]!Table1[[#This Row],[Supplier]]</f>
        <v>Eastern Switchgear</v>
      </c>
    </row>
    <row r="22" spans="3:10">
      <c r="C22" s="79">
        <v>46015</v>
      </c>
      <c r="D22" s="73" t="s">
        <v>881</v>
      </c>
      <c r="J22" s="856" t="str">
        <f>[1]!Table1[[#This Row],[Supplier]]</f>
        <v>ELUM Energy</v>
      </c>
    </row>
    <row r="23" spans="3:10">
      <c r="C23" s="79">
        <v>46016</v>
      </c>
      <c r="D23" s="73" t="s">
        <v>881</v>
      </c>
      <c r="J23" s="856" t="str">
        <f>[1]!Table1[[#This Row],[Supplier]]</f>
        <v>Emerce Africa</v>
      </c>
    </row>
    <row r="24" spans="3:10">
      <c r="C24" s="79">
        <v>46017</v>
      </c>
      <c r="D24" s="73" t="s">
        <v>881</v>
      </c>
      <c r="J24" s="856" t="str">
        <f>[1]!Table1[[#This Row],[Supplier]]</f>
        <v>Frontline Electrical</v>
      </c>
    </row>
    <row r="25" spans="3:10">
      <c r="C25" s="79">
        <v>46018</v>
      </c>
      <c r="D25" s="73" t="s">
        <v>881</v>
      </c>
      <c r="J25" s="856" t="str">
        <f>[1]!Table1[[#This Row],[Supplier]]</f>
        <v>Fuducia Construction</v>
      </c>
    </row>
    <row r="26" spans="3:10">
      <c r="C26" s="79">
        <v>46019</v>
      </c>
      <c r="D26" s="73" t="s">
        <v>881</v>
      </c>
      <c r="J26" s="856" t="str">
        <f>[1]!Table1[[#This Row],[Supplier]]</f>
        <v>Grunlite Energy</v>
      </c>
    </row>
    <row r="27" spans="3:10">
      <c r="C27" s="79">
        <v>46020</v>
      </c>
      <c r="D27" s="73" t="s">
        <v>881</v>
      </c>
      <c r="J27" s="856" t="str">
        <f>[1]!Table1[[#This Row],[Supplier]]</f>
        <v>Happy Solar</v>
      </c>
    </row>
    <row r="28" spans="3:10">
      <c r="C28" s="79">
        <v>46021</v>
      </c>
      <c r="D28" s="73" t="s">
        <v>881</v>
      </c>
      <c r="J28" s="856" t="str">
        <f>[1]!Table1[[#This Row],[Supplier]]</f>
        <v>Herholdts</v>
      </c>
    </row>
    <row r="29" spans="3:10">
      <c r="C29" s="79">
        <v>46022</v>
      </c>
      <c r="D29" s="73" t="s">
        <v>881</v>
      </c>
      <c r="J29" s="856" t="str">
        <f>[1]!Table1[[#This Row],[Supplier]]</f>
        <v>Higeco</v>
      </c>
    </row>
    <row r="30" spans="3:10">
      <c r="C30" s="79">
        <v>46023</v>
      </c>
      <c r="D30" s="73" t="s">
        <v>881</v>
      </c>
      <c r="J30" s="856" t="str">
        <f>[1]!Table1[[#This Row],[Supplier]]</f>
        <v>HiSafe (Pty) Ltd</v>
      </c>
    </row>
    <row r="31" spans="3:10">
      <c r="C31" s="79">
        <v>46024</v>
      </c>
      <c r="D31" s="73" t="s">
        <v>881</v>
      </c>
      <c r="J31" s="856" t="str">
        <f>[1]!Table1[[#This Row],[Supplier]]</f>
        <v>Infantry Security Solutions (Pty) Ltd</v>
      </c>
    </row>
    <row r="32" spans="3:10">
      <c r="C32" s="79">
        <v>46025</v>
      </c>
      <c r="D32" s="73" t="s">
        <v>881</v>
      </c>
      <c r="J32" s="856" t="str">
        <f>[1]!Table1[[#This Row],[Supplier]]</f>
        <v>Intellicomms</v>
      </c>
    </row>
    <row r="33" spans="3:10">
      <c r="C33" s="79">
        <v>46026</v>
      </c>
      <c r="D33" s="73" t="s">
        <v>881</v>
      </c>
      <c r="J33" s="856" t="str">
        <f>[1]!Table1[[#This Row],[Supplier]]</f>
        <v>JA Electrical</v>
      </c>
    </row>
    <row r="34" spans="3:10">
      <c r="C34" s="79">
        <v>46027</v>
      </c>
      <c r="D34" s="73" t="s">
        <v>881</v>
      </c>
      <c r="J34" s="856" t="str">
        <f>[1]!Table1[[#This Row],[Supplier]]</f>
        <v>Jinko</v>
      </c>
    </row>
    <row r="35" spans="3:10">
      <c r="C35" s="79">
        <v>46028</v>
      </c>
      <c r="D35" s="73" t="s">
        <v>881</v>
      </c>
      <c r="J35" s="856" t="str">
        <f>[1]!Table1[[#This Row],[Supplier]]</f>
        <v>Kathea</v>
      </c>
    </row>
    <row r="36" spans="3:10">
      <c r="C36" s="79">
        <v>46029</v>
      </c>
      <c r="D36" s="73" t="s">
        <v>881</v>
      </c>
      <c r="J36" s="856" t="str">
        <f>[1]!Table1[[#This Row],[Supplier]]</f>
        <v>Krannich Solar Energy</v>
      </c>
    </row>
    <row r="37" spans="3:10">
      <c r="C37" s="79">
        <v>46030</v>
      </c>
      <c r="D37" s="73" t="s">
        <v>881</v>
      </c>
      <c r="J37" s="856" t="str">
        <f>[1]!Table1[[#This Row],[Supplier]]</f>
        <v>L&amp;B Consulting Engineering</v>
      </c>
    </row>
    <row r="38" spans="3:10">
      <c r="C38" s="79">
        <v>46031</v>
      </c>
      <c r="D38" s="73" t="s">
        <v>881</v>
      </c>
      <c r="J38" s="856" t="str">
        <f>[1]!Table1[[#This Row],[Supplier]]</f>
        <v>Leading Edge Energy</v>
      </c>
    </row>
    <row r="39" spans="3:10">
      <c r="C39" s="79">
        <v>46032</v>
      </c>
      <c r="D39" s="73" t="s">
        <v>881</v>
      </c>
      <c r="J39" s="856" t="str">
        <f>[1]!Table1[[#This Row],[Supplier]]</f>
        <v>Letaba Logistics</v>
      </c>
    </row>
    <row r="40" spans="3:10">
      <c r="C40" s="79">
        <v>46033</v>
      </c>
      <c r="D40" s="73" t="s">
        <v>881</v>
      </c>
      <c r="J40" s="856" t="str">
        <f>[1]!Table1[[#This Row],[Supplier]]</f>
        <v>Lintels for Africa</v>
      </c>
    </row>
    <row r="41" spans="3:10">
      <c r="C41" s="79">
        <v>46034</v>
      </c>
      <c r="D41" s="73" t="s">
        <v>881</v>
      </c>
      <c r="J41" s="856" t="str">
        <f>[1]!Table1[[#This Row],[Supplier]]</f>
        <v>LMS Electrical</v>
      </c>
    </row>
    <row r="42" spans="3:10">
      <c r="C42" s="79">
        <v>46035</v>
      </c>
      <c r="D42" s="73" t="s">
        <v>881</v>
      </c>
      <c r="J42" s="856" t="str">
        <f>[1]!Table1[[#This Row],[Supplier]]</f>
        <v>Logivest</v>
      </c>
    </row>
    <row r="43" spans="3:10">
      <c r="C43" s="79">
        <v>46036</v>
      </c>
      <c r="D43" s="73" t="s">
        <v>881</v>
      </c>
      <c r="J43" s="856" t="str">
        <f>[1]!Table1[[#This Row],[Supplier]]</f>
        <v>Luken Solar</v>
      </c>
    </row>
    <row r="44" spans="3:10">
      <c r="C44" s="79">
        <v>46037</v>
      </c>
      <c r="D44" s="73" t="s">
        <v>881</v>
      </c>
      <c r="J44" s="856" t="str">
        <f>[1]!Table1[[#This Row],[Supplier]]</f>
        <v>Lumax Energy</v>
      </c>
    </row>
    <row r="45" spans="3:10">
      <c r="C45" s="79">
        <v>46038</v>
      </c>
      <c r="D45" s="73" t="s">
        <v>881</v>
      </c>
      <c r="J45" s="856" t="str">
        <f>[1]!Table1[[#This Row],[Supplier]]</f>
        <v xml:space="preserve">Matthews Group </v>
      </c>
    </row>
    <row r="46" spans="3:10">
      <c r="C46" s="79">
        <v>46102</v>
      </c>
      <c r="D46" s="73" t="s">
        <v>855</v>
      </c>
      <c r="J46" s="856" t="str">
        <f>[1]!Table1[[#This Row],[Supplier]]</f>
        <v>Mkholo's Projects</v>
      </c>
    </row>
    <row r="47" spans="3:10">
      <c r="C47" s="79">
        <v>46115</v>
      </c>
      <c r="D47" s="73" t="s">
        <v>857</v>
      </c>
      <c r="J47" s="856" t="str">
        <f>[1]!Table1[[#This Row],[Supplier]]</f>
        <v>Modern Eco Energy</v>
      </c>
    </row>
    <row r="48" spans="3:10">
      <c r="C48" s="79">
        <v>46118</v>
      </c>
      <c r="D48" s="73" t="s">
        <v>860</v>
      </c>
      <c r="J48" s="856" t="str">
        <f>[1]!Table1[[#This Row],[Supplier]]</f>
        <v>MSA</v>
      </c>
    </row>
    <row r="49" spans="3:10">
      <c r="C49" s="79">
        <v>46139</v>
      </c>
      <c r="D49" s="73" t="s">
        <v>864</v>
      </c>
      <c r="J49" s="856" t="str">
        <f>[1]!Table1[[#This Row],[Supplier]]</f>
        <v>New Way</v>
      </c>
    </row>
    <row r="50" spans="3:10">
      <c r="C50" s="79">
        <v>46143</v>
      </c>
      <c r="D50" s="73" t="s">
        <v>871</v>
      </c>
      <c r="J50" s="856" t="str">
        <f>[1]!Table1[[#This Row],[Supplier]]</f>
        <v>NOSA</v>
      </c>
    </row>
    <row r="51" spans="3:10">
      <c r="C51" s="79">
        <v>46189</v>
      </c>
      <c r="D51" s="73" t="s">
        <v>873</v>
      </c>
      <c r="J51" s="856" t="str">
        <f>[1]!Table1[[#This Row],[Supplier]]</f>
        <v>OKHUSELEKO Consulting</v>
      </c>
    </row>
    <row r="52" spans="3:10">
      <c r="C52" s="79">
        <v>46243</v>
      </c>
      <c r="D52" s="73" t="s">
        <v>876</v>
      </c>
      <c r="J52" s="856" t="str">
        <f>[1]!Table1[[#This Row],[Supplier]]</f>
        <v>OKUSHA Engineering CC</v>
      </c>
    </row>
    <row r="53" spans="3:10">
      <c r="C53" s="79">
        <v>46244</v>
      </c>
      <c r="D53" s="73" t="s">
        <v>882</v>
      </c>
      <c r="J53" s="856" t="str">
        <f>[1]!Table1[[#This Row],[Supplier]]</f>
        <v>Otto Wireless</v>
      </c>
    </row>
    <row r="54" spans="3:10">
      <c r="C54" s="79">
        <v>46289</v>
      </c>
      <c r="D54" s="73" t="s">
        <v>879</v>
      </c>
      <c r="J54" s="856" t="str">
        <f>[1]!Table1[[#This Row],[Supplier]]</f>
        <v>Plumbryt Service</v>
      </c>
    </row>
    <row r="55" spans="3:10">
      <c r="C55" s="79">
        <v>46372</v>
      </c>
      <c r="D55" s="73" t="s">
        <v>883</v>
      </c>
      <c r="J55" s="856" t="str">
        <f>[1]!Table1[[#This Row],[Supplier]]</f>
        <v>Powewize</v>
      </c>
    </row>
    <row r="56" spans="3:10">
      <c r="C56" s="79">
        <v>46381</v>
      </c>
      <c r="D56" s="73" t="s">
        <v>884</v>
      </c>
      <c r="J56" s="856" t="str">
        <f>[1]!Table1[[#This Row],[Supplier]]</f>
        <v>RayTech Solar Solutions</v>
      </c>
    </row>
    <row r="57" spans="3:10" ht="13" thickBot="1">
      <c r="C57" s="80">
        <v>46382</v>
      </c>
      <c r="D57" s="73" t="s">
        <v>885</v>
      </c>
      <c r="J57" s="856" t="str">
        <f>[1]!Table1[[#This Row],[Supplier]]</f>
        <v>Rubicon</v>
      </c>
    </row>
    <row r="58" spans="3:10">
      <c r="J58" s="856" t="str">
        <f>[1]!Table1[[#This Row],[Supplier]]</f>
        <v>Sales Hire Ablutions</v>
      </c>
    </row>
    <row r="59" spans="3:10">
      <c r="J59" s="856" t="str">
        <f>[1]!Table1[[#This Row],[Supplier]]</f>
        <v>Schletter Solar</v>
      </c>
    </row>
    <row r="60" spans="3:10">
      <c r="J60" s="856" t="str">
        <f>[1]!Table1[[#This Row],[Supplier]]</f>
        <v>Security Fencing and Alarms CC</v>
      </c>
    </row>
    <row r="61" spans="3:10">
      <c r="J61" s="856" t="str">
        <f>[1]!Table1[[#This Row],[Supplier]]</f>
        <v>Segen Solar</v>
      </c>
    </row>
    <row r="62" spans="3:10">
      <c r="J62" s="856" t="str">
        <f>[1]!Table1[[#This Row],[Supplier]]</f>
        <v>SIAAC South Africa (Pty) Ltd</v>
      </c>
    </row>
    <row r="63" spans="3:10">
      <c r="J63" s="856" t="str">
        <f>[1]!Table1[[#This Row],[Supplier]]</f>
        <v>Solar Europe</v>
      </c>
    </row>
    <row r="64" spans="3:10">
      <c r="J64" s="856" t="str">
        <f>[1]!Table1[[#This Row],[Supplier]]</f>
        <v>SunSpot</v>
      </c>
    </row>
    <row r="65" spans="10:10">
      <c r="J65" s="856" t="str">
        <f>[1]!Table1[[#This Row],[Supplier]]</f>
        <v>Supply Chain Optimisers</v>
      </c>
    </row>
    <row r="66" spans="10:10">
      <c r="J66" s="856" t="str">
        <f>[1]!Table1[[#This Row],[Supplier]]</f>
        <v>Swart Security</v>
      </c>
    </row>
    <row r="67" spans="10:10">
      <c r="J67" s="856" t="str">
        <f>[1]!Table1[[#This Row],[Supplier]]</f>
        <v>Switchboard Group</v>
      </c>
    </row>
    <row r="68" spans="10:10">
      <c r="J68" s="856" t="str">
        <f>[1]!Table1[[#This Row],[Supplier]]</f>
        <v>The Aircon Specialist</v>
      </c>
    </row>
    <row r="69" spans="10:10">
      <c r="J69" s="856" t="str">
        <f>[1]!Table1[[#This Row],[Supplier]]</f>
        <v>The Engineering Hub</v>
      </c>
    </row>
    <row r="70" spans="10:10">
      <c r="J70" s="856" t="str">
        <f>[1]!Table1[[#This Row],[Supplier]]</f>
        <v>Thula Moya</v>
      </c>
    </row>
    <row r="71" spans="10:10">
      <c r="J71" s="856" t="str">
        <f>[1]!Table1[[#This Row],[Supplier]]</f>
        <v>TISOL Engineering</v>
      </c>
    </row>
    <row r="72" spans="10:10">
      <c r="J72" s="856" t="str">
        <f>[1]!Table1[[#This Row],[Supplier]]</f>
        <v>Uccio Projects</v>
      </c>
    </row>
    <row r="73" spans="10:10">
      <c r="J73" s="856" t="str">
        <f>[1]!Table1[[#This Row],[Supplier]]</f>
        <v>Voltex</v>
      </c>
    </row>
    <row r="74" spans="10:10">
      <c r="J74" s="856" t="str">
        <f>[1]!Table1[[#This Row],[Supplier]]</f>
        <v>Richards Bay OCCUPATIONAL Health</v>
      </c>
    </row>
    <row r="75" spans="10:10">
      <c r="J75" s="856" t="e">
        <f>[1]!Table1[[#This Row],[Supplier]]</f>
        <v>#VALUE!</v>
      </c>
    </row>
    <row r="76" spans="10:10">
      <c r="J76" s="856" t="e">
        <f>[1]!Table1[[#This Row],[Supplier]]</f>
        <v>#VALUE!</v>
      </c>
    </row>
    <row r="77" spans="10:10">
      <c r="J77" s="856" t="e">
        <f>[1]!Table1[[#This Row],[Supplier]]</f>
        <v>#VALUE!</v>
      </c>
    </row>
    <row r="78" spans="10:10">
      <c r="J78" s="856" t="e">
        <f>[1]!Table1[[#This Row],[Supplier]]</f>
        <v>#VALUE!</v>
      </c>
    </row>
    <row r="79" spans="10:10">
      <c r="J79" s="856" t="e">
        <f>[1]!Table1[[#This Row],[Supplier]]</f>
        <v>#VALUE!</v>
      </c>
    </row>
    <row r="80" spans="10:10">
      <c r="J80" s="856" t="e">
        <f>[1]!Table1[[#This Row],[Supplier]]</f>
        <v>#VALUE!</v>
      </c>
    </row>
    <row r="81" spans="10:10">
      <c r="J81" s="856" t="e">
        <f>[1]!Table1[[#This Row],[Supplier]]</f>
        <v>#VALUE!</v>
      </c>
    </row>
    <row r="82" spans="10:10">
      <c r="J82" s="856" t="e">
        <f>[1]!Table1[[#This Row],[Supplier]]</f>
        <v>#VALUE!</v>
      </c>
    </row>
    <row r="83" spans="10:10">
      <c r="J83" s="856" t="e">
        <f>[1]!Table1[[#This Row],[Supplier]]</f>
        <v>#VALUE!</v>
      </c>
    </row>
    <row r="84" spans="10:10">
      <c r="J84" s="856" t="e">
        <f>[1]!Table1[[#This Row],[Supplier]]</f>
        <v>#VALUE!</v>
      </c>
    </row>
    <row r="85" spans="10:10">
      <c r="J85" s="856" t="e">
        <f>[1]!Table1[[#This Row],[Supplier]]</f>
        <v>#VALUE!</v>
      </c>
    </row>
    <row r="86" spans="10:10">
      <c r="J86" s="856" t="e">
        <f>[1]!Table1[[#This Row],[Supplier]]</f>
        <v>#VALUE!</v>
      </c>
    </row>
    <row r="87" spans="10:10">
      <c r="J87" s="856" t="e">
        <f>[1]!Table1[[#This Row],[Supplier]]</f>
        <v>#VALUE!</v>
      </c>
    </row>
    <row r="88" spans="10:10">
      <c r="J88" s="856" t="e">
        <f>[1]!Table1[[#This Row],[Supplier]]</f>
        <v>#VALUE!</v>
      </c>
    </row>
    <row r="89" spans="10:10">
      <c r="J89" s="856" t="e">
        <f>[1]!Table1[[#This Row],[Supplier]]</f>
        <v>#VALUE!</v>
      </c>
    </row>
    <row r="90" spans="10:10">
      <c r="J90" s="856" t="e">
        <f>[1]!Table1[[#This Row],[Supplier]]</f>
        <v>#VALUE!</v>
      </c>
    </row>
    <row r="91" spans="10:10">
      <c r="J91" s="856" t="e">
        <f>[1]!Table1[[#This Row],[Supplier]]</f>
        <v>#VALUE!</v>
      </c>
    </row>
    <row r="92" spans="10:10">
      <c r="J92" s="856" t="e">
        <f>[1]!Table1[[#This Row],[Supplier]]</f>
        <v>#VALUE!</v>
      </c>
    </row>
    <row r="93" spans="10:10">
      <c r="J93" s="856" t="e">
        <f>[1]!Table1[[#This Row],[Supplier]]</f>
        <v>#VALUE!</v>
      </c>
    </row>
    <row r="94" spans="10:10">
      <c r="J94" s="856" t="e">
        <f>[1]!Table1[[#This Row],[Supplier]]</f>
        <v>#VALUE!</v>
      </c>
    </row>
    <row r="95" spans="10:10">
      <c r="J95" s="856" t="e">
        <f>[1]!Table1[[#This Row],[Supplier]]</f>
        <v>#VALUE!</v>
      </c>
    </row>
    <row r="96" spans="10:10">
      <c r="J96" s="856" t="e">
        <f>[1]!Table1[[#This Row],[Supplier]]</f>
        <v>#VALUE!</v>
      </c>
    </row>
    <row r="97" spans="10:10">
      <c r="J97" s="856" t="e">
        <f>[1]!Table1[[#This Row],[Supplier]]</f>
        <v>#VALUE!</v>
      </c>
    </row>
    <row r="98" spans="10:10">
      <c r="J98" s="856" t="e">
        <f>[1]!Table1[[#This Row],[Supplier]]</f>
        <v>#VALUE!</v>
      </c>
    </row>
    <row r="99" spans="10:10">
      <c r="J99" s="856" t="e">
        <f>[1]!Table1[[#This Row],[Supplier]]</f>
        <v>#VALUE!</v>
      </c>
    </row>
    <row r="100" spans="10:10">
      <c r="J100" s="856" t="e">
        <f>[1]!Table1[[#This Row],[Supplier]]</f>
        <v>#VALUE!</v>
      </c>
    </row>
    <row r="101" spans="10:10">
      <c r="J101" s="856" t="e">
        <f>[1]!Table1[[#This Row],[Supplier]]</f>
        <v>#VALUE!</v>
      </c>
    </row>
    <row r="102" spans="10:10">
      <c r="J102" s="856" t="e">
        <f>[1]!Table1[[#This Row],[Supplier]]</f>
        <v>#VALUE!</v>
      </c>
    </row>
    <row r="103" spans="10:10">
      <c r="J103" s="856" t="e">
        <f>[1]!Table1[[#This Row],[Supplier]]</f>
        <v>#VALUE!</v>
      </c>
    </row>
    <row r="104" spans="10:10">
      <c r="J104" s="856" t="e">
        <f>[1]!Table1[[#This Row],[Supplier]]</f>
        <v>#VALUE!</v>
      </c>
    </row>
    <row r="105" spans="10:10">
      <c r="J105" s="856" t="e">
        <f>[1]!Table1[[#This Row],[Supplier]]</f>
        <v>#VALUE!</v>
      </c>
    </row>
    <row r="106" spans="10:10">
      <c r="J106" s="856" t="e">
        <f>[1]!Table1[[#This Row],[Supplier]]</f>
        <v>#VALUE!</v>
      </c>
    </row>
    <row r="107" spans="10:10">
      <c r="J107" s="856" t="e">
        <f>[1]!Table1[[#This Row],[Supplier]]</f>
        <v>#VALUE!</v>
      </c>
    </row>
    <row r="108" spans="10:10">
      <c r="J108" s="856" t="e">
        <f>[1]!Table1[[#This Row],[Supplier]]</f>
        <v>#VALUE!</v>
      </c>
    </row>
    <row r="109" spans="10:10">
      <c r="J109" s="856" t="e">
        <f>[1]!Table1[[#This Row],[Supplier]]</f>
        <v>#VALUE!</v>
      </c>
    </row>
    <row r="110" spans="10:10">
      <c r="J110" s="856" t="e">
        <f>[1]!Table1[[#This Row],[Supplier]]</f>
        <v>#VALUE!</v>
      </c>
    </row>
    <row r="111" spans="10:10">
      <c r="J111" s="856" t="e">
        <f>[1]!Table1[[#This Row],[Supplier]]</f>
        <v>#VALUE!</v>
      </c>
    </row>
    <row r="112" spans="10:10">
      <c r="J112" s="856" t="e">
        <f>[1]!Table1[[#This Row],[Supplier]]</f>
        <v>#VALUE!</v>
      </c>
    </row>
    <row r="113" spans="10:10">
      <c r="J113" s="856" t="e">
        <f>[1]!Table1[[#This Row],[Supplier]]</f>
        <v>#VALUE!</v>
      </c>
    </row>
    <row r="114" spans="10:10">
      <c r="J114" s="856" t="e">
        <f>[1]!Table1[[#This Row],[Supplier]]</f>
        <v>#VALUE!</v>
      </c>
    </row>
    <row r="115" spans="10:10">
      <c r="J115" s="856" t="e">
        <f>[1]!Table1[[#This Row],[Supplier]]</f>
        <v>#VALUE!</v>
      </c>
    </row>
    <row r="116" spans="10:10">
      <c r="J116" s="856" t="e">
        <f>[1]!Table1[[#This Row],[Supplier]]</f>
        <v>#VALUE!</v>
      </c>
    </row>
    <row r="117" spans="10:10">
      <c r="J117" s="856" t="e">
        <f>[1]!Table1[[#This Row],[Supplier]]</f>
        <v>#VALUE!</v>
      </c>
    </row>
    <row r="118" spans="10:10">
      <c r="J118" s="856" t="e">
        <f>[1]!Table1[[#This Row],[Supplier]]</f>
        <v>#VALUE!</v>
      </c>
    </row>
    <row r="119" spans="10:10">
      <c r="J119" s="856" t="e">
        <f>[1]!Table1[[#This Row],[Supplier]]</f>
        <v>#VALUE!</v>
      </c>
    </row>
    <row r="120" spans="10:10">
      <c r="J120" s="856" t="e">
        <f>[1]!Table1[[#This Row],[Supplier]]</f>
        <v>#VALUE!</v>
      </c>
    </row>
    <row r="121" spans="10:10">
      <c r="J121" s="856" t="e">
        <f>[1]!Table1[[#This Row],[Supplier]]</f>
        <v>#VALUE!</v>
      </c>
    </row>
    <row r="122" spans="10:10">
      <c r="J122" s="856" t="e">
        <f>[1]!Table1[[#This Row],[Supplier]]</f>
        <v>#VALUE!</v>
      </c>
    </row>
    <row r="123" spans="10:10">
      <c r="J123" s="856" t="e">
        <f>[1]!Table1[[#This Row],[Supplier]]</f>
        <v>#VALUE!</v>
      </c>
    </row>
    <row r="124" spans="10:10">
      <c r="J124" s="856" t="e">
        <f>[1]!Table1[[#This Row],[Supplier]]</f>
        <v>#VALUE!</v>
      </c>
    </row>
    <row r="125" spans="10:10">
      <c r="J125" s="856" t="e">
        <f>[1]!Table1[[#This Row],[Supplier]]</f>
        <v>#VALUE!</v>
      </c>
    </row>
    <row r="126" spans="10:10">
      <c r="J126" s="856" t="e">
        <f>[1]!Table1[[#This Row],[Supplier]]</f>
        <v>#VALUE!</v>
      </c>
    </row>
    <row r="127" spans="10:10">
      <c r="J127" s="856" t="e">
        <f>[1]!Table1[[#This Row],[Supplier]]</f>
        <v>#VALUE!</v>
      </c>
    </row>
    <row r="128" spans="10:10">
      <c r="J128" s="856" t="e">
        <f>[1]!Table1[[#This Row],[Supplier]]</f>
        <v>#VALUE!</v>
      </c>
    </row>
    <row r="129" spans="10:10">
      <c r="J129" s="856" t="e">
        <f>[1]!Table1[[#This Row],[Supplier]]</f>
        <v>#VALUE!</v>
      </c>
    </row>
    <row r="130" spans="10:10">
      <c r="J130" s="856" t="e">
        <f>[1]!Table1[[#This Row],[Supplier]]</f>
        <v>#VALUE!</v>
      </c>
    </row>
    <row r="131" spans="10:10">
      <c r="J131" s="856" t="e">
        <f>[1]!Table1[[#This Row],[Supplier]]</f>
        <v>#VALUE!</v>
      </c>
    </row>
    <row r="132" spans="10:10">
      <c r="J132" s="856" t="e">
        <f>[1]!Table1[[#This Row],[Supplier]]</f>
        <v>#VALUE!</v>
      </c>
    </row>
    <row r="133" spans="10:10">
      <c r="J133" s="856" t="e">
        <f>[1]!Table1[[#This Row],[Supplier]]</f>
        <v>#VALUE!</v>
      </c>
    </row>
    <row r="134" spans="10:10">
      <c r="J134" s="856" t="e">
        <f>[1]!Table1[[#This Row],[Supplier]]</f>
        <v>#VALUE!</v>
      </c>
    </row>
    <row r="135" spans="10:10">
      <c r="J135" s="856" t="e">
        <f>[1]!Table1[[#This Row],[Supplier]]</f>
        <v>#VALUE!</v>
      </c>
    </row>
    <row r="136" spans="10:10">
      <c r="J136" s="856" t="e">
        <f>[1]!Table1[[#This Row],[Supplier]]</f>
        <v>#VALUE!</v>
      </c>
    </row>
    <row r="137" spans="10:10">
      <c r="J137" s="856" t="e">
        <f>[1]!Table1[[#This Row],[Supplier]]</f>
        <v>#VALUE!</v>
      </c>
    </row>
    <row r="138" spans="10:10">
      <c r="J138" s="856" t="e">
        <f>[1]!Table1[[#This Row],[Supplier]]</f>
        <v>#VALUE!</v>
      </c>
    </row>
    <row r="139" spans="10:10">
      <c r="J139" s="856" t="e">
        <f>[1]!Table1[[#This Row],[Supplier]]</f>
        <v>#VALUE!</v>
      </c>
    </row>
    <row r="140" spans="10:10">
      <c r="J140" s="856" t="e">
        <f>[1]!Table1[[#This Row],[Supplier]]</f>
        <v>#VALUE!</v>
      </c>
    </row>
    <row r="141" spans="10:10">
      <c r="J141" s="856" t="e">
        <f>[1]!Table1[[#This Row],[Supplier]]</f>
        <v>#VALUE!</v>
      </c>
    </row>
    <row r="142" spans="10:10">
      <c r="J142" s="856" t="e">
        <f>[1]!Table1[[#This Row],[Supplier]]</f>
        <v>#VALUE!</v>
      </c>
    </row>
    <row r="143" spans="10:10">
      <c r="J143" s="856" t="e">
        <f>[1]!Table1[[#This Row],[Supplier]]</f>
        <v>#VALUE!</v>
      </c>
    </row>
    <row r="144" spans="10:10">
      <c r="J144" s="856" t="e">
        <f>[1]!Table1[[#This Row],[Supplier]]</f>
        <v>#VALUE!</v>
      </c>
    </row>
    <row r="145" spans="10:10">
      <c r="J145" s="856" t="e">
        <f>[1]!Table1[[#This Row],[Supplier]]</f>
        <v>#VALUE!</v>
      </c>
    </row>
    <row r="146" spans="10:10">
      <c r="J146" s="856" t="e">
        <f>[1]!Table1[[#This Row],[Supplier]]</f>
        <v>#VALUE!</v>
      </c>
    </row>
    <row r="147" spans="10:10">
      <c r="J147" s="856" t="e">
        <f>[1]!Table1[[#This Row],[Supplier]]</f>
        <v>#VALUE!</v>
      </c>
    </row>
    <row r="148" spans="10:10">
      <c r="J148" s="856" t="e">
        <f>[1]!Table1[[#This Row],[Supplier]]</f>
        <v>#VALUE!</v>
      </c>
    </row>
    <row r="149" spans="10:10">
      <c r="J149" s="856" t="e">
        <f>[1]!Table1[[#This Row],[Supplier]]</f>
        <v>#VALUE!</v>
      </c>
    </row>
    <row r="150" spans="10:10">
      <c r="J150" s="856" t="e">
        <f>[1]!Table1[[#This Row],[Supplier]]</f>
        <v>#VALUE!</v>
      </c>
    </row>
    <row r="151" spans="10:10">
      <c r="J151" s="856" t="e">
        <f>[1]!Table1[[#This Row],[Supplier]]</f>
        <v>#VALUE!</v>
      </c>
    </row>
    <row r="152" spans="10:10">
      <c r="J152" s="856" t="e">
        <f>[1]!Table1[[#This Row],[Supplier]]</f>
        <v>#VALUE!</v>
      </c>
    </row>
    <row r="153" spans="10:10">
      <c r="J153" s="856" t="e">
        <f>[1]!Table1[[#This Row],[Supplier]]</f>
        <v>#VALUE!</v>
      </c>
    </row>
    <row r="154" spans="10:10">
      <c r="J154" s="856" t="e">
        <f>[1]!Table1[[#This Row],[Supplier]]</f>
        <v>#VALUE!</v>
      </c>
    </row>
    <row r="155" spans="10:10">
      <c r="J155" s="856" t="e">
        <f>[1]!Table1[[#This Row],[Supplier]]</f>
        <v>#VALUE!</v>
      </c>
    </row>
    <row r="156" spans="10:10">
      <c r="J156" s="856" t="e">
        <f>[1]!Table1[[#This Row],[Supplier]]</f>
        <v>#VALUE!</v>
      </c>
    </row>
    <row r="157" spans="10:10">
      <c r="J157" s="856" t="e">
        <f>[1]!Table1[[#This Row],[Supplier]]</f>
        <v>#VALUE!</v>
      </c>
    </row>
    <row r="158" spans="10:10">
      <c r="J158" s="856" t="e">
        <f>[1]!Table1[[#This Row],[Supplier]]</f>
        <v>#VALUE!</v>
      </c>
    </row>
    <row r="159" spans="10:10">
      <c r="J159" s="856" t="e">
        <f>[1]!Table1[[#This Row],[Supplier]]</f>
        <v>#VALUE!</v>
      </c>
    </row>
    <row r="160" spans="10:10">
      <c r="J160" s="856" t="e">
        <f>[1]!Table1[[#This Row],[Supplier]]</f>
        <v>#VALUE!</v>
      </c>
    </row>
    <row r="161" spans="10:10">
      <c r="J161" s="856" t="e">
        <f>[1]!Table1[[#This Row],[Supplier]]</f>
        <v>#VALUE!</v>
      </c>
    </row>
    <row r="162" spans="10:10">
      <c r="J162" s="856" t="e">
        <f>[1]!Table1[[#This Row],[Supplier]]</f>
        <v>#VALUE!</v>
      </c>
    </row>
    <row r="163" spans="10:10">
      <c r="J163" s="856" t="e">
        <f>[1]!Table1[[#This Row],[Supplier]]</f>
        <v>#VALUE!</v>
      </c>
    </row>
    <row r="164" spans="10:10">
      <c r="J164" s="856" t="e">
        <f>[1]!Table1[[#This Row],[Supplier]]</f>
        <v>#VALUE!</v>
      </c>
    </row>
    <row r="165" spans="10:10">
      <c r="J165" s="856" t="e">
        <f>[1]!Table1[[#This Row],[Supplier]]</f>
        <v>#VALUE!</v>
      </c>
    </row>
    <row r="166" spans="10:10">
      <c r="J166" s="856" t="e">
        <f>[1]!Table1[[#This Row],[Supplier]]</f>
        <v>#VALUE!</v>
      </c>
    </row>
    <row r="167" spans="10:10">
      <c r="J167" s="856" t="e">
        <f>[1]!Table1[[#This Row],[Supplier]]</f>
        <v>#VALUE!</v>
      </c>
    </row>
    <row r="168" spans="10:10">
      <c r="J168" s="856" t="e">
        <f>[1]!Table1[[#This Row],[Supplier]]</f>
        <v>#VALUE!</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264"/>
  <sheetViews>
    <sheetView showGridLines="0" tabSelected="1" zoomScale="85" zoomScaleNormal="85" workbookViewId="0">
      <pane xSplit="13" ySplit="7" topLeftCell="N8" activePane="bottomRight" state="frozen"/>
      <selection pane="topRight" activeCell="M1" sqref="M1"/>
      <selection pane="bottomLeft" activeCell="A8" sqref="A8"/>
      <selection pane="bottomRight" activeCell="B14" sqref="B14"/>
    </sheetView>
  </sheetViews>
  <sheetFormatPr defaultColWidth="9.08984375" defaultRowHeight="14.5" outlineLevelRow="1"/>
  <cols>
    <col min="1" max="1" width="6.90625" style="990" customWidth="1"/>
    <col min="2" max="2" width="35" style="905" customWidth="1"/>
    <col min="3" max="3" width="20.453125" style="990" customWidth="1"/>
    <col min="4" max="4" width="7.6328125" style="905" customWidth="1"/>
    <col min="5" max="5" width="19.1796875" style="905" hidden="1" customWidth="1"/>
    <col min="6" max="7" width="12" style="905" customWidth="1"/>
    <col min="8" max="8" width="6" style="905" customWidth="1"/>
    <col min="9" max="9" width="12.7265625" style="905" customWidth="1"/>
    <col min="10" max="10" width="12.7265625" customWidth="1"/>
    <col min="11" max="11" width="6.453125" style="905" hidden="1" customWidth="1"/>
    <col min="12" max="13" width="14.36328125" style="905" hidden="1" customWidth="1"/>
    <col min="14" max="14" width="1.90625" style="905" customWidth="1"/>
    <col min="15" max="378" width="2.6328125" style="905" customWidth="1"/>
    <col min="379" max="16384" width="9.08984375" style="905"/>
  </cols>
  <sheetData>
    <row r="1" spans="1:378" ht="21">
      <c r="A1" s="994" t="s">
        <v>1410</v>
      </c>
      <c r="D1" s="906"/>
      <c r="E1" s="906"/>
      <c r="F1" s="906"/>
      <c r="G1" s="906"/>
      <c r="K1" s="907"/>
      <c r="L1" s="907"/>
      <c r="M1" s="907"/>
      <c r="O1" s="1082"/>
      <c r="P1" s="1082"/>
      <c r="Q1" s="1082"/>
      <c r="R1" s="1082"/>
      <c r="S1" s="1082"/>
      <c r="T1" s="1082"/>
      <c r="U1" s="1082"/>
      <c r="V1" s="1082"/>
      <c r="W1" s="1082"/>
      <c r="X1" s="1082"/>
      <c r="Y1" s="1082"/>
      <c r="Z1" s="1082"/>
      <c r="AA1" s="1082"/>
      <c r="AB1" s="1082"/>
      <c r="AC1" s="1082"/>
      <c r="AD1" s="1082"/>
      <c r="AE1" s="1082"/>
      <c r="AF1" s="1082"/>
      <c r="AG1" s="1082"/>
      <c r="AH1" s="1082"/>
      <c r="AI1" s="1082"/>
    </row>
    <row r="2" spans="1:378">
      <c r="A2" s="982"/>
      <c r="D2" s="908"/>
      <c r="E2" s="909"/>
      <c r="F2" s="910"/>
      <c r="H2" s="913" t="s">
        <v>1554</v>
      </c>
      <c r="I2" s="993">
        <f>YEARFRAC(F8,G259)*12</f>
        <v>21.1</v>
      </c>
    </row>
    <row r="3" spans="1:378">
      <c r="A3" s="982"/>
      <c r="B3" s="908"/>
      <c r="C3" s="1024"/>
      <c r="H3" s="913" t="s">
        <v>1555</v>
      </c>
      <c r="I3" s="1022">
        <f>YEARFRAC(G15,G256)*12</f>
        <v>5.2</v>
      </c>
      <c r="O3" s="911"/>
      <c r="P3" s="911"/>
      <c r="Q3" s="911"/>
      <c r="R3" s="911"/>
      <c r="S3" s="911"/>
      <c r="T3" s="911"/>
      <c r="U3" s="911"/>
      <c r="V3" s="911"/>
      <c r="W3" s="911"/>
      <c r="X3" s="911"/>
      <c r="Y3" s="911"/>
      <c r="Z3" s="911"/>
      <c r="AA3" s="911"/>
      <c r="AB3" s="911"/>
      <c r="AC3" s="911"/>
      <c r="AD3" s="911"/>
      <c r="AE3" s="911"/>
    </row>
    <row r="4" spans="1:378">
      <c r="A4" s="983"/>
      <c r="B4" s="913" t="s">
        <v>1411</v>
      </c>
      <c r="C4" s="1025"/>
      <c r="D4" s="1083">
        <v>45695</v>
      </c>
      <c r="E4" s="1083"/>
      <c r="F4" s="1083"/>
      <c r="G4" s="912"/>
      <c r="H4" s="913" t="s">
        <v>1412</v>
      </c>
      <c r="I4" s="1023">
        <v>5</v>
      </c>
      <c r="N4" s="914"/>
      <c r="O4" s="1076" t="str">
        <f>"Week "&amp; IF(YEAR(O6)=$I$5,_xlfn.ISOWEEKNUM(O6), "1")</f>
        <v>Week 5</v>
      </c>
      <c r="P4" s="1077"/>
      <c r="Q4" s="1077"/>
      <c r="R4" s="1077"/>
      <c r="S4" s="1077"/>
      <c r="T4" s="1077"/>
      <c r="U4" s="1078"/>
      <c r="V4" s="1076" t="str">
        <f>"Week "&amp; IF(YEAR(V6)=$I$5,_xlfn.ISOWEEKNUM(V6), "")</f>
        <v>Week 6</v>
      </c>
      <c r="W4" s="1077"/>
      <c r="X4" s="1077"/>
      <c r="Y4" s="1077"/>
      <c r="Z4" s="1077"/>
      <c r="AA4" s="1077"/>
      <c r="AB4" s="1078"/>
      <c r="AC4" s="1076" t="str">
        <f>"Week "&amp; IF(YEAR(AC6)=$I$5,_xlfn.ISOWEEKNUM(AC6), "")</f>
        <v>Week 7</v>
      </c>
      <c r="AD4" s="1077"/>
      <c r="AE4" s="1077"/>
      <c r="AF4" s="1077"/>
      <c r="AG4" s="1077"/>
      <c r="AH4" s="1077"/>
      <c r="AI4" s="1078"/>
      <c r="AJ4" s="1076" t="str">
        <f>"Week "&amp; IF(YEAR(AJ6)=$I$5,_xlfn.ISOWEEKNUM(AJ6), "")</f>
        <v>Week 8</v>
      </c>
      <c r="AK4" s="1077"/>
      <c r="AL4" s="1077"/>
      <c r="AM4" s="1077"/>
      <c r="AN4" s="1077"/>
      <c r="AO4" s="1077"/>
      <c r="AP4" s="1078"/>
      <c r="AQ4" s="1076" t="str">
        <f>"Week "&amp; IF(YEAR(AQ6)=$I$5,_xlfn.ISOWEEKNUM(AQ6), "")</f>
        <v>Week 9</v>
      </c>
      <c r="AR4" s="1077"/>
      <c r="AS4" s="1077"/>
      <c r="AT4" s="1077"/>
      <c r="AU4" s="1077"/>
      <c r="AV4" s="1077"/>
      <c r="AW4" s="1078"/>
      <c r="AX4" s="1076" t="str">
        <f>"Week "&amp; IF(YEAR(AX6)=$I$5,_xlfn.ISOWEEKNUM(AX6), "")</f>
        <v>Week 10</v>
      </c>
      <c r="AY4" s="1077"/>
      <c r="AZ4" s="1077"/>
      <c r="BA4" s="1077"/>
      <c r="BB4" s="1077"/>
      <c r="BC4" s="1077"/>
      <c r="BD4" s="1078"/>
      <c r="BE4" s="1076" t="str">
        <f>"Week "&amp; IF(YEAR(BE6)=$I$5,_xlfn.ISOWEEKNUM(BE6), "")</f>
        <v>Week 11</v>
      </c>
      <c r="BF4" s="1077"/>
      <c r="BG4" s="1077"/>
      <c r="BH4" s="1077"/>
      <c r="BI4" s="1077"/>
      <c r="BJ4" s="1077"/>
      <c r="BK4" s="1078"/>
      <c r="BL4" s="1076" t="str">
        <f>"Week "&amp; IF(YEAR(BL6)=$I$5,_xlfn.ISOWEEKNUM(BL6), "")</f>
        <v>Week 12</v>
      </c>
      <c r="BM4" s="1077"/>
      <c r="BN4" s="1077"/>
      <c r="BO4" s="1077"/>
      <c r="BP4" s="1077"/>
      <c r="BQ4" s="1077"/>
      <c r="BR4" s="1078"/>
      <c r="BS4" s="1076" t="str">
        <f>"Week "&amp; IF(YEAR(BS6)=$I$5,_xlfn.ISOWEEKNUM(BS6), "")</f>
        <v>Week 13</v>
      </c>
      <c r="BT4" s="1077"/>
      <c r="BU4" s="1077"/>
      <c r="BV4" s="1077"/>
      <c r="BW4" s="1077"/>
      <c r="BX4" s="1077"/>
      <c r="BY4" s="1078"/>
      <c r="BZ4" s="1076" t="str">
        <f>"Week "&amp; IF(YEAR(BZ6)=$I$5,_xlfn.ISOWEEKNUM(BZ6), "")</f>
        <v>Week 14</v>
      </c>
      <c r="CA4" s="1077"/>
      <c r="CB4" s="1077"/>
      <c r="CC4" s="1077"/>
      <c r="CD4" s="1077"/>
      <c r="CE4" s="1077"/>
      <c r="CF4" s="1078"/>
      <c r="CG4" s="1076" t="str">
        <f>"Week "&amp; IF(YEAR(CG6)=$I$5,_xlfn.ISOWEEKNUM(CG6), "")</f>
        <v>Week 15</v>
      </c>
      <c r="CH4" s="1077"/>
      <c r="CI4" s="1077"/>
      <c r="CJ4" s="1077"/>
      <c r="CK4" s="1077"/>
      <c r="CL4" s="1077"/>
      <c r="CM4" s="1078"/>
      <c r="CN4" s="1076" t="str">
        <f>"Week "&amp; IF(YEAR(CN6)=$I$5,_xlfn.ISOWEEKNUM(CN6), "")</f>
        <v>Week 16</v>
      </c>
      <c r="CO4" s="1077"/>
      <c r="CP4" s="1077"/>
      <c r="CQ4" s="1077"/>
      <c r="CR4" s="1077"/>
      <c r="CS4" s="1077"/>
      <c r="CT4" s="1078"/>
      <c r="CU4" s="1076" t="str">
        <f>"Week "&amp; IF(YEAR(CU6)=$I$5,_xlfn.ISOWEEKNUM(CU6), "")</f>
        <v>Week 17</v>
      </c>
      <c r="CV4" s="1077"/>
      <c r="CW4" s="1077"/>
      <c r="CX4" s="1077"/>
      <c r="CY4" s="1077"/>
      <c r="CZ4" s="1077"/>
      <c r="DA4" s="1078"/>
      <c r="DB4" s="1076" t="str">
        <f>"Week "&amp; IF(YEAR(DB6)=$I$5,_xlfn.ISOWEEKNUM(DB6), "")</f>
        <v>Week 18</v>
      </c>
      <c r="DC4" s="1077"/>
      <c r="DD4" s="1077"/>
      <c r="DE4" s="1077"/>
      <c r="DF4" s="1077"/>
      <c r="DG4" s="1077"/>
      <c r="DH4" s="1078"/>
      <c r="DI4" s="1076" t="str">
        <f>"Week "&amp; IF(YEAR(DI6)=$I$5,_xlfn.ISOWEEKNUM(DI6), "")</f>
        <v>Week 19</v>
      </c>
      <c r="DJ4" s="1077"/>
      <c r="DK4" s="1077"/>
      <c r="DL4" s="1077"/>
      <c r="DM4" s="1077"/>
      <c r="DN4" s="1077"/>
      <c r="DO4" s="1078"/>
      <c r="DP4" s="1076" t="str">
        <f>"Week "&amp; IF(YEAR(DP6)=$I$5,_xlfn.ISOWEEKNUM(DP6), "")</f>
        <v>Week 20</v>
      </c>
      <c r="DQ4" s="1077"/>
      <c r="DR4" s="1077"/>
      <c r="DS4" s="1077"/>
      <c r="DT4" s="1077"/>
      <c r="DU4" s="1077"/>
      <c r="DV4" s="1078"/>
      <c r="DW4" s="1076" t="str">
        <f>"Week "&amp; IF(YEAR(DW6)=$I$5,_xlfn.ISOWEEKNUM(DW6), "")</f>
        <v>Week 21</v>
      </c>
      <c r="DX4" s="1077"/>
      <c r="DY4" s="1077"/>
      <c r="DZ4" s="1077"/>
      <c r="EA4" s="1077"/>
      <c r="EB4" s="1077"/>
      <c r="EC4" s="1078"/>
      <c r="ED4" s="1076" t="str">
        <f>"Week "&amp; IF(YEAR(ED6)=$I$5,_xlfn.ISOWEEKNUM(ED6), "")</f>
        <v>Week 22</v>
      </c>
      <c r="EE4" s="1077"/>
      <c r="EF4" s="1077"/>
      <c r="EG4" s="1077"/>
      <c r="EH4" s="1077"/>
      <c r="EI4" s="1077"/>
      <c r="EJ4" s="1078"/>
      <c r="EK4" s="1076" t="str">
        <f>"Week "&amp; IF(YEAR(EK6)=$I$5,_xlfn.ISOWEEKNUM(EK6), "")</f>
        <v>Week 23</v>
      </c>
      <c r="EL4" s="1077"/>
      <c r="EM4" s="1077"/>
      <c r="EN4" s="1077"/>
      <c r="EO4" s="1077"/>
      <c r="EP4" s="1077"/>
      <c r="EQ4" s="1078"/>
      <c r="ER4" s="1076" t="str">
        <f>"Week "&amp; IF(YEAR(ER6)=$I$5,_xlfn.ISOWEEKNUM(ER6), "")</f>
        <v>Week 24</v>
      </c>
      <c r="ES4" s="1077"/>
      <c r="ET4" s="1077"/>
      <c r="EU4" s="1077"/>
      <c r="EV4" s="1077"/>
      <c r="EW4" s="1077"/>
      <c r="EX4" s="1078"/>
      <c r="EY4" s="1076" t="str">
        <f>"Week "&amp; IF(YEAR(EY6)=$I$5,_xlfn.ISOWEEKNUM(EY6), "")</f>
        <v>Week 25</v>
      </c>
      <c r="EZ4" s="1077"/>
      <c r="FA4" s="1077"/>
      <c r="FB4" s="1077"/>
      <c r="FC4" s="1077"/>
      <c r="FD4" s="1077"/>
      <c r="FE4" s="1078"/>
      <c r="FF4" s="1076" t="str">
        <f>"Week "&amp; IF(YEAR(FF6)=$I$5,_xlfn.ISOWEEKNUM(FF6), "")</f>
        <v>Week 26</v>
      </c>
      <c r="FG4" s="1077"/>
      <c r="FH4" s="1077"/>
      <c r="FI4" s="1077"/>
      <c r="FJ4" s="1077"/>
      <c r="FK4" s="1077"/>
      <c r="FL4" s="1078"/>
      <c r="FM4" s="1076" t="str">
        <f>"Week "&amp; IF(YEAR(FM6)=$I$5,_xlfn.ISOWEEKNUM(FM6), "")</f>
        <v>Week 27</v>
      </c>
      <c r="FN4" s="1077"/>
      <c r="FO4" s="1077"/>
      <c r="FP4" s="1077"/>
      <c r="FQ4" s="1077"/>
      <c r="FR4" s="1077"/>
      <c r="FS4" s="1078"/>
      <c r="FT4" s="1076" t="str">
        <f>"Week "&amp; IF(YEAR(FT6)=$I$5,_xlfn.ISOWEEKNUM(FT6), "")</f>
        <v>Week 28</v>
      </c>
      <c r="FU4" s="1077"/>
      <c r="FV4" s="1077"/>
      <c r="FW4" s="1077"/>
      <c r="FX4" s="1077"/>
      <c r="FY4" s="1077"/>
      <c r="FZ4" s="1078"/>
      <c r="GA4" s="1076" t="str">
        <f>"Week "&amp; IF(YEAR(GA6)=$I$5,_xlfn.ISOWEEKNUM(GA6), "")</f>
        <v>Week 29</v>
      </c>
      <c r="GB4" s="1077"/>
      <c r="GC4" s="1077"/>
      <c r="GD4" s="1077"/>
      <c r="GE4" s="1077"/>
      <c r="GF4" s="1077"/>
      <c r="GG4" s="1078"/>
      <c r="GH4" s="1076" t="str">
        <f>"Week "&amp; IF(YEAR(GH6)=$I$5,_xlfn.ISOWEEKNUM(GH6), "")</f>
        <v>Week 30</v>
      </c>
      <c r="GI4" s="1077"/>
      <c r="GJ4" s="1077"/>
      <c r="GK4" s="1077"/>
      <c r="GL4" s="1077"/>
      <c r="GM4" s="1077"/>
      <c r="GN4" s="1078"/>
      <c r="GO4" s="1076" t="str">
        <f>"Week "&amp; IF(YEAR(GO6)=$I$5,_xlfn.ISOWEEKNUM(GO6), "")</f>
        <v>Week 31</v>
      </c>
      <c r="GP4" s="1077"/>
      <c r="GQ4" s="1077"/>
      <c r="GR4" s="1077"/>
      <c r="GS4" s="1077"/>
      <c r="GT4" s="1077"/>
      <c r="GU4" s="1078"/>
      <c r="GV4" s="1076" t="str">
        <f>"Week "&amp; IF(YEAR(GV6)=$I$5,_xlfn.ISOWEEKNUM(GV6), "")</f>
        <v>Week 32</v>
      </c>
      <c r="GW4" s="1077"/>
      <c r="GX4" s="1077"/>
      <c r="GY4" s="1077"/>
      <c r="GZ4" s="1077"/>
      <c r="HA4" s="1077"/>
      <c r="HB4" s="1078"/>
      <c r="HC4" s="1076" t="str">
        <f>"Week "&amp; IF(YEAR(HC6)=$I$5,_xlfn.ISOWEEKNUM(HC6), "")</f>
        <v>Week 33</v>
      </c>
      <c r="HD4" s="1077"/>
      <c r="HE4" s="1077"/>
      <c r="HF4" s="1077"/>
      <c r="HG4" s="1077"/>
      <c r="HH4" s="1077"/>
      <c r="HI4" s="1078"/>
      <c r="HJ4" s="1076" t="str">
        <f>"Week "&amp; IF(YEAR(HJ6)=$I$5,_xlfn.ISOWEEKNUM(HJ6), "")</f>
        <v>Week 34</v>
      </c>
      <c r="HK4" s="1077"/>
      <c r="HL4" s="1077"/>
      <c r="HM4" s="1077"/>
      <c r="HN4" s="1077"/>
      <c r="HO4" s="1077"/>
      <c r="HP4" s="1078"/>
      <c r="HQ4" s="1076" t="str">
        <f>"Week "&amp; IF(YEAR(HQ6)=$I$5,_xlfn.ISOWEEKNUM(HQ6), "")</f>
        <v>Week 35</v>
      </c>
      <c r="HR4" s="1077"/>
      <c r="HS4" s="1077"/>
      <c r="HT4" s="1077"/>
      <c r="HU4" s="1077"/>
      <c r="HV4" s="1077"/>
      <c r="HW4" s="1078"/>
      <c r="HX4" s="1076" t="str">
        <f>"Week "&amp; IF(YEAR(HX6)=$I$5,_xlfn.ISOWEEKNUM(HX6), "")</f>
        <v>Week 36</v>
      </c>
      <c r="HY4" s="1077"/>
      <c r="HZ4" s="1077"/>
      <c r="IA4" s="1077"/>
      <c r="IB4" s="1077"/>
      <c r="IC4" s="1077"/>
      <c r="ID4" s="1078"/>
      <c r="IE4" s="1076" t="str">
        <f>"Week "&amp; IF(YEAR(IE6)=$I$5,_xlfn.ISOWEEKNUM(IE6), "")</f>
        <v>Week 37</v>
      </c>
      <c r="IF4" s="1077"/>
      <c r="IG4" s="1077"/>
      <c r="IH4" s="1077"/>
      <c r="II4" s="1077"/>
      <c r="IJ4" s="1077"/>
      <c r="IK4" s="1078"/>
      <c r="IL4" s="1076" t="str">
        <f>"Week "&amp; IF(YEAR(IL6)=$I$5,_xlfn.ISOWEEKNUM(IL6), "")</f>
        <v>Week 38</v>
      </c>
      <c r="IM4" s="1077"/>
      <c r="IN4" s="1077"/>
      <c r="IO4" s="1077"/>
      <c r="IP4" s="1077"/>
      <c r="IQ4" s="1077"/>
      <c r="IR4" s="1078"/>
      <c r="IS4" s="1076" t="str">
        <f>"Week "&amp; IF(YEAR(IS6)=$I$5,_xlfn.ISOWEEKNUM(IS6), "")</f>
        <v>Week 39</v>
      </c>
      <c r="IT4" s="1077"/>
      <c r="IU4" s="1077"/>
      <c r="IV4" s="1077"/>
      <c r="IW4" s="1077"/>
      <c r="IX4" s="1077"/>
      <c r="IY4" s="1078"/>
      <c r="IZ4" s="1076" t="str">
        <f>"Week "&amp; IF(YEAR(IZ6)=$I$5,_xlfn.ISOWEEKNUM(IZ6), "")</f>
        <v>Week 40</v>
      </c>
      <c r="JA4" s="1077"/>
      <c r="JB4" s="1077"/>
      <c r="JC4" s="1077"/>
      <c r="JD4" s="1077"/>
      <c r="JE4" s="1077"/>
      <c r="JF4" s="1078"/>
      <c r="JG4" s="1076" t="str">
        <f>"Week "&amp; IF(YEAR(JG6)=$I$5,_xlfn.ISOWEEKNUM(JG6), "")</f>
        <v>Week 41</v>
      </c>
      <c r="JH4" s="1077"/>
      <c r="JI4" s="1077"/>
      <c r="JJ4" s="1077"/>
      <c r="JK4" s="1077"/>
      <c r="JL4" s="1077"/>
      <c r="JM4" s="1078"/>
      <c r="JN4" s="1076" t="str">
        <f>"Week "&amp; IF(YEAR(JN6)=$I$5,_xlfn.ISOWEEKNUM(JN6), "")</f>
        <v>Week 42</v>
      </c>
      <c r="JO4" s="1077"/>
      <c r="JP4" s="1077"/>
      <c r="JQ4" s="1077"/>
      <c r="JR4" s="1077"/>
      <c r="JS4" s="1077"/>
      <c r="JT4" s="1078"/>
      <c r="JU4" s="1076" t="str">
        <f>"Week "&amp; IF(YEAR(JU6)=$I$5,_xlfn.ISOWEEKNUM(JU6), "")</f>
        <v>Week 43</v>
      </c>
      <c r="JV4" s="1077"/>
      <c r="JW4" s="1077"/>
      <c r="JX4" s="1077"/>
      <c r="JY4" s="1077"/>
      <c r="JZ4" s="1077"/>
      <c r="KA4" s="1078"/>
      <c r="KB4" s="1076" t="str">
        <f>"Week "&amp; IF(YEAR(KB6)=$I$5,_xlfn.ISOWEEKNUM(KB6), "")</f>
        <v>Week 44</v>
      </c>
      <c r="KC4" s="1077"/>
      <c r="KD4" s="1077"/>
      <c r="KE4" s="1077"/>
      <c r="KF4" s="1077"/>
      <c r="KG4" s="1077"/>
      <c r="KH4" s="1078"/>
      <c r="KI4" s="1076" t="str">
        <f>"Week "&amp; IF(YEAR(KI6)=$I$5,_xlfn.ISOWEEKNUM(KI6), "")</f>
        <v>Week 45</v>
      </c>
      <c r="KJ4" s="1077"/>
      <c r="KK4" s="1077"/>
      <c r="KL4" s="1077"/>
      <c r="KM4" s="1077"/>
      <c r="KN4" s="1077"/>
      <c r="KO4" s="1078"/>
      <c r="KP4" s="1076" t="str">
        <f>"Week "&amp; IF(YEAR(KP6)=$I$5,_xlfn.ISOWEEKNUM(KP6), "")</f>
        <v>Week 46</v>
      </c>
      <c r="KQ4" s="1077"/>
      <c r="KR4" s="1077"/>
      <c r="KS4" s="1077"/>
      <c r="KT4" s="1077"/>
      <c r="KU4" s="1077"/>
      <c r="KV4" s="1078"/>
      <c r="KW4" s="1076" t="str">
        <f>"Week "&amp; IF(YEAR(KW6)=$I$5,_xlfn.ISOWEEKNUM(KW6), "")</f>
        <v>Week 47</v>
      </c>
      <c r="KX4" s="1077"/>
      <c r="KY4" s="1077"/>
      <c r="KZ4" s="1077"/>
      <c r="LA4" s="1077"/>
      <c r="LB4" s="1077"/>
      <c r="LC4" s="1078"/>
      <c r="LD4" s="1076" t="str">
        <f>"Week "&amp; IF(YEAR(LD6)=$I$5,_xlfn.ISOWEEKNUM(LD6), "")</f>
        <v>Week 48</v>
      </c>
      <c r="LE4" s="1077"/>
      <c r="LF4" s="1077"/>
      <c r="LG4" s="1077"/>
      <c r="LH4" s="1077"/>
      <c r="LI4" s="1077"/>
      <c r="LJ4" s="1078"/>
      <c r="LK4" s="1076" t="str">
        <f>"Week "&amp; IF(YEAR(LK6)=$I$5,_xlfn.ISOWEEKNUM(LK6), "")</f>
        <v>Week 49</v>
      </c>
      <c r="LL4" s="1077"/>
      <c r="LM4" s="1077"/>
      <c r="LN4" s="1077"/>
      <c r="LO4" s="1077"/>
      <c r="LP4" s="1077"/>
      <c r="LQ4" s="1078"/>
      <c r="LR4" s="1076" t="str">
        <f>"Week "&amp; IF(YEAR(LR6)=$I$5,_xlfn.ISOWEEKNUM(LR6), "")</f>
        <v>Week 50</v>
      </c>
      <c r="LS4" s="1077"/>
      <c r="LT4" s="1077"/>
      <c r="LU4" s="1077"/>
      <c r="LV4" s="1077"/>
      <c r="LW4" s="1077"/>
      <c r="LX4" s="1078"/>
      <c r="LY4" s="1076" t="str">
        <f>"Week "&amp; IF(YEAR(LY6)=$I$5,_xlfn.ISOWEEKNUM(LY6), "")</f>
        <v>Week 51</v>
      </c>
      <c r="LZ4" s="1077"/>
      <c r="MA4" s="1077"/>
      <c r="MB4" s="1077"/>
      <c r="MC4" s="1077"/>
      <c r="MD4" s="1077"/>
      <c r="ME4" s="1078"/>
      <c r="MF4" s="1076" t="str">
        <f>"Week "&amp; IF(YEAR(MF6)=$I$5,_xlfn.ISOWEEKNUM(MF6), "")</f>
        <v>Week 52</v>
      </c>
      <c r="MG4" s="1077"/>
      <c r="MH4" s="1077"/>
      <c r="MI4" s="1077"/>
      <c r="MJ4" s="1077"/>
      <c r="MK4" s="1077"/>
      <c r="ML4" s="1078"/>
      <c r="MM4" s="1076" t="str">
        <f>"Week "&amp; IF(YEAR(MM6)=$I$5,_xlfn.ISOWEEKNUM(MM6), "")</f>
        <v>Week 53</v>
      </c>
      <c r="MN4" s="1077"/>
      <c r="MO4" s="1077"/>
      <c r="MP4" s="1077"/>
      <c r="MQ4" s="1077"/>
      <c r="MR4" s="1077"/>
      <c r="MS4" s="1078"/>
      <c r="MT4" s="1076" t="str">
        <f>"Week "&amp; IF(YEAR(MT6)=$I$5,_xlfn.ISOWEEKNUM(MT6), "")</f>
        <v xml:space="preserve">Week </v>
      </c>
      <c r="MU4" s="1077"/>
      <c r="MV4" s="1077"/>
      <c r="MW4" s="1077"/>
      <c r="MX4" s="1077"/>
      <c r="MY4" s="1077"/>
      <c r="MZ4" s="1078"/>
      <c r="NA4" s="1076" t="str">
        <f>"Week "&amp; IF(YEAR(NA6)=$I$5,_xlfn.ISOWEEKNUM(NA6), "")</f>
        <v xml:space="preserve">Week </v>
      </c>
      <c r="NB4" s="1077"/>
      <c r="NC4" s="1077"/>
      <c r="ND4" s="1077"/>
      <c r="NE4" s="1077"/>
      <c r="NF4" s="1077"/>
      <c r="NG4" s="1078"/>
      <c r="NH4" s="1076" t="str">
        <f>"Week "&amp; IF(YEAR(NH6)=$I$5,_xlfn.ISOWEEKNUM(NH6), "")</f>
        <v xml:space="preserve">Week </v>
      </c>
      <c r="NI4" s="1077"/>
      <c r="NJ4" s="1077"/>
      <c r="NK4" s="1077"/>
      <c r="NL4" s="1077"/>
      <c r="NM4" s="1077"/>
      <c r="NN4" s="1078"/>
    </row>
    <row r="5" spans="1:378">
      <c r="A5" s="984"/>
      <c r="B5" s="913" t="s">
        <v>1413</v>
      </c>
      <c r="C5" s="1025"/>
      <c r="D5" s="1084" t="s">
        <v>61</v>
      </c>
      <c r="E5" s="1084"/>
      <c r="F5" s="1084"/>
      <c r="G5" s="912"/>
      <c r="H5" s="913" t="s">
        <v>1426</v>
      </c>
      <c r="I5" s="1023">
        <v>2026</v>
      </c>
      <c r="K5" s="912"/>
      <c r="L5" s="912"/>
      <c r="M5" s="912"/>
      <c r="N5" s="914"/>
      <c r="O5" s="1079">
        <f>O6</f>
        <v>46048</v>
      </c>
      <c r="P5" s="1080"/>
      <c r="Q5" s="1080"/>
      <c r="R5" s="1080"/>
      <c r="S5" s="1080"/>
      <c r="T5" s="1080"/>
      <c r="U5" s="1081"/>
      <c r="V5" s="1079">
        <f>V6</f>
        <v>46055</v>
      </c>
      <c r="W5" s="1080"/>
      <c r="X5" s="1080"/>
      <c r="Y5" s="1080"/>
      <c r="Z5" s="1080"/>
      <c r="AA5" s="1080"/>
      <c r="AB5" s="1081"/>
      <c r="AC5" s="1079">
        <f>AC6</f>
        <v>46062</v>
      </c>
      <c r="AD5" s="1080"/>
      <c r="AE5" s="1080"/>
      <c r="AF5" s="1080"/>
      <c r="AG5" s="1080"/>
      <c r="AH5" s="1080"/>
      <c r="AI5" s="1081"/>
      <c r="AJ5" s="1079">
        <f>AJ6</f>
        <v>46069</v>
      </c>
      <c r="AK5" s="1080"/>
      <c r="AL5" s="1080"/>
      <c r="AM5" s="1080"/>
      <c r="AN5" s="1080"/>
      <c r="AO5" s="1080"/>
      <c r="AP5" s="1081"/>
      <c r="AQ5" s="1079">
        <f>AQ6</f>
        <v>46076</v>
      </c>
      <c r="AR5" s="1080"/>
      <c r="AS5" s="1080"/>
      <c r="AT5" s="1080"/>
      <c r="AU5" s="1080"/>
      <c r="AV5" s="1080"/>
      <c r="AW5" s="1081"/>
      <c r="AX5" s="1079">
        <f>AX6</f>
        <v>46083</v>
      </c>
      <c r="AY5" s="1080"/>
      <c r="AZ5" s="1080"/>
      <c r="BA5" s="1080"/>
      <c r="BB5" s="1080"/>
      <c r="BC5" s="1080"/>
      <c r="BD5" s="1081"/>
      <c r="BE5" s="1079">
        <f>BE6</f>
        <v>46090</v>
      </c>
      <c r="BF5" s="1080"/>
      <c r="BG5" s="1080"/>
      <c r="BH5" s="1080"/>
      <c r="BI5" s="1080"/>
      <c r="BJ5" s="1080"/>
      <c r="BK5" s="1081"/>
      <c r="BL5" s="1079">
        <f>BL6</f>
        <v>46097</v>
      </c>
      <c r="BM5" s="1080"/>
      <c r="BN5" s="1080"/>
      <c r="BO5" s="1080"/>
      <c r="BP5" s="1080"/>
      <c r="BQ5" s="1080"/>
      <c r="BR5" s="1081"/>
      <c r="BS5" s="1079">
        <f>BS6</f>
        <v>46104</v>
      </c>
      <c r="BT5" s="1080"/>
      <c r="BU5" s="1080"/>
      <c r="BV5" s="1080"/>
      <c r="BW5" s="1080"/>
      <c r="BX5" s="1080"/>
      <c r="BY5" s="1081"/>
      <c r="BZ5" s="1079">
        <f>BZ6</f>
        <v>46111</v>
      </c>
      <c r="CA5" s="1080"/>
      <c r="CB5" s="1080"/>
      <c r="CC5" s="1080"/>
      <c r="CD5" s="1080"/>
      <c r="CE5" s="1080"/>
      <c r="CF5" s="1081"/>
      <c r="CG5" s="1079">
        <f>CG6</f>
        <v>46118</v>
      </c>
      <c r="CH5" s="1080"/>
      <c r="CI5" s="1080"/>
      <c r="CJ5" s="1080"/>
      <c r="CK5" s="1080"/>
      <c r="CL5" s="1080"/>
      <c r="CM5" s="1081"/>
      <c r="CN5" s="1079">
        <f>CN6</f>
        <v>46125</v>
      </c>
      <c r="CO5" s="1080"/>
      <c r="CP5" s="1080"/>
      <c r="CQ5" s="1080"/>
      <c r="CR5" s="1080"/>
      <c r="CS5" s="1080"/>
      <c r="CT5" s="1081"/>
      <c r="CU5" s="1079">
        <f>CU6</f>
        <v>46132</v>
      </c>
      <c r="CV5" s="1080"/>
      <c r="CW5" s="1080"/>
      <c r="CX5" s="1080"/>
      <c r="CY5" s="1080"/>
      <c r="CZ5" s="1080"/>
      <c r="DA5" s="1081"/>
      <c r="DB5" s="1079">
        <f>DB6</f>
        <v>46139</v>
      </c>
      <c r="DC5" s="1080"/>
      <c r="DD5" s="1080"/>
      <c r="DE5" s="1080"/>
      <c r="DF5" s="1080"/>
      <c r="DG5" s="1080"/>
      <c r="DH5" s="1081"/>
      <c r="DI5" s="1079">
        <f>DI6</f>
        <v>46146</v>
      </c>
      <c r="DJ5" s="1080"/>
      <c r="DK5" s="1080"/>
      <c r="DL5" s="1080"/>
      <c r="DM5" s="1080"/>
      <c r="DN5" s="1080"/>
      <c r="DO5" s="1081"/>
      <c r="DP5" s="1079">
        <f>DP6</f>
        <v>46153</v>
      </c>
      <c r="DQ5" s="1080"/>
      <c r="DR5" s="1080"/>
      <c r="DS5" s="1080"/>
      <c r="DT5" s="1080"/>
      <c r="DU5" s="1080"/>
      <c r="DV5" s="1081"/>
      <c r="DW5" s="1079">
        <f>DW6</f>
        <v>46160</v>
      </c>
      <c r="DX5" s="1080"/>
      <c r="DY5" s="1080"/>
      <c r="DZ5" s="1080"/>
      <c r="EA5" s="1080"/>
      <c r="EB5" s="1080"/>
      <c r="EC5" s="1081"/>
      <c r="ED5" s="1079">
        <f>ED6</f>
        <v>46167</v>
      </c>
      <c r="EE5" s="1080"/>
      <c r="EF5" s="1080"/>
      <c r="EG5" s="1080"/>
      <c r="EH5" s="1080"/>
      <c r="EI5" s="1080"/>
      <c r="EJ5" s="1081"/>
      <c r="EK5" s="1079">
        <f>EK6</f>
        <v>46174</v>
      </c>
      <c r="EL5" s="1080"/>
      <c r="EM5" s="1080"/>
      <c r="EN5" s="1080"/>
      <c r="EO5" s="1080"/>
      <c r="EP5" s="1080"/>
      <c r="EQ5" s="1081"/>
      <c r="ER5" s="1079">
        <f>ER6</f>
        <v>46181</v>
      </c>
      <c r="ES5" s="1080"/>
      <c r="ET5" s="1080"/>
      <c r="EU5" s="1080"/>
      <c r="EV5" s="1080"/>
      <c r="EW5" s="1080"/>
      <c r="EX5" s="1081"/>
      <c r="EY5" s="1079">
        <f>EY6</f>
        <v>46188</v>
      </c>
      <c r="EZ5" s="1080"/>
      <c r="FA5" s="1080"/>
      <c r="FB5" s="1080"/>
      <c r="FC5" s="1080"/>
      <c r="FD5" s="1080"/>
      <c r="FE5" s="1081"/>
      <c r="FF5" s="1079">
        <f>FF6</f>
        <v>46195</v>
      </c>
      <c r="FG5" s="1080"/>
      <c r="FH5" s="1080"/>
      <c r="FI5" s="1080"/>
      <c r="FJ5" s="1080"/>
      <c r="FK5" s="1080"/>
      <c r="FL5" s="1081"/>
      <c r="FM5" s="1079">
        <f>FM6</f>
        <v>46202</v>
      </c>
      <c r="FN5" s="1080"/>
      <c r="FO5" s="1080"/>
      <c r="FP5" s="1080"/>
      <c r="FQ5" s="1080"/>
      <c r="FR5" s="1080"/>
      <c r="FS5" s="1081"/>
      <c r="FT5" s="1079">
        <f>FT6</f>
        <v>46209</v>
      </c>
      <c r="FU5" s="1080"/>
      <c r="FV5" s="1080"/>
      <c r="FW5" s="1080"/>
      <c r="FX5" s="1080"/>
      <c r="FY5" s="1080"/>
      <c r="FZ5" s="1081"/>
      <c r="GA5" s="1079">
        <f>GA6</f>
        <v>46216</v>
      </c>
      <c r="GB5" s="1080"/>
      <c r="GC5" s="1080"/>
      <c r="GD5" s="1080"/>
      <c r="GE5" s="1080"/>
      <c r="GF5" s="1080"/>
      <c r="GG5" s="1081"/>
      <c r="GH5" s="1079">
        <f>GH6</f>
        <v>46223</v>
      </c>
      <c r="GI5" s="1080"/>
      <c r="GJ5" s="1080"/>
      <c r="GK5" s="1080"/>
      <c r="GL5" s="1080"/>
      <c r="GM5" s="1080"/>
      <c r="GN5" s="1081"/>
      <c r="GO5" s="1079">
        <f>GO6</f>
        <v>46230</v>
      </c>
      <c r="GP5" s="1080"/>
      <c r="GQ5" s="1080"/>
      <c r="GR5" s="1080"/>
      <c r="GS5" s="1080"/>
      <c r="GT5" s="1080"/>
      <c r="GU5" s="1081"/>
      <c r="GV5" s="1079">
        <f>GV6</f>
        <v>46237</v>
      </c>
      <c r="GW5" s="1080"/>
      <c r="GX5" s="1080"/>
      <c r="GY5" s="1080"/>
      <c r="GZ5" s="1080"/>
      <c r="HA5" s="1080"/>
      <c r="HB5" s="1081"/>
      <c r="HC5" s="1079">
        <f>HC6</f>
        <v>46244</v>
      </c>
      <c r="HD5" s="1080"/>
      <c r="HE5" s="1080"/>
      <c r="HF5" s="1080"/>
      <c r="HG5" s="1080"/>
      <c r="HH5" s="1080"/>
      <c r="HI5" s="1081"/>
      <c r="HJ5" s="1079">
        <f>HJ6</f>
        <v>46251</v>
      </c>
      <c r="HK5" s="1080"/>
      <c r="HL5" s="1080"/>
      <c r="HM5" s="1080"/>
      <c r="HN5" s="1080"/>
      <c r="HO5" s="1080"/>
      <c r="HP5" s="1081"/>
      <c r="HQ5" s="1079">
        <f>HQ6</f>
        <v>46258</v>
      </c>
      <c r="HR5" s="1080"/>
      <c r="HS5" s="1080"/>
      <c r="HT5" s="1080"/>
      <c r="HU5" s="1080"/>
      <c r="HV5" s="1080"/>
      <c r="HW5" s="1081"/>
      <c r="HX5" s="1079">
        <f>HX6</f>
        <v>46265</v>
      </c>
      <c r="HY5" s="1080"/>
      <c r="HZ5" s="1080"/>
      <c r="IA5" s="1080"/>
      <c r="IB5" s="1080"/>
      <c r="IC5" s="1080"/>
      <c r="ID5" s="1081"/>
      <c r="IE5" s="1079">
        <f>IE6</f>
        <v>46272</v>
      </c>
      <c r="IF5" s="1080"/>
      <c r="IG5" s="1080"/>
      <c r="IH5" s="1080"/>
      <c r="II5" s="1080"/>
      <c r="IJ5" s="1080"/>
      <c r="IK5" s="1081"/>
      <c r="IL5" s="1079">
        <f>IL6</f>
        <v>46279</v>
      </c>
      <c r="IM5" s="1080"/>
      <c r="IN5" s="1080"/>
      <c r="IO5" s="1080"/>
      <c r="IP5" s="1080"/>
      <c r="IQ5" s="1080"/>
      <c r="IR5" s="1081"/>
      <c r="IS5" s="1079">
        <f>IS6</f>
        <v>46286</v>
      </c>
      <c r="IT5" s="1080"/>
      <c r="IU5" s="1080"/>
      <c r="IV5" s="1080"/>
      <c r="IW5" s="1080"/>
      <c r="IX5" s="1080"/>
      <c r="IY5" s="1081"/>
      <c r="IZ5" s="1079">
        <f>IZ6</f>
        <v>46293</v>
      </c>
      <c r="JA5" s="1080"/>
      <c r="JB5" s="1080"/>
      <c r="JC5" s="1080"/>
      <c r="JD5" s="1080"/>
      <c r="JE5" s="1080"/>
      <c r="JF5" s="1081"/>
      <c r="JG5" s="1079">
        <f>JG6</f>
        <v>46300</v>
      </c>
      <c r="JH5" s="1080"/>
      <c r="JI5" s="1080"/>
      <c r="JJ5" s="1080"/>
      <c r="JK5" s="1080"/>
      <c r="JL5" s="1080"/>
      <c r="JM5" s="1081"/>
      <c r="JN5" s="1079">
        <f>JN6</f>
        <v>46307</v>
      </c>
      <c r="JO5" s="1080"/>
      <c r="JP5" s="1080"/>
      <c r="JQ5" s="1080"/>
      <c r="JR5" s="1080"/>
      <c r="JS5" s="1080"/>
      <c r="JT5" s="1081"/>
      <c r="JU5" s="1079">
        <f>JU6</f>
        <v>46314</v>
      </c>
      <c r="JV5" s="1080"/>
      <c r="JW5" s="1080"/>
      <c r="JX5" s="1080"/>
      <c r="JY5" s="1080"/>
      <c r="JZ5" s="1080"/>
      <c r="KA5" s="1081"/>
      <c r="KB5" s="1079">
        <f>KB6</f>
        <v>46321</v>
      </c>
      <c r="KC5" s="1080"/>
      <c r="KD5" s="1080"/>
      <c r="KE5" s="1080"/>
      <c r="KF5" s="1080"/>
      <c r="KG5" s="1080"/>
      <c r="KH5" s="1081"/>
      <c r="KI5" s="1079">
        <f>KI6</f>
        <v>46328</v>
      </c>
      <c r="KJ5" s="1080"/>
      <c r="KK5" s="1080"/>
      <c r="KL5" s="1080"/>
      <c r="KM5" s="1080"/>
      <c r="KN5" s="1080"/>
      <c r="KO5" s="1081"/>
      <c r="KP5" s="1079">
        <f>KP6</f>
        <v>46335</v>
      </c>
      <c r="KQ5" s="1080"/>
      <c r="KR5" s="1080"/>
      <c r="KS5" s="1080"/>
      <c r="KT5" s="1080"/>
      <c r="KU5" s="1080"/>
      <c r="KV5" s="1081"/>
      <c r="KW5" s="1079">
        <f>KW6</f>
        <v>46342</v>
      </c>
      <c r="KX5" s="1080"/>
      <c r="KY5" s="1080"/>
      <c r="KZ5" s="1080"/>
      <c r="LA5" s="1080"/>
      <c r="LB5" s="1080"/>
      <c r="LC5" s="1081"/>
      <c r="LD5" s="1079">
        <f>LD6</f>
        <v>46349</v>
      </c>
      <c r="LE5" s="1080"/>
      <c r="LF5" s="1080"/>
      <c r="LG5" s="1080"/>
      <c r="LH5" s="1080"/>
      <c r="LI5" s="1080"/>
      <c r="LJ5" s="1081"/>
      <c r="LK5" s="1079">
        <f>LK6</f>
        <v>46356</v>
      </c>
      <c r="LL5" s="1080"/>
      <c r="LM5" s="1080"/>
      <c r="LN5" s="1080"/>
      <c r="LO5" s="1080"/>
      <c r="LP5" s="1080"/>
      <c r="LQ5" s="1081"/>
      <c r="LR5" s="1079">
        <f>LR6</f>
        <v>46363</v>
      </c>
      <c r="LS5" s="1080"/>
      <c r="LT5" s="1080"/>
      <c r="LU5" s="1080"/>
      <c r="LV5" s="1080"/>
      <c r="LW5" s="1080"/>
      <c r="LX5" s="1081"/>
      <c r="LY5" s="1079">
        <f>LY6</f>
        <v>46370</v>
      </c>
      <c r="LZ5" s="1080"/>
      <c r="MA5" s="1080"/>
      <c r="MB5" s="1080"/>
      <c r="MC5" s="1080"/>
      <c r="MD5" s="1080"/>
      <c r="ME5" s="1081"/>
      <c r="MF5" s="1079">
        <f>MF6</f>
        <v>46377</v>
      </c>
      <c r="MG5" s="1080"/>
      <c r="MH5" s="1080"/>
      <c r="MI5" s="1080"/>
      <c r="MJ5" s="1080"/>
      <c r="MK5" s="1080"/>
      <c r="ML5" s="1081"/>
      <c r="MM5" s="1079">
        <f>MM6</f>
        <v>46384</v>
      </c>
      <c r="MN5" s="1080"/>
      <c r="MO5" s="1080"/>
      <c r="MP5" s="1080"/>
      <c r="MQ5" s="1080"/>
      <c r="MR5" s="1080"/>
      <c r="MS5" s="1081"/>
      <c r="MT5" s="1079">
        <f>MT6</f>
        <v>46391</v>
      </c>
      <c r="MU5" s="1080"/>
      <c r="MV5" s="1080"/>
      <c r="MW5" s="1080"/>
      <c r="MX5" s="1080"/>
      <c r="MY5" s="1080"/>
      <c r="MZ5" s="1081"/>
      <c r="NA5" s="1079">
        <f>NA6</f>
        <v>46398</v>
      </c>
      <c r="NB5" s="1080"/>
      <c r="NC5" s="1080"/>
      <c r="ND5" s="1080"/>
      <c r="NE5" s="1080"/>
      <c r="NF5" s="1080"/>
      <c r="NG5" s="1081"/>
      <c r="NH5" s="1079">
        <f>NH6</f>
        <v>46405</v>
      </c>
      <c r="NI5" s="1080"/>
      <c r="NJ5" s="1080"/>
      <c r="NK5" s="1080"/>
      <c r="NL5" s="1080"/>
      <c r="NM5" s="1080"/>
      <c r="NN5" s="1081"/>
    </row>
    <row r="6" spans="1:378">
      <c r="A6" s="985"/>
      <c r="B6" s="914"/>
      <c r="C6" s="985"/>
      <c r="D6" s="914"/>
      <c r="E6" s="914"/>
      <c r="F6" s="914"/>
      <c r="G6" s="914"/>
      <c r="H6" s="914"/>
      <c r="I6" s="914"/>
      <c r="K6" s="914"/>
      <c r="L6" s="914"/>
      <c r="M6" s="914"/>
      <c r="N6" s="914"/>
      <c r="O6" s="915">
        <f>DATE($I$5,1,1)-WEEKDAY(DATE($I$5,1,1),1)+2+7*($I$4-1)</f>
        <v>46048</v>
      </c>
      <c r="P6" s="916">
        <f t="shared" ref="P6:CA6" si="0">O6+1</f>
        <v>46049</v>
      </c>
      <c r="Q6" s="916">
        <f t="shared" si="0"/>
        <v>46050</v>
      </c>
      <c r="R6" s="916">
        <f t="shared" si="0"/>
        <v>46051</v>
      </c>
      <c r="S6" s="916">
        <f t="shared" si="0"/>
        <v>46052</v>
      </c>
      <c r="T6" s="916">
        <f t="shared" si="0"/>
        <v>46053</v>
      </c>
      <c r="U6" s="917">
        <f t="shared" si="0"/>
        <v>46054</v>
      </c>
      <c r="V6" s="915">
        <f t="shared" si="0"/>
        <v>46055</v>
      </c>
      <c r="W6" s="916">
        <f t="shared" si="0"/>
        <v>46056</v>
      </c>
      <c r="X6" s="916">
        <f t="shared" si="0"/>
        <v>46057</v>
      </c>
      <c r="Y6" s="916">
        <f t="shared" si="0"/>
        <v>46058</v>
      </c>
      <c r="Z6" s="916">
        <f t="shared" si="0"/>
        <v>46059</v>
      </c>
      <c r="AA6" s="916">
        <f t="shared" si="0"/>
        <v>46060</v>
      </c>
      <c r="AB6" s="917">
        <f t="shared" si="0"/>
        <v>46061</v>
      </c>
      <c r="AC6" s="915">
        <f t="shared" si="0"/>
        <v>46062</v>
      </c>
      <c r="AD6" s="916">
        <f t="shared" si="0"/>
        <v>46063</v>
      </c>
      <c r="AE6" s="916">
        <f t="shared" si="0"/>
        <v>46064</v>
      </c>
      <c r="AF6" s="916">
        <f t="shared" si="0"/>
        <v>46065</v>
      </c>
      <c r="AG6" s="916">
        <f t="shared" si="0"/>
        <v>46066</v>
      </c>
      <c r="AH6" s="916">
        <f t="shared" si="0"/>
        <v>46067</v>
      </c>
      <c r="AI6" s="917">
        <f t="shared" si="0"/>
        <v>46068</v>
      </c>
      <c r="AJ6" s="915">
        <f t="shared" si="0"/>
        <v>46069</v>
      </c>
      <c r="AK6" s="916">
        <f t="shared" si="0"/>
        <v>46070</v>
      </c>
      <c r="AL6" s="916">
        <f t="shared" si="0"/>
        <v>46071</v>
      </c>
      <c r="AM6" s="916">
        <f t="shared" si="0"/>
        <v>46072</v>
      </c>
      <c r="AN6" s="916">
        <f t="shared" si="0"/>
        <v>46073</v>
      </c>
      <c r="AO6" s="916">
        <f t="shared" si="0"/>
        <v>46074</v>
      </c>
      <c r="AP6" s="917">
        <f t="shared" si="0"/>
        <v>46075</v>
      </c>
      <c r="AQ6" s="915">
        <f t="shared" si="0"/>
        <v>46076</v>
      </c>
      <c r="AR6" s="916">
        <f t="shared" si="0"/>
        <v>46077</v>
      </c>
      <c r="AS6" s="916">
        <f t="shared" si="0"/>
        <v>46078</v>
      </c>
      <c r="AT6" s="916">
        <f t="shared" si="0"/>
        <v>46079</v>
      </c>
      <c r="AU6" s="916">
        <f t="shared" si="0"/>
        <v>46080</v>
      </c>
      <c r="AV6" s="916">
        <f t="shared" si="0"/>
        <v>46081</v>
      </c>
      <c r="AW6" s="917">
        <f t="shared" si="0"/>
        <v>46082</v>
      </c>
      <c r="AX6" s="915">
        <f t="shared" si="0"/>
        <v>46083</v>
      </c>
      <c r="AY6" s="916">
        <f t="shared" si="0"/>
        <v>46084</v>
      </c>
      <c r="AZ6" s="916">
        <f t="shared" si="0"/>
        <v>46085</v>
      </c>
      <c r="BA6" s="916">
        <f t="shared" si="0"/>
        <v>46086</v>
      </c>
      <c r="BB6" s="916">
        <f t="shared" si="0"/>
        <v>46087</v>
      </c>
      <c r="BC6" s="916">
        <f t="shared" si="0"/>
        <v>46088</v>
      </c>
      <c r="BD6" s="917">
        <f t="shared" si="0"/>
        <v>46089</v>
      </c>
      <c r="BE6" s="915">
        <f t="shared" si="0"/>
        <v>46090</v>
      </c>
      <c r="BF6" s="916">
        <f t="shared" si="0"/>
        <v>46091</v>
      </c>
      <c r="BG6" s="916">
        <f t="shared" si="0"/>
        <v>46092</v>
      </c>
      <c r="BH6" s="916">
        <f t="shared" si="0"/>
        <v>46093</v>
      </c>
      <c r="BI6" s="916">
        <f t="shared" si="0"/>
        <v>46094</v>
      </c>
      <c r="BJ6" s="916">
        <f t="shared" si="0"/>
        <v>46095</v>
      </c>
      <c r="BK6" s="917">
        <f t="shared" si="0"/>
        <v>46096</v>
      </c>
      <c r="BL6" s="915">
        <f t="shared" si="0"/>
        <v>46097</v>
      </c>
      <c r="BM6" s="916">
        <f t="shared" si="0"/>
        <v>46098</v>
      </c>
      <c r="BN6" s="916">
        <f t="shared" si="0"/>
        <v>46099</v>
      </c>
      <c r="BO6" s="916">
        <f t="shared" si="0"/>
        <v>46100</v>
      </c>
      <c r="BP6" s="916">
        <f t="shared" si="0"/>
        <v>46101</v>
      </c>
      <c r="BQ6" s="916">
        <f t="shared" si="0"/>
        <v>46102</v>
      </c>
      <c r="BR6" s="917">
        <f t="shared" si="0"/>
        <v>46103</v>
      </c>
      <c r="BS6" s="915">
        <f t="shared" si="0"/>
        <v>46104</v>
      </c>
      <c r="BT6" s="916">
        <f t="shared" si="0"/>
        <v>46105</v>
      </c>
      <c r="BU6" s="916">
        <f t="shared" si="0"/>
        <v>46106</v>
      </c>
      <c r="BV6" s="916">
        <f t="shared" si="0"/>
        <v>46107</v>
      </c>
      <c r="BW6" s="916">
        <f t="shared" si="0"/>
        <v>46108</v>
      </c>
      <c r="BX6" s="916">
        <f t="shared" si="0"/>
        <v>46109</v>
      </c>
      <c r="BY6" s="917">
        <f t="shared" si="0"/>
        <v>46110</v>
      </c>
      <c r="BZ6" s="915">
        <f t="shared" si="0"/>
        <v>46111</v>
      </c>
      <c r="CA6" s="916">
        <f t="shared" si="0"/>
        <v>46112</v>
      </c>
      <c r="CB6" s="916">
        <f t="shared" ref="CB6:EM6" si="1">CA6+1</f>
        <v>46113</v>
      </c>
      <c r="CC6" s="916">
        <f t="shared" si="1"/>
        <v>46114</v>
      </c>
      <c r="CD6" s="916">
        <f t="shared" si="1"/>
        <v>46115</v>
      </c>
      <c r="CE6" s="916">
        <f t="shared" si="1"/>
        <v>46116</v>
      </c>
      <c r="CF6" s="917">
        <f t="shared" si="1"/>
        <v>46117</v>
      </c>
      <c r="CG6" s="915">
        <f t="shared" si="1"/>
        <v>46118</v>
      </c>
      <c r="CH6" s="916">
        <f t="shared" si="1"/>
        <v>46119</v>
      </c>
      <c r="CI6" s="916">
        <f t="shared" si="1"/>
        <v>46120</v>
      </c>
      <c r="CJ6" s="916">
        <f t="shared" si="1"/>
        <v>46121</v>
      </c>
      <c r="CK6" s="916">
        <f t="shared" si="1"/>
        <v>46122</v>
      </c>
      <c r="CL6" s="916">
        <f t="shared" si="1"/>
        <v>46123</v>
      </c>
      <c r="CM6" s="917">
        <f t="shared" si="1"/>
        <v>46124</v>
      </c>
      <c r="CN6" s="915">
        <f t="shared" si="1"/>
        <v>46125</v>
      </c>
      <c r="CO6" s="916">
        <f t="shared" si="1"/>
        <v>46126</v>
      </c>
      <c r="CP6" s="916">
        <f t="shared" si="1"/>
        <v>46127</v>
      </c>
      <c r="CQ6" s="916">
        <f t="shared" si="1"/>
        <v>46128</v>
      </c>
      <c r="CR6" s="916">
        <f t="shared" si="1"/>
        <v>46129</v>
      </c>
      <c r="CS6" s="916">
        <f t="shared" si="1"/>
        <v>46130</v>
      </c>
      <c r="CT6" s="917">
        <f t="shared" si="1"/>
        <v>46131</v>
      </c>
      <c r="CU6" s="915">
        <f t="shared" si="1"/>
        <v>46132</v>
      </c>
      <c r="CV6" s="916">
        <f t="shared" si="1"/>
        <v>46133</v>
      </c>
      <c r="CW6" s="916">
        <f t="shared" si="1"/>
        <v>46134</v>
      </c>
      <c r="CX6" s="916">
        <f t="shared" si="1"/>
        <v>46135</v>
      </c>
      <c r="CY6" s="916">
        <f t="shared" si="1"/>
        <v>46136</v>
      </c>
      <c r="CZ6" s="916">
        <f t="shared" si="1"/>
        <v>46137</v>
      </c>
      <c r="DA6" s="917">
        <f t="shared" si="1"/>
        <v>46138</v>
      </c>
      <c r="DB6" s="915">
        <f t="shared" si="1"/>
        <v>46139</v>
      </c>
      <c r="DC6" s="916">
        <f t="shared" si="1"/>
        <v>46140</v>
      </c>
      <c r="DD6" s="916">
        <f t="shared" si="1"/>
        <v>46141</v>
      </c>
      <c r="DE6" s="916">
        <f t="shared" si="1"/>
        <v>46142</v>
      </c>
      <c r="DF6" s="916">
        <f t="shared" si="1"/>
        <v>46143</v>
      </c>
      <c r="DG6" s="916">
        <f t="shared" si="1"/>
        <v>46144</v>
      </c>
      <c r="DH6" s="917">
        <f t="shared" si="1"/>
        <v>46145</v>
      </c>
      <c r="DI6" s="915">
        <f t="shared" si="1"/>
        <v>46146</v>
      </c>
      <c r="DJ6" s="916">
        <f t="shared" si="1"/>
        <v>46147</v>
      </c>
      <c r="DK6" s="916">
        <f t="shared" si="1"/>
        <v>46148</v>
      </c>
      <c r="DL6" s="916">
        <f t="shared" si="1"/>
        <v>46149</v>
      </c>
      <c r="DM6" s="916">
        <f t="shared" si="1"/>
        <v>46150</v>
      </c>
      <c r="DN6" s="916">
        <f t="shared" si="1"/>
        <v>46151</v>
      </c>
      <c r="DO6" s="917">
        <f t="shared" si="1"/>
        <v>46152</v>
      </c>
      <c r="DP6" s="915">
        <f t="shared" si="1"/>
        <v>46153</v>
      </c>
      <c r="DQ6" s="916">
        <f t="shared" si="1"/>
        <v>46154</v>
      </c>
      <c r="DR6" s="916">
        <f t="shared" si="1"/>
        <v>46155</v>
      </c>
      <c r="DS6" s="916">
        <f t="shared" si="1"/>
        <v>46156</v>
      </c>
      <c r="DT6" s="916">
        <f t="shared" si="1"/>
        <v>46157</v>
      </c>
      <c r="DU6" s="916">
        <f t="shared" si="1"/>
        <v>46158</v>
      </c>
      <c r="DV6" s="917">
        <f t="shared" si="1"/>
        <v>46159</v>
      </c>
      <c r="DW6" s="915">
        <f t="shared" si="1"/>
        <v>46160</v>
      </c>
      <c r="DX6" s="916">
        <f t="shared" si="1"/>
        <v>46161</v>
      </c>
      <c r="DY6" s="916">
        <f t="shared" si="1"/>
        <v>46162</v>
      </c>
      <c r="DZ6" s="916">
        <f t="shared" si="1"/>
        <v>46163</v>
      </c>
      <c r="EA6" s="916">
        <f t="shared" si="1"/>
        <v>46164</v>
      </c>
      <c r="EB6" s="916">
        <f t="shared" si="1"/>
        <v>46165</v>
      </c>
      <c r="EC6" s="917">
        <f t="shared" si="1"/>
        <v>46166</v>
      </c>
      <c r="ED6" s="915">
        <f t="shared" si="1"/>
        <v>46167</v>
      </c>
      <c r="EE6" s="916">
        <f t="shared" si="1"/>
        <v>46168</v>
      </c>
      <c r="EF6" s="916">
        <f t="shared" si="1"/>
        <v>46169</v>
      </c>
      <c r="EG6" s="916">
        <f t="shared" si="1"/>
        <v>46170</v>
      </c>
      <c r="EH6" s="916">
        <f t="shared" si="1"/>
        <v>46171</v>
      </c>
      <c r="EI6" s="916">
        <f t="shared" si="1"/>
        <v>46172</v>
      </c>
      <c r="EJ6" s="917">
        <f t="shared" si="1"/>
        <v>46173</v>
      </c>
      <c r="EK6" s="915">
        <f t="shared" si="1"/>
        <v>46174</v>
      </c>
      <c r="EL6" s="916">
        <f t="shared" si="1"/>
        <v>46175</v>
      </c>
      <c r="EM6" s="916">
        <f t="shared" si="1"/>
        <v>46176</v>
      </c>
      <c r="EN6" s="916">
        <f t="shared" ref="EN6:GY6" si="2">EM6+1</f>
        <v>46177</v>
      </c>
      <c r="EO6" s="916">
        <f t="shared" si="2"/>
        <v>46178</v>
      </c>
      <c r="EP6" s="916">
        <f t="shared" si="2"/>
        <v>46179</v>
      </c>
      <c r="EQ6" s="917">
        <f t="shared" si="2"/>
        <v>46180</v>
      </c>
      <c r="ER6" s="915">
        <f t="shared" si="2"/>
        <v>46181</v>
      </c>
      <c r="ES6" s="916">
        <f t="shared" si="2"/>
        <v>46182</v>
      </c>
      <c r="ET6" s="916">
        <f t="shared" si="2"/>
        <v>46183</v>
      </c>
      <c r="EU6" s="916">
        <f t="shared" si="2"/>
        <v>46184</v>
      </c>
      <c r="EV6" s="916">
        <f t="shared" si="2"/>
        <v>46185</v>
      </c>
      <c r="EW6" s="916">
        <f t="shared" si="2"/>
        <v>46186</v>
      </c>
      <c r="EX6" s="917">
        <f t="shared" si="2"/>
        <v>46187</v>
      </c>
      <c r="EY6" s="915">
        <f t="shared" si="2"/>
        <v>46188</v>
      </c>
      <c r="EZ6" s="916">
        <f t="shared" si="2"/>
        <v>46189</v>
      </c>
      <c r="FA6" s="916">
        <f t="shared" si="2"/>
        <v>46190</v>
      </c>
      <c r="FB6" s="916">
        <f t="shared" si="2"/>
        <v>46191</v>
      </c>
      <c r="FC6" s="916">
        <f t="shared" si="2"/>
        <v>46192</v>
      </c>
      <c r="FD6" s="916">
        <f t="shared" si="2"/>
        <v>46193</v>
      </c>
      <c r="FE6" s="917">
        <f t="shared" si="2"/>
        <v>46194</v>
      </c>
      <c r="FF6" s="915">
        <f t="shared" si="2"/>
        <v>46195</v>
      </c>
      <c r="FG6" s="916">
        <f t="shared" si="2"/>
        <v>46196</v>
      </c>
      <c r="FH6" s="916">
        <f t="shared" si="2"/>
        <v>46197</v>
      </c>
      <c r="FI6" s="916">
        <f t="shared" si="2"/>
        <v>46198</v>
      </c>
      <c r="FJ6" s="916">
        <f t="shared" si="2"/>
        <v>46199</v>
      </c>
      <c r="FK6" s="916">
        <f t="shared" si="2"/>
        <v>46200</v>
      </c>
      <c r="FL6" s="917">
        <f t="shared" si="2"/>
        <v>46201</v>
      </c>
      <c r="FM6" s="915">
        <f t="shared" si="2"/>
        <v>46202</v>
      </c>
      <c r="FN6" s="916">
        <f t="shared" si="2"/>
        <v>46203</v>
      </c>
      <c r="FO6" s="916">
        <f t="shared" si="2"/>
        <v>46204</v>
      </c>
      <c r="FP6" s="916">
        <f t="shared" si="2"/>
        <v>46205</v>
      </c>
      <c r="FQ6" s="916">
        <f t="shared" si="2"/>
        <v>46206</v>
      </c>
      <c r="FR6" s="916">
        <f t="shared" si="2"/>
        <v>46207</v>
      </c>
      <c r="FS6" s="917">
        <f t="shared" si="2"/>
        <v>46208</v>
      </c>
      <c r="FT6" s="915">
        <f t="shared" si="2"/>
        <v>46209</v>
      </c>
      <c r="FU6" s="916">
        <f t="shared" si="2"/>
        <v>46210</v>
      </c>
      <c r="FV6" s="916">
        <f t="shared" si="2"/>
        <v>46211</v>
      </c>
      <c r="FW6" s="916">
        <f t="shared" si="2"/>
        <v>46212</v>
      </c>
      <c r="FX6" s="916">
        <f t="shared" si="2"/>
        <v>46213</v>
      </c>
      <c r="FY6" s="916">
        <f t="shared" si="2"/>
        <v>46214</v>
      </c>
      <c r="FZ6" s="917">
        <f t="shared" si="2"/>
        <v>46215</v>
      </c>
      <c r="GA6" s="915">
        <f t="shared" si="2"/>
        <v>46216</v>
      </c>
      <c r="GB6" s="916">
        <f t="shared" si="2"/>
        <v>46217</v>
      </c>
      <c r="GC6" s="916">
        <f t="shared" si="2"/>
        <v>46218</v>
      </c>
      <c r="GD6" s="916">
        <f t="shared" si="2"/>
        <v>46219</v>
      </c>
      <c r="GE6" s="916">
        <f t="shared" si="2"/>
        <v>46220</v>
      </c>
      <c r="GF6" s="916">
        <f t="shared" si="2"/>
        <v>46221</v>
      </c>
      <c r="GG6" s="917">
        <f t="shared" si="2"/>
        <v>46222</v>
      </c>
      <c r="GH6" s="915">
        <f t="shared" si="2"/>
        <v>46223</v>
      </c>
      <c r="GI6" s="916">
        <f t="shared" si="2"/>
        <v>46224</v>
      </c>
      <c r="GJ6" s="916">
        <f t="shared" si="2"/>
        <v>46225</v>
      </c>
      <c r="GK6" s="916">
        <f t="shared" si="2"/>
        <v>46226</v>
      </c>
      <c r="GL6" s="916">
        <f t="shared" si="2"/>
        <v>46227</v>
      </c>
      <c r="GM6" s="916">
        <f t="shared" si="2"/>
        <v>46228</v>
      </c>
      <c r="GN6" s="917">
        <f t="shared" si="2"/>
        <v>46229</v>
      </c>
      <c r="GO6" s="915">
        <f t="shared" si="2"/>
        <v>46230</v>
      </c>
      <c r="GP6" s="916">
        <f t="shared" si="2"/>
        <v>46231</v>
      </c>
      <c r="GQ6" s="916">
        <f t="shared" si="2"/>
        <v>46232</v>
      </c>
      <c r="GR6" s="916">
        <f t="shared" si="2"/>
        <v>46233</v>
      </c>
      <c r="GS6" s="916">
        <f t="shared" si="2"/>
        <v>46234</v>
      </c>
      <c r="GT6" s="916">
        <f t="shared" si="2"/>
        <v>46235</v>
      </c>
      <c r="GU6" s="917">
        <f t="shared" si="2"/>
        <v>46236</v>
      </c>
      <c r="GV6" s="915">
        <f t="shared" si="2"/>
        <v>46237</v>
      </c>
      <c r="GW6" s="916">
        <f t="shared" si="2"/>
        <v>46238</v>
      </c>
      <c r="GX6" s="916">
        <f t="shared" si="2"/>
        <v>46239</v>
      </c>
      <c r="GY6" s="916">
        <f t="shared" si="2"/>
        <v>46240</v>
      </c>
      <c r="GZ6" s="916">
        <f t="shared" ref="GZ6:JK6" si="3">GY6+1</f>
        <v>46241</v>
      </c>
      <c r="HA6" s="916">
        <f t="shared" si="3"/>
        <v>46242</v>
      </c>
      <c r="HB6" s="917">
        <f t="shared" si="3"/>
        <v>46243</v>
      </c>
      <c r="HC6" s="915">
        <f t="shared" si="3"/>
        <v>46244</v>
      </c>
      <c r="HD6" s="916">
        <f t="shared" si="3"/>
        <v>46245</v>
      </c>
      <c r="HE6" s="916">
        <f t="shared" si="3"/>
        <v>46246</v>
      </c>
      <c r="HF6" s="916">
        <f t="shared" si="3"/>
        <v>46247</v>
      </c>
      <c r="HG6" s="916">
        <f t="shared" si="3"/>
        <v>46248</v>
      </c>
      <c r="HH6" s="916">
        <f t="shared" si="3"/>
        <v>46249</v>
      </c>
      <c r="HI6" s="917">
        <f t="shared" si="3"/>
        <v>46250</v>
      </c>
      <c r="HJ6" s="915">
        <f t="shared" si="3"/>
        <v>46251</v>
      </c>
      <c r="HK6" s="916">
        <f t="shared" si="3"/>
        <v>46252</v>
      </c>
      <c r="HL6" s="916">
        <f t="shared" si="3"/>
        <v>46253</v>
      </c>
      <c r="HM6" s="916">
        <f t="shared" si="3"/>
        <v>46254</v>
      </c>
      <c r="HN6" s="916">
        <f t="shared" si="3"/>
        <v>46255</v>
      </c>
      <c r="HO6" s="916">
        <f t="shared" si="3"/>
        <v>46256</v>
      </c>
      <c r="HP6" s="917">
        <f t="shared" si="3"/>
        <v>46257</v>
      </c>
      <c r="HQ6" s="915">
        <f t="shared" si="3"/>
        <v>46258</v>
      </c>
      <c r="HR6" s="916">
        <f t="shared" si="3"/>
        <v>46259</v>
      </c>
      <c r="HS6" s="916">
        <f t="shared" si="3"/>
        <v>46260</v>
      </c>
      <c r="HT6" s="916">
        <f t="shared" si="3"/>
        <v>46261</v>
      </c>
      <c r="HU6" s="916">
        <f t="shared" si="3"/>
        <v>46262</v>
      </c>
      <c r="HV6" s="916">
        <f t="shared" si="3"/>
        <v>46263</v>
      </c>
      <c r="HW6" s="917">
        <f t="shared" si="3"/>
        <v>46264</v>
      </c>
      <c r="HX6" s="915">
        <f t="shared" si="3"/>
        <v>46265</v>
      </c>
      <c r="HY6" s="916">
        <f t="shared" si="3"/>
        <v>46266</v>
      </c>
      <c r="HZ6" s="916">
        <f t="shared" si="3"/>
        <v>46267</v>
      </c>
      <c r="IA6" s="916">
        <f t="shared" si="3"/>
        <v>46268</v>
      </c>
      <c r="IB6" s="916">
        <f t="shared" si="3"/>
        <v>46269</v>
      </c>
      <c r="IC6" s="916">
        <f t="shared" si="3"/>
        <v>46270</v>
      </c>
      <c r="ID6" s="917">
        <f t="shared" si="3"/>
        <v>46271</v>
      </c>
      <c r="IE6" s="915">
        <f t="shared" si="3"/>
        <v>46272</v>
      </c>
      <c r="IF6" s="916">
        <f t="shared" si="3"/>
        <v>46273</v>
      </c>
      <c r="IG6" s="916">
        <f t="shared" si="3"/>
        <v>46274</v>
      </c>
      <c r="IH6" s="916">
        <f t="shared" si="3"/>
        <v>46275</v>
      </c>
      <c r="II6" s="916">
        <f t="shared" si="3"/>
        <v>46276</v>
      </c>
      <c r="IJ6" s="916">
        <f t="shared" si="3"/>
        <v>46277</v>
      </c>
      <c r="IK6" s="917">
        <f t="shared" si="3"/>
        <v>46278</v>
      </c>
      <c r="IL6" s="915">
        <f t="shared" si="3"/>
        <v>46279</v>
      </c>
      <c r="IM6" s="916">
        <f t="shared" si="3"/>
        <v>46280</v>
      </c>
      <c r="IN6" s="916">
        <f t="shared" si="3"/>
        <v>46281</v>
      </c>
      <c r="IO6" s="916">
        <f t="shared" si="3"/>
        <v>46282</v>
      </c>
      <c r="IP6" s="916">
        <f t="shared" si="3"/>
        <v>46283</v>
      </c>
      <c r="IQ6" s="916">
        <f t="shared" si="3"/>
        <v>46284</v>
      </c>
      <c r="IR6" s="917">
        <f t="shared" si="3"/>
        <v>46285</v>
      </c>
      <c r="IS6" s="915">
        <f t="shared" si="3"/>
        <v>46286</v>
      </c>
      <c r="IT6" s="916">
        <f t="shared" si="3"/>
        <v>46287</v>
      </c>
      <c r="IU6" s="916">
        <f t="shared" si="3"/>
        <v>46288</v>
      </c>
      <c r="IV6" s="916">
        <f t="shared" si="3"/>
        <v>46289</v>
      </c>
      <c r="IW6" s="916">
        <f t="shared" si="3"/>
        <v>46290</v>
      </c>
      <c r="IX6" s="916">
        <f t="shared" si="3"/>
        <v>46291</v>
      </c>
      <c r="IY6" s="917">
        <f t="shared" si="3"/>
        <v>46292</v>
      </c>
      <c r="IZ6" s="915">
        <f t="shared" si="3"/>
        <v>46293</v>
      </c>
      <c r="JA6" s="916">
        <f t="shared" si="3"/>
        <v>46294</v>
      </c>
      <c r="JB6" s="916">
        <f t="shared" si="3"/>
        <v>46295</v>
      </c>
      <c r="JC6" s="916">
        <f t="shared" si="3"/>
        <v>46296</v>
      </c>
      <c r="JD6" s="916">
        <f t="shared" si="3"/>
        <v>46297</v>
      </c>
      <c r="JE6" s="916">
        <f t="shared" si="3"/>
        <v>46298</v>
      </c>
      <c r="JF6" s="917">
        <f t="shared" si="3"/>
        <v>46299</v>
      </c>
      <c r="JG6" s="915">
        <f t="shared" si="3"/>
        <v>46300</v>
      </c>
      <c r="JH6" s="916">
        <f t="shared" si="3"/>
        <v>46301</v>
      </c>
      <c r="JI6" s="916">
        <f t="shared" si="3"/>
        <v>46302</v>
      </c>
      <c r="JJ6" s="916">
        <f t="shared" si="3"/>
        <v>46303</v>
      </c>
      <c r="JK6" s="916">
        <f t="shared" si="3"/>
        <v>46304</v>
      </c>
      <c r="JL6" s="916">
        <f t="shared" ref="JL6:LW6" si="4">JK6+1</f>
        <v>46305</v>
      </c>
      <c r="JM6" s="917">
        <f t="shared" si="4"/>
        <v>46306</v>
      </c>
      <c r="JN6" s="915">
        <f t="shared" si="4"/>
        <v>46307</v>
      </c>
      <c r="JO6" s="916">
        <f t="shared" si="4"/>
        <v>46308</v>
      </c>
      <c r="JP6" s="916">
        <f t="shared" si="4"/>
        <v>46309</v>
      </c>
      <c r="JQ6" s="916">
        <f t="shared" si="4"/>
        <v>46310</v>
      </c>
      <c r="JR6" s="916">
        <f t="shared" si="4"/>
        <v>46311</v>
      </c>
      <c r="JS6" s="916">
        <f t="shared" si="4"/>
        <v>46312</v>
      </c>
      <c r="JT6" s="917">
        <f t="shared" si="4"/>
        <v>46313</v>
      </c>
      <c r="JU6" s="915">
        <f t="shared" si="4"/>
        <v>46314</v>
      </c>
      <c r="JV6" s="916">
        <f t="shared" si="4"/>
        <v>46315</v>
      </c>
      <c r="JW6" s="916">
        <f t="shared" si="4"/>
        <v>46316</v>
      </c>
      <c r="JX6" s="916">
        <f t="shared" si="4"/>
        <v>46317</v>
      </c>
      <c r="JY6" s="916">
        <f t="shared" si="4"/>
        <v>46318</v>
      </c>
      <c r="JZ6" s="916">
        <f t="shared" si="4"/>
        <v>46319</v>
      </c>
      <c r="KA6" s="917">
        <f t="shared" si="4"/>
        <v>46320</v>
      </c>
      <c r="KB6" s="915">
        <f t="shared" si="4"/>
        <v>46321</v>
      </c>
      <c r="KC6" s="916">
        <f t="shared" si="4"/>
        <v>46322</v>
      </c>
      <c r="KD6" s="916">
        <f t="shared" si="4"/>
        <v>46323</v>
      </c>
      <c r="KE6" s="916">
        <f t="shared" si="4"/>
        <v>46324</v>
      </c>
      <c r="KF6" s="916">
        <f t="shared" si="4"/>
        <v>46325</v>
      </c>
      <c r="KG6" s="916">
        <f t="shared" si="4"/>
        <v>46326</v>
      </c>
      <c r="KH6" s="917">
        <f t="shared" si="4"/>
        <v>46327</v>
      </c>
      <c r="KI6" s="915">
        <f t="shared" si="4"/>
        <v>46328</v>
      </c>
      <c r="KJ6" s="916">
        <f t="shared" si="4"/>
        <v>46329</v>
      </c>
      <c r="KK6" s="916">
        <f t="shared" si="4"/>
        <v>46330</v>
      </c>
      <c r="KL6" s="916">
        <f t="shared" si="4"/>
        <v>46331</v>
      </c>
      <c r="KM6" s="916">
        <f t="shared" si="4"/>
        <v>46332</v>
      </c>
      <c r="KN6" s="916">
        <f t="shared" si="4"/>
        <v>46333</v>
      </c>
      <c r="KO6" s="917">
        <f t="shared" si="4"/>
        <v>46334</v>
      </c>
      <c r="KP6" s="915">
        <f t="shared" si="4"/>
        <v>46335</v>
      </c>
      <c r="KQ6" s="916">
        <f t="shared" si="4"/>
        <v>46336</v>
      </c>
      <c r="KR6" s="916">
        <f t="shared" si="4"/>
        <v>46337</v>
      </c>
      <c r="KS6" s="916">
        <f t="shared" si="4"/>
        <v>46338</v>
      </c>
      <c r="KT6" s="916">
        <f t="shared" si="4"/>
        <v>46339</v>
      </c>
      <c r="KU6" s="916">
        <f t="shared" si="4"/>
        <v>46340</v>
      </c>
      <c r="KV6" s="917">
        <f t="shared" si="4"/>
        <v>46341</v>
      </c>
      <c r="KW6" s="915">
        <f t="shared" si="4"/>
        <v>46342</v>
      </c>
      <c r="KX6" s="916">
        <f t="shared" si="4"/>
        <v>46343</v>
      </c>
      <c r="KY6" s="916">
        <f t="shared" si="4"/>
        <v>46344</v>
      </c>
      <c r="KZ6" s="916">
        <f t="shared" si="4"/>
        <v>46345</v>
      </c>
      <c r="LA6" s="916">
        <f t="shared" si="4"/>
        <v>46346</v>
      </c>
      <c r="LB6" s="916">
        <f t="shared" si="4"/>
        <v>46347</v>
      </c>
      <c r="LC6" s="917">
        <f t="shared" si="4"/>
        <v>46348</v>
      </c>
      <c r="LD6" s="915">
        <f t="shared" si="4"/>
        <v>46349</v>
      </c>
      <c r="LE6" s="916">
        <f t="shared" si="4"/>
        <v>46350</v>
      </c>
      <c r="LF6" s="916">
        <f t="shared" si="4"/>
        <v>46351</v>
      </c>
      <c r="LG6" s="916">
        <f t="shared" si="4"/>
        <v>46352</v>
      </c>
      <c r="LH6" s="916">
        <f t="shared" si="4"/>
        <v>46353</v>
      </c>
      <c r="LI6" s="916">
        <f t="shared" si="4"/>
        <v>46354</v>
      </c>
      <c r="LJ6" s="917">
        <f t="shared" si="4"/>
        <v>46355</v>
      </c>
      <c r="LK6" s="915">
        <f t="shared" si="4"/>
        <v>46356</v>
      </c>
      <c r="LL6" s="916">
        <f t="shared" si="4"/>
        <v>46357</v>
      </c>
      <c r="LM6" s="916">
        <f t="shared" si="4"/>
        <v>46358</v>
      </c>
      <c r="LN6" s="916">
        <f t="shared" si="4"/>
        <v>46359</v>
      </c>
      <c r="LO6" s="916">
        <f t="shared" si="4"/>
        <v>46360</v>
      </c>
      <c r="LP6" s="916">
        <f t="shared" si="4"/>
        <v>46361</v>
      </c>
      <c r="LQ6" s="917">
        <f t="shared" si="4"/>
        <v>46362</v>
      </c>
      <c r="LR6" s="915">
        <f t="shared" si="4"/>
        <v>46363</v>
      </c>
      <c r="LS6" s="916">
        <f t="shared" si="4"/>
        <v>46364</v>
      </c>
      <c r="LT6" s="916">
        <f t="shared" si="4"/>
        <v>46365</v>
      </c>
      <c r="LU6" s="916">
        <f t="shared" si="4"/>
        <v>46366</v>
      </c>
      <c r="LV6" s="916">
        <f t="shared" si="4"/>
        <v>46367</v>
      </c>
      <c r="LW6" s="916">
        <f t="shared" si="4"/>
        <v>46368</v>
      </c>
      <c r="LX6" s="917">
        <f t="shared" ref="LX6:MS6" si="5">LW6+1</f>
        <v>46369</v>
      </c>
      <c r="LY6" s="915">
        <f t="shared" si="5"/>
        <v>46370</v>
      </c>
      <c r="LZ6" s="916">
        <f t="shared" si="5"/>
        <v>46371</v>
      </c>
      <c r="MA6" s="916">
        <f t="shared" si="5"/>
        <v>46372</v>
      </c>
      <c r="MB6" s="916">
        <f t="shared" si="5"/>
        <v>46373</v>
      </c>
      <c r="MC6" s="916">
        <f t="shared" si="5"/>
        <v>46374</v>
      </c>
      <c r="MD6" s="916">
        <f t="shared" si="5"/>
        <v>46375</v>
      </c>
      <c r="ME6" s="917">
        <f t="shared" si="5"/>
        <v>46376</v>
      </c>
      <c r="MF6" s="915">
        <f t="shared" si="5"/>
        <v>46377</v>
      </c>
      <c r="MG6" s="916">
        <f t="shared" si="5"/>
        <v>46378</v>
      </c>
      <c r="MH6" s="916">
        <f t="shared" si="5"/>
        <v>46379</v>
      </c>
      <c r="MI6" s="916">
        <f t="shared" si="5"/>
        <v>46380</v>
      </c>
      <c r="MJ6" s="916">
        <f t="shared" si="5"/>
        <v>46381</v>
      </c>
      <c r="MK6" s="916">
        <f t="shared" si="5"/>
        <v>46382</v>
      </c>
      <c r="ML6" s="917">
        <f t="shared" si="5"/>
        <v>46383</v>
      </c>
      <c r="MM6" s="915">
        <f t="shared" si="5"/>
        <v>46384</v>
      </c>
      <c r="MN6" s="916">
        <f t="shared" si="5"/>
        <v>46385</v>
      </c>
      <c r="MO6" s="916">
        <f t="shared" si="5"/>
        <v>46386</v>
      </c>
      <c r="MP6" s="916">
        <f t="shared" si="5"/>
        <v>46387</v>
      </c>
      <c r="MQ6" s="916">
        <f t="shared" si="5"/>
        <v>46388</v>
      </c>
      <c r="MR6" s="916">
        <f t="shared" si="5"/>
        <v>46389</v>
      </c>
      <c r="MS6" s="917">
        <f t="shared" si="5"/>
        <v>46390</v>
      </c>
      <c r="MT6" s="915">
        <f t="shared" ref="MT6" si="6">MS6+1</f>
        <v>46391</v>
      </c>
      <c r="MU6" s="916">
        <f t="shared" ref="MU6" si="7">MT6+1</f>
        <v>46392</v>
      </c>
      <c r="MV6" s="916">
        <f t="shared" ref="MV6" si="8">MU6+1</f>
        <v>46393</v>
      </c>
      <c r="MW6" s="916">
        <f t="shared" ref="MW6" si="9">MV6+1</f>
        <v>46394</v>
      </c>
      <c r="MX6" s="916">
        <f t="shared" ref="MX6" si="10">MW6+1</f>
        <v>46395</v>
      </c>
      <c r="MY6" s="916">
        <f t="shared" ref="MY6" si="11">MX6+1</f>
        <v>46396</v>
      </c>
      <c r="MZ6" s="917">
        <f t="shared" ref="MZ6" si="12">MY6+1</f>
        <v>46397</v>
      </c>
      <c r="NA6" s="915">
        <f t="shared" ref="NA6" si="13">MZ6+1</f>
        <v>46398</v>
      </c>
      <c r="NB6" s="916">
        <f t="shared" ref="NB6" si="14">NA6+1</f>
        <v>46399</v>
      </c>
      <c r="NC6" s="916">
        <f t="shared" ref="NC6" si="15">NB6+1</f>
        <v>46400</v>
      </c>
      <c r="ND6" s="916">
        <f t="shared" ref="ND6" si="16">NC6+1</f>
        <v>46401</v>
      </c>
      <c r="NE6" s="916">
        <f t="shared" ref="NE6" si="17">ND6+1</f>
        <v>46402</v>
      </c>
      <c r="NF6" s="916">
        <f t="shared" ref="NF6" si="18">NE6+1</f>
        <v>46403</v>
      </c>
      <c r="NG6" s="917">
        <f t="shared" ref="NG6" si="19">NF6+1</f>
        <v>46404</v>
      </c>
      <c r="NH6" s="915">
        <f t="shared" ref="NH6" si="20">NG6+1</f>
        <v>46405</v>
      </c>
      <c r="NI6" s="916">
        <f t="shared" ref="NI6" si="21">NH6+1</f>
        <v>46406</v>
      </c>
      <c r="NJ6" s="916">
        <f t="shared" ref="NJ6" si="22">NI6+1</f>
        <v>46407</v>
      </c>
      <c r="NK6" s="916">
        <f t="shared" ref="NK6" si="23">NJ6+1</f>
        <v>46408</v>
      </c>
      <c r="NL6" s="916">
        <f t="shared" ref="NL6" si="24">NK6+1</f>
        <v>46409</v>
      </c>
      <c r="NM6" s="916">
        <f t="shared" ref="NM6" si="25">NL6+1</f>
        <v>46410</v>
      </c>
      <c r="NN6" s="917">
        <f t="shared" ref="NN6" si="26">NM6+1</f>
        <v>46411</v>
      </c>
    </row>
    <row r="7" spans="1:378" ht="24.5" thickBot="1">
      <c r="A7" s="921" t="s">
        <v>1414</v>
      </c>
      <c r="B7" s="918" t="s">
        <v>1415</v>
      </c>
      <c r="C7" s="921" t="s">
        <v>1603</v>
      </c>
      <c r="D7" s="919" t="s">
        <v>1416</v>
      </c>
      <c r="E7" s="920"/>
      <c r="F7" s="921" t="s">
        <v>1417</v>
      </c>
      <c r="G7" s="921" t="s">
        <v>1418</v>
      </c>
      <c r="H7" s="919" t="s">
        <v>1419</v>
      </c>
      <c r="I7" s="919" t="s">
        <v>1420</v>
      </c>
      <c r="J7" s="963" t="s">
        <v>1427</v>
      </c>
      <c r="K7" s="919" t="s">
        <v>1421</v>
      </c>
      <c r="L7" s="919" t="s">
        <v>1422</v>
      </c>
      <c r="M7" s="919" t="s">
        <v>1423</v>
      </c>
      <c r="N7" s="919"/>
      <c r="O7" s="922" t="str">
        <f t="shared" ref="O7:BZ7" si="27">CHOOSE(WEEKDAY(O6,1),"S","M","T","W","T","F","S")</f>
        <v>M</v>
      </c>
      <c r="P7" s="923" t="str">
        <f t="shared" si="27"/>
        <v>T</v>
      </c>
      <c r="Q7" s="923" t="str">
        <f t="shared" si="27"/>
        <v>W</v>
      </c>
      <c r="R7" s="923" t="str">
        <f t="shared" si="27"/>
        <v>T</v>
      </c>
      <c r="S7" s="923" t="str">
        <f t="shared" si="27"/>
        <v>F</v>
      </c>
      <c r="T7" s="923" t="str">
        <f t="shared" si="27"/>
        <v>S</v>
      </c>
      <c r="U7" s="924" t="str">
        <f t="shared" si="27"/>
        <v>S</v>
      </c>
      <c r="V7" s="922" t="str">
        <f t="shared" si="27"/>
        <v>M</v>
      </c>
      <c r="W7" s="923" t="str">
        <f t="shared" si="27"/>
        <v>T</v>
      </c>
      <c r="X7" s="923" t="str">
        <f t="shared" si="27"/>
        <v>W</v>
      </c>
      <c r="Y7" s="923" t="str">
        <f t="shared" si="27"/>
        <v>T</v>
      </c>
      <c r="Z7" s="923" t="str">
        <f t="shared" si="27"/>
        <v>F</v>
      </c>
      <c r="AA7" s="923" t="str">
        <f t="shared" si="27"/>
        <v>S</v>
      </c>
      <c r="AB7" s="924" t="str">
        <f t="shared" si="27"/>
        <v>S</v>
      </c>
      <c r="AC7" s="922" t="str">
        <f t="shared" si="27"/>
        <v>M</v>
      </c>
      <c r="AD7" s="923" t="str">
        <f t="shared" si="27"/>
        <v>T</v>
      </c>
      <c r="AE7" s="923" t="str">
        <f t="shared" si="27"/>
        <v>W</v>
      </c>
      <c r="AF7" s="923" t="str">
        <f t="shared" si="27"/>
        <v>T</v>
      </c>
      <c r="AG7" s="923" t="str">
        <f t="shared" si="27"/>
        <v>F</v>
      </c>
      <c r="AH7" s="923" t="str">
        <f t="shared" si="27"/>
        <v>S</v>
      </c>
      <c r="AI7" s="924" t="str">
        <f t="shared" si="27"/>
        <v>S</v>
      </c>
      <c r="AJ7" s="922" t="str">
        <f t="shared" si="27"/>
        <v>M</v>
      </c>
      <c r="AK7" s="923" t="str">
        <f t="shared" si="27"/>
        <v>T</v>
      </c>
      <c r="AL7" s="923" t="str">
        <f t="shared" si="27"/>
        <v>W</v>
      </c>
      <c r="AM7" s="923" t="str">
        <f t="shared" si="27"/>
        <v>T</v>
      </c>
      <c r="AN7" s="923" t="str">
        <f t="shared" si="27"/>
        <v>F</v>
      </c>
      <c r="AO7" s="923" t="str">
        <f t="shared" si="27"/>
        <v>S</v>
      </c>
      <c r="AP7" s="924" t="str">
        <f t="shared" si="27"/>
        <v>S</v>
      </c>
      <c r="AQ7" s="922" t="str">
        <f t="shared" si="27"/>
        <v>M</v>
      </c>
      <c r="AR7" s="923" t="str">
        <f t="shared" si="27"/>
        <v>T</v>
      </c>
      <c r="AS7" s="923" t="str">
        <f t="shared" si="27"/>
        <v>W</v>
      </c>
      <c r="AT7" s="923" t="str">
        <f t="shared" si="27"/>
        <v>T</v>
      </c>
      <c r="AU7" s="923" t="str">
        <f t="shared" si="27"/>
        <v>F</v>
      </c>
      <c r="AV7" s="923" t="str">
        <f t="shared" si="27"/>
        <v>S</v>
      </c>
      <c r="AW7" s="924" t="str">
        <f t="shared" si="27"/>
        <v>S</v>
      </c>
      <c r="AX7" s="922" t="str">
        <f t="shared" si="27"/>
        <v>M</v>
      </c>
      <c r="AY7" s="923" t="str">
        <f t="shared" si="27"/>
        <v>T</v>
      </c>
      <c r="AZ7" s="923" t="str">
        <f t="shared" si="27"/>
        <v>W</v>
      </c>
      <c r="BA7" s="923" t="str">
        <f t="shared" si="27"/>
        <v>T</v>
      </c>
      <c r="BB7" s="923" t="str">
        <f t="shared" si="27"/>
        <v>F</v>
      </c>
      <c r="BC7" s="923" t="str">
        <f t="shared" si="27"/>
        <v>S</v>
      </c>
      <c r="BD7" s="924" t="str">
        <f t="shared" si="27"/>
        <v>S</v>
      </c>
      <c r="BE7" s="922" t="str">
        <f t="shared" si="27"/>
        <v>M</v>
      </c>
      <c r="BF7" s="923" t="str">
        <f t="shared" si="27"/>
        <v>T</v>
      </c>
      <c r="BG7" s="923" t="str">
        <f t="shared" si="27"/>
        <v>W</v>
      </c>
      <c r="BH7" s="923" t="str">
        <f t="shared" si="27"/>
        <v>T</v>
      </c>
      <c r="BI7" s="923" t="str">
        <f t="shared" si="27"/>
        <v>F</v>
      </c>
      <c r="BJ7" s="923" t="str">
        <f t="shared" si="27"/>
        <v>S</v>
      </c>
      <c r="BK7" s="924" t="str">
        <f t="shared" si="27"/>
        <v>S</v>
      </c>
      <c r="BL7" s="922" t="str">
        <f t="shared" si="27"/>
        <v>M</v>
      </c>
      <c r="BM7" s="923" t="str">
        <f t="shared" si="27"/>
        <v>T</v>
      </c>
      <c r="BN7" s="923" t="str">
        <f t="shared" si="27"/>
        <v>W</v>
      </c>
      <c r="BO7" s="923" t="str">
        <f t="shared" si="27"/>
        <v>T</v>
      </c>
      <c r="BP7" s="923" t="str">
        <f t="shared" si="27"/>
        <v>F</v>
      </c>
      <c r="BQ7" s="923" t="str">
        <f t="shared" si="27"/>
        <v>S</v>
      </c>
      <c r="BR7" s="924" t="str">
        <f t="shared" si="27"/>
        <v>S</v>
      </c>
      <c r="BS7" s="922" t="str">
        <f t="shared" si="27"/>
        <v>M</v>
      </c>
      <c r="BT7" s="923" t="str">
        <f t="shared" si="27"/>
        <v>T</v>
      </c>
      <c r="BU7" s="923" t="str">
        <f t="shared" si="27"/>
        <v>W</v>
      </c>
      <c r="BV7" s="923" t="str">
        <f t="shared" si="27"/>
        <v>T</v>
      </c>
      <c r="BW7" s="923" t="str">
        <f t="shared" si="27"/>
        <v>F</v>
      </c>
      <c r="BX7" s="923" t="str">
        <f t="shared" si="27"/>
        <v>S</v>
      </c>
      <c r="BY7" s="924" t="str">
        <f t="shared" si="27"/>
        <v>S</v>
      </c>
      <c r="BZ7" s="922" t="str">
        <f t="shared" si="27"/>
        <v>M</v>
      </c>
      <c r="CA7" s="923" t="str">
        <f t="shared" ref="CA7:EL7" si="28">CHOOSE(WEEKDAY(CA6,1),"S","M","T","W","T","F","S")</f>
        <v>T</v>
      </c>
      <c r="CB7" s="923" t="str">
        <f t="shared" si="28"/>
        <v>W</v>
      </c>
      <c r="CC7" s="923" t="str">
        <f t="shared" si="28"/>
        <v>T</v>
      </c>
      <c r="CD7" s="923" t="str">
        <f t="shared" si="28"/>
        <v>F</v>
      </c>
      <c r="CE7" s="923" t="str">
        <f t="shared" si="28"/>
        <v>S</v>
      </c>
      <c r="CF7" s="924" t="str">
        <f t="shared" si="28"/>
        <v>S</v>
      </c>
      <c r="CG7" s="922" t="str">
        <f t="shared" si="28"/>
        <v>M</v>
      </c>
      <c r="CH7" s="923" t="str">
        <f t="shared" si="28"/>
        <v>T</v>
      </c>
      <c r="CI7" s="923" t="str">
        <f t="shared" si="28"/>
        <v>W</v>
      </c>
      <c r="CJ7" s="923" t="str">
        <f t="shared" si="28"/>
        <v>T</v>
      </c>
      <c r="CK7" s="923" t="str">
        <f t="shared" si="28"/>
        <v>F</v>
      </c>
      <c r="CL7" s="923" t="str">
        <f t="shared" si="28"/>
        <v>S</v>
      </c>
      <c r="CM7" s="924" t="str">
        <f t="shared" si="28"/>
        <v>S</v>
      </c>
      <c r="CN7" s="922" t="str">
        <f t="shared" si="28"/>
        <v>M</v>
      </c>
      <c r="CO7" s="923" t="str">
        <f t="shared" si="28"/>
        <v>T</v>
      </c>
      <c r="CP7" s="923" t="str">
        <f t="shared" si="28"/>
        <v>W</v>
      </c>
      <c r="CQ7" s="923" t="str">
        <f t="shared" si="28"/>
        <v>T</v>
      </c>
      <c r="CR7" s="923" t="str">
        <f t="shared" si="28"/>
        <v>F</v>
      </c>
      <c r="CS7" s="923" t="str">
        <f t="shared" si="28"/>
        <v>S</v>
      </c>
      <c r="CT7" s="924" t="str">
        <f t="shared" si="28"/>
        <v>S</v>
      </c>
      <c r="CU7" s="922" t="str">
        <f t="shared" si="28"/>
        <v>M</v>
      </c>
      <c r="CV7" s="923" t="str">
        <f t="shared" si="28"/>
        <v>T</v>
      </c>
      <c r="CW7" s="923" t="str">
        <f t="shared" si="28"/>
        <v>W</v>
      </c>
      <c r="CX7" s="923" t="str">
        <f t="shared" si="28"/>
        <v>T</v>
      </c>
      <c r="CY7" s="923" t="str">
        <f t="shared" si="28"/>
        <v>F</v>
      </c>
      <c r="CZ7" s="923" t="str">
        <f t="shared" si="28"/>
        <v>S</v>
      </c>
      <c r="DA7" s="924" t="str">
        <f t="shared" si="28"/>
        <v>S</v>
      </c>
      <c r="DB7" s="922" t="str">
        <f t="shared" si="28"/>
        <v>M</v>
      </c>
      <c r="DC7" s="923" t="str">
        <f t="shared" si="28"/>
        <v>T</v>
      </c>
      <c r="DD7" s="923" t="str">
        <f t="shared" si="28"/>
        <v>W</v>
      </c>
      <c r="DE7" s="923" t="str">
        <f t="shared" si="28"/>
        <v>T</v>
      </c>
      <c r="DF7" s="923" t="str">
        <f t="shared" si="28"/>
        <v>F</v>
      </c>
      <c r="DG7" s="923" t="str">
        <f t="shared" si="28"/>
        <v>S</v>
      </c>
      <c r="DH7" s="924" t="str">
        <f t="shared" si="28"/>
        <v>S</v>
      </c>
      <c r="DI7" s="922" t="str">
        <f t="shared" si="28"/>
        <v>M</v>
      </c>
      <c r="DJ7" s="923" t="str">
        <f t="shared" si="28"/>
        <v>T</v>
      </c>
      <c r="DK7" s="923" t="str">
        <f t="shared" si="28"/>
        <v>W</v>
      </c>
      <c r="DL7" s="923" t="str">
        <f t="shared" si="28"/>
        <v>T</v>
      </c>
      <c r="DM7" s="923" t="str">
        <f t="shared" si="28"/>
        <v>F</v>
      </c>
      <c r="DN7" s="923" t="str">
        <f t="shared" si="28"/>
        <v>S</v>
      </c>
      <c r="DO7" s="924" t="str">
        <f t="shared" si="28"/>
        <v>S</v>
      </c>
      <c r="DP7" s="922" t="str">
        <f t="shared" si="28"/>
        <v>M</v>
      </c>
      <c r="DQ7" s="923" t="str">
        <f t="shared" si="28"/>
        <v>T</v>
      </c>
      <c r="DR7" s="923" t="str">
        <f t="shared" si="28"/>
        <v>W</v>
      </c>
      <c r="DS7" s="923" t="str">
        <f t="shared" si="28"/>
        <v>T</v>
      </c>
      <c r="DT7" s="923" t="str">
        <f t="shared" si="28"/>
        <v>F</v>
      </c>
      <c r="DU7" s="923" t="str">
        <f t="shared" si="28"/>
        <v>S</v>
      </c>
      <c r="DV7" s="924" t="str">
        <f t="shared" si="28"/>
        <v>S</v>
      </c>
      <c r="DW7" s="922" t="str">
        <f t="shared" si="28"/>
        <v>M</v>
      </c>
      <c r="DX7" s="923" t="str">
        <f t="shared" si="28"/>
        <v>T</v>
      </c>
      <c r="DY7" s="923" t="str">
        <f t="shared" si="28"/>
        <v>W</v>
      </c>
      <c r="DZ7" s="923" t="str">
        <f t="shared" si="28"/>
        <v>T</v>
      </c>
      <c r="EA7" s="923" t="str">
        <f t="shared" si="28"/>
        <v>F</v>
      </c>
      <c r="EB7" s="923" t="str">
        <f t="shared" si="28"/>
        <v>S</v>
      </c>
      <c r="EC7" s="924" t="str">
        <f t="shared" si="28"/>
        <v>S</v>
      </c>
      <c r="ED7" s="922" t="str">
        <f t="shared" si="28"/>
        <v>M</v>
      </c>
      <c r="EE7" s="923" t="str">
        <f t="shared" si="28"/>
        <v>T</v>
      </c>
      <c r="EF7" s="923" t="str">
        <f t="shared" si="28"/>
        <v>W</v>
      </c>
      <c r="EG7" s="923" t="str">
        <f t="shared" si="28"/>
        <v>T</v>
      </c>
      <c r="EH7" s="923" t="str">
        <f t="shared" si="28"/>
        <v>F</v>
      </c>
      <c r="EI7" s="923" t="str">
        <f t="shared" si="28"/>
        <v>S</v>
      </c>
      <c r="EJ7" s="924" t="str">
        <f t="shared" si="28"/>
        <v>S</v>
      </c>
      <c r="EK7" s="922" t="str">
        <f t="shared" si="28"/>
        <v>M</v>
      </c>
      <c r="EL7" s="923" t="str">
        <f t="shared" si="28"/>
        <v>T</v>
      </c>
      <c r="EM7" s="923" t="str">
        <f t="shared" ref="EM7:GX7" si="29">CHOOSE(WEEKDAY(EM6,1),"S","M","T","W","T","F","S")</f>
        <v>W</v>
      </c>
      <c r="EN7" s="923" t="str">
        <f t="shared" si="29"/>
        <v>T</v>
      </c>
      <c r="EO7" s="923" t="str">
        <f t="shared" si="29"/>
        <v>F</v>
      </c>
      <c r="EP7" s="923" t="str">
        <f t="shared" si="29"/>
        <v>S</v>
      </c>
      <c r="EQ7" s="924" t="str">
        <f t="shared" si="29"/>
        <v>S</v>
      </c>
      <c r="ER7" s="922" t="str">
        <f t="shared" si="29"/>
        <v>M</v>
      </c>
      <c r="ES7" s="923" t="str">
        <f t="shared" si="29"/>
        <v>T</v>
      </c>
      <c r="ET7" s="923" t="str">
        <f t="shared" si="29"/>
        <v>W</v>
      </c>
      <c r="EU7" s="923" t="str">
        <f t="shared" si="29"/>
        <v>T</v>
      </c>
      <c r="EV7" s="923" t="str">
        <f t="shared" si="29"/>
        <v>F</v>
      </c>
      <c r="EW7" s="923" t="str">
        <f t="shared" si="29"/>
        <v>S</v>
      </c>
      <c r="EX7" s="924" t="str">
        <f t="shared" si="29"/>
        <v>S</v>
      </c>
      <c r="EY7" s="922" t="str">
        <f t="shared" si="29"/>
        <v>M</v>
      </c>
      <c r="EZ7" s="923" t="str">
        <f t="shared" si="29"/>
        <v>T</v>
      </c>
      <c r="FA7" s="923" t="str">
        <f t="shared" si="29"/>
        <v>W</v>
      </c>
      <c r="FB7" s="923" t="str">
        <f t="shared" si="29"/>
        <v>T</v>
      </c>
      <c r="FC7" s="923" t="str">
        <f t="shared" si="29"/>
        <v>F</v>
      </c>
      <c r="FD7" s="923" t="str">
        <f t="shared" si="29"/>
        <v>S</v>
      </c>
      <c r="FE7" s="924" t="str">
        <f t="shared" si="29"/>
        <v>S</v>
      </c>
      <c r="FF7" s="922" t="str">
        <f t="shared" si="29"/>
        <v>M</v>
      </c>
      <c r="FG7" s="923" t="str">
        <f t="shared" si="29"/>
        <v>T</v>
      </c>
      <c r="FH7" s="923" t="str">
        <f t="shared" si="29"/>
        <v>W</v>
      </c>
      <c r="FI7" s="923" t="str">
        <f t="shared" si="29"/>
        <v>T</v>
      </c>
      <c r="FJ7" s="923" t="str">
        <f t="shared" si="29"/>
        <v>F</v>
      </c>
      <c r="FK7" s="923" t="str">
        <f t="shared" si="29"/>
        <v>S</v>
      </c>
      <c r="FL7" s="924" t="str">
        <f t="shared" si="29"/>
        <v>S</v>
      </c>
      <c r="FM7" s="922" t="str">
        <f t="shared" si="29"/>
        <v>M</v>
      </c>
      <c r="FN7" s="923" t="str">
        <f t="shared" si="29"/>
        <v>T</v>
      </c>
      <c r="FO7" s="923" t="str">
        <f t="shared" si="29"/>
        <v>W</v>
      </c>
      <c r="FP7" s="923" t="str">
        <f t="shared" si="29"/>
        <v>T</v>
      </c>
      <c r="FQ7" s="923" t="str">
        <f t="shared" si="29"/>
        <v>F</v>
      </c>
      <c r="FR7" s="923" t="str">
        <f t="shared" si="29"/>
        <v>S</v>
      </c>
      <c r="FS7" s="924" t="str">
        <f t="shared" si="29"/>
        <v>S</v>
      </c>
      <c r="FT7" s="922" t="str">
        <f t="shared" si="29"/>
        <v>M</v>
      </c>
      <c r="FU7" s="923" t="str">
        <f t="shared" si="29"/>
        <v>T</v>
      </c>
      <c r="FV7" s="923" t="str">
        <f t="shared" si="29"/>
        <v>W</v>
      </c>
      <c r="FW7" s="923" t="str">
        <f t="shared" si="29"/>
        <v>T</v>
      </c>
      <c r="FX7" s="923" t="str">
        <f t="shared" si="29"/>
        <v>F</v>
      </c>
      <c r="FY7" s="923" t="str">
        <f t="shared" si="29"/>
        <v>S</v>
      </c>
      <c r="FZ7" s="924" t="str">
        <f t="shared" si="29"/>
        <v>S</v>
      </c>
      <c r="GA7" s="922" t="str">
        <f t="shared" si="29"/>
        <v>M</v>
      </c>
      <c r="GB7" s="923" t="str">
        <f t="shared" si="29"/>
        <v>T</v>
      </c>
      <c r="GC7" s="923" t="str">
        <f t="shared" si="29"/>
        <v>W</v>
      </c>
      <c r="GD7" s="923" t="str">
        <f t="shared" si="29"/>
        <v>T</v>
      </c>
      <c r="GE7" s="923" t="str">
        <f t="shared" si="29"/>
        <v>F</v>
      </c>
      <c r="GF7" s="923" t="str">
        <f t="shared" si="29"/>
        <v>S</v>
      </c>
      <c r="GG7" s="924" t="str">
        <f t="shared" si="29"/>
        <v>S</v>
      </c>
      <c r="GH7" s="922" t="str">
        <f t="shared" si="29"/>
        <v>M</v>
      </c>
      <c r="GI7" s="923" t="str">
        <f t="shared" si="29"/>
        <v>T</v>
      </c>
      <c r="GJ7" s="923" t="str">
        <f t="shared" si="29"/>
        <v>W</v>
      </c>
      <c r="GK7" s="923" t="str">
        <f t="shared" si="29"/>
        <v>T</v>
      </c>
      <c r="GL7" s="923" t="str">
        <f t="shared" si="29"/>
        <v>F</v>
      </c>
      <c r="GM7" s="923" t="str">
        <f t="shared" si="29"/>
        <v>S</v>
      </c>
      <c r="GN7" s="924" t="str">
        <f t="shared" si="29"/>
        <v>S</v>
      </c>
      <c r="GO7" s="922" t="str">
        <f t="shared" si="29"/>
        <v>M</v>
      </c>
      <c r="GP7" s="923" t="str">
        <f t="shared" si="29"/>
        <v>T</v>
      </c>
      <c r="GQ7" s="923" t="str">
        <f t="shared" si="29"/>
        <v>W</v>
      </c>
      <c r="GR7" s="923" t="str">
        <f t="shared" si="29"/>
        <v>T</v>
      </c>
      <c r="GS7" s="923" t="str">
        <f t="shared" si="29"/>
        <v>F</v>
      </c>
      <c r="GT7" s="923" t="str">
        <f t="shared" si="29"/>
        <v>S</v>
      </c>
      <c r="GU7" s="924" t="str">
        <f t="shared" si="29"/>
        <v>S</v>
      </c>
      <c r="GV7" s="922" t="str">
        <f t="shared" si="29"/>
        <v>M</v>
      </c>
      <c r="GW7" s="923" t="str">
        <f t="shared" si="29"/>
        <v>T</v>
      </c>
      <c r="GX7" s="923" t="str">
        <f t="shared" si="29"/>
        <v>W</v>
      </c>
      <c r="GY7" s="923" t="str">
        <f t="shared" ref="GY7:JJ7" si="30">CHOOSE(WEEKDAY(GY6,1),"S","M","T","W","T","F","S")</f>
        <v>T</v>
      </c>
      <c r="GZ7" s="923" t="str">
        <f t="shared" si="30"/>
        <v>F</v>
      </c>
      <c r="HA7" s="923" t="str">
        <f t="shared" si="30"/>
        <v>S</v>
      </c>
      <c r="HB7" s="924" t="str">
        <f t="shared" si="30"/>
        <v>S</v>
      </c>
      <c r="HC7" s="922" t="str">
        <f t="shared" si="30"/>
        <v>M</v>
      </c>
      <c r="HD7" s="923" t="str">
        <f t="shared" si="30"/>
        <v>T</v>
      </c>
      <c r="HE7" s="923" t="str">
        <f t="shared" si="30"/>
        <v>W</v>
      </c>
      <c r="HF7" s="923" t="str">
        <f t="shared" si="30"/>
        <v>T</v>
      </c>
      <c r="HG7" s="923" t="str">
        <f t="shared" si="30"/>
        <v>F</v>
      </c>
      <c r="HH7" s="923" t="str">
        <f t="shared" si="30"/>
        <v>S</v>
      </c>
      <c r="HI7" s="924" t="str">
        <f t="shared" si="30"/>
        <v>S</v>
      </c>
      <c r="HJ7" s="922" t="str">
        <f t="shared" si="30"/>
        <v>M</v>
      </c>
      <c r="HK7" s="923" t="str">
        <f t="shared" si="30"/>
        <v>T</v>
      </c>
      <c r="HL7" s="923" t="str">
        <f t="shared" si="30"/>
        <v>W</v>
      </c>
      <c r="HM7" s="923" t="str">
        <f t="shared" si="30"/>
        <v>T</v>
      </c>
      <c r="HN7" s="923" t="str">
        <f t="shared" si="30"/>
        <v>F</v>
      </c>
      <c r="HO7" s="923" t="str">
        <f t="shared" si="30"/>
        <v>S</v>
      </c>
      <c r="HP7" s="924" t="str">
        <f t="shared" si="30"/>
        <v>S</v>
      </c>
      <c r="HQ7" s="922" t="str">
        <f t="shared" si="30"/>
        <v>M</v>
      </c>
      <c r="HR7" s="923" t="str">
        <f t="shared" si="30"/>
        <v>T</v>
      </c>
      <c r="HS7" s="923" t="str">
        <f t="shared" si="30"/>
        <v>W</v>
      </c>
      <c r="HT7" s="923" t="str">
        <f t="shared" si="30"/>
        <v>T</v>
      </c>
      <c r="HU7" s="923" t="str">
        <f t="shared" si="30"/>
        <v>F</v>
      </c>
      <c r="HV7" s="923" t="str">
        <f t="shared" si="30"/>
        <v>S</v>
      </c>
      <c r="HW7" s="924" t="str">
        <f t="shared" si="30"/>
        <v>S</v>
      </c>
      <c r="HX7" s="922" t="str">
        <f t="shared" si="30"/>
        <v>M</v>
      </c>
      <c r="HY7" s="923" t="str">
        <f t="shared" si="30"/>
        <v>T</v>
      </c>
      <c r="HZ7" s="923" t="str">
        <f t="shared" si="30"/>
        <v>W</v>
      </c>
      <c r="IA7" s="923" t="str">
        <f t="shared" si="30"/>
        <v>T</v>
      </c>
      <c r="IB7" s="923" t="str">
        <f t="shared" si="30"/>
        <v>F</v>
      </c>
      <c r="IC7" s="923" t="str">
        <f t="shared" si="30"/>
        <v>S</v>
      </c>
      <c r="ID7" s="924" t="str">
        <f t="shared" si="30"/>
        <v>S</v>
      </c>
      <c r="IE7" s="922" t="str">
        <f t="shared" si="30"/>
        <v>M</v>
      </c>
      <c r="IF7" s="923" t="str">
        <f t="shared" si="30"/>
        <v>T</v>
      </c>
      <c r="IG7" s="923" t="str">
        <f t="shared" si="30"/>
        <v>W</v>
      </c>
      <c r="IH7" s="923" t="str">
        <f t="shared" si="30"/>
        <v>T</v>
      </c>
      <c r="II7" s="923" t="str">
        <f t="shared" si="30"/>
        <v>F</v>
      </c>
      <c r="IJ7" s="923" t="str">
        <f t="shared" si="30"/>
        <v>S</v>
      </c>
      <c r="IK7" s="924" t="str">
        <f t="shared" si="30"/>
        <v>S</v>
      </c>
      <c r="IL7" s="922" t="str">
        <f t="shared" si="30"/>
        <v>M</v>
      </c>
      <c r="IM7" s="923" t="str">
        <f t="shared" si="30"/>
        <v>T</v>
      </c>
      <c r="IN7" s="923" t="str">
        <f t="shared" si="30"/>
        <v>W</v>
      </c>
      <c r="IO7" s="923" t="str">
        <f t="shared" si="30"/>
        <v>T</v>
      </c>
      <c r="IP7" s="923" t="str">
        <f t="shared" si="30"/>
        <v>F</v>
      </c>
      <c r="IQ7" s="923" t="str">
        <f t="shared" si="30"/>
        <v>S</v>
      </c>
      <c r="IR7" s="924" t="str">
        <f t="shared" si="30"/>
        <v>S</v>
      </c>
      <c r="IS7" s="922" t="str">
        <f t="shared" si="30"/>
        <v>M</v>
      </c>
      <c r="IT7" s="923" t="str">
        <f t="shared" si="30"/>
        <v>T</v>
      </c>
      <c r="IU7" s="923" t="str">
        <f t="shared" si="30"/>
        <v>W</v>
      </c>
      <c r="IV7" s="923" t="str">
        <f t="shared" si="30"/>
        <v>T</v>
      </c>
      <c r="IW7" s="923" t="str">
        <f t="shared" si="30"/>
        <v>F</v>
      </c>
      <c r="IX7" s="923" t="str">
        <f t="shared" si="30"/>
        <v>S</v>
      </c>
      <c r="IY7" s="924" t="str">
        <f t="shared" si="30"/>
        <v>S</v>
      </c>
      <c r="IZ7" s="922" t="str">
        <f t="shared" si="30"/>
        <v>M</v>
      </c>
      <c r="JA7" s="923" t="str">
        <f t="shared" si="30"/>
        <v>T</v>
      </c>
      <c r="JB7" s="923" t="str">
        <f t="shared" si="30"/>
        <v>W</v>
      </c>
      <c r="JC7" s="923" t="str">
        <f t="shared" si="30"/>
        <v>T</v>
      </c>
      <c r="JD7" s="923" t="str">
        <f t="shared" si="30"/>
        <v>F</v>
      </c>
      <c r="JE7" s="923" t="str">
        <f t="shared" si="30"/>
        <v>S</v>
      </c>
      <c r="JF7" s="924" t="str">
        <f t="shared" si="30"/>
        <v>S</v>
      </c>
      <c r="JG7" s="922" t="str">
        <f t="shared" si="30"/>
        <v>M</v>
      </c>
      <c r="JH7" s="923" t="str">
        <f t="shared" si="30"/>
        <v>T</v>
      </c>
      <c r="JI7" s="923" t="str">
        <f t="shared" si="30"/>
        <v>W</v>
      </c>
      <c r="JJ7" s="923" t="str">
        <f t="shared" si="30"/>
        <v>T</v>
      </c>
      <c r="JK7" s="923" t="str">
        <f t="shared" ref="JK7:LV7" si="31">CHOOSE(WEEKDAY(JK6,1),"S","M","T","W","T","F","S")</f>
        <v>F</v>
      </c>
      <c r="JL7" s="923" t="str">
        <f t="shared" si="31"/>
        <v>S</v>
      </c>
      <c r="JM7" s="924" t="str">
        <f t="shared" si="31"/>
        <v>S</v>
      </c>
      <c r="JN7" s="922" t="str">
        <f t="shared" si="31"/>
        <v>M</v>
      </c>
      <c r="JO7" s="923" t="str">
        <f t="shared" si="31"/>
        <v>T</v>
      </c>
      <c r="JP7" s="923" t="str">
        <f t="shared" si="31"/>
        <v>W</v>
      </c>
      <c r="JQ7" s="923" t="str">
        <f t="shared" si="31"/>
        <v>T</v>
      </c>
      <c r="JR7" s="923" t="str">
        <f t="shared" si="31"/>
        <v>F</v>
      </c>
      <c r="JS7" s="923" t="str">
        <f t="shared" si="31"/>
        <v>S</v>
      </c>
      <c r="JT7" s="924" t="str">
        <f t="shared" si="31"/>
        <v>S</v>
      </c>
      <c r="JU7" s="922" t="str">
        <f t="shared" si="31"/>
        <v>M</v>
      </c>
      <c r="JV7" s="923" t="str">
        <f t="shared" si="31"/>
        <v>T</v>
      </c>
      <c r="JW7" s="923" t="str">
        <f t="shared" si="31"/>
        <v>W</v>
      </c>
      <c r="JX7" s="923" t="str">
        <f t="shared" si="31"/>
        <v>T</v>
      </c>
      <c r="JY7" s="923" t="str">
        <f t="shared" si="31"/>
        <v>F</v>
      </c>
      <c r="JZ7" s="923" t="str">
        <f t="shared" si="31"/>
        <v>S</v>
      </c>
      <c r="KA7" s="924" t="str">
        <f t="shared" si="31"/>
        <v>S</v>
      </c>
      <c r="KB7" s="922" t="str">
        <f t="shared" si="31"/>
        <v>M</v>
      </c>
      <c r="KC7" s="923" t="str">
        <f t="shared" si="31"/>
        <v>T</v>
      </c>
      <c r="KD7" s="923" t="str">
        <f t="shared" si="31"/>
        <v>W</v>
      </c>
      <c r="KE7" s="923" t="str">
        <f t="shared" si="31"/>
        <v>T</v>
      </c>
      <c r="KF7" s="923" t="str">
        <f t="shared" si="31"/>
        <v>F</v>
      </c>
      <c r="KG7" s="923" t="str">
        <f t="shared" si="31"/>
        <v>S</v>
      </c>
      <c r="KH7" s="924" t="str">
        <f t="shared" si="31"/>
        <v>S</v>
      </c>
      <c r="KI7" s="922" t="str">
        <f t="shared" si="31"/>
        <v>M</v>
      </c>
      <c r="KJ7" s="923" t="str">
        <f t="shared" si="31"/>
        <v>T</v>
      </c>
      <c r="KK7" s="923" t="str">
        <f t="shared" si="31"/>
        <v>W</v>
      </c>
      <c r="KL7" s="923" t="str">
        <f t="shared" si="31"/>
        <v>T</v>
      </c>
      <c r="KM7" s="923" t="str">
        <f t="shared" si="31"/>
        <v>F</v>
      </c>
      <c r="KN7" s="923" t="str">
        <f t="shared" si="31"/>
        <v>S</v>
      </c>
      <c r="KO7" s="924" t="str">
        <f t="shared" si="31"/>
        <v>S</v>
      </c>
      <c r="KP7" s="922" t="str">
        <f t="shared" si="31"/>
        <v>M</v>
      </c>
      <c r="KQ7" s="923" t="str">
        <f t="shared" si="31"/>
        <v>T</v>
      </c>
      <c r="KR7" s="923" t="str">
        <f t="shared" si="31"/>
        <v>W</v>
      </c>
      <c r="KS7" s="923" t="str">
        <f t="shared" si="31"/>
        <v>T</v>
      </c>
      <c r="KT7" s="923" t="str">
        <f t="shared" si="31"/>
        <v>F</v>
      </c>
      <c r="KU7" s="923" t="str">
        <f t="shared" si="31"/>
        <v>S</v>
      </c>
      <c r="KV7" s="924" t="str">
        <f t="shared" si="31"/>
        <v>S</v>
      </c>
      <c r="KW7" s="922" t="str">
        <f t="shared" si="31"/>
        <v>M</v>
      </c>
      <c r="KX7" s="923" t="str">
        <f t="shared" si="31"/>
        <v>T</v>
      </c>
      <c r="KY7" s="923" t="str">
        <f t="shared" si="31"/>
        <v>W</v>
      </c>
      <c r="KZ7" s="923" t="str">
        <f t="shared" si="31"/>
        <v>T</v>
      </c>
      <c r="LA7" s="923" t="str">
        <f t="shared" si="31"/>
        <v>F</v>
      </c>
      <c r="LB7" s="923" t="str">
        <f t="shared" si="31"/>
        <v>S</v>
      </c>
      <c r="LC7" s="924" t="str">
        <f t="shared" si="31"/>
        <v>S</v>
      </c>
      <c r="LD7" s="922" t="str">
        <f t="shared" si="31"/>
        <v>M</v>
      </c>
      <c r="LE7" s="923" t="str">
        <f t="shared" si="31"/>
        <v>T</v>
      </c>
      <c r="LF7" s="923" t="str">
        <f t="shared" si="31"/>
        <v>W</v>
      </c>
      <c r="LG7" s="923" t="str">
        <f t="shared" si="31"/>
        <v>T</v>
      </c>
      <c r="LH7" s="923" t="str">
        <f t="shared" si="31"/>
        <v>F</v>
      </c>
      <c r="LI7" s="923" t="str">
        <f t="shared" si="31"/>
        <v>S</v>
      </c>
      <c r="LJ7" s="924" t="str">
        <f t="shared" si="31"/>
        <v>S</v>
      </c>
      <c r="LK7" s="922" t="str">
        <f t="shared" si="31"/>
        <v>M</v>
      </c>
      <c r="LL7" s="923" t="str">
        <f t="shared" si="31"/>
        <v>T</v>
      </c>
      <c r="LM7" s="923" t="str">
        <f t="shared" si="31"/>
        <v>W</v>
      </c>
      <c r="LN7" s="923" t="str">
        <f t="shared" si="31"/>
        <v>T</v>
      </c>
      <c r="LO7" s="923" t="str">
        <f t="shared" si="31"/>
        <v>F</v>
      </c>
      <c r="LP7" s="923" t="str">
        <f t="shared" si="31"/>
        <v>S</v>
      </c>
      <c r="LQ7" s="924" t="str">
        <f t="shared" si="31"/>
        <v>S</v>
      </c>
      <c r="LR7" s="922" t="str">
        <f t="shared" si="31"/>
        <v>M</v>
      </c>
      <c r="LS7" s="923" t="str">
        <f t="shared" si="31"/>
        <v>T</v>
      </c>
      <c r="LT7" s="923" t="str">
        <f t="shared" si="31"/>
        <v>W</v>
      </c>
      <c r="LU7" s="923" t="str">
        <f t="shared" si="31"/>
        <v>T</v>
      </c>
      <c r="LV7" s="923" t="str">
        <f t="shared" si="31"/>
        <v>F</v>
      </c>
      <c r="LW7" s="923" t="str">
        <f t="shared" ref="LW7:MS7" si="32">CHOOSE(WEEKDAY(LW6,1),"S","M","T","W","T","F","S")</f>
        <v>S</v>
      </c>
      <c r="LX7" s="924" t="str">
        <f t="shared" si="32"/>
        <v>S</v>
      </c>
      <c r="LY7" s="922" t="str">
        <f t="shared" si="32"/>
        <v>M</v>
      </c>
      <c r="LZ7" s="923" t="str">
        <f t="shared" si="32"/>
        <v>T</v>
      </c>
      <c r="MA7" s="923" t="str">
        <f t="shared" si="32"/>
        <v>W</v>
      </c>
      <c r="MB7" s="923" t="str">
        <f t="shared" si="32"/>
        <v>T</v>
      </c>
      <c r="MC7" s="923" t="str">
        <f t="shared" si="32"/>
        <v>F</v>
      </c>
      <c r="MD7" s="923" t="str">
        <f t="shared" si="32"/>
        <v>S</v>
      </c>
      <c r="ME7" s="924" t="str">
        <f t="shared" si="32"/>
        <v>S</v>
      </c>
      <c r="MF7" s="922" t="str">
        <f t="shared" si="32"/>
        <v>M</v>
      </c>
      <c r="MG7" s="923" t="str">
        <f t="shared" si="32"/>
        <v>T</v>
      </c>
      <c r="MH7" s="923" t="str">
        <f t="shared" si="32"/>
        <v>W</v>
      </c>
      <c r="MI7" s="923" t="str">
        <f t="shared" si="32"/>
        <v>T</v>
      </c>
      <c r="MJ7" s="923" t="str">
        <f t="shared" si="32"/>
        <v>F</v>
      </c>
      <c r="MK7" s="923" t="str">
        <f t="shared" si="32"/>
        <v>S</v>
      </c>
      <c r="ML7" s="924" t="str">
        <f t="shared" si="32"/>
        <v>S</v>
      </c>
      <c r="MM7" s="922" t="str">
        <f t="shared" si="32"/>
        <v>M</v>
      </c>
      <c r="MN7" s="923" t="str">
        <f t="shared" si="32"/>
        <v>T</v>
      </c>
      <c r="MO7" s="923" t="str">
        <f t="shared" si="32"/>
        <v>W</v>
      </c>
      <c r="MP7" s="923" t="str">
        <f t="shared" si="32"/>
        <v>T</v>
      </c>
      <c r="MQ7" s="923" t="str">
        <f t="shared" si="32"/>
        <v>F</v>
      </c>
      <c r="MR7" s="923" t="str">
        <f t="shared" si="32"/>
        <v>S</v>
      </c>
      <c r="MS7" s="924" t="str">
        <f t="shared" si="32"/>
        <v>S</v>
      </c>
      <c r="MT7" s="922" t="str">
        <f t="shared" ref="MT7:NN7" si="33">CHOOSE(WEEKDAY(MT6,1),"S","M","T","W","T","F","S")</f>
        <v>M</v>
      </c>
      <c r="MU7" s="923" t="str">
        <f t="shared" si="33"/>
        <v>T</v>
      </c>
      <c r="MV7" s="923" t="str">
        <f t="shared" si="33"/>
        <v>W</v>
      </c>
      <c r="MW7" s="923" t="str">
        <f t="shared" si="33"/>
        <v>T</v>
      </c>
      <c r="MX7" s="923" t="str">
        <f t="shared" si="33"/>
        <v>F</v>
      </c>
      <c r="MY7" s="923" t="str">
        <f t="shared" si="33"/>
        <v>S</v>
      </c>
      <c r="MZ7" s="924" t="str">
        <f t="shared" si="33"/>
        <v>S</v>
      </c>
      <c r="NA7" s="922" t="str">
        <f t="shared" si="33"/>
        <v>M</v>
      </c>
      <c r="NB7" s="923" t="str">
        <f t="shared" si="33"/>
        <v>T</v>
      </c>
      <c r="NC7" s="923" t="str">
        <f t="shared" si="33"/>
        <v>W</v>
      </c>
      <c r="ND7" s="923" t="str">
        <f t="shared" si="33"/>
        <v>T</v>
      </c>
      <c r="NE7" s="923" t="str">
        <f t="shared" si="33"/>
        <v>F</v>
      </c>
      <c r="NF7" s="923" t="str">
        <f t="shared" si="33"/>
        <v>S</v>
      </c>
      <c r="NG7" s="924" t="str">
        <f t="shared" si="33"/>
        <v>S</v>
      </c>
      <c r="NH7" s="922" t="str">
        <f t="shared" si="33"/>
        <v>M</v>
      </c>
      <c r="NI7" s="923" t="str">
        <f t="shared" si="33"/>
        <v>T</v>
      </c>
      <c r="NJ7" s="923" t="str">
        <f t="shared" si="33"/>
        <v>W</v>
      </c>
      <c r="NK7" s="923" t="str">
        <f t="shared" si="33"/>
        <v>T</v>
      </c>
      <c r="NL7" s="923" t="str">
        <f t="shared" si="33"/>
        <v>F</v>
      </c>
      <c r="NM7" s="923" t="str">
        <f t="shared" si="33"/>
        <v>S</v>
      </c>
      <c r="NN7" s="924" t="str">
        <f t="shared" si="33"/>
        <v>S</v>
      </c>
    </row>
    <row r="8" spans="1:378" s="926" customFormat="1" ht="18.5">
      <c r="A8" s="986" t="str">
        <f>IF(ISERROR(VALUE(SUBSTITUTE(prevWBS,".",""))),"1",IF(ISERROR(FIND("`",SUBSTITUTE(prevWBS,".","`",1))),TEXT(VALUE(prevWBS)+1,"#"),TEXT(VALUE(LEFT(prevWBS,FIND("`",SUBSTITUTE(prevWBS,".","`",1))-1))+1,"#")))</f>
        <v>1</v>
      </c>
      <c r="B8" s="925" t="s">
        <v>522</v>
      </c>
      <c r="C8" s="1026"/>
      <c r="E8" s="927"/>
      <c r="F8" s="981">
        <f>MIN(F9:F13)</f>
        <v>45695</v>
      </c>
      <c r="G8" s="981">
        <f>MAX(G9:G13)</f>
        <v>46111</v>
      </c>
      <c r="H8" s="928">
        <f>NETWORKDAYS(F8,G8)</f>
        <v>297</v>
      </c>
      <c r="I8" s="929">
        <f>SUMPRODUCT(H9:H13,I9:I13)/SUM(H9:H13)</f>
        <v>0.96471371504660453</v>
      </c>
      <c r="J8" s="929">
        <f ca="1">_xlfn.LET(
  _xlpm.s,VALUE($F8),
  _xlpm.e,VALUE($G8),
  IF(OR(_xlpm.s="",_xlpm.e=""),"", IF(_xlpm.e&lt;=_xlpm.s, IF(TODAY()&gt;=_xlpm.e,1,0), MAX(0,MIN(1,(TODAY()-_xlpm.s)/(_xlpm.e-_xlpm.s)))))
)</f>
        <v>0.93509615384615385</v>
      </c>
      <c r="K8" s="930">
        <f t="shared" ref="K8:K37" si="34">IF(OR(G8=0,F8=0)," - ",NETWORKDAYS(F8,G8))</f>
        <v>297</v>
      </c>
      <c r="L8" s="930"/>
      <c r="M8" s="930"/>
      <c r="N8" s="965"/>
      <c r="O8" s="931"/>
      <c r="P8" s="931"/>
      <c r="Q8" s="931"/>
      <c r="R8" s="931"/>
      <c r="S8" s="931"/>
      <c r="T8" s="931"/>
      <c r="U8" s="931"/>
      <c r="V8" s="931"/>
      <c r="W8" s="931"/>
      <c r="X8" s="931"/>
      <c r="Y8" s="931"/>
      <c r="Z8" s="931"/>
      <c r="AA8" s="931"/>
      <c r="AB8" s="931"/>
      <c r="AC8" s="931"/>
      <c r="AD8" s="931"/>
      <c r="AE8" s="931"/>
      <c r="AF8" s="931"/>
      <c r="AG8" s="931"/>
      <c r="AH8" s="931"/>
      <c r="AI8" s="931"/>
      <c r="AJ8" s="931"/>
      <c r="AK8" s="931"/>
      <c r="AL8" s="931"/>
      <c r="AM8" s="931"/>
      <c r="AN8" s="931"/>
      <c r="AO8" s="931"/>
      <c r="AP8" s="931"/>
      <c r="AQ8" s="931"/>
      <c r="AR8" s="931"/>
      <c r="AS8" s="931"/>
      <c r="AT8" s="931"/>
      <c r="AU8" s="931"/>
      <c r="AV8" s="931"/>
      <c r="AW8" s="931"/>
      <c r="AX8" s="931"/>
      <c r="AY8" s="931"/>
      <c r="AZ8" s="931"/>
      <c r="BA8" s="931"/>
      <c r="BB8" s="931"/>
      <c r="BC8" s="931"/>
      <c r="BD8" s="931"/>
      <c r="BE8" s="931"/>
      <c r="BF8" s="931"/>
      <c r="BG8" s="931"/>
      <c r="BH8" s="931"/>
      <c r="BI8" s="931"/>
      <c r="BJ8" s="931"/>
      <c r="BK8" s="931"/>
      <c r="BL8" s="931"/>
      <c r="BM8" s="931"/>
      <c r="BN8" s="931"/>
      <c r="BO8" s="931"/>
      <c r="BP8" s="931"/>
      <c r="BQ8" s="931"/>
      <c r="BR8" s="931"/>
    </row>
    <row r="9" spans="1:378" s="934" customFormat="1" ht="18.5" hidden="1" outlineLevel="1">
      <c r="A9" s="987" t="str">
        <f t="shared" ref="A9:A22"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933" t="s">
        <v>524</v>
      </c>
      <c r="C9" s="1027"/>
      <c r="E9" s="935"/>
      <c r="F9" s="959">
        <f>D4</f>
        <v>45695</v>
      </c>
      <c r="G9" s="960">
        <f>IF(ISBLANK(F9)," - ",IF(H9=0,F9,WORKDAY.INTL(F9,H9,1,Data!$C$3:$C$57)))</f>
        <v>45783</v>
      </c>
      <c r="H9" s="936">
        <v>58</v>
      </c>
      <c r="I9" s="937">
        <v>1</v>
      </c>
      <c r="J9" s="937">
        <f ca="1">_xlfn.LET(
  _xlpm.s,VALUE($F9),
  _xlpm.e,VALUE($G9),
  IF(OR(_xlpm.s="",_xlpm.e=""),"", IF(_xlpm.e&lt;=_xlpm.s, IF(TODAY()&gt;=_xlpm.e,1,0), MAX(0,MIN(1,(TODAY()-_xlpm.s)/(_xlpm.e-_xlpm.s)))))
)</f>
        <v>1</v>
      </c>
      <c r="K9" s="938">
        <f t="shared" si="34"/>
        <v>63</v>
      </c>
      <c r="L9" s="938"/>
      <c r="M9" s="938"/>
      <c r="N9" s="966"/>
      <c r="O9" s="932"/>
      <c r="P9" s="932"/>
      <c r="Q9" s="932"/>
      <c r="R9" s="932"/>
      <c r="S9" s="932"/>
      <c r="T9" s="932"/>
      <c r="U9" s="932"/>
      <c r="V9" s="932"/>
      <c r="W9" s="932"/>
      <c r="X9" s="932"/>
      <c r="Y9" s="932"/>
      <c r="Z9" s="932"/>
      <c r="AA9" s="932"/>
      <c r="AB9" s="932"/>
      <c r="AC9" s="932"/>
      <c r="AD9" s="932"/>
      <c r="AE9" s="932"/>
      <c r="AF9" s="932"/>
      <c r="AG9" s="932"/>
      <c r="AH9" s="932"/>
      <c r="AI9" s="932"/>
      <c r="AJ9" s="932"/>
      <c r="AK9" s="932"/>
      <c r="AL9" s="932"/>
      <c r="AM9" s="932"/>
      <c r="AN9" s="932"/>
      <c r="AO9" s="932"/>
      <c r="AP9" s="932"/>
      <c r="AQ9" s="932"/>
      <c r="AR9" s="932"/>
      <c r="AS9" s="932"/>
      <c r="AT9" s="932"/>
      <c r="AU9" s="932"/>
      <c r="AV9" s="932"/>
      <c r="AW9" s="932"/>
      <c r="AX9" s="932"/>
      <c r="AY9" s="932"/>
      <c r="AZ9" s="932"/>
      <c r="BA9" s="932"/>
      <c r="BB9" s="932"/>
      <c r="BC9" s="932"/>
      <c r="BD9" s="932"/>
      <c r="BE9" s="932"/>
      <c r="BF9" s="932"/>
      <c r="BG9" s="932"/>
      <c r="BH9" s="932"/>
      <c r="BI9" s="932"/>
      <c r="BJ9" s="932"/>
      <c r="BK9" s="932"/>
      <c r="BL9" s="932"/>
      <c r="BM9" s="932"/>
      <c r="BN9" s="932"/>
      <c r="BO9" s="932"/>
      <c r="BP9" s="932"/>
      <c r="BQ9" s="932"/>
      <c r="BR9" s="932"/>
      <c r="BS9" s="932"/>
      <c r="BT9" s="932"/>
      <c r="BU9" s="932"/>
      <c r="BV9" s="932"/>
      <c r="BW9" s="932"/>
      <c r="BX9" s="932"/>
      <c r="BY9" s="932"/>
      <c r="BZ9" s="932"/>
      <c r="CA9" s="932"/>
      <c r="CB9" s="932"/>
      <c r="CC9" s="932"/>
      <c r="CD9" s="932"/>
      <c r="CE9" s="932"/>
      <c r="CF9" s="932"/>
      <c r="CG9" s="932"/>
      <c r="CH9" s="932"/>
      <c r="CI9" s="932"/>
      <c r="CJ9" s="932"/>
      <c r="CK9" s="932"/>
      <c r="CL9" s="932"/>
      <c r="CM9" s="932"/>
      <c r="CN9" s="932"/>
      <c r="CO9" s="932"/>
      <c r="CP9" s="932"/>
      <c r="CQ9" s="932"/>
      <c r="CR9" s="932"/>
      <c r="CS9" s="932"/>
      <c r="CT9" s="932"/>
      <c r="CU9" s="932"/>
      <c r="CV9" s="932"/>
      <c r="CW9" s="932"/>
      <c r="CX9" s="932"/>
      <c r="CY9" s="932"/>
      <c r="CZ9" s="932"/>
      <c r="DA9" s="932"/>
      <c r="DB9" s="932"/>
      <c r="DC9" s="932"/>
      <c r="DD9" s="932"/>
      <c r="DE9" s="932"/>
      <c r="DF9" s="932"/>
      <c r="DG9" s="932"/>
      <c r="DH9" s="932"/>
      <c r="DI9" s="932"/>
      <c r="DJ9" s="932"/>
      <c r="DK9" s="932"/>
      <c r="DL9" s="932"/>
      <c r="DM9" s="932"/>
      <c r="DN9" s="932"/>
      <c r="DO9" s="932"/>
      <c r="DP9" s="932"/>
      <c r="DQ9" s="932"/>
      <c r="DR9" s="932"/>
      <c r="DS9" s="932"/>
      <c r="DT9" s="932"/>
      <c r="DU9" s="932"/>
      <c r="DV9" s="932"/>
      <c r="DW9" s="932"/>
      <c r="DX9" s="932"/>
      <c r="DY9" s="932"/>
      <c r="DZ9" s="932"/>
      <c r="EA9" s="932"/>
      <c r="EB9" s="932"/>
      <c r="EC9" s="932"/>
      <c r="ED9" s="932"/>
      <c r="EE9" s="932"/>
      <c r="EF9" s="932"/>
      <c r="EG9" s="932"/>
      <c r="EH9" s="932"/>
      <c r="EI9" s="932"/>
      <c r="EJ9" s="932"/>
      <c r="EK9" s="932"/>
      <c r="EL9" s="932"/>
      <c r="EM9" s="932"/>
      <c r="EN9" s="932"/>
      <c r="EO9" s="932"/>
      <c r="EP9" s="932"/>
      <c r="EQ9" s="932"/>
      <c r="ER9" s="932"/>
      <c r="ES9" s="932"/>
      <c r="ET9" s="932"/>
      <c r="EU9" s="932"/>
      <c r="EV9" s="932"/>
      <c r="EW9" s="932"/>
      <c r="EX9" s="932"/>
      <c r="EY9" s="932"/>
      <c r="EZ9" s="932"/>
      <c r="FA9" s="932"/>
      <c r="FB9" s="932"/>
      <c r="FC9" s="932"/>
      <c r="FD9" s="932"/>
      <c r="FE9" s="932"/>
      <c r="FF9" s="932"/>
      <c r="FG9" s="932"/>
      <c r="FH9" s="932"/>
      <c r="FI9" s="932"/>
      <c r="FJ9" s="932"/>
      <c r="FK9" s="932"/>
      <c r="FL9" s="932"/>
      <c r="FM9" s="932"/>
      <c r="FN9" s="932"/>
      <c r="FO9" s="932"/>
      <c r="FP9" s="932"/>
      <c r="FQ9" s="932"/>
      <c r="FR9" s="932"/>
      <c r="FS9" s="932"/>
      <c r="FT9" s="932"/>
      <c r="FU9" s="932"/>
      <c r="FV9" s="932"/>
      <c r="FW9" s="932"/>
      <c r="FX9" s="932"/>
      <c r="FY9" s="932"/>
      <c r="FZ9" s="932"/>
      <c r="GA9" s="932"/>
      <c r="GB9" s="932"/>
      <c r="GC9" s="932"/>
      <c r="GD9" s="932"/>
      <c r="GE9" s="932"/>
      <c r="GF9" s="932"/>
      <c r="GG9" s="932"/>
      <c r="GH9" s="932"/>
      <c r="GI9" s="932"/>
      <c r="GJ9" s="932"/>
      <c r="GK9" s="932"/>
      <c r="GL9" s="932"/>
      <c r="GM9" s="932"/>
      <c r="GN9" s="932"/>
      <c r="GO9" s="932"/>
      <c r="GP9" s="932"/>
      <c r="GQ9" s="932"/>
      <c r="GR9" s="932"/>
      <c r="GS9" s="932"/>
      <c r="GT9" s="932"/>
      <c r="GU9" s="932"/>
      <c r="GV9" s="932"/>
      <c r="GW9" s="932"/>
      <c r="GX9" s="932"/>
      <c r="GY9" s="932"/>
      <c r="GZ9" s="932"/>
      <c r="HA9" s="932"/>
      <c r="HB9" s="932"/>
      <c r="HC9" s="932"/>
      <c r="HD9" s="932"/>
      <c r="HE9" s="932"/>
      <c r="HF9" s="932"/>
      <c r="HG9" s="932"/>
      <c r="HH9" s="932"/>
      <c r="HI9" s="932"/>
      <c r="HJ9" s="932"/>
      <c r="HK9" s="932"/>
      <c r="HL9" s="932"/>
      <c r="HM9" s="932"/>
      <c r="HN9" s="932"/>
      <c r="HO9" s="932"/>
      <c r="HP9" s="932"/>
      <c r="HQ9" s="932"/>
      <c r="HR9" s="932"/>
      <c r="HS9" s="932"/>
      <c r="HT9" s="932"/>
      <c r="HU9" s="932"/>
      <c r="HV9" s="932"/>
      <c r="HW9" s="932"/>
      <c r="HX9" s="932"/>
      <c r="HY9" s="932"/>
      <c r="HZ9" s="932"/>
      <c r="IA9" s="932"/>
      <c r="IB9" s="932"/>
      <c r="IC9" s="932"/>
      <c r="ID9" s="932"/>
      <c r="IE9" s="932"/>
      <c r="IF9" s="932"/>
      <c r="IG9" s="932"/>
      <c r="IH9" s="932"/>
      <c r="II9" s="932"/>
      <c r="IJ9" s="932"/>
      <c r="IK9" s="932"/>
      <c r="IL9" s="932"/>
      <c r="IM9" s="932"/>
      <c r="IN9" s="932"/>
      <c r="IO9" s="932"/>
      <c r="IP9" s="932"/>
      <c r="IQ9" s="932"/>
      <c r="IR9" s="932"/>
      <c r="IS9" s="932"/>
      <c r="IT9" s="932"/>
      <c r="IU9" s="932"/>
      <c r="IV9" s="932"/>
      <c r="IW9" s="932"/>
      <c r="IX9" s="932"/>
      <c r="IY9" s="932"/>
      <c r="IZ9" s="932"/>
      <c r="JA9" s="932"/>
      <c r="JB9" s="932"/>
      <c r="JC9" s="932"/>
      <c r="JD9" s="932"/>
      <c r="JE9" s="932"/>
      <c r="JF9" s="932"/>
      <c r="JG9" s="932"/>
      <c r="JH9" s="932"/>
      <c r="JI9" s="932"/>
      <c r="JJ9" s="932"/>
      <c r="JK9" s="932"/>
      <c r="JL9" s="932"/>
      <c r="JM9" s="932"/>
      <c r="JN9" s="932"/>
      <c r="JO9" s="932"/>
      <c r="JP9" s="932"/>
      <c r="JQ9" s="932"/>
      <c r="JR9" s="932"/>
      <c r="JS9" s="932"/>
      <c r="JT9" s="932"/>
      <c r="JU9" s="932"/>
      <c r="JV9" s="932"/>
      <c r="JW9" s="932"/>
      <c r="JX9" s="932"/>
      <c r="JY9" s="932"/>
      <c r="JZ9" s="932"/>
      <c r="KA9" s="932"/>
      <c r="KB9" s="932"/>
      <c r="KC9" s="932"/>
      <c r="KD9" s="932"/>
      <c r="KE9" s="932"/>
      <c r="KF9" s="932"/>
      <c r="KG9" s="932"/>
      <c r="KH9" s="932"/>
      <c r="KI9" s="932"/>
      <c r="KJ9" s="932"/>
      <c r="KK9" s="932"/>
      <c r="KL9" s="932"/>
      <c r="KM9" s="932"/>
      <c r="KN9" s="932"/>
      <c r="KO9" s="932"/>
      <c r="KP9" s="932"/>
      <c r="KQ9" s="932"/>
      <c r="KR9" s="932"/>
      <c r="KS9" s="932"/>
      <c r="KT9" s="932"/>
      <c r="KU9" s="932"/>
      <c r="KV9" s="932"/>
      <c r="KW9" s="932"/>
      <c r="KX9" s="932"/>
      <c r="KY9" s="932"/>
      <c r="KZ9" s="932"/>
      <c r="LA9" s="932"/>
      <c r="LB9" s="932"/>
      <c r="LC9" s="932"/>
      <c r="LD9" s="932"/>
      <c r="LE9" s="932"/>
      <c r="LF9" s="932"/>
      <c r="LG9" s="932"/>
      <c r="LH9" s="932"/>
      <c r="LI9" s="932"/>
      <c r="LJ9" s="932"/>
      <c r="LK9" s="932"/>
      <c r="LL9" s="932"/>
      <c r="LM9" s="932"/>
      <c r="LN9" s="932"/>
      <c r="LO9" s="932"/>
      <c r="LP9" s="932"/>
      <c r="LQ9" s="932"/>
      <c r="LR9" s="932"/>
      <c r="LS9" s="932"/>
      <c r="LT9" s="932"/>
      <c r="LU9" s="932"/>
      <c r="LV9" s="932"/>
      <c r="LW9" s="932"/>
      <c r="LX9" s="932"/>
      <c r="LY9" s="932"/>
      <c r="LZ9" s="932"/>
      <c r="MA9" s="932"/>
      <c r="MB9" s="932"/>
      <c r="MC9" s="932"/>
      <c r="MD9" s="932"/>
      <c r="ME9" s="932"/>
      <c r="MF9" s="932"/>
      <c r="MG9" s="932"/>
      <c r="MH9" s="932"/>
      <c r="MI9" s="932"/>
      <c r="MJ9" s="932"/>
      <c r="MK9" s="932"/>
      <c r="ML9" s="932"/>
      <c r="MM9" s="932"/>
      <c r="MN9" s="932"/>
      <c r="MO9" s="932"/>
      <c r="MP9" s="932"/>
      <c r="MQ9" s="932"/>
      <c r="MR9" s="932"/>
      <c r="MS9" s="932"/>
      <c r="MT9" s="932"/>
      <c r="MU9" s="932"/>
      <c r="MV9" s="932"/>
      <c r="MW9" s="932"/>
      <c r="MX9" s="932"/>
      <c r="MY9" s="932"/>
      <c r="MZ9" s="932"/>
      <c r="NA9" s="932"/>
      <c r="NB9" s="932"/>
      <c r="NC9" s="932"/>
      <c r="ND9" s="932"/>
      <c r="NE9" s="932"/>
      <c r="NF9" s="932"/>
      <c r="NG9" s="932"/>
      <c r="NH9" s="932"/>
      <c r="NI9" s="932"/>
      <c r="NJ9" s="932"/>
      <c r="NK9" s="932"/>
      <c r="NL9" s="932"/>
      <c r="NM9" s="932"/>
      <c r="NN9" s="932"/>
    </row>
    <row r="10" spans="1:378" s="934" customFormat="1" ht="18.5" hidden="1" outlineLevel="1">
      <c r="A10" s="987" t="str">
        <f t="shared" si="35"/>
        <v>1.2</v>
      </c>
      <c r="B10" s="933" t="s">
        <v>526</v>
      </c>
      <c r="C10" s="1027"/>
      <c r="E10" s="935"/>
      <c r="F10" s="959">
        <f>F9</f>
        <v>45695</v>
      </c>
      <c r="G10" s="960">
        <f>IF(ISBLANK(F10)," - ",IF(H10=0,F10,WORKDAY.INTL(F10,H10,1,Data!$C$3:$C$57)))</f>
        <v>45723</v>
      </c>
      <c r="H10" s="936">
        <v>20</v>
      </c>
      <c r="I10" s="937">
        <v>1</v>
      </c>
      <c r="J10" s="937">
        <f t="shared" ref="J10:J28" ca="1" si="36">_xlfn.LET(
  _xlpm.s,VALUE($F10),
  _xlpm.e,VALUE($G10),
  IF(OR(_xlpm.s="",_xlpm.e=""),"", IF(_xlpm.e&lt;=_xlpm.s, IF(TODAY()&gt;=_xlpm.e,1,0), MAX(0,MIN(1,(TODAY()-_xlpm.s)/(_xlpm.e-_xlpm.s)))))
)</f>
        <v>1</v>
      </c>
      <c r="K10" s="938">
        <f t="shared" si="34"/>
        <v>21</v>
      </c>
      <c r="L10" s="938" t="s">
        <v>1424</v>
      </c>
      <c r="M10" s="938" t="s">
        <v>1425</v>
      </c>
      <c r="N10" s="966"/>
      <c r="O10" s="932"/>
      <c r="P10" s="932"/>
      <c r="Q10" s="932"/>
      <c r="R10" s="932"/>
      <c r="S10" s="932"/>
      <c r="T10" s="932"/>
      <c r="U10" s="932"/>
      <c r="V10" s="932"/>
      <c r="W10" s="932"/>
      <c r="X10" s="932"/>
      <c r="Y10" s="932"/>
      <c r="Z10" s="932"/>
      <c r="AA10" s="932"/>
      <c r="AB10" s="932"/>
      <c r="AC10" s="932"/>
      <c r="AD10" s="932"/>
      <c r="AE10" s="932"/>
      <c r="AF10" s="932"/>
      <c r="AG10" s="932"/>
      <c r="AH10" s="932"/>
      <c r="AI10" s="932"/>
      <c r="AJ10" s="932"/>
      <c r="AK10" s="932"/>
      <c r="AL10" s="932"/>
      <c r="AM10" s="932"/>
      <c r="AN10" s="932"/>
      <c r="AO10" s="932"/>
      <c r="AP10" s="932"/>
      <c r="AQ10" s="932"/>
      <c r="AR10" s="932"/>
      <c r="AS10" s="932"/>
      <c r="AT10" s="932"/>
      <c r="AU10" s="932"/>
      <c r="AV10" s="932"/>
      <c r="AW10" s="932"/>
      <c r="AX10" s="932"/>
      <c r="AY10" s="932"/>
      <c r="AZ10" s="932"/>
      <c r="BA10" s="932"/>
      <c r="BB10" s="932"/>
      <c r="BC10" s="932"/>
      <c r="BD10" s="932"/>
      <c r="BE10" s="932"/>
      <c r="BF10" s="932"/>
      <c r="BG10" s="932"/>
      <c r="BH10" s="932"/>
      <c r="BI10" s="932"/>
      <c r="BJ10" s="932"/>
      <c r="BK10" s="932"/>
      <c r="BL10" s="932"/>
      <c r="BM10" s="932"/>
      <c r="BN10" s="932"/>
      <c r="BO10" s="932"/>
      <c r="BP10" s="932"/>
      <c r="BQ10" s="932"/>
      <c r="BR10" s="932"/>
      <c r="BS10" s="932"/>
      <c r="BT10" s="932"/>
      <c r="BU10" s="932"/>
      <c r="BV10" s="932"/>
      <c r="BW10" s="932"/>
      <c r="BX10" s="932"/>
      <c r="BY10" s="932"/>
      <c r="BZ10" s="932"/>
      <c r="CA10" s="932"/>
      <c r="CB10" s="932"/>
      <c r="CC10" s="932"/>
      <c r="CD10" s="932"/>
      <c r="CE10" s="932"/>
      <c r="CF10" s="932"/>
      <c r="CG10" s="932"/>
      <c r="CH10" s="932"/>
      <c r="CI10" s="932"/>
      <c r="CJ10" s="932"/>
      <c r="CK10" s="932"/>
      <c r="CL10" s="932"/>
      <c r="CM10" s="932"/>
      <c r="CN10" s="932"/>
      <c r="CO10" s="932"/>
      <c r="CP10" s="932"/>
      <c r="CQ10" s="932"/>
      <c r="CR10" s="932"/>
      <c r="CS10" s="932"/>
      <c r="CT10" s="932"/>
      <c r="CU10" s="932"/>
      <c r="CV10" s="932"/>
      <c r="CW10" s="932"/>
      <c r="CX10" s="932"/>
      <c r="CY10" s="932"/>
      <c r="CZ10" s="932"/>
      <c r="DA10" s="932"/>
      <c r="DB10" s="932"/>
      <c r="DC10" s="932"/>
      <c r="DD10" s="932"/>
      <c r="DE10" s="932"/>
      <c r="DF10" s="932"/>
      <c r="DG10" s="932"/>
      <c r="DH10" s="932"/>
      <c r="DI10" s="932"/>
      <c r="DJ10" s="932"/>
      <c r="DK10" s="932"/>
      <c r="DL10" s="932"/>
      <c r="DM10" s="932"/>
      <c r="DN10" s="932"/>
      <c r="DO10" s="932"/>
      <c r="DP10" s="932"/>
      <c r="DQ10" s="932"/>
      <c r="DR10" s="932"/>
      <c r="DS10" s="932"/>
      <c r="DT10" s="932"/>
      <c r="DU10" s="932"/>
      <c r="DV10" s="932"/>
      <c r="DW10" s="932"/>
      <c r="DX10" s="932"/>
      <c r="DY10" s="932"/>
      <c r="DZ10" s="932"/>
      <c r="EA10" s="932"/>
      <c r="EB10" s="932"/>
      <c r="EC10" s="932"/>
      <c r="ED10" s="932"/>
      <c r="EE10" s="932"/>
      <c r="EF10" s="932"/>
      <c r="EG10" s="932"/>
      <c r="EH10" s="932"/>
      <c r="EI10" s="932"/>
      <c r="EJ10" s="932"/>
      <c r="EK10" s="932"/>
      <c r="EL10" s="932"/>
      <c r="EM10" s="932"/>
      <c r="EN10" s="932"/>
      <c r="EO10" s="932"/>
      <c r="EP10" s="932"/>
      <c r="EQ10" s="932"/>
      <c r="ER10" s="932"/>
      <c r="ES10" s="932"/>
      <c r="ET10" s="932"/>
      <c r="EU10" s="932"/>
      <c r="EV10" s="932"/>
      <c r="EW10" s="932"/>
      <c r="EX10" s="932"/>
      <c r="EY10" s="932"/>
      <c r="EZ10" s="932"/>
      <c r="FA10" s="932"/>
      <c r="FB10" s="932"/>
      <c r="FC10" s="932"/>
      <c r="FD10" s="932"/>
      <c r="FE10" s="932"/>
      <c r="FF10" s="932"/>
      <c r="FG10" s="932"/>
      <c r="FH10" s="932"/>
      <c r="FI10" s="932"/>
      <c r="FJ10" s="932"/>
      <c r="FK10" s="932"/>
      <c r="FL10" s="932"/>
      <c r="FM10" s="932"/>
      <c r="FN10" s="932"/>
      <c r="FO10" s="932"/>
      <c r="FP10" s="932"/>
      <c r="FQ10" s="932"/>
      <c r="FR10" s="932"/>
      <c r="FS10" s="932"/>
      <c r="FT10" s="932"/>
      <c r="FU10" s="932"/>
      <c r="FV10" s="932"/>
      <c r="FW10" s="932"/>
      <c r="FX10" s="932"/>
      <c r="FY10" s="932"/>
      <c r="FZ10" s="932"/>
      <c r="GA10" s="932"/>
      <c r="GB10" s="932"/>
      <c r="GC10" s="932"/>
      <c r="GD10" s="932"/>
      <c r="GE10" s="932"/>
      <c r="GF10" s="932"/>
      <c r="GG10" s="932"/>
      <c r="GH10" s="932"/>
      <c r="GI10" s="932"/>
      <c r="GJ10" s="932"/>
      <c r="GK10" s="932"/>
      <c r="GL10" s="932"/>
      <c r="GM10" s="932"/>
      <c r="GN10" s="932"/>
      <c r="GO10" s="932"/>
      <c r="GP10" s="932"/>
      <c r="GQ10" s="932"/>
      <c r="GR10" s="932"/>
      <c r="GS10" s="932"/>
      <c r="GT10" s="932"/>
      <c r="GU10" s="932"/>
      <c r="GV10" s="932"/>
      <c r="GW10" s="932"/>
      <c r="GX10" s="932"/>
      <c r="GY10" s="932"/>
      <c r="GZ10" s="932"/>
      <c r="HA10" s="932"/>
      <c r="HB10" s="932"/>
      <c r="HC10" s="932"/>
      <c r="HD10" s="932"/>
      <c r="HE10" s="932"/>
      <c r="HF10" s="932"/>
      <c r="HG10" s="932"/>
      <c r="HH10" s="932"/>
      <c r="HI10" s="932"/>
      <c r="HJ10" s="932"/>
      <c r="HK10" s="932"/>
      <c r="HL10" s="932"/>
      <c r="HM10" s="932"/>
      <c r="HN10" s="932"/>
      <c r="HO10" s="932"/>
      <c r="HP10" s="932"/>
      <c r="HQ10" s="932"/>
      <c r="HR10" s="932"/>
      <c r="HS10" s="932"/>
      <c r="HT10" s="932"/>
      <c r="HU10" s="932"/>
      <c r="HV10" s="932"/>
      <c r="HW10" s="932"/>
      <c r="HX10" s="932"/>
      <c r="HY10" s="932"/>
      <c r="HZ10" s="932"/>
      <c r="IA10" s="932"/>
      <c r="IB10" s="932"/>
      <c r="IC10" s="932"/>
      <c r="ID10" s="932"/>
      <c r="IE10" s="932"/>
      <c r="IF10" s="932"/>
      <c r="IG10" s="932"/>
      <c r="IH10" s="932"/>
      <c r="II10" s="932"/>
      <c r="IJ10" s="932"/>
      <c r="IK10" s="932"/>
      <c r="IL10" s="932"/>
      <c r="IM10" s="932"/>
      <c r="IN10" s="932"/>
      <c r="IO10" s="932"/>
      <c r="IP10" s="932"/>
      <c r="IQ10" s="932"/>
      <c r="IR10" s="932"/>
      <c r="IS10" s="932"/>
      <c r="IT10" s="932"/>
      <c r="IU10" s="932"/>
      <c r="IV10" s="932"/>
      <c r="IW10" s="932"/>
      <c r="IX10" s="932"/>
      <c r="IY10" s="932"/>
      <c r="IZ10" s="932"/>
      <c r="JA10" s="932"/>
      <c r="JB10" s="932"/>
      <c r="JC10" s="932"/>
      <c r="JD10" s="932"/>
      <c r="JE10" s="932"/>
      <c r="JF10" s="932"/>
      <c r="JG10" s="932"/>
      <c r="JH10" s="932"/>
      <c r="JI10" s="932"/>
      <c r="JJ10" s="932"/>
      <c r="JK10" s="932"/>
      <c r="JL10" s="932"/>
      <c r="JM10" s="932"/>
      <c r="JN10" s="932"/>
      <c r="JO10" s="932"/>
      <c r="JP10" s="932"/>
      <c r="JQ10" s="932"/>
      <c r="JR10" s="932"/>
      <c r="JS10" s="932"/>
      <c r="JT10" s="932"/>
      <c r="JU10" s="932"/>
      <c r="JV10" s="932"/>
      <c r="JW10" s="932"/>
      <c r="JX10" s="932"/>
      <c r="JY10" s="932"/>
      <c r="JZ10" s="932"/>
      <c r="KA10" s="932"/>
      <c r="KB10" s="932"/>
      <c r="KC10" s="932"/>
      <c r="KD10" s="932"/>
      <c r="KE10" s="932"/>
      <c r="KF10" s="932"/>
      <c r="KG10" s="932"/>
      <c r="KH10" s="932"/>
      <c r="KI10" s="932"/>
      <c r="KJ10" s="932"/>
      <c r="KK10" s="932"/>
      <c r="KL10" s="932"/>
      <c r="KM10" s="932"/>
      <c r="KN10" s="932"/>
      <c r="KO10" s="932"/>
      <c r="KP10" s="932"/>
      <c r="KQ10" s="932"/>
      <c r="KR10" s="932"/>
      <c r="KS10" s="932"/>
      <c r="KT10" s="932"/>
      <c r="KU10" s="932"/>
      <c r="KV10" s="932"/>
      <c r="KW10" s="932"/>
      <c r="KX10" s="932"/>
      <c r="KY10" s="932"/>
      <c r="KZ10" s="932"/>
      <c r="LA10" s="932"/>
      <c r="LB10" s="932"/>
      <c r="LC10" s="932"/>
      <c r="LD10" s="932"/>
      <c r="LE10" s="932"/>
      <c r="LF10" s="932"/>
      <c r="LG10" s="932"/>
      <c r="LH10" s="932"/>
      <c r="LI10" s="932"/>
      <c r="LJ10" s="932"/>
      <c r="LK10" s="932"/>
      <c r="LL10" s="932"/>
      <c r="LM10" s="932"/>
      <c r="LN10" s="932"/>
      <c r="LO10" s="932"/>
      <c r="LP10" s="932"/>
      <c r="LQ10" s="932"/>
      <c r="LR10" s="932"/>
      <c r="LS10" s="932"/>
      <c r="LT10" s="932"/>
      <c r="LU10" s="932"/>
      <c r="LV10" s="932"/>
      <c r="LW10" s="932"/>
      <c r="LX10" s="932"/>
      <c r="LY10" s="932"/>
      <c r="LZ10" s="932"/>
      <c r="MA10" s="932"/>
      <c r="MB10" s="932"/>
      <c r="MC10" s="932"/>
      <c r="MD10" s="932"/>
      <c r="ME10" s="932"/>
      <c r="MF10" s="932"/>
      <c r="MG10" s="932"/>
      <c r="MH10" s="932"/>
      <c r="MI10" s="932"/>
      <c r="MJ10" s="932"/>
      <c r="MK10" s="932"/>
      <c r="ML10" s="932"/>
      <c r="MM10" s="932"/>
      <c r="MN10" s="932"/>
      <c r="MO10" s="932"/>
      <c r="MP10" s="932"/>
      <c r="MQ10" s="932"/>
      <c r="MR10" s="932"/>
      <c r="MS10" s="932"/>
      <c r="MT10" s="932"/>
      <c r="MU10" s="932"/>
      <c r="MV10" s="932"/>
      <c r="MW10" s="932"/>
      <c r="MX10" s="932"/>
      <c r="MY10" s="932"/>
      <c r="MZ10" s="932"/>
      <c r="NA10" s="932"/>
      <c r="NB10" s="932"/>
      <c r="NC10" s="932"/>
      <c r="ND10" s="932"/>
      <c r="NE10" s="932"/>
      <c r="NF10" s="932"/>
      <c r="NG10" s="932"/>
      <c r="NH10" s="932"/>
      <c r="NI10" s="932"/>
      <c r="NJ10" s="932"/>
      <c r="NK10" s="932"/>
      <c r="NL10" s="932"/>
      <c r="NM10" s="932"/>
      <c r="NN10" s="932"/>
    </row>
    <row r="11" spans="1:378" s="934" customFormat="1" ht="18.5" hidden="1" outlineLevel="1">
      <c r="A11" s="987" t="str">
        <f t="shared" si="35"/>
        <v>1.3</v>
      </c>
      <c r="B11" s="933" t="s">
        <v>527</v>
      </c>
      <c r="C11" s="1027"/>
      <c r="E11" s="935"/>
      <c r="F11" s="959">
        <f>F9</f>
        <v>45695</v>
      </c>
      <c r="G11" s="960">
        <f>IF(ISBLANK(F11)," - ",IF(H11=0,F11,WORKDAY.INTL(F11,H11,1,Data!$C$3:$C$57)))</f>
        <v>46111</v>
      </c>
      <c r="H11" s="936">
        <v>265</v>
      </c>
      <c r="I11" s="937">
        <v>0.9</v>
      </c>
      <c r="J11" s="937">
        <f t="shared" ca="1" si="36"/>
        <v>0.93509615384615385</v>
      </c>
      <c r="K11" s="938"/>
      <c r="L11" s="938"/>
      <c r="M11" s="938"/>
      <c r="N11" s="966"/>
      <c r="O11" s="932"/>
      <c r="P11" s="932"/>
      <c r="Q11" s="932"/>
      <c r="R11" s="932"/>
      <c r="S11" s="932"/>
      <c r="T11" s="932"/>
      <c r="U11" s="932"/>
      <c r="V11" s="932"/>
      <c r="W11" s="932"/>
      <c r="X11" s="932"/>
      <c r="Y11" s="932"/>
      <c r="Z11" s="932"/>
      <c r="AA11" s="932"/>
      <c r="AB11" s="932"/>
      <c r="AC11" s="932"/>
      <c r="AD11" s="932"/>
      <c r="AE11" s="932"/>
      <c r="AF11" s="932"/>
      <c r="AG11" s="932"/>
      <c r="AH11" s="932"/>
      <c r="AI11" s="932"/>
      <c r="AJ11" s="932"/>
      <c r="AK11" s="932"/>
      <c r="AL11" s="932"/>
      <c r="AM11" s="932"/>
      <c r="AN11" s="932"/>
      <c r="AO11" s="932"/>
      <c r="AP11" s="932"/>
      <c r="AQ11" s="932"/>
      <c r="AR11" s="932"/>
      <c r="AS11" s="932"/>
      <c r="AT11" s="932"/>
      <c r="AU11" s="932"/>
      <c r="AV11" s="932"/>
      <c r="AW11" s="932"/>
      <c r="AX11" s="932"/>
      <c r="AY11" s="932"/>
      <c r="AZ11" s="932"/>
      <c r="BA11" s="932"/>
      <c r="BB11" s="932"/>
      <c r="BC11" s="932"/>
      <c r="BD11" s="932"/>
      <c r="BE11" s="932"/>
      <c r="BF11" s="932"/>
      <c r="BG11" s="932"/>
      <c r="BH11" s="932"/>
      <c r="BI11" s="932"/>
      <c r="BJ11" s="932"/>
      <c r="BK11" s="932"/>
      <c r="BL11" s="932"/>
      <c r="BM11" s="932"/>
      <c r="BN11" s="932"/>
      <c r="BO11" s="932"/>
      <c r="BP11" s="932"/>
      <c r="BQ11" s="932"/>
      <c r="BR11" s="932"/>
      <c r="BS11" s="932"/>
      <c r="BT11" s="932"/>
      <c r="BU11" s="932"/>
      <c r="BV11" s="932"/>
      <c r="BW11" s="932"/>
      <c r="BX11" s="932"/>
      <c r="BY11" s="932"/>
      <c r="BZ11" s="932"/>
      <c r="CA11" s="932"/>
      <c r="CB11" s="932"/>
      <c r="CC11" s="932"/>
      <c r="CD11" s="932"/>
      <c r="CE11" s="932"/>
      <c r="CF11" s="932"/>
      <c r="CG11" s="932"/>
      <c r="CH11" s="932"/>
      <c r="CI11" s="932"/>
      <c r="CJ11" s="932"/>
      <c r="CK11" s="932"/>
      <c r="CL11" s="932"/>
      <c r="CM11" s="932"/>
      <c r="CN11" s="932"/>
      <c r="CO11" s="932"/>
      <c r="CP11" s="932"/>
      <c r="CQ11" s="932"/>
      <c r="CR11" s="932"/>
      <c r="CS11" s="932"/>
      <c r="CT11" s="932"/>
      <c r="CU11" s="932"/>
      <c r="CV11" s="932"/>
      <c r="CW11" s="932"/>
      <c r="CX11" s="932"/>
      <c r="CY11" s="932"/>
      <c r="CZ11" s="932"/>
      <c r="DA11" s="932"/>
      <c r="DB11" s="932"/>
      <c r="DC11" s="932"/>
      <c r="DD11" s="932"/>
      <c r="DE11" s="932"/>
      <c r="DF11" s="932"/>
      <c r="DG11" s="932"/>
      <c r="DH11" s="932"/>
      <c r="DI11" s="932"/>
      <c r="DJ11" s="932"/>
      <c r="DK11" s="932"/>
      <c r="DL11" s="932"/>
      <c r="DM11" s="932"/>
      <c r="DN11" s="932"/>
      <c r="DO11" s="932"/>
      <c r="DP11" s="932"/>
      <c r="DQ11" s="932"/>
      <c r="DR11" s="932"/>
      <c r="DS11" s="932"/>
      <c r="DT11" s="932"/>
      <c r="DU11" s="932"/>
      <c r="DV11" s="932"/>
      <c r="DW11" s="932"/>
      <c r="DX11" s="932"/>
      <c r="DY11" s="932"/>
      <c r="DZ11" s="932"/>
      <c r="EA11" s="932"/>
      <c r="EB11" s="932"/>
      <c r="EC11" s="932"/>
      <c r="ED11" s="932"/>
      <c r="EE11" s="932"/>
      <c r="EF11" s="932"/>
      <c r="EG11" s="932"/>
      <c r="EH11" s="932"/>
      <c r="EI11" s="932"/>
      <c r="EJ11" s="932"/>
      <c r="EK11" s="932"/>
      <c r="EL11" s="932"/>
      <c r="EM11" s="932"/>
      <c r="EN11" s="932"/>
      <c r="EO11" s="932"/>
      <c r="EP11" s="932"/>
      <c r="EQ11" s="932"/>
      <c r="ER11" s="932"/>
      <c r="ES11" s="932"/>
      <c r="ET11" s="932"/>
      <c r="EU11" s="932"/>
      <c r="EV11" s="932"/>
      <c r="EW11" s="932"/>
      <c r="EX11" s="932"/>
      <c r="EY11" s="932"/>
      <c r="EZ11" s="932"/>
      <c r="FA11" s="932"/>
      <c r="FB11" s="932"/>
      <c r="FC11" s="932"/>
      <c r="FD11" s="932"/>
      <c r="FE11" s="932"/>
      <c r="FF11" s="932"/>
      <c r="FG11" s="932"/>
      <c r="FH11" s="932"/>
      <c r="FI11" s="932"/>
      <c r="FJ11" s="932"/>
      <c r="FK11" s="932"/>
      <c r="FL11" s="932"/>
      <c r="FM11" s="932"/>
      <c r="FN11" s="932"/>
      <c r="FO11" s="932"/>
      <c r="FP11" s="932"/>
      <c r="FQ11" s="932"/>
      <c r="FR11" s="932"/>
      <c r="FS11" s="932"/>
      <c r="FT11" s="932"/>
      <c r="FU11" s="932"/>
      <c r="FV11" s="932"/>
      <c r="FW11" s="932"/>
      <c r="FX11" s="932"/>
      <c r="FY11" s="932"/>
      <c r="FZ11" s="932"/>
      <c r="GA11" s="932"/>
      <c r="GB11" s="932"/>
      <c r="GC11" s="932"/>
      <c r="GD11" s="932"/>
      <c r="GE11" s="932"/>
      <c r="GF11" s="932"/>
      <c r="GG11" s="932"/>
      <c r="GH11" s="932"/>
      <c r="GI11" s="932"/>
      <c r="GJ11" s="932"/>
      <c r="GK11" s="932"/>
      <c r="GL11" s="932"/>
      <c r="GM11" s="932"/>
      <c r="GN11" s="932"/>
      <c r="GO11" s="932"/>
      <c r="GP11" s="932"/>
      <c r="GQ11" s="932"/>
      <c r="GR11" s="932"/>
      <c r="GS11" s="932"/>
      <c r="GT11" s="932"/>
      <c r="GU11" s="932"/>
      <c r="GV11" s="932"/>
      <c r="GW11" s="932"/>
      <c r="GX11" s="932"/>
      <c r="GY11" s="932"/>
      <c r="GZ11" s="932"/>
      <c r="HA11" s="932"/>
      <c r="HB11" s="932"/>
      <c r="HC11" s="932"/>
      <c r="HD11" s="932"/>
      <c r="HE11" s="932"/>
      <c r="HF11" s="932"/>
      <c r="HG11" s="932"/>
      <c r="HH11" s="932"/>
      <c r="HI11" s="932"/>
      <c r="HJ11" s="932"/>
      <c r="HK11" s="932"/>
      <c r="HL11" s="932"/>
      <c r="HM11" s="932"/>
      <c r="HN11" s="932"/>
      <c r="HO11" s="932"/>
      <c r="HP11" s="932"/>
      <c r="HQ11" s="932"/>
      <c r="HR11" s="932"/>
      <c r="HS11" s="932"/>
      <c r="HT11" s="932"/>
      <c r="HU11" s="932"/>
      <c r="HV11" s="932"/>
      <c r="HW11" s="932"/>
      <c r="HX11" s="932"/>
      <c r="HY11" s="932"/>
      <c r="HZ11" s="932"/>
      <c r="IA11" s="932"/>
      <c r="IB11" s="932"/>
      <c r="IC11" s="932"/>
      <c r="ID11" s="932"/>
      <c r="IE11" s="932"/>
      <c r="IF11" s="932"/>
      <c r="IG11" s="932"/>
      <c r="IH11" s="932"/>
      <c r="II11" s="932"/>
      <c r="IJ11" s="932"/>
      <c r="IK11" s="932"/>
      <c r="IL11" s="932"/>
      <c r="IM11" s="932"/>
      <c r="IN11" s="932"/>
      <c r="IO11" s="932"/>
      <c r="IP11" s="932"/>
      <c r="IQ11" s="932"/>
      <c r="IR11" s="932"/>
      <c r="IS11" s="932"/>
      <c r="IT11" s="932"/>
      <c r="IU11" s="932"/>
      <c r="IV11" s="932"/>
      <c r="IW11" s="932"/>
      <c r="IX11" s="932"/>
      <c r="IY11" s="932"/>
      <c r="IZ11" s="932"/>
      <c r="JA11" s="932"/>
      <c r="JB11" s="932"/>
      <c r="JC11" s="932"/>
      <c r="JD11" s="932"/>
      <c r="JE11" s="932"/>
      <c r="JF11" s="932"/>
      <c r="JG11" s="932"/>
      <c r="JH11" s="932"/>
      <c r="JI11" s="932"/>
      <c r="JJ11" s="932"/>
      <c r="JK11" s="932"/>
      <c r="JL11" s="932"/>
      <c r="JM11" s="932"/>
      <c r="JN11" s="932"/>
      <c r="JO11" s="932"/>
      <c r="JP11" s="932"/>
      <c r="JQ11" s="932"/>
      <c r="JR11" s="932"/>
      <c r="JS11" s="932"/>
      <c r="JT11" s="932"/>
      <c r="JU11" s="932"/>
      <c r="JV11" s="932"/>
      <c r="JW11" s="932"/>
      <c r="JX11" s="932"/>
      <c r="JY11" s="932"/>
      <c r="JZ11" s="932"/>
      <c r="KA11" s="932"/>
      <c r="KB11" s="932"/>
      <c r="KC11" s="932"/>
      <c r="KD11" s="932"/>
      <c r="KE11" s="932"/>
      <c r="KF11" s="932"/>
      <c r="KG11" s="932"/>
      <c r="KH11" s="932"/>
      <c r="KI11" s="932"/>
      <c r="KJ11" s="932"/>
      <c r="KK11" s="932"/>
      <c r="KL11" s="932"/>
      <c r="KM11" s="932"/>
      <c r="KN11" s="932"/>
      <c r="KO11" s="932"/>
      <c r="KP11" s="932"/>
      <c r="KQ11" s="932"/>
      <c r="KR11" s="932"/>
      <c r="KS11" s="932"/>
      <c r="KT11" s="932"/>
      <c r="KU11" s="932"/>
      <c r="KV11" s="932"/>
      <c r="KW11" s="932"/>
      <c r="KX11" s="932"/>
      <c r="KY11" s="932"/>
      <c r="KZ11" s="932"/>
      <c r="LA11" s="932"/>
      <c r="LB11" s="932"/>
      <c r="LC11" s="932"/>
      <c r="LD11" s="932"/>
      <c r="LE11" s="932"/>
      <c r="LF11" s="932"/>
      <c r="LG11" s="932"/>
      <c r="LH11" s="932"/>
      <c r="LI11" s="932"/>
      <c r="LJ11" s="932"/>
      <c r="LK11" s="932"/>
      <c r="LL11" s="932"/>
      <c r="LM11" s="932"/>
      <c r="LN11" s="932"/>
      <c r="LO11" s="932"/>
      <c r="LP11" s="932"/>
      <c r="LQ11" s="932"/>
      <c r="LR11" s="932"/>
      <c r="LS11" s="932"/>
      <c r="LT11" s="932"/>
      <c r="LU11" s="932"/>
      <c r="LV11" s="932"/>
      <c r="LW11" s="932"/>
      <c r="LX11" s="932"/>
      <c r="LY11" s="932"/>
      <c r="LZ11" s="932"/>
      <c r="MA11" s="932"/>
      <c r="MB11" s="932"/>
      <c r="MC11" s="932"/>
      <c r="MD11" s="932"/>
      <c r="ME11" s="932"/>
      <c r="MF11" s="932"/>
      <c r="MG11" s="932"/>
      <c r="MH11" s="932"/>
      <c r="MI11" s="932"/>
      <c r="MJ11" s="932"/>
      <c r="MK11" s="932"/>
      <c r="ML11" s="932"/>
      <c r="MM11" s="932"/>
      <c r="MN11" s="932"/>
      <c r="MO11" s="932"/>
      <c r="MP11" s="932"/>
      <c r="MQ11" s="932"/>
      <c r="MR11" s="932"/>
      <c r="MS11" s="932"/>
      <c r="MT11" s="932"/>
      <c r="MU11" s="932"/>
      <c r="MV11" s="932"/>
      <c r="MW11" s="932"/>
      <c r="MX11" s="932"/>
      <c r="MY11" s="932"/>
      <c r="MZ11" s="932"/>
      <c r="NA11" s="932"/>
      <c r="NB11" s="932"/>
      <c r="NC11" s="932"/>
      <c r="ND11" s="932"/>
      <c r="NE11" s="932"/>
      <c r="NF11" s="932"/>
      <c r="NG11" s="932"/>
      <c r="NH11" s="932"/>
      <c r="NI11" s="932"/>
      <c r="NJ11" s="932"/>
      <c r="NK11" s="932"/>
      <c r="NL11" s="932"/>
      <c r="NM11" s="932"/>
      <c r="NN11" s="932"/>
    </row>
    <row r="12" spans="1:378" s="934" customFormat="1" ht="18.5" hidden="1" outlineLevel="1">
      <c r="A12" s="987" t="str">
        <f t="shared" si="35"/>
        <v>1.4</v>
      </c>
      <c r="B12" s="933" t="s">
        <v>528</v>
      </c>
      <c r="C12" s="1027"/>
      <c r="E12" s="935"/>
      <c r="F12" s="959">
        <f>F9</f>
        <v>45695</v>
      </c>
      <c r="G12" s="960">
        <f>IF(ISBLANK(F12)," - ",IF(H12=0,F12,WORKDAY.INTL(F12,H12,1,Data!$C$3:$C$57)))</f>
        <v>46045</v>
      </c>
      <c r="H12" s="936">
        <v>219</v>
      </c>
      <c r="I12" s="937">
        <v>1</v>
      </c>
      <c r="J12" s="937">
        <f t="shared" ca="1" si="36"/>
        <v>1</v>
      </c>
      <c r="K12" s="938"/>
      <c r="L12" s="938"/>
      <c r="M12" s="938"/>
      <c r="N12" s="966"/>
      <c r="O12" s="932"/>
      <c r="P12" s="932"/>
      <c r="Q12" s="932"/>
      <c r="R12" s="932"/>
      <c r="S12" s="932"/>
      <c r="T12" s="932"/>
      <c r="U12" s="932"/>
      <c r="V12" s="932"/>
      <c r="W12" s="932"/>
      <c r="X12" s="932"/>
      <c r="Y12" s="932"/>
      <c r="Z12" s="932"/>
      <c r="AA12" s="932"/>
      <c r="AB12" s="932"/>
      <c r="AC12" s="932"/>
      <c r="AD12" s="932"/>
      <c r="AE12" s="932"/>
      <c r="AF12" s="932"/>
      <c r="AG12" s="932"/>
      <c r="AH12" s="932"/>
      <c r="AI12" s="932"/>
      <c r="AJ12" s="932"/>
      <c r="AK12" s="932"/>
      <c r="AL12" s="932"/>
      <c r="AM12" s="932"/>
      <c r="AN12" s="932"/>
      <c r="AO12" s="932"/>
      <c r="AP12" s="932"/>
      <c r="AQ12" s="932"/>
      <c r="AR12" s="932"/>
      <c r="AS12" s="932"/>
      <c r="AT12" s="932"/>
      <c r="AU12" s="932"/>
      <c r="AV12" s="932"/>
      <c r="AW12" s="932"/>
      <c r="AX12" s="932"/>
      <c r="AY12" s="932"/>
      <c r="AZ12" s="932"/>
      <c r="BA12" s="932"/>
      <c r="BB12" s="932"/>
      <c r="BC12" s="932"/>
      <c r="BD12" s="932"/>
      <c r="BE12" s="932"/>
      <c r="BF12" s="932"/>
      <c r="BG12" s="932"/>
      <c r="BH12" s="932"/>
      <c r="BI12" s="932"/>
      <c r="BJ12" s="932"/>
      <c r="BK12" s="932"/>
      <c r="BL12" s="932"/>
      <c r="BM12" s="932"/>
      <c r="BN12" s="932"/>
      <c r="BO12" s="932"/>
      <c r="BP12" s="932"/>
      <c r="BQ12" s="932"/>
      <c r="BR12" s="932"/>
      <c r="BS12" s="932"/>
      <c r="BT12" s="932"/>
      <c r="BU12" s="932"/>
      <c r="BV12" s="932"/>
      <c r="BW12" s="932"/>
      <c r="BX12" s="932"/>
      <c r="BY12" s="932"/>
      <c r="BZ12" s="932"/>
      <c r="CA12" s="932"/>
      <c r="CB12" s="932"/>
      <c r="CC12" s="932"/>
      <c r="CD12" s="932"/>
      <c r="CE12" s="932"/>
      <c r="CF12" s="932"/>
      <c r="CG12" s="932"/>
      <c r="CH12" s="932"/>
      <c r="CI12" s="932"/>
      <c r="CJ12" s="932"/>
      <c r="CK12" s="932"/>
      <c r="CL12" s="932"/>
      <c r="CM12" s="932"/>
      <c r="CN12" s="932"/>
      <c r="CO12" s="932"/>
      <c r="CP12" s="932"/>
      <c r="CQ12" s="932"/>
      <c r="CR12" s="932"/>
      <c r="CS12" s="932"/>
      <c r="CT12" s="932"/>
      <c r="CU12" s="932"/>
      <c r="CV12" s="932"/>
      <c r="CW12" s="932"/>
      <c r="CX12" s="932"/>
      <c r="CY12" s="932"/>
      <c r="CZ12" s="932"/>
      <c r="DA12" s="932"/>
      <c r="DB12" s="932"/>
      <c r="DC12" s="932"/>
      <c r="DD12" s="932"/>
      <c r="DE12" s="932"/>
      <c r="DF12" s="932"/>
      <c r="DG12" s="932"/>
      <c r="DH12" s="932"/>
      <c r="DI12" s="932"/>
      <c r="DJ12" s="932"/>
      <c r="DK12" s="932"/>
      <c r="DL12" s="932"/>
      <c r="DM12" s="932"/>
      <c r="DN12" s="932"/>
      <c r="DO12" s="932"/>
      <c r="DP12" s="932"/>
      <c r="DQ12" s="932"/>
      <c r="DR12" s="932"/>
      <c r="DS12" s="932"/>
      <c r="DT12" s="932"/>
      <c r="DU12" s="932"/>
      <c r="DV12" s="932"/>
      <c r="DW12" s="932"/>
      <c r="DX12" s="932"/>
      <c r="DY12" s="932"/>
      <c r="DZ12" s="932"/>
      <c r="EA12" s="932"/>
      <c r="EB12" s="932"/>
      <c r="EC12" s="932"/>
      <c r="ED12" s="932"/>
      <c r="EE12" s="932"/>
      <c r="EF12" s="932"/>
      <c r="EG12" s="932"/>
      <c r="EH12" s="932"/>
      <c r="EI12" s="932"/>
      <c r="EJ12" s="932"/>
      <c r="EK12" s="932"/>
      <c r="EL12" s="932"/>
      <c r="EM12" s="932"/>
      <c r="EN12" s="932"/>
      <c r="EO12" s="932"/>
      <c r="EP12" s="932"/>
      <c r="EQ12" s="932"/>
      <c r="ER12" s="932"/>
      <c r="ES12" s="932"/>
      <c r="ET12" s="932"/>
      <c r="EU12" s="932"/>
      <c r="EV12" s="932"/>
      <c r="EW12" s="932"/>
      <c r="EX12" s="932"/>
      <c r="EY12" s="932"/>
      <c r="EZ12" s="932"/>
      <c r="FA12" s="932"/>
      <c r="FB12" s="932"/>
      <c r="FC12" s="932"/>
      <c r="FD12" s="932"/>
      <c r="FE12" s="932"/>
      <c r="FF12" s="932"/>
      <c r="FG12" s="932"/>
      <c r="FH12" s="932"/>
      <c r="FI12" s="932"/>
      <c r="FJ12" s="932"/>
      <c r="FK12" s="932"/>
      <c r="FL12" s="932"/>
      <c r="FM12" s="932"/>
      <c r="FN12" s="932"/>
      <c r="FO12" s="932"/>
      <c r="FP12" s="932"/>
      <c r="FQ12" s="932"/>
      <c r="FR12" s="932"/>
      <c r="FS12" s="932"/>
      <c r="FT12" s="932"/>
      <c r="FU12" s="932"/>
      <c r="FV12" s="932"/>
      <c r="FW12" s="932"/>
      <c r="FX12" s="932"/>
      <c r="FY12" s="932"/>
      <c r="FZ12" s="932"/>
      <c r="GA12" s="932"/>
      <c r="GB12" s="932"/>
      <c r="GC12" s="932"/>
      <c r="GD12" s="932"/>
      <c r="GE12" s="932"/>
      <c r="GF12" s="932"/>
      <c r="GG12" s="932"/>
      <c r="GH12" s="932"/>
      <c r="GI12" s="932"/>
      <c r="GJ12" s="932"/>
      <c r="GK12" s="932"/>
      <c r="GL12" s="932"/>
      <c r="GM12" s="932"/>
      <c r="GN12" s="932"/>
      <c r="GO12" s="932"/>
      <c r="GP12" s="932"/>
      <c r="GQ12" s="932"/>
      <c r="GR12" s="932"/>
      <c r="GS12" s="932"/>
      <c r="GT12" s="932"/>
      <c r="GU12" s="932"/>
      <c r="GV12" s="932"/>
      <c r="GW12" s="932"/>
      <c r="GX12" s="932"/>
      <c r="GY12" s="932"/>
      <c r="GZ12" s="932"/>
      <c r="HA12" s="932"/>
      <c r="HB12" s="932"/>
      <c r="HC12" s="932"/>
      <c r="HD12" s="932"/>
      <c r="HE12" s="932"/>
      <c r="HF12" s="932"/>
      <c r="HG12" s="932"/>
      <c r="HH12" s="932"/>
      <c r="HI12" s="932"/>
      <c r="HJ12" s="932"/>
      <c r="HK12" s="932"/>
      <c r="HL12" s="932"/>
      <c r="HM12" s="932"/>
      <c r="HN12" s="932"/>
      <c r="HO12" s="932"/>
      <c r="HP12" s="932"/>
      <c r="HQ12" s="932"/>
      <c r="HR12" s="932"/>
      <c r="HS12" s="932"/>
      <c r="HT12" s="932"/>
      <c r="HU12" s="932"/>
      <c r="HV12" s="932"/>
      <c r="HW12" s="932"/>
      <c r="HX12" s="932"/>
      <c r="HY12" s="932"/>
      <c r="HZ12" s="932"/>
      <c r="IA12" s="932"/>
      <c r="IB12" s="932"/>
      <c r="IC12" s="932"/>
      <c r="ID12" s="932"/>
      <c r="IE12" s="932"/>
      <c r="IF12" s="932"/>
      <c r="IG12" s="932"/>
      <c r="IH12" s="932"/>
      <c r="II12" s="932"/>
      <c r="IJ12" s="932"/>
      <c r="IK12" s="932"/>
      <c r="IL12" s="932"/>
      <c r="IM12" s="932"/>
      <c r="IN12" s="932"/>
      <c r="IO12" s="932"/>
      <c r="IP12" s="932"/>
      <c r="IQ12" s="932"/>
      <c r="IR12" s="932"/>
      <c r="IS12" s="932"/>
      <c r="IT12" s="932"/>
      <c r="IU12" s="932"/>
      <c r="IV12" s="932"/>
      <c r="IW12" s="932"/>
      <c r="IX12" s="932"/>
      <c r="IY12" s="932"/>
      <c r="IZ12" s="932"/>
      <c r="JA12" s="932"/>
      <c r="JB12" s="932"/>
      <c r="JC12" s="932"/>
      <c r="JD12" s="932"/>
      <c r="JE12" s="932"/>
      <c r="JF12" s="932"/>
      <c r="JG12" s="932"/>
      <c r="JH12" s="932"/>
      <c r="JI12" s="932"/>
      <c r="JJ12" s="932"/>
      <c r="JK12" s="932"/>
      <c r="JL12" s="932"/>
      <c r="JM12" s="932"/>
      <c r="JN12" s="932"/>
      <c r="JO12" s="932"/>
      <c r="JP12" s="932"/>
      <c r="JQ12" s="932"/>
      <c r="JR12" s="932"/>
      <c r="JS12" s="932"/>
      <c r="JT12" s="932"/>
      <c r="JU12" s="932"/>
      <c r="JV12" s="932"/>
      <c r="JW12" s="932"/>
      <c r="JX12" s="932"/>
      <c r="JY12" s="932"/>
      <c r="JZ12" s="932"/>
      <c r="KA12" s="932"/>
      <c r="KB12" s="932"/>
      <c r="KC12" s="932"/>
      <c r="KD12" s="932"/>
      <c r="KE12" s="932"/>
      <c r="KF12" s="932"/>
      <c r="KG12" s="932"/>
      <c r="KH12" s="932"/>
      <c r="KI12" s="932"/>
      <c r="KJ12" s="932"/>
      <c r="KK12" s="932"/>
      <c r="KL12" s="932"/>
      <c r="KM12" s="932"/>
      <c r="KN12" s="932"/>
      <c r="KO12" s="932"/>
      <c r="KP12" s="932"/>
      <c r="KQ12" s="932"/>
      <c r="KR12" s="932"/>
      <c r="KS12" s="932"/>
      <c r="KT12" s="932"/>
      <c r="KU12" s="932"/>
      <c r="KV12" s="932"/>
      <c r="KW12" s="932"/>
      <c r="KX12" s="932"/>
      <c r="KY12" s="932"/>
      <c r="KZ12" s="932"/>
      <c r="LA12" s="932"/>
      <c r="LB12" s="932"/>
      <c r="LC12" s="932"/>
      <c r="LD12" s="932"/>
      <c r="LE12" s="932"/>
      <c r="LF12" s="932"/>
      <c r="LG12" s="932"/>
      <c r="LH12" s="932"/>
      <c r="LI12" s="932"/>
      <c r="LJ12" s="932"/>
      <c r="LK12" s="932"/>
      <c r="LL12" s="932"/>
      <c r="LM12" s="932"/>
      <c r="LN12" s="932"/>
      <c r="LO12" s="932"/>
      <c r="LP12" s="932"/>
      <c r="LQ12" s="932"/>
      <c r="LR12" s="932"/>
      <c r="LS12" s="932"/>
      <c r="LT12" s="932"/>
      <c r="LU12" s="932"/>
      <c r="LV12" s="932"/>
      <c r="LW12" s="932"/>
      <c r="LX12" s="932"/>
      <c r="LY12" s="932"/>
      <c r="LZ12" s="932"/>
      <c r="MA12" s="932"/>
      <c r="MB12" s="932"/>
      <c r="MC12" s="932"/>
      <c r="MD12" s="932"/>
      <c r="ME12" s="932"/>
      <c r="MF12" s="932"/>
      <c r="MG12" s="932"/>
      <c r="MH12" s="932"/>
      <c r="MI12" s="932"/>
      <c r="MJ12" s="932"/>
      <c r="MK12" s="932"/>
      <c r="ML12" s="932"/>
      <c r="MM12" s="932"/>
      <c r="MN12" s="932"/>
      <c r="MO12" s="932"/>
      <c r="MP12" s="932"/>
      <c r="MQ12" s="932"/>
      <c r="MR12" s="932"/>
      <c r="MS12" s="932"/>
      <c r="MT12" s="932"/>
      <c r="MU12" s="932"/>
      <c r="MV12" s="932"/>
      <c r="MW12" s="932"/>
      <c r="MX12" s="932"/>
      <c r="MY12" s="932"/>
      <c r="MZ12" s="932"/>
      <c r="NA12" s="932"/>
      <c r="NB12" s="932"/>
      <c r="NC12" s="932"/>
      <c r="ND12" s="932"/>
      <c r="NE12" s="932"/>
      <c r="NF12" s="932"/>
      <c r="NG12" s="932"/>
      <c r="NH12" s="932"/>
      <c r="NI12" s="932"/>
      <c r="NJ12" s="932"/>
      <c r="NK12" s="932"/>
      <c r="NL12" s="932"/>
      <c r="NM12" s="932"/>
      <c r="NN12" s="932"/>
    </row>
    <row r="13" spans="1:378" s="934" customFormat="1" ht="24" hidden="1" outlineLevel="1">
      <c r="A13" s="987" t="str">
        <f t="shared" si="35"/>
        <v>1.5</v>
      </c>
      <c r="B13" s="933" t="s">
        <v>529</v>
      </c>
      <c r="C13" s="1027"/>
      <c r="E13" s="935"/>
      <c r="F13" s="959">
        <f>F9</f>
        <v>45695</v>
      </c>
      <c r="G13" s="960">
        <f>IF(ISBLANK(F13)," - ",IF(H13=0,F13,WORKDAY.INTL(F13,H13,1,Data!$C$3:$C$57)))</f>
        <v>45968</v>
      </c>
      <c r="H13" s="936">
        <v>189</v>
      </c>
      <c r="I13" s="937">
        <v>1</v>
      </c>
      <c r="J13" s="937">
        <f t="shared" ca="1" si="36"/>
        <v>1</v>
      </c>
      <c r="K13" s="938"/>
      <c r="L13" s="938"/>
      <c r="M13" s="938"/>
      <c r="N13" s="966"/>
      <c r="O13" s="932"/>
      <c r="P13" s="932"/>
      <c r="Q13" s="932"/>
      <c r="R13" s="932"/>
      <c r="S13" s="932"/>
      <c r="T13" s="932"/>
      <c r="U13" s="932"/>
      <c r="V13" s="932"/>
      <c r="W13" s="932"/>
      <c r="X13" s="932"/>
      <c r="Y13" s="932"/>
      <c r="Z13" s="932"/>
      <c r="AA13" s="932"/>
      <c r="AB13" s="932"/>
      <c r="AC13" s="932"/>
      <c r="AD13" s="932"/>
      <c r="AE13" s="932"/>
      <c r="AF13" s="932"/>
      <c r="AG13" s="932"/>
      <c r="AH13" s="932"/>
      <c r="AI13" s="932"/>
      <c r="AJ13" s="932"/>
      <c r="AK13" s="932"/>
      <c r="AL13" s="932"/>
      <c r="AM13" s="932"/>
      <c r="AN13" s="932"/>
      <c r="AO13" s="932"/>
      <c r="AP13" s="932"/>
      <c r="AQ13" s="932"/>
      <c r="AR13" s="932"/>
      <c r="AS13" s="932"/>
      <c r="AT13" s="932"/>
      <c r="AU13" s="932"/>
      <c r="AV13" s="932"/>
      <c r="AW13" s="932"/>
      <c r="AX13" s="932"/>
      <c r="AY13" s="932"/>
      <c r="AZ13" s="932"/>
      <c r="BA13" s="932"/>
      <c r="BB13" s="932"/>
      <c r="BC13" s="932"/>
      <c r="BD13" s="932"/>
      <c r="BE13" s="932"/>
      <c r="BF13" s="932"/>
      <c r="BG13" s="932"/>
      <c r="BH13" s="932"/>
      <c r="BI13" s="932"/>
      <c r="BJ13" s="932"/>
      <c r="BK13" s="932"/>
      <c r="BL13" s="932"/>
      <c r="BM13" s="932"/>
      <c r="BN13" s="932"/>
      <c r="BO13" s="932"/>
      <c r="BP13" s="932"/>
      <c r="BQ13" s="932"/>
      <c r="BR13" s="932"/>
      <c r="BS13" s="932"/>
      <c r="BT13" s="932"/>
      <c r="BU13" s="932"/>
      <c r="BV13" s="932"/>
      <c r="BW13" s="932"/>
      <c r="BX13" s="932"/>
      <c r="BY13" s="932"/>
      <c r="BZ13" s="932"/>
      <c r="CA13" s="932"/>
      <c r="CB13" s="932"/>
      <c r="CC13" s="932"/>
      <c r="CD13" s="932"/>
      <c r="CE13" s="932"/>
      <c r="CF13" s="932"/>
      <c r="CG13" s="932"/>
      <c r="CH13" s="932"/>
      <c r="CI13" s="932"/>
      <c r="CJ13" s="932"/>
      <c r="CK13" s="932"/>
      <c r="CL13" s="932"/>
      <c r="CM13" s="932"/>
      <c r="CN13" s="932"/>
      <c r="CO13" s="932"/>
      <c r="CP13" s="932"/>
      <c r="CQ13" s="932"/>
      <c r="CR13" s="932"/>
      <c r="CS13" s="932"/>
      <c r="CT13" s="932"/>
      <c r="CU13" s="932"/>
      <c r="CV13" s="932"/>
      <c r="CW13" s="932"/>
      <c r="CX13" s="932"/>
      <c r="CY13" s="932"/>
      <c r="CZ13" s="932"/>
      <c r="DA13" s="932"/>
      <c r="DB13" s="932"/>
      <c r="DC13" s="932"/>
      <c r="DD13" s="932"/>
      <c r="DE13" s="932"/>
      <c r="DF13" s="932"/>
      <c r="DG13" s="932"/>
      <c r="DH13" s="932"/>
      <c r="DI13" s="932"/>
      <c r="DJ13" s="932"/>
      <c r="DK13" s="932"/>
      <c r="DL13" s="932"/>
      <c r="DM13" s="932"/>
      <c r="DN13" s="932"/>
      <c r="DO13" s="932"/>
      <c r="DP13" s="932"/>
      <c r="DQ13" s="932"/>
      <c r="DR13" s="932"/>
      <c r="DS13" s="932"/>
      <c r="DT13" s="932"/>
      <c r="DU13" s="932"/>
      <c r="DV13" s="932"/>
      <c r="DW13" s="932"/>
      <c r="DX13" s="932"/>
      <c r="DY13" s="932"/>
      <c r="DZ13" s="932"/>
      <c r="EA13" s="932"/>
      <c r="EB13" s="932"/>
      <c r="EC13" s="932"/>
      <c r="ED13" s="932"/>
      <c r="EE13" s="932"/>
      <c r="EF13" s="932"/>
      <c r="EG13" s="932"/>
      <c r="EH13" s="932"/>
      <c r="EI13" s="932"/>
      <c r="EJ13" s="932"/>
      <c r="EK13" s="932"/>
      <c r="EL13" s="932"/>
      <c r="EM13" s="932"/>
      <c r="EN13" s="932"/>
      <c r="EO13" s="932"/>
      <c r="EP13" s="932"/>
      <c r="EQ13" s="932"/>
      <c r="ER13" s="932"/>
      <c r="ES13" s="932"/>
      <c r="ET13" s="932"/>
      <c r="EU13" s="932"/>
      <c r="EV13" s="932"/>
      <c r="EW13" s="932"/>
      <c r="EX13" s="932"/>
      <c r="EY13" s="932"/>
      <c r="EZ13" s="932"/>
      <c r="FA13" s="932"/>
      <c r="FB13" s="932"/>
      <c r="FC13" s="932"/>
      <c r="FD13" s="932"/>
      <c r="FE13" s="932"/>
      <c r="FF13" s="932"/>
      <c r="FG13" s="932"/>
      <c r="FH13" s="932"/>
      <c r="FI13" s="932"/>
      <c r="FJ13" s="932"/>
      <c r="FK13" s="932"/>
      <c r="FL13" s="932"/>
      <c r="FM13" s="932"/>
      <c r="FN13" s="932"/>
      <c r="FO13" s="932"/>
      <c r="FP13" s="932"/>
      <c r="FQ13" s="932"/>
      <c r="FR13" s="932"/>
      <c r="FS13" s="932"/>
      <c r="FT13" s="932"/>
      <c r="FU13" s="932"/>
      <c r="FV13" s="932"/>
      <c r="FW13" s="932"/>
      <c r="FX13" s="932"/>
      <c r="FY13" s="932"/>
      <c r="FZ13" s="932"/>
      <c r="GA13" s="932"/>
      <c r="GB13" s="932"/>
      <c r="GC13" s="932"/>
      <c r="GD13" s="932"/>
      <c r="GE13" s="932"/>
      <c r="GF13" s="932"/>
      <c r="GG13" s="932"/>
      <c r="GH13" s="932"/>
      <c r="GI13" s="932"/>
      <c r="GJ13" s="932"/>
      <c r="GK13" s="932"/>
      <c r="GL13" s="932"/>
      <c r="GM13" s="932"/>
      <c r="GN13" s="932"/>
      <c r="GO13" s="932"/>
      <c r="GP13" s="932"/>
      <c r="GQ13" s="932"/>
      <c r="GR13" s="932"/>
      <c r="GS13" s="932"/>
      <c r="GT13" s="932"/>
      <c r="GU13" s="932"/>
      <c r="GV13" s="932"/>
      <c r="GW13" s="932"/>
      <c r="GX13" s="932"/>
      <c r="GY13" s="932"/>
      <c r="GZ13" s="932"/>
      <c r="HA13" s="932"/>
      <c r="HB13" s="932"/>
      <c r="HC13" s="932"/>
      <c r="HD13" s="932"/>
      <c r="HE13" s="932"/>
      <c r="HF13" s="932"/>
      <c r="HG13" s="932"/>
      <c r="HH13" s="932"/>
      <c r="HI13" s="932"/>
      <c r="HJ13" s="932"/>
      <c r="HK13" s="932"/>
      <c r="HL13" s="932"/>
      <c r="HM13" s="932"/>
      <c r="HN13" s="932"/>
      <c r="HO13" s="932"/>
      <c r="HP13" s="932"/>
      <c r="HQ13" s="932"/>
      <c r="HR13" s="932"/>
      <c r="HS13" s="932"/>
      <c r="HT13" s="932"/>
      <c r="HU13" s="932"/>
      <c r="HV13" s="932"/>
      <c r="HW13" s="932"/>
      <c r="HX13" s="932"/>
      <c r="HY13" s="932"/>
      <c r="HZ13" s="932"/>
      <c r="IA13" s="932"/>
      <c r="IB13" s="932"/>
      <c r="IC13" s="932"/>
      <c r="ID13" s="932"/>
      <c r="IE13" s="932"/>
      <c r="IF13" s="932"/>
      <c r="IG13" s="932"/>
      <c r="IH13" s="932"/>
      <c r="II13" s="932"/>
      <c r="IJ13" s="932"/>
      <c r="IK13" s="932"/>
      <c r="IL13" s="932"/>
      <c r="IM13" s="932"/>
      <c r="IN13" s="932"/>
      <c r="IO13" s="932"/>
      <c r="IP13" s="932"/>
      <c r="IQ13" s="932"/>
      <c r="IR13" s="932"/>
      <c r="IS13" s="932"/>
      <c r="IT13" s="932"/>
      <c r="IU13" s="932"/>
      <c r="IV13" s="932"/>
      <c r="IW13" s="932"/>
      <c r="IX13" s="932"/>
      <c r="IY13" s="932"/>
      <c r="IZ13" s="932"/>
      <c r="JA13" s="932"/>
      <c r="JB13" s="932"/>
      <c r="JC13" s="932"/>
      <c r="JD13" s="932"/>
      <c r="JE13" s="932"/>
      <c r="JF13" s="932"/>
      <c r="JG13" s="932"/>
      <c r="JH13" s="932"/>
      <c r="JI13" s="932"/>
      <c r="JJ13" s="932"/>
      <c r="JK13" s="932"/>
      <c r="JL13" s="932"/>
      <c r="JM13" s="932"/>
      <c r="JN13" s="932"/>
      <c r="JO13" s="932"/>
      <c r="JP13" s="932"/>
      <c r="JQ13" s="932"/>
      <c r="JR13" s="932"/>
      <c r="JS13" s="932"/>
      <c r="JT13" s="932"/>
      <c r="JU13" s="932"/>
      <c r="JV13" s="932"/>
      <c r="JW13" s="932"/>
      <c r="JX13" s="932"/>
      <c r="JY13" s="932"/>
      <c r="JZ13" s="932"/>
      <c r="KA13" s="932"/>
      <c r="KB13" s="932"/>
      <c r="KC13" s="932"/>
      <c r="KD13" s="932"/>
      <c r="KE13" s="932"/>
      <c r="KF13" s="932"/>
      <c r="KG13" s="932"/>
      <c r="KH13" s="932"/>
      <c r="KI13" s="932"/>
      <c r="KJ13" s="932"/>
      <c r="KK13" s="932"/>
      <c r="KL13" s="932"/>
      <c r="KM13" s="932"/>
      <c r="KN13" s="932"/>
      <c r="KO13" s="932"/>
      <c r="KP13" s="932"/>
      <c r="KQ13" s="932"/>
      <c r="KR13" s="932"/>
      <c r="KS13" s="932"/>
      <c r="KT13" s="932"/>
      <c r="KU13" s="932"/>
      <c r="KV13" s="932"/>
      <c r="KW13" s="932"/>
      <c r="KX13" s="932"/>
      <c r="KY13" s="932"/>
      <c r="KZ13" s="932"/>
      <c r="LA13" s="932"/>
      <c r="LB13" s="932"/>
      <c r="LC13" s="932"/>
      <c r="LD13" s="932"/>
      <c r="LE13" s="932"/>
      <c r="LF13" s="932"/>
      <c r="LG13" s="932"/>
      <c r="LH13" s="932"/>
      <c r="LI13" s="932"/>
      <c r="LJ13" s="932"/>
      <c r="LK13" s="932"/>
      <c r="LL13" s="932"/>
      <c r="LM13" s="932"/>
      <c r="LN13" s="932"/>
      <c r="LO13" s="932"/>
      <c r="LP13" s="932"/>
      <c r="LQ13" s="932"/>
      <c r="LR13" s="932"/>
      <c r="LS13" s="932"/>
      <c r="LT13" s="932"/>
      <c r="LU13" s="932"/>
      <c r="LV13" s="932"/>
      <c r="LW13" s="932"/>
      <c r="LX13" s="932"/>
      <c r="LY13" s="932"/>
      <c r="LZ13" s="932"/>
      <c r="MA13" s="932"/>
      <c r="MB13" s="932"/>
      <c r="MC13" s="932"/>
      <c r="MD13" s="932"/>
      <c r="ME13" s="932"/>
      <c r="MF13" s="932"/>
      <c r="MG13" s="932"/>
      <c r="MH13" s="932"/>
      <c r="MI13" s="932"/>
      <c r="MJ13" s="932"/>
      <c r="MK13" s="932"/>
      <c r="ML13" s="932"/>
      <c r="MM13" s="932"/>
      <c r="MN13" s="932"/>
      <c r="MO13" s="932"/>
      <c r="MP13" s="932"/>
      <c r="MQ13" s="932"/>
      <c r="MR13" s="932"/>
      <c r="MS13" s="932"/>
      <c r="MT13" s="932"/>
      <c r="MU13" s="932"/>
      <c r="MV13" s="932"/>
      <c r="MW13" s="932"/>
      <c r="MX13" s="932"/>
      <c r="MY13" s="932"/>
      <c r="MZ13" s="932"/>
      <c r="NA13" s="932"/>
      <c r="NB13" s="932"/>
      <c r="NC13" s="932"/>
      <c r="ND13" s="932"/>
      <c r="NE13" s="932"/>
      <c r="NF13" s="932"/>
      <c r="NG13" s="932"/>
      <c r="NH13" s="932"/>
      <c r="NI13" s="932"/>
      <c r="NJ13" s="932"/>
      <c r="NK13" s="932"/>
      <c r="NL13" s="932"/>
      <c r="NM13" s="932"/>
      <c r="NN13" s="932"/>
    </row>
    <row r="14" spans="1:378" s="926" customFormat="1" ht="18.5" collapsed="1">
      <c r="A14" s="986" t="str">
        <f>IF(ISERROR(VALUE(SUBSTITUTE(prevWBS,".",""))),"1",IF(ISERROR(FIND("`",SUBSTITUTE(prevWBS,".","`",1))),TEXT(VALUE(prevWBS)+1,"#"),TEXT(VALUE(LEFT(prevWBS,FIND("`",SUBSTITUTE(prevWBS,".","`",1))-1))+1,"#")))</f>
        <v>2</v>
      </c>
      <c r="B14" s="925" t="s">
        <v>537</v>
      </c>
      <c r="C14" s="1026"/>
      <c r="E14" s="927"/>
      <c r="F14" s="981">
        <f>MIN(F15:F22)</f>
        <v>45695</v>
      </c>
      <c r="G14" s="981">
        <f>MAX(G15:G22)</f>
        <v>46134</v>
      </c>
      <c r="H14" s="928">
        <f>NETWORKDAYS(F14,G14)</f>
        <v>314</v>
      </c>
      <c r="I14" s="929">
        <f>SUMPRODUCT(H15:H22,I15:I22)/SUM(H15:H22)</f>
        <v>0.91530612244897958</v>
      </c>
      <c r="J14" s="929">
        <f ca="1">_xlfn.LET(
  _xlpm.s,VALUE($F14),
  _xlpm.e,VALUE($G14),
  IF(OR(_xlpm.s="",_xlpm.e=""),"", IF(_xlpm.e&lt;=_xlpm.s, IF(TODAY()&gt;=_xlpm.e,1,0), MAX(0,MIN(1,(TODAY()-_xlpm.s)/(_xlpm.e-_xlpm.s)))))
)</f>
        <v>0.88610478359908884</v>
      </c>
      <c r="K14" s="930"/>
      <c r="L14" s="930"/>
      <c r="M14" s="930"/>
      <c r="N14" s="965"/>
      <c r="O14" s="931"/>
      <c r="P14" s="931"/>
      <c r="Q14" s="931"/>
      <c r="R14" s="931"/>
      <c r="S14" s="931"/>
      <c r="T14" s="931"/>
      <c r="U14" s="931"/>
      <c r="V14" s="931"/>
      <c r="W14" s="931"/>
      <c r="X14" s="931"/>
      <c r="Y14" s="931"/>
      <c r="Z14" s="931"/>
      <c r="AA14" s="931"/>
      <c r="AB14" s="931"/>
      <c r="AC14" s="931"/>
      <c r="AD14" s="931"/>
      <c r="AE14" s="931"/>
      <c r="AF14" s="931"/>
      <c r="AG14" s="931"/>
      <c r="AH14" s="931"/>
      <c r="AI14" s="931"/>
      <c r="AJ14" s="931"/>
      <c r="AK14" s="931"/>
      <c r="AL14" s="931"/>
      <c r="AM14" s="931"/>
      <c r="AN14" s="931"/>
      <c r="AO14" s="931"/>
      <c r="AP14" s="931"/>
      <c r="AQ14" s="931"/>
      <c r="AR14" s="931"/>
      <c r="AS14" s="931"/>
      <c r="AT14" s="931"/>
      <c r="AU14" s="931"/>
      <c r="AV14" s="931"/>
      <c r="AW14" s="931"/>
      <c r="AX14" s="931"/>
      <c r="AY14" s="931"/>
      <c r="AZ14" s="931"/>
      <c r="BA14" s="931"/>
      <c r="BB14" s="931"/>
      <c r="BC14" s="931"/>
      <c r="BD14" s="931"/>
      <c r="BE14" s="931"/>
      <c r="BF14" s="931"/>
      <c r="BG14" s="931"/>
      <c r="BH14" s="931"/>
      <c r="BI14" s="931"/>
      <c r="BJ14" s="931"/>
      <c r="BK14" s="931"/>
      <c r="BL14" s="931"/>
      <c r="BM14" s="931"/>
      <c r="BN14" s="931"/>
      <c r="BO14" s="931"/>
      <c r="BP14" s="931"/>
      <c r="BQ14" s="931"/>
      <c r="BR14" s="931"/>
    </row>
    <row r="15" spans="1:378" s="941" customFormat="1" ht="18.5" hidden="1" outlineLevel="1">
      <c r="A15" s="987" t="str">
        <f t="shared" si="35"/>
        <v>2.1</v>
      </c>
      <c r="B15" s="940" t="s">
        <v>538</v>
      </c>
      <c r="C15" s="1027"/>
      <c r="E15" s="935"/>
      <c r="F15" s="959">
        <f>G17</f>
        <v>46111</v>
      </c>
      <c r="G15" s="960">
        <f>IF(ISBLANK(F15)," - ",IF(H15=0,F15,WORKDAY.INTL(F15,H15,1,Data!$C$3:$C$57)))</f>
        <v>46134</v>
      </c>
      <c r="H15" s="936">
        <v>15</v>
      </c>
      <c r="I15" s="937">
        <v>0</v>
      </c>
      <c r="J15" s="937">
        <f t="shared" ca="1" si="36"/>
        <v>0</v>
      </c>
      <c r="K15" s="938">
        <f t="shared" ref="K15" si="37">IF(OR(G15=0,F15=0)," - ",NETWORKDAYS(F15,G15))</f>
        <v>18</v>
      </c>
      <c r="L15" s="938"/>
      <c r="M15" s="938"/>
      <c r="N15" s="966"/>
      <c r="O15" s="939"/>
      <c r="P15" s="939"/>
      <c r="Q15" s="939"/>
      <c r="R15" s="939"/>
      <c r="S15" s="939"/>
      <c r="T15" s="939"/>
      <c r="U15" s="939"/>
      <c r="V15" s="939"/>
      <c r="W15" s="939"/>
      <c r="X15" s="939"/>
      <c r="Y15" s="939"/>
      <c r="Z15" s="939"/>
      <c r="AA15" s="939"/>
      <c r="AB15" s="939"/>
      <c r="AC15" s="939"/>
      <c r="AD15" s="939"/>
      <c r="AE15" s="939"/>
      <c r="AF15" s="939"/>
      <c r="AG15" s="939"/>
      <c r="AH15" s="939"/>
      <c r="AI15" s="942"/>
      <c r="AJ15" s="942"/>
      <c r="AK15" s="942"/>
      <c r="AL15" s="942"/>
      <c r="AM15" s="942"/>
      <c r="AN15" s="942"/>
      <c r="AO15" s="942"/>
      <c r="AP15" s="942"/>
      <c r="AQ15" s="942"/>
      <c r="AR15" s="942"/>
      <c r="AS15" s="942"/>
      <c r="AT15" s="942"/>
      <c r="AU15" s="942"/>
      <c r="AV15" s="942"/>
      <c r="AW15" s="942"/>
      <c r="AX15" s="942"/>
      <c r="AY15" s="942"/>
      <c r="AZ15" s="942"/>
      <c r="BA15" s="942"/>
      <c r="BB15" s="942"/>
      <c r="BC15" s="942"/>
      <c r="BD15" s="942"/>
      <c r="BE15" s="942"/>
      <c r="BF15" s="942"/>
      <c r="BG15" s="942"/>
      <c r="BH15" s="942"/>
      <c r="BI15" s="942"/>
      <c r="BJ15" s="942"/>
      <c r="BK15" s="942"/>
      <c r="BL15" s="942"/>
      <c r="BM15" s="942"/>
      <c r="BN15" s="942"/>
      <c r="BO15" s="942"/>
      <c r="BP15" s="942"/>
      <c r="BQ15" s="942"/>
      <c r="BR15" s="942"/>
      <c r="BS15" s="942"/>
      <c r="BT15" s="942"/>
      <c r="BU15" s="942"/>
      <c r="BV15" s="942"/>
      <c r="BW15" s="942"/>
      <c r="BX15" s="942"/>
      <c r="BY15" s="942"/>
      <c r="BZ15" s="942"/>
      <c r="CA15" s="942"/>
      <c r="CB15" s="942"/>
      <c r="CC15" s="942"/>
      <c r="CD15" s="942"/>
      <c r="CE15" s="942"/>
      <c r="CF15" s="939"/>
      <c r="CG15" s="939"/>
      <c r="CH15" s="939"/>
      <c r="CI15" s="939"/>
      <c r="CJ15" s="939"/>
      <c r="CK15" s="939"/>
      <c r="CL15" s="939"/>
      <c r="CM15" s="939"/>
      <c r="CN15" s="939"/>
      <c r="CO15" s="939"/>
      <c r="CP15" s="939"/>
      <c r="CQ15" s="939"/>
      <c r="CR15" s="939"/>
      <c r="CS15" s="939"/>
      <c r="CT15" s="939"/>
      <c r="CU15" s="939"/>
      <c r="CV15" s="939"/>
      <c r="CW15" s="939"/>
      <c r="CX15" s="939"/>
      <c r="CY15" s="939"/>
      <c r="CZ15" s="939"/>
      <c r="DA15" s="939"/>
      <c r="DB15" s="939"/>
      <c r="DC15" s="939"/>
      <c r="DD15" s="939"/>
      <c r="DE15" s="939"/>
      <c r="DF15" s="939"/>
      <c r="DG15" s="939"/>
      <c r="DH15" s="939"/>
      <c r="DI15" s="939"/>
      <c r="DJ15" s="939"/>
      <c r="DK15" s="939"/>
      <c r="DL15" s="939"/>
      <c r="DM15" s="939"/>
      <c r="DN15" s="939"/>
      <c r="DO15" s="939"/>
      <c r="DP15" s="939"/>
      <c r="DQ15" s="939"/>
      <c r="DR15" s="939"/>
      <c r="DS15" s="939"/>
      <c r="DT15" s="939"/>
      <c r="DU15" s="939"/>
      <c r="DV15" s="939"/>
      <c r="DW15" s="939"/>
      <c r="DX15" s="939"/>
      <c r="DY15" s="939"/>
      <c r="DZ15" s="939"/>
      <c r="EA15" s="939"/>
      <c r="EB15" s="939"/>
      <c r="EC15" s="939"/>
      <c r="ED15" s="939"/>
      <c r="EE15" s="939"/>
      <c r="EF15" s="939"/>
      <c r="EG15" s="939"/>
      <c r="EH15" s="939"/>
      <c r="EI15" s="939"/>
      <c r="EJ15" s="939"/>
      <c r="EK15" s="939"/>
      <c r="EL15" s="939"/>
      <c r="EM15" s="939"/>
      <c r="EN15" s="939"/>
      <c r="EO15" s="939"/>
      <c r="EP15" s="939"/>
      <c r="EQ15" s="939"/>
      <c r="ER15" s="939"/>
      <c r="ES15" s="939"/>
      <c r="ET15" s="939"/>
      <c r="EU15" s="939"/>
      <c r="EV15" s="939"/>
      <c r="EW15" s="939"/>
      <c r="EX15" s="939"/>
      <c r="EY15" s="939"/>
      <c r="EZ15" s="939"/>
      <c r="FA15" s="939"/>
      <c r="FB15" s="939"/>
      <c r="FC15" s="939"/>
      <c r="FD15" s="939"/>
      <c r="FE15" s="939"/>
      <c r="FF15" s="939"/>
      <c r="FG15" s="939"/>
      <c r="FH15" s="939"/>
      <c r="FI15" s="939"/>
      <c r="FJ15" s="939"/>
      <c r="FK15" s="939"/>
      <c r="FL15" s="939"/>
      <c r="FM15" s="939"/>
      <c r="FN15" s="939"/>
      <c r="FO15" s="939"/>
      <c r="FP15" s="939"/>
      <c r="FQ15" s="939"/>
      <c r="FR15" s="939"/>
      <c r="FS15" s="939"/>
      <c r="FT15" s="939"/>
      <c r="FU15" s="939"/>
      <c r="FV15" s="939"/>
      <c r="FW15" s="939"/>
      <c r="FX15" s="939"/>
      <c r="FY15" s="939"/>
      <c r="FZ15" s="939"/>
      <c r="GA15" s="939"/>
      <c r="GB15" s="939"/>
      <c r="GC15" s="939"/>
      <c r="GD15" s="939"/>
      <c r="GE15" s="939"/>
      <c r="GF15" s="939"/>
      <c r="GG15" s="939"/>
      <c r="GH15" s="939"/>
      <c r="GI15" s="939"/>
      <c r="GJ15" s="939"/>
      <c r="GK15" s="939"/>
      <c r="GL15" s="939"/>
      <c r="GM15" s="939"/>
      <c r="GN15" s="939"/>
      <c r="GO15" s="939"/>
      <c r="GP15" s="939"/>
      <c r="GQ15" s="939"/>
      <c r="GR15" s="939"/>
      <c r="GS15" s="939"/>
      <c r="GT15" s="939"/>
      <c r="GU15" s="939"/>
      <c r="GV15" s="939"/>
      <c r="GW15" s="939"/>
      <c r="GX15" s="939"/>
      <c r="GY15" s="939"/>
      <c r="GZ15" s="939"/>
      <c r="HA15" s="939"/>
      <c r="HB15" s="939"/>
      <c r="HC15" s="939"/>
      <c r="HD15" s="939"/>
      <c r="HE15" s="939"/>
      <c r="HF15" s="939"/>
      <c r="HG15" s="939"/>
      <c r="HH15" s="939"/>
      <c r="HI15" s="939"/>
      <c r="HJ15" s="939"/>
      <c r="HK15" s="939"/>
      <c r="HL15" s="939"/>
      <c r="HM15" s="939"/>
      <c r="HN15" s="939"/>
      <c r="HO15" s="939"/>
      <c r="HP15" s="939"/>
      <c r="HQ15" s="939"/>
      <c r="HR15" s="939"/>
      <c r="HS15" s="939"/>
      <c r="HT15" s="939"/>
      <c r="HU15" s="939"/>
      <c r="HV15" s="939"/>
      <c r="HW15" s="939"/>
      <c r="HX15" s="939"/>
      <c r="HY15" s="939"/>
      <c r="HZ15" s="939"/>
      <c r="IA15" s="939"/>
      <c r="IB15" s="939"/>
      <c r="IC15" s="939"/>
      <c r="ID15" s="939"/>
      <c r="IE15" s="939"/>
      <c r="IF15" s="939"/>
      <c r="IG15" s="939"/>
      <c r="IH15" s="939"/>
      <c r="II15" s="939"/>
      <c r="IJ15" s="939"/>
      <c r="IK15" s="939"/>
      <c r="IL15" s="939"/>
      <c r="IM15" s="939"/>
      <c r="IN15" s="939"/>
      <c r="IO15" s="939"/>
      <c r="IP15" s="939"/>
      <c r="IQ15" s="939"/>
      <c r="IR15" s="939"/>
      <c r="IS15" s="939"/>
      <c r="IT15" s="939"/>
      <c r="IU15" s="939"/>
      <c r="IV15" s="939"/>
      <c r="IW15" s="939"/>
      <c r="IX15" s="939"/>
      <c r="IY15" s="939"/>
      <c r="IZ15" s="939"/>
      <c r="JA15" s="939"/>
      <c r="JB15" s="939"/>
      <c r="JC15" s="939"/>
      <c r="JD15" s="939"/>
      <c r="JE15" s="939"/>
      <c r="JF15" s="939"/>
      <c r="JG15" s="939"/>
      <c r="JH15" s="939"/>
      <c r="JI15" s="939"/>
      <c r="JJ15" s="939"/>
      <c r="JK15" s="939"/>
      <c r="JL15" s="939"/>
      <c r="JM15" s="939"/>
      <c r="JN15" s="939"/>
      <c r="JO15" s="939"/>
      <c r="JP15" s="939"/>
      <c r="JQ15" s="939"/>
      <c r="JR15" s="939"/>
      <c r="JS15" s="939"/>
      <c r="JT15" s="939"/>
      <c r="JU15" s="939"/>
      <c r="JV15" s="939"/>
      <c r="JW15" s="939"/>
      <c r="JX15" s="939"/>
      <c r="JY15" s="939"/>
      <c r="JZ15" s="939"/>
      <c r="KA15" s="939"/>
      <c r="KB15" s="939"/>
      <c r="KC15" s="939"/>
      <c r="KD15" s="939"/>
      <c r="KE15" s="939"/>
      <c r="KF15" s="939"/>
      <c r="KG15" s="939"/>
      <c r="KH15" s="939"/>
      <c r="KI15" s="939"/>
      <c r="KJ15" s="939"/>
      <c r="KK15" s="939"/>
      <c r="KL15" s="939"/>
      <c r="KM15" s="939"/>
      <c r="KN15" s="939"/>
      <c r="KO15" s="939"/>
      <c r="KP15" s="939"/>
      <c r="KQ15" s="939"/>
      <c r="KR15" s="939"/>
      <c r="KS15" s="939"/>
      <c r="KT15" s="939"/>
      <c r="KU15" s="939"/>
      <c r="KV15" s="939"/>
      <c r="KW15" s="939"/>
      <c r="KX15" s="939"/>
      <c r="KY15" s="939"/>
      <c r="KZ15" s="939"/>
      <c r="LA15" s="939"/>
      <c r="LB15" s="939"/>
      <c r="LC15" s="939"/>
      <c r="LD15" s="939"/>
      <c r="LE15" s="939"/>
      <c r="LF15" s="939"/>
      <c r="LG15" s="939"/>
      <c r="LH15" s="939"/>
      <c r="LI15" s="939"/>
      <c r="LJ15" s="939"/>
      <c r="LK15" s="939"/>
      <c r="LL15" s="939"/>
      <c r="LM15" s="939"/>
      <c r="LN15" s="939"/>
      <c r="LO15" s="939"/>
      <c r="LP15" s="939"/>
      <c r="LQ15" s="939"/>
      <c r="LR15" s="939"/>
      <c r="LS15" s="939"/>
      <c r="LT15" s="939"/>
      <c r="LU15" s="939"/>
      <c r="LV15" s="939"/>
      <c r="LW15" s="939"/>
      <c r="LX15" s="939"/>
      <c r="LY15" s="939"/>
      <c r="LZ15" s="939"/>
      <c r="MA15" s="939"/>
      <c r="MB15" s="939"/>
      <c r="MC15" s="939"/>
      <c r="MD15" s="939"/>
      <c r="ME15" s="939"/>
      <c r="MF15" s="939"/>
      <c r="MG15" s="939"/>
      <c r="MH15" s="939"/>
      <c r="MI15" s="939"/>
      <c r="MJ15" s="939"/>
      <c r="MK15" s="939"/>
      <c r="ML15" s="939"/>
      <c r="MM15" s="939"/>
      <c r="MN15" s="939"/>
      <c r="MO15" s="939"/>
      <c r="MP15" s="939"/>
      <c r="MQ15" s="939"/>
      <c r="MR15" s="939"/>
      <c r="MS15" s="939"/>
      <c r="MT15" s="939"/>
      <c r="MU15" s="939"/>
      <c r="MV15" s="939"/>
      <c r="MW15" s="939"/>
      <c r="MX15" s="939"/>
      <c r="MY15" s="939"/>
      <c r="MZ15" s="939"/>
      <c r="NA15" s="939"/>
      <c r="NB15" s="939"/>
      <c r="NC15" s="939"/>
      <c r="ND15" s="939"/>
      <c r="NE15" s="939"/>
      <c r="NF15" s="939"/>
      <c r="NG15" s="939"/>
      <c r="NH15" s="939"/>
      <c r="NI15" s="939"/>
      <c r="NJ15" s="939"/>
      <c r="NK15" s="939"/>
      <c r="NL15" s="939"/>
      <c r="NM15" s="939"/>
      <c r="NN15" s="939"/>
    </row>
    <row r="16" spans="1:378" s="941" customFormat="1" ht="18.5" hidden="1" outlineLevel="1">
      <c r="A16" s="987" t="str">
        <f t="shared" si="35"/>
        <v>2.2</v>
      </c>
      <c r="B16" s="940" t="s">
        <v>539</v>
      </c>
      <c r="C16" s="1027"/>
      <c r="E16" s="935"/>
      <c r="F16" s="959">
        <v>45695</v>
      </c>
      <c r="G16" s="960">
        <f>IF(ISBLANK(F16)," - ",IF(H16=0,F16,WORKDAY.INTL(F16,H16,1,Data!$C$3:$C$57)))</f>
        <v>45958</v>
      </c>
      <c r="H16" s="936">
        <v>181</v>
      </c>
      <c r="I16" s="937">
        <v>1</v>
      </c>
      <c r="J16" s="937">
        <f t="shared" ca="1" si="36"/>
        <v>1</v>
      </c>
      <c r="K16" s="938">
        <f t="shared" si="34"/>
        <v>188</v>
      </c>
      <c r="L16" s="938"/>
      <c r="M16" s="938"/>
      <c r="N16" s="966"/>
      <c r="O16" s="939"/>
      <c r="P16" s="939"/>
      <c r="Q16" s="939"/>
      <c r="R16" s="939"/>
      <c r="S16" s="939"/>
      <c r="T16" s="939"/>
      <c r="U16" s="939"/>
      <c r="V16" s="939"/>
      <c r="W16" s="939"/>
      <c r="X16" s="939"/>
      <c r="Y16" s="939"/>
      <c r="Z16" s="939"/>
      <c r="AA16" s="939"/>
      <c r="AB16" s="939"/>
      <c r="AC16" s="939"/>
      <c r="AD16" s="939"/>
      <c r="AE16" s="939"/>
      <c r="AF16" s="939"/>
      <c r="AG16" s="939"/>
      <c r="AH16" s="939"/>
      <c r="AI16" s="942"/>
      <c r="AJ16" s="942"/>
      <c r="AK16" s="942"/>
      <c r="AL16" s="942"/>
      <c r="AM16" s="942"/>
      <c r="AN16" s="942"/>
      <c r="AO16" s="942"/>
      <c r="AP16" s="942"/>
      <c r="AQ16" s="942"/>
      <c r="AR16" s="942"/>
      <c r="AS16" s="942"/>
      <c r="AT16" s="942"/>
      <c r="AU16" s="942"/>
      <c r="AV16" s="942"/>
      <c r="AW16" s="942"/>
      <c r="AX16" s="942"/>
      <c r="AY16" s="942"/>
      <c r="AZ16" s="942"/>
      <c r="BA16" s="942"/>
      <c r="BB16" s="942"/>
      <c r="BC16" s="942"/>
      <c r="BD16" s="942"/>
      <c r="BE16" s="942"/>
      <c r="BF16" s="942"/>
      <c r="BG16" s="942"/>
      <c r="BH16" s="942"/>
      <c r="BI16" s="942"/>
      <c r="BJ16" s="942"/>
      <c r="BK16" s="942"/>
      <c r="BL16" s="942"/>
      <c r="BM16" s="942"/>
      <c r="BN16" s="942"/>
      <c r="BO16" s="942"/>
      <c r="BP16" s="942"/>
      <c r="BQ16" s="942"/>
      <c r="BR16" s="942"/>
      <c r="BS16" s="942"/>
      <c r="BT16" s="942"/>
      <c r="BU16" s="942"/>
      <c r="BV16" s="942"/>
      <c r="BW16" s="942"/>
      <c r="BX16" s="942"/>
      <c r="BY16" s="942"/>
      <c r="BZ16" s="942"/>
      <c r="CA16" s="942"/>
      <c r="CB16" s="942"/>
      <c r="CC16" s="942"/>
      <c r="CD16" s="942"/>
      <c r="CE16" s="942"/>
      <c r="CF16" s="939"/>
      <c r="CG16" s="939"/>
      <c r="CH16" s="939"/>
      <c r="CI16" s="939"/>
      <c r="CJ16" s="939"/>
      <c r="CK16" s="939"/>
      <c r="CL16" s="939"/>
      <c r="CM16" s="939"/>
      <c r="CN16" s="939"/>
      <c r="CO16" s="939"/>
      <c r="CP16" s="939"/>
      <c r="CQ16" s="939"/>
      <c r="CR16" s="939"/>
      <c r="CS16" s="939"/>
      <c r="CT16" s="939"/>
      <c r="CU16" s="939"/>
      <c r="CV16" s="939"/>
      <c r="CW16" s="939"/>
      <c r="CX16" s="939"/>
      <c r="CY16" s="939"/>
      <c r="CZ16" s="939"/>
      <c r="DA16" s="939"/>
      <c r="DB16" s="939"/>
      <c r="DC16" s="939"/>
      <c r="DD16" s="939"/>
      <c r="DE16" s="939"/>
      <c r="DF16" s="939"/>
      <c r="DG16" s="939"/>
      <c r="DH16" s="939"/>
      <c r="DI16" s="939"/>
      <c r="DJ16" s="939"/>
      <c r="DK16" s="939"/>
      <c r="DL16" s="939"/>
      <c r="DM16" s="939"/>
      <c r="DN16" s="939"/>
      <c r="DO16" s="939"/>
      <c r="DP16" s="939"/>
      <c r="DQ16" s="939"/>
      <c r="DR16" s="939"/>
      <c r="DS16" s="939"/>
      <c r="DT16" s="939"/>
      <c r="DU16" s="939"/>
      <c r="DV16" s="939"/>
      <c r="DW16" s="939"/>
      <c r="DX16" s="939"/>
      <c r="DY16" s="939"/>
      <c r="DZ16" s="939"/>
      <c r="EA16" s="939"/>
      <c r="EB16" s="939"/>
      <c r="EC16" s="939"/>
      <c r="ED16" s="939"/>
      <c r="EE16" s="939"/>
      <c r="EF16" s="939"/>
      <c r="EG16" s="939"/>
      <c r="EH16" s="939"/>
      <c r="EI16" s="939"/>
      <c r="EJ16" s="939"/>
      <c r="EK16" s="939"/>
      <c r="EL16" s="939"/>
      <c r="EM16" s="939"/>
      <c r="EN16" s="939"/>
      <c r="EO16" s="939"/>
      <c r="EP16" s="939"/>
      <c r="EQ16" s="939"/>
      <c r="ER16" s="939"/>
      <c r="ES16" s="939"/>
      <c r="ET16" s="939"/>
      <c r="EU16" s="939"/>
      <c r="EV16" s="939"/>
      <c r="EW16" s="939"/>
      <c r="EX16" s="939"/>
      <c r="EY16" s="939"/>
      <c r="EZ16" s="939"/>
      <c r="FA16" s="939"/>
      <c r="FB16" s="939"/>
      <c r="FC16" s="939"/>
      <c r="FD16" s="939"/>
      <c r="FE16" s="939"/>
      <c r="FF16" s="939"/>
      <c r="FG16" s="939"/>
      <c r="FH16" s="939"/>
      <c r="FI16" s="939"/>
      <c r="FJ16" s="939"/>
      <c r="FK16" s="939"/>
      <c r="FL16" s="939"/>
      <c r="FM16" s="939"/>
      <c r="FN16" s="939"/>
      <c r="FO16" s="939"/>
      <c r="FP16" s="939"/>
      <c r="FQ16" s="939"/>
      <c r="FR16" s="939"/>
      <c r="FS16" s="939"/>
      <c r="FT16" s="939"/>
      <c r="FU16" s="939"/>
      <c r="FV16" s="939"/>
      <c r="FW16" s="939"/>
      <c r="FX16" s="939"/>
      <c r="FY16" s="939"/>
      <c r="FZ16" s="939"/>
      <c r="GA16" s="939"/>
      <c r="GB16" s="939"/>
      <c r="GC16" s="939"/>
      <c r="GD16" s="939"/>
      <c r="GE16" s="939"/>
      <c r="GF16" s="939"/>
      <c r="GG16" s="939"/>
      <c r="GH16" s="939"/>
      <c r="GI16" s="939"/>
      <c r="GJ16" s="939"/>
      <c r="GK16" s="939"/>
      <c r="GL16" s="939"/>
      <c r="GM16" s="939"/>
      <c r="GN16" s="939"/>
      <c r="GO16" s="939"/>
      <c r="GP16" s="939"/>
      <c r="GQ16" s="939"/>
      <c r="GR16" s="939"/>
      <c r="GS16" s="939"/>
      <c r="GT16" s="939"/>
      <c r="GU16" s="939"/>
      <c r="GV16" s="939"/>
      <c r="GW16" s="939"/>
      <c r="GX16" s="939"/>
      <c r="GY16" s="939"/>
      <c r="GZ16" s="939"/>
      <c r="HA16" s="939"/>
      <c r="HB16" s="939"/>
      <c r="HC16" s="939"/>
      <c r="HD16" s="939"/>
      <c r="HE16" s="939"/>
      <c r="HF16" s="939"/>
      <c r="HG16" s="939"/>
      <c r="HH16" s="939"/>
      <c r="HI16" s="939"/>
      <c r="HJ16" s="939"/>
      <c r="HK16" s="939"/>
      <c r="HL16" s="939"/>
      <c r="HM16" s="939"/>
      <c r="HN16" s="939"/>
      <c r="HO16" s="939"/>
      <c r="HP16" s="939"/>
      <c r="HQ16" s="939"/>
      <c r="HR16" s="939"/>
      <c r="HS16" s="939"/>
      <c r="HT16" s="939"/>
      <c r="HU16" s="939"/>
      <c r="HV16" s="939"/>
      <c r="HW16" s="939"/>
      <c r="HX16" s="939"/>
      <c r="HY16" s="939"/>
      <c r="HZ16" s="939"/>
      <c r="IA16" s="939"/>
      <c r="IB16" s="939"/>
      <c r="IC16" s="939"/>
      <c r="ID16" s="939"/>
      <c r="IE16" s="939"/>
      <c r="IF16" s="939"/>
      <c r="IG16" s="939"/>
      <c r="IH16" s="939"/>
      <c r="II16" s="939"/>
      <c r="IJ16" s="939"/>
      <c r="IK16" s="939"/>
      <c r="IL16" s="939"/>
      <c r="IM16" s="939"/>
      <c r="IN16" s="939"/>
      <c r="IO16" s="939"/>
      <c r="IP16" s="939"/>
      <c r="IQ16" s="939"/>
      <c r="IR16" s="939"/>
      <c r="IS16" s="939"/>
      <c r="IT16" s="939"/>
      <c r="IU16" s="939"/>
      <c r="IV16" s="939"/>
      <c r="IW16" s="939"/>
      <c r="IX16" s="939"/>
      <c r="IY16" s="939"/>
      <c r="IZ16" s="939"/>
      <c r="JA16" s="939"/>
      <c r="JB16" s="939"/>
      <c r="JC16" s="939"/>
      <c r="JD16" s="939"/>
      <c r="JE16" s="939"/>
      <c r="JF16" s="939"/>
      <c r="JG16" s="939"/>
      <c r="JH16" s="939"/>
      <c r="JI16" s="939"/>
      <c r="JJ16" s="939"/>
      <c r="JK16" s="939"/>
      <c r="JL16" s="939"/>
      <c r="JM16" s="939"/>
      <c r="JN16" s="939"/>
      <c r="JO16" s="939"/>
      <c r="JP16" s="939"/>
      <c r="JQ16" s="939"/>
      <c r="JR16" s="939"/>
      <c r="JS16" s="939"/>
      <c r="JT16" s="939"/>
      <c r="JU16" s="939"/>
      <c r="JV16" s="939"/>
      <c r="JW16" s="939"/>
      <c r="JX16" s="939"/>
      <c r="JY16" s="939"/>
      <c r="JZ16" s="939"/>
      <c r="KA16" s="939"/>
      <c r="KB16" s="939"/>
      <c r="KC16" s="939"/>
      <c r="KD16" s="939"/>
      <c r="KE16" s="939"/>
      <c r="KF16" s="939"/>
      <c r="KG16" s="939"/>
      <c r="KH16" s="939"/>
      <c r="KI16" s="939"/>
      <c r="KJ16" s="939"/>
      <c r="KK16" s="939"/>
      <c r="KL16" s="939"/>
      <c r="KM16" s="939"/>
      <c r="KN16" s="939"/>
      <c r="KO16" s="939"/>
      <c r="KP16" s="939"/>
      <c r="KQ16" s="939"/>
      <c r="KR16" s="939"/>
      <c r="KS16" s="939"/>
      <c r="KT16" s="939"/>
      <c r="KU16" s="939"/>
      <c r="KV16" s="939"/>
      <c r="KW16" s="939"/>
      <c r="KX16" s="939"/>
      <c r="KY16" s="939"/>
      <c r="KZ16" s="939"/>
      <c r="LA16" s="939"/>
      <c r="LB16" s="939"/>
      <c r="LC16" s="939"/>
      <c r="LD16" s="939"/>
      <c r="LE16" s="939"/>
      <c r="LF16" s="939"/>
      <c r="LG16" s="939"/>
      <c r="LH16" s="939"/>
      <c r="LI16" s="939"/>
      <c r="LJ16" s="939"/>
      <c r="LK16" s="939"/>
      <c r="LL16" s="939"/>
      <c r="LM16" s="939"/>
      <c r="LN16" s="939"/>
      <c r="LO16" s="939"/>
      <c r="LP16" s="939"/>
      <c r="LQ16" s="939"/>
      <c r="LR16" s="939"/>
      <c r="LS16" s="939"/>
      <c r="LT16" s="939"/>
      <c r="LU16" s="939"/>
      <c r="LV16" s="939"/>
      <c r="LW16" s="939"/>
      <c r="LX16" s="939"/>
      <c r="LY16" s="939"/>
      <c r="LZ16" s="939"/>
      <c r="MA16" s="939"/>
      <c r="MB16" s="939"/>
      <c r="MC16" s="939"/>
      <c r="MD16" s="939"/>
      <c r="ME16" s="939"/>
      <c r="MF16" s="939"/>
      <c r="MG16" s="939"/>
      <c r="MH16" s="939"/>
      <c r="MI16" s="939"/>
      <c r="MJ16" s="939"/>
      <c r="MK16" s="939"/>
      <c r="ML16" s="939"/>
      <c r="MM16" s="939"/>
      <c r="MN16" s="939"/>
      <c r="MO16" s="939"/>
      <c r="MP16" s="939"/>
      <c r="MQ16" s="939"/>
      <c r="MR16" s="939"/>
      <c r="MS16" s="939"/>
      <c r="MT16" s="939"/>
      <c r="MU16" s="939"/>
      <c r="MV16" s="939"/>
      <c r="MW16" s="939"/>
      <c r="MX16" s="939"/>
      <c r="MY16" s="939"/>
      <c r="MZ16" s="939"/>
      <c r="NA16" s="939"/>
      <c r="NB16" s="939"/>
      <c r="NC16" s="939"/>
      <c r="ND16" s="939"/>
      <c r="NE16" s="939"/>
      <c r="NF16" s="939"/>
      <c r="NG16" s="939"/>
      <c r="NH16" s="939"/>
      <c r="NI16" s="939"/>
      <c r="NJ16" s="939"/>
      <c r="NK16" s="939"/>
      <c r="NL16" s="939"/>
      <c r="NM16" s="939"/>
      <c r="NN16" s="939"/>
    </row>
    <row r="17" spans="1:378" s="941" customFormat="1" ht="18.5" hidden="1" outlineLevel="1">
      <c r="A17" s="987" t="str">
        <f t="shared" si="35"/>
        <v>2.3</v>
      </c>
      <c r="B17" s="940" t="s">
        <v>540</v>
      </c>
      <c r="C17" s="1027"/>
      <c r="E17" s="935"/>
      <c r="F17" s="959">
        <v>45695</v>
      </c>
      <c r="G17" s="960">
        <f>IF(ISBLANK(F17)," - ",IF(H17=0,F17,WORKDAY.INTL(F17,H17,1,Data!$C$3:$C$57)))</f>
        <v>46111</v>
      </c>
      <c r="H17" s="936">
        <v>265</v>
      </c>
      <c r="I17" s="937">
        <v>0.9</v>
      </c>
      <c r="J17" s="937">
        <f t="shared" ca="1" si="36"/>
        <v>0.93509615384615385</v>
      </c>
      <c r="K17" s="938">
        <f t="shared" si="34"/>
        <v>297</v>
      </c>
      <c r="L17" s="938"/>
      <c r="M17" s="938"/>
      <c r="N17" s="966"/>
      <c r="O17" s="939"/>
      <c r="P17" s="939"/>
      <c r="Q17" s="939"/>
      <c r="R17" s="939"/>
      <c r="S17" s="939"/>
      <c r="T17" s="939"/>
      <c r="U17" s="939"/>
      <c r="V17" s="939"/>
      <c r="W17" s="939"/>
      <c r="X17" s="939"/>
      <c r="Y17" s="939"/>
      <c r="Z17" s="939"/>
      <c r="AA17" s="939"/>
      <c r="AB17" s="939"/>
      <c r="AC17" s="939"/>
      <c r="AD17" s="939"/>
      <c r="AE17" s="939"/>
      <c r="AF17" s="939"/>
      <c r="AG17" s="939"/>
      <c r="AH17" s="939"/>
      <c r="AI17" s="942"/>
      <c r="AJ17" s="942"/>
      <c r="AK17" s="942"/>
      <c r="AL17" s="942"/>
      <c r="AM17" s="942"/>
      <c r="AN17" s="942"/>
      <c r="AO17" s="942"/>
      <c r="AP17" s="942"/>
      <c r="AQ17" s="942"/>
      <c r="AR17" s="942"/>
      <c r="AS17" s="942"/>
      <c r="AT17" s="942"/>
      <c r="AU17" s="942"/>
      <c r="AV17" s="942"/>
      <c r="AW17" s="942"/>
      <c r="AX17" s="942"/>
      <c r="AY17" s="942"/>
      <c r="AZ17" s="942"/>
      <c r="BA17" s="942"/>
      <c r="BB17" s="942"/>
      <c r="BC17" s="942"/>
      <c r="BD17" s="942"/>
      <c r="BE17" s="942"/>
      <c r="BF17" s="942"/>
      <c r="BG17" s="942"/>
      <c r="BH17" s="942"/>
      <c r="BI17" s="942"/>
      <c r="BJ17" s="942"/>
      <c r="BK17" s="942"/>
      <c r="BL17" s="942"/>
      <c r="BM17" s="942"/>
      <c r="BN17" s="942"/>
      <c r="BO17" s="942"/>
      <c r="BP17" s="942"/>
      <c r="BQ17" s="942"/>
      <c r="BR17" s="942"/>
      <c r="BS17" s="942"/>
      <c r="BT17" s="942"/>
      <c r="BU17" s="942"/>
      <c r="BV17" s="942"/>
      <c r="BW17" s="942"/>
      <c r="BX17" s="942"/>
      <c r="BY17" s="942"/>
      <c r="BZ17" s="942"/>
      <c r="CA17" s="942"/>
      <c r="CB17" s="942"/>
      <c r="CC17" s="942"/>
      <c r="CD17" s="942"/>
      <c r="CE17" s="942"/>
      <c r="CF17" s="939"/>
      <c r="CG17" s="939"/>
      <c r="CH17" s="939"/>
      <c r="CI17" s="939"/>
      <c r="CJ17" s="939"/>
      <c r="CK17" s="939"/>
      <c r="CL17" s="939"/>
      <c r="CM17" s="939"/>
      <c r="CN17" s="939"/>
      <c r="CO17" s="939"/>
      <c r="CP17" s="939"/>
      <c r="CQ17" s="939"/>
      <c r="CR17" s="939"/>
      <c r="CS17" s="939"/>
      <c r="CT17" s="939"/>
      <c r="CU17" s="939"/>
      <c r="CV17" s="939"/>
      <c r="CW17" s="939"/>
      <c r="CX17" s="939"/>
      <c r="CY17" s="939"/>
      <c r="CZ17" s="939"/>
      <c r="DA17" s="939"/>
      <c r="DB17" s="939"/>
      <c r="DC17" s="939"/>
      <c r="DD17" s="939"/>
      <c r="DE17" s="939"/>
      <c r="DF17" s="939"/>
      <c r="DG17" s="939"/>
      <c r="DH17" s="939"/>
      <c r="DI17" s="939"/>
      <c r="DJ17" s="939"/>
      <c r="DK17" s="939"/>
      <c r="DL17" s="939"/>
      <c r="DM17" s="939"/>
      <c r="DN17" s="939"/>
      <c r="DO17" s="939"/>
      <c r="DP17" s="939"/>
      <c r="DQ17" s="939"/>
      <c r="DR17" s="939"/>
      <c r="DS17" s="939"/>
      <c r="DT17" s="939"/>
      <c r="DU17" s="939"/>
      <c r="DV17" s="939"/>
      <c r="DW17" s="939"/>
      <c r="DX17" s="939"/>
      <c r="DY17" s="939"/>
      <c r="DZ17" s="939"/>
      <c r="EA17" s="939"/>
      <c r="EB17" s="939"/>
      <c r="EC17" s="939"/>
      <c r="ED17" s="939"/>
      <c r="EE17" s="939"/>
      <c r="EF17" s="939"/>
      <c r="EG17" s="939"/>
      <c r="EH17" s="939"/>
      <c r="EI17" s="939"/>
      <c r="EJ17" s="939"/>
      <c r="EK17" s="939"/>
      <c r="EL17" s="939"/>
      <c r="EM17" s="939"/>
      <c r="EN17" s="939"/>
      <c r="EO17" s="939"/>
      <c r="EP17" s="939"/>
      <c r="EQ17" s="939"/>
      <c r="ER17" s="939"/>
      <c r="ES17" s="939"/>
      <c r="ET17" s="939"/>
      <c r="EU17" s="939"/>
      <c r="EV17" s="939"/>
      <c r="EW17" s="939"/>
      <c r="EX17" s="939"/>
      <c r="EY17" s="939"/>
      <c r="EZ17" s="939"/>
      <c r="FA17" s="939"/>
      <c r="FB17" s="939"/>
      <c r="FC17" s="939"/>
      <c r="FD17" s="939"/>
      <c r="FE17" s="939"/>
      <c r="FF17" s="939"/>
      <c r="FG17" s="939"/>
      <c r="FH17" s="939"/>
      <c r="FI17" s="939"/>
      <c r="FJ17" s="939"/>
      <c r="FK17" s="939"/>
      <c r="FL17" s="939"/>
      <c r="FM17" s="939"/>
      <c r="FN17" s="939"/>
      <c r="FO17" s="939"/>
      <c r="FP17" s="939"/>
      <c r="FQ17" s="939"/>
      <c r="FR17" s="939"/>
      <c r="FS17" s="939"/>
      <c r="FT17" s="939"/>
      <c r="FU17" s="939"/>
      <c r="FV17" s="939"/>
      <c r="FW17" s="939"/>
      <c r="FX17" s="939"/>
      <c r="FY17" s="939"/>
      <c r="FZ17" s="939"/>
      <c r="GA17" s="939"/>
      <c r="GB17" s="939"/>
      <c r="GC17" s="939"/>
      <c r="GD17" s="939"/>
      <c r="GE17" s="939"/>
      <c r="GF17" s="939"/>
      <c r="GG17" s="939"/>
      <c r="GH17" s="939"/>
      <c r="GI17" s="939"/>
      <c r="GJ17" s="939"/>
      <c r="GK17" s="939"/>
      <c r="GL17" s="939"/>
      <c r="GM17" s="939"/>
      <c r="GN17" s="939"/>
      <c r="GO17" s="939"/>
      <c r="GP17" s="939"/>
      <c r="GQ17" s="939"/>
      <c r="GR17" s="939"/>
      <c r="GS17" s="939"/>
      <c r="GT17" s="939"/>
      <c r="GU17" s="939"/>
      <c r="GV17" s="939"/>
      <c r="GW17" s="939"/>
      <c r="GX17" s="939"/>
      <c r="GY17" s="939"/>
      <c r="GZ17" s="939"/>
      <c r="HA17" s="939"/>
      <c r="HB17" s="939"/>
      <c r="HC17" s="939"/>
      <c r="HD17" s="939"/>
      <c r="HE17" s="939"/>
      <c r="HF17" s="939"/>
      <c r="HG17" s="939"/>
      <c r="HH17" s="939"/>
      <c r="HI17" s="939"/>
      <c r="HJ17" s="939"/>
      <c r="HK17" s="939"/>
      <c r="HL17" s="939"/>
      <c r="HM17" s="939"/>
      <c r="HN17" s="939"/>
      <c r="HO17" s="939"/>
      <c r="HP17" s="939"/>
      <c r="HQ17" s="939"/>
      <c r="HR17" s="939"/>
      <c r="HS17" s="939"/>
      <c r="HT17" s="939"/>
      <c r="HU17" s="939"/>
      <c r="HV17" s="939"/>
      <c r="HW17" s="939"/>
      <c r="HX17" s="939"/>
      <c r="HY17" s="939"/>
      <c r="HZ17" s="939"/>
      <c r="IA17" s="939"/>
      <c r="IB17" s="939"/>
      <c r="IC17" s="939"/>
      <c r="ID17" s="939"/>
      <c r="IE17" s="939"/>
      <c r="IF17" s="939"/>
      <c r="IG17" s="939"/>
      <c r="IH17" s="939"/>
      <c r="II17" s="939"/>
      <c r="IJ17" s="939"/>
      <c r="IK17" s="939"/>
      <c r="IL17" s="939"/>
      <c r="IM17" s="939"/>
      <c r="IN17" s="939"/>
      <c r="IO17" s="939"/>
      <c r="IP17" s="939"/>
      <c r="IQ17" s="939"/>
      <c r="IR17" s="939"/>
      <c r="IS17" s="939"/>
      <c r="IT17" s="939"/>
      <c r="IU17" s="939"/>
      <c r="IV17" s="939"/>
      <c r="IW17" s="939"/>
      <c r="IX17" s="939"/>
      <c r="IY17" s="939"/>
      <c r="IZ17" s="939"/>
      <c r="JA17" s="939"/>
      <c r="JB17" s="939"/>
      <c r="JC17" s="939"/>
      <c r="JD17" s="939"/>
      <c r="JE17" s="939"/>
      <c r="JF17" s="939"/>
      <c r="JG17" s="939"/>
      <c r="JH17" s="939"/>
      <c r="JI17" s="939"/>
      <c r="JJ17" s="939"/>
      <c r="JK17" s="939"/>
      <c r="JL17" s="939"/>
      <c r="JM17" s="939"/>
      <c r="JN17" s="939"/>
      <c r="JO17" s="939"/>
      <c r="JP17" s="939"/>
      <c r="JQ17" s="939"/>
      <c r="JR17" s="939"/>
      <c r="JS17" s="939"/>
      <c r="JT17" s="939"/>
      <c r="JU17" s="939"/>
      <c r="JV17" s="939"/>
      <c r="JW17" s="939"/>
      <c r="JX17" s="939"/>
      <c r="JY17" s="939"/>
      <c r="JZ17" s="939"/>
      <c r="KA17" s="939"/>
      <c r="KB17" s="939"/>
      <c r="KC17" s="939"/>
      <c r="KD17" s="939"/>
      <c r="KE17" s="939"/>
      <c r="KF17" s="939"/>
      <c r="KG17" s="939"/>
      <c r="KH17" s="939"/>
      <c r="KI17" s="939"/>
      <c r="KJ17" s="939"/>
      <c r="KK17" s="939"/>
      <c r="KL17" s="939"/>
      <c r="KM17" s="939"/>
      <c r="KN17" s="939"/>
      <c r="KO17" s="939"/>
      <c r="KP17" s="939"/>
      <c r="KQ17" s="939"/>
      <c r="KR17" s="939"/>
      <c r="KS17" s="939"/>
      <c r="KT17" s="939"/>
      <c r="KU17" s="939"/>
      <c r="KV17" s="939"/>
      <c r="KW17" s="939"/>
      <c r="KX17" s="939"/>
      <c r="KY17" s="939"/>
      <c r="KZ17" s="939"/>
      <c r="LA17" s="939"/>
      <c r="LB17" s="939"/>
      <c r="LC17" s="939"/>
      <c r="LD17" s="939"/>
      <c r="LE17" s="939"/>
      <c r="LF17" s="939"/>
      <c r="LG17" s="939"/>
      <c r="LH17" s="939"/>
      <c r="LI17" s="939"/>
      <c r="LJ17" s="939"/>
      <c r="LK17" s="939"/>
      <c r="LL17" s="939"/>
      <c r="LM17" s="939"/>
      <c r="LN17" s="939"/>
      <c r="LO17" s="939"/>
      <c r="LP17" s="939"/>
      <c r="LQ17" s="939"/>
      <c r="LR17" s="939"/>
      <c r="LS17" s="939"/>
      <c r="LT17" s="939"/>
      <c r="LU17" s="939"/>
      <c r="LV17" s="939"/>
      <c r="LW17" s="939"/>
      <c r="LX17" s="939"/>
      <c r="LY17" s="939"/>
      <c r="LZ17" s="939"/>
      <c r="MA17" s="939"/>
      <c r="MB17" s="939"/>
      <c r="MC17" s="939"/>
      <c r="MD17" s="939"/>
      <c r="ME17" s="939"/>
      <c r="MF17" s="939"/>
      <c r="MG17" s="939"/>
      <c r="MH17" s="939"/>
      <c r="MI17" s="939"/>
      <c r="MJ17" s="939"/>
      <c r="MK17" s="939"/>
      <c r="ML17" s="939"/>
      <c r="MM17" s="939"/>
      <c r="MN17" s="939"/>
      <c r="MO17" s="939"/>
      <c r="MP17" s="939"/>
      <c r="MQ17" s="939"/>
      <c r="MR17" s="939"/>
      <c r="MS17" s="939"/>
      <c r="MT17" s="939"/>
      <c r="MU17" s="939"/>
      <c r="MV17" s="939"/>
      <c r="MW17" s="939"/>
      <c r="MX17" s="939"/>
      <c r="MY17" s="939"/>
      <c r="MZ17" s="939"/>
      <c r="NA17" s="939"/>
      <c r="NB17" s="939"/>
      <c r="NC17" s="939"/>
      <c r="ND17" s="939"/>
      <c r="NE17" s="939"/>
      <c r="NF17" s="939"/>
      <c r="NG17" s="939"/>
      <c r="NH17" s="939"/>
      <c r="NI17" s="939"/>
      <c r="NJ17" s="939"/>
      <c r="NK17" s="939"/>
      <c r="NL17" s="939"/>
      <c r="NM17" s="939"/>
      <c r="NN17" s="939"/>
    </row>
    <row r="18" spans="1:378" s="941" customFormat="1" ht="18.5" hidden="1" outlineLevel="1">
      <c r="A18" s="987" t="str">
        <f t="shared" si="35"/>
        <v>2.4</v>
      </c>
      <c r="B18" s="940" t="s">
        <v>541</v>
      </c>
      <c r="C18" s="1027"/>
      <c r="E18" s="935"/>
      <c r="F18" s="959">
        <v>45733</v>
      </c>
      <c r="G18" s="960">
        <f>IF(ISBLANK(F18)," - ",IF(H18=0,F18,WORKDAY.INTL(F18,H18,1,Data!$C$3:$C$57)))</f>
        <v>45747</v>
      </c>
      <c r="H18" s="936">
        <v>9</v>
      </c>
      <c r="I18" s="937">
        <v>1</v>
      </c>
      <c r="J18" s="937">
        <f t="shared" ca="1" si="36"/>
        <v>1</v>
      </c>
      <c r="K18" s="938">
        <f t="shared" si="34"/>
        <v>11</v>
      </c>
      <c r="L18" s="938"/>
      <c r="M18" s="938"/>
      <c r="N18" s="966"/>
      <c r="O18" s="939"/>
      <c r="P18" s="939"/>
      <c r="Q18" s="939"/>
      <c r="R18" s="939"/>
      <c r="S18" s="939"/>
      <c r="T18" s="939"/>
      <c r="U18" s="939"/>
      <c r="V18" s="939"/>
      <c r="W18" s="939"/>
      <c r="X18" s="939"/>
      <c r="Y18" s="939"/>
      <c r="Z18" s="939"/>
      <c r="AA18" s="939"/>
      <c r="AB18" s="939"/>
      <c r="AC18" s="939"/>
      <c r="AD18" s="939"/>
      <c r="AE18" s="939"/>
      <c r="AF18" s="939"/>
      <c r="AG18" s="939"/>
      <c r="AH18" s="939"/>
      <c r="AI18" s="942"/>
      <c r="AJ18" s="942"/>
      <c r="AK18" s="942"/>
      <c r="AL18" s="942"/>
      <c r="AM18" s="942"/>
      <c r="AN18" s="942"/>
      <c r="AO18" s="942"/>
      <c r="AP18" s="942"/>
      <c r="AQ18" s="942"/>
      <c r="AR18" s="942"/>
      <c r="AS18" s="942"/>
      <c r="AT18" s="942"/>
      <c r="AU18" s="942"/>
      <c r="AV18" s="942"/>
      <c r="AW18" s="942"/>
      <c r="AX18" s="942"/>
      <c r="AY18" s="942"/>
      <c r="AZ18" s="942"/>
      <c r="BA18" s="942"/>
      <c r="BB18" s="942"/>
      <c r="BC18" s="942"/>
      <c r="BD18" s="942"/>
      <c r="BE18" s="942"/>
      <c r="BF18" s="942"/>
      <c r="BG18" s="942"/>
      <c r="BH18" s="942"/>
      <c r="BI18" s="942"/>
      <c r="BJ18" s="942"/>
      <c r="BK18" s="942"/>
      <c r="BL18" s="942"/>
      <c r="BM18" s="942"/>
      <c r="BN18" s="942"/>
      <c r="BO18" s="942"/>
      <c r="BP18" s="942"/>
      <c r="BQ18" s="942"/>
      <c r="BR18" s="942"/>
      <c r="BS18" s="942"/>
      <c r="BT18" s="942"/>
      <c r="BU18" s="942"/>
      <c r="BV18" s="942"/>
      <c r="BW18" s="942"/>
      <c r="BX18" s="942"/>
      <c r="BY18" s="942"/>
      <c r="BZ18" s="942"/>
      <c r="CA18" s="942"/>
      <c r="CB18" s="942"/>
      <c r="CC18" s="942"/>
      <c r="CD18" s="942"/>
      <c r="CE18" s="942"/>
      <c r="CF18" s="939"/>
      <c r="CG18" s="939"/>
      <c r="CH18" s="939"/>
      <c r="CI18" s="939"/>
      <c r="CJ18" s="939"/>
      <c r="CK18" s="939"/>
      <c r="CL18" s="939"/>
      <c r="CM18" s="939"/>
      <c r="CN18" s="939"/>
      <c r="CO18" s="939"/>
      <c r="CP18" s="939"/>
      <c r="CQ18" s="939"/>
      <c r="CR18" s="939"/>
      <c r="CS18" s="939"/>
      <c r="CT18" s="939"/>
      <c r="CU18" s="939"/>
      <c r="CV18" s="939"/>
      <c r="CW18" s="939"/>
      <c r="CX18" s="939"/>
      <c r="CY18" s="939"/>
      <c r="CZ18" s="939"/>
      <c r="DA18" s="939"/>
      <c r="DB18" s="939"/>
      <c r="DC18" s="939"/>
      <c r="DD18" s="939"/>
      <c r="DE18" s="939"/>
      <c r="DF18" s="939"/>
      <c r="DG18" s="939"/>
      <c r="DH18" s="939"/>
      <c r="DI18" s="939"/>
      <c r="DJ18" s="939"/>
      <c r="DK18" s="939"/>
      <c r="DL18" s="939"/>
      <c r="DM18" s="939"/>
      <c r="DN18" s="939"/>
      <c r="DO18" s="939"/>
      <c r="DP18" s="939"/>
      <c r="DQ18" s="939"/>
      <c r="DR18" s="939"/>
      <c r="DS18" s="939"/>
      <c r="DT18" s="939"/>
      <c r="DU18" s="939"/>
      <c r="DV18" s="939"/>
      <c r="DW18" s="939"/>
      <c r="DX18" s="939"/>
      <c r="DY18" s="939"/>
      <c r="DZ18" s="939"/>
      <c r="EA18" s="939"/>
      <c r="EB18" s="939"/>
      <c r="EC18" s="939"/>
      <c r="ED18" s="939"/>
      <c r="EE18" s="939"/>
      <c r="EF18" s="939"/>
      <c r="EG18" s="939"/>
      <c r="EH18" s="939"/>
      <c r="EI18" s="939"/>
      <c r="EJ18" s="939"/>
      <c r="EK18" s="939"/>
      <c r="EL18" s="939"/>
      <c r="EM18" s="939"/>
      <c r="EN18" s="939"/>
      <c r="EO18" s="939"/>
      <c r="EP18" s="939"/>
      <c r="EQ18" s="939"/>
      <c r="ER18" s="939"/>
      <c r="ES18" s="939"/>
      <c r="ET18" s="939"/>
      <c r="EU18" s="939"/>
      <c r="EV18" s="939"/>
      <c r="EW18" s="939"/>
      <c r="EX18" s="939"/>
      <c r="EY18" s="939"/>
      <c r="EZ18" s="939"/>
      <c r="FA18" s="939"/>
      <c r="FB18" s="939"/>
      <c r="FC18" s="939"/>
      <c r="FD18" s="939"/>
      <c r="FE18" s="939"/>
      <c r="FF18" s="939"/>
      <c r="FG18" s="939"/>
      <c r="FH18" s="939"/>
      <c r="FI18" s="939"/>
      <c r="FJ18" s="939"/>
      <c r="FK18" s="939"/>
      <c r="FL18" s="939"/>
      <c r="FM18" s="939"/>
      <c r="FN18" s="939"/>
      <c r="FO18" s="939"/>
      <c r="FP18" s="939"/>
      <c r="FQ18" s="939"/>
      <c r="FR18" s="939"/>
      <c r="FS18" s="939"/>
      <c r="FT18" s="939"/>
      <c r="FU18" s="939"/>
      <c r="FV18" s="939"/>
      <c r="FW18" s="939"/>
      <c r="FX18" s="939"/>
      <c r="FY18" s="939"/>
      <c r="FZ18" s="939"/>
      <c r="GA18" s="939"/>
      <c r="GB18" s="939"/>
      <c r="GC18" s="939"/>
      <c r="GD18" s="939"/>
      <c r="GE18" s="939"/>
      <c r="GF18" s="939"/>
      <c r="GG18" s="939"/>
      <c r="GH18" s="939"/>
      <c r="GI18" s="939"/>
      <c r="GJ18" s="939"/>
      <c r="GK18" s="939"/>
      <c r="GL18" s="939"/>
      <c r="GM18" s="939"/>
      <c r="GN18" s="939"/>
      <c r="GO18" s="939"/>
      <c r="GP18" s="939"/>
      <c r="GQ18" s="939"/>
      <c r="GR18" s="939"/>
      <c r="GS18" s="939"/>
      <c r="GT18" s="939"/>
      <c r="GU18" s="939"/>
      <c r="GV18" s="939"/>
      <c r="GW18" s="939"/>
      <c r="GX18" s="939"/>
      <c r="GY18" s="939"/>
      <c r="GZ18" s="939"/>
      <c r="HA18" s="939"/>
      <c r="HB18" s="939"/>
      <c r="HC18" s="939"/>
      <c r="HD18" s="939"/>
      <c r="HE18" s="939"/>
      <c r="HF18" s="939"/>
      <c r="HG18" s="939"/>
      <c r="HH18" s="939"/>
      <c r="HI18" s="939"/>
      <c r="HJ18" s="939"/>
      <c r="HK18" s="939"/>
      <c r="HL18" s="939"/>
      <c r="HM18" s="939"/>
      <c r="HN18" s="939"/>
      <c r="HO18" s="939"/>
      <c r="HP18" s="939"/>
      <c r="HQ18" s="939"/>
      <c r="HR18" s="939"/>
      <c r="HS18" s="939"/>
      <c r="HT18" s="939"/>
      <c r="HU18" s="939"/>
      <c r="HV18" s="939"/>
      <c r="HW18" s="939"/>
      <c r="HX18" s="939"/>
      <c r="HY18" s="939"/>
      <c r="HZ18" s="939"/>
      <c r="IA18" s="939"/>
      <c r="IB18" s="939"/>
      <c r="IC18" s="939"/>
      <c r="ID18" s="939"/>
      <c r="IE18" s="939"/>
      <c r="IF18" s="939"/>
      <c r="IG18" s="939"/>
      <c r="IH18" s="939"/>
      <c r="II18" s="939"/>
      <c r="IJ18" s="939"/>
      <c r="IK18" s="939"/>
      <c r="IL18" s="939"/>
      <c r="IM18" s="939"/>
      <c r="IN18" s="939"/>
      <c r="IO18" s="939"/>
      <c r="IP18" s="939"/>
      <c r="IQ18" s="939"/>
      <c r="IR18" s="939"/>
      <c r="IS18" s="939"/>
      <c r="IT18" s="939"/>
      <c r="IU18" s="939"/>
      <c r="IV18" s="939"/>
      <c r="IW18" s="939"/>
      <c r="IX18" s="939"/>
      <c r="IY18" s="939"/>
      <c r="IZ18" s="939"/>
      <c r="JA18" s="939"/>
      <c r="JB18" s="939"/>
      <c r="JC18" s="939"/>
      <c r="JD18" s="939"/>
      <c r="JE18" s="939"/>
      <c r="JF18" s="939"/>
      <c r="JG18" s="939"/>
      <c r="JH18" s="939"/>
      <c r="JI18" s="939"/>
      <c r="JJ18" s="939"/>
      <c r="JK18" s="939"/>
      <c r="JL18" s="939"/>
      <c r="JM18" s="939"/>
      <c r="JN18" s="939"/>
      <c r="JO18" s="939"/>
      <c r="JP18" s="939"/>
      <c r="JQ18" s="939"/>
      <c r="JR18" s="939"/>
      <c r="JS18" s="939"/>
      <c r="JT18" s="939"/>
      <c r="JU18" s="939"/>
      <c r="JV18" s="939"/>
      <c r="JW18" s="939"/>
      <c r="JX18" s="939"/>
      <c r="JY18" s="939"/>
      <c r="JZ18" s="939"/>
      <c r="KA18" s="939"/>
      <c r="KB18" s="939"/>
      <c r="KC18" s="939"/>
      <c r="KD18" s="939"/>
      <c r="KE18" s="939"/>
      <c r="KF18" s="939"/>
      <c r="KG18" s="939"/>
      <c r="KH18" s="939"/>
      <c r="KI18" s="939"/>
      <c r="KJ18" s="939"/>
      <c r="KK18" s="939"/>
      <c r="KL18" s="939"/>
      <c r="KM18" s="939"/>
      <c r="KN18" s="939"/>
      <c r="KO18" s="939"/>
      <c r="KP18" s="939"/>
      <c r="KQ18" s="939"/>
      <c r="KR18" s="939"/>
      <c r="KS18" s="939"/>
      <c r="KT18" s="939"/>
      <c r="KU18" s="939"/>
      <c r="KV18" s="939"/>
      <c r="KW18" s="939"/>
      <c r="KX18" s="939"/>
      <c r="KY18" s="939"/>
      <c r="KZ18" s="939"/>
      <c r="LA18" s="939"/>
      <c r="LB18" s="939"/>
      <c r="LC18" s="939"/>
      <c r="LD18" s="939"/>
      <c r="LE18" s="939"/>
      <c r="LF18" s="939"/>
      <c r="LG18" s="939"/>
      <c r="LH18" s="939"/>
      <c r="LI18" s="939"/>
      <c r="LJ18" s="939"/>
      <c r="LK18" s="939"/>
      <c r="LL18" s="939"/>
      <c r="LM18" s="939"/>
      <c r="LN18" s="939"/>
      <c r="LO18" s="939"/>
      <c r="LP18" s="939"/>
      <c r="LQ18" s="939"/>
      <c r="LR18" s="939"/>
      <c r="LS18" s="939"/>
      <c r="LT18" s="939"/>
      <c r="LU18" s="939"/>
      <c r="LV18" s="939"/>
      <c r="LW18" s="939"/>
      <c r="LX18" s="939"/>
      <c r="LY18" s="939"/>
      <c r="LZ18" s="939"/>
      <c r="MA18" s="939"/>
      <c r="MB18" s="939"/>
      <c r="MC18" s="939"/>
      <c r="MD18" s="939"/>
      <c r="ME18" s="939"/>
      <c r="MF18" s="939"/>
      <c r="MG18" s="939"/>
      <c r="MH18" s="939"/>
      <c r="MI18" s="939"/>
      <c r="MJ18" s="939"/>
      <c r="MK18" s="939"/>
      <c r="ML18" s="939"/>
      <c r="MM18" s="939"/>
      <c r="MN18" s="939"/>
      <c r="MO18" s="939"/>
      <c r="MP18" s="939"/>
      <c r="MQ18" s="939"/>
      <c r="MR18" s="939"/>
      <c r="MS18" s="939"/>
      <c r="MT18" s="939"/>
      <c r="MU18" s="939"/>
      <c r="MV18" s="939"/>
      <c r="MW18" s="939"/>
      <c r="MX18" s="939"/>
      <c r="MY18" s="939"/>
      <c r="MZ18" s="939"/>
      <c r="NA18" s="939"/>
      <c r="NB18" s="939"/>
      <c r="NC18" s="939"/>
      <c r="ND18" s="939"/>
      <c r="NE18" s="939"/>
      <c r="NF18" s="939"/>
      <c r="NG18" s="939"/>
      <c r="NH18" s="939"/>
      <c r="NI18" s="939"/>
      <c r="NJ18" s="939"/>
      <c r="NK18" s="939"/>
      <c r="NL18" s="939"/>
      <c r="NM18" s="939"/>
      <c r="NN18" s="939"/>
    </row>
    <row r="19" spans="1:378" s="941" customFormat="1" ht="18.5" hidden="1" outlineLevel="1">
      <c r="A19" s="987" t="str">
        <f t="shared" si="35"/>
        <v>2.5</v>
      </c>
      <c r="B19" s="940" t="s">
        <v>542</v>
      </c>
      <c r="C19" s="1027"/>
      <c r="E19" s="935"/>
      <c r="F19" s="959">
        <v>45733</v>
      </c>
      <c r="G19" s="960">
        <f>IF(ISBLANK(F19)," - ",IF(H19=0,F19,WORKDAY.INTL(F19,H19,1,Data!$C$3:$C$57)))</f>
        <v>45747</v>
      </c>
      <c r="H19" s="936">
        <v>9</v>
      </c>
      <c r="I19" s="937">
        <v>1</v>
      </c>
      <c r="J19" s="937">
        <f t="shared" ca="1" si="36"/>
        <v>1</v>
      </c>
      <c r="K19" s="938">
        <f t="shared" si="34"/>
        <v>11</v>
      </c>
      <c r="L19" s="938"/>
      <c r="M19" s="938"/>
      <c r="N19" s="966"/>
      <c r="O19" s="939"/>
      <c r="P19" s="939"/>
      <c r="Q19" s="939"/>
      <c r="R19" s="939"/>
      <c r="S19" s="939"/>
      <c r="T19" s="939"/>
      <c r="U19" s="939"/>
      <c r="V19" s="939"/>
      <c r="W19" s="939"/>
      <c r="X19" s="939"/>
      <c r="Y19" s="939"/>
      <c r="Z19" s="939"/>
      <c r="AA19" s="939"/>
      <c r="AB19" s="939"/>
      <c r="AC19" s="939"/>
      <c r="AD19" s="939"/>
      <c r="AE19" s="939"/>
      <c r="AF19" s="939"/>
      <c r="AG19" s="939"/>
      <c r="AH19" s="939"/>
      <c r="AI19" s="939"/>
      <c r="AJ19" s="939"/>
      <c r="AK19" s="939"/>
      <c r="AL19" s="939"/>
      <c r="AM19" s="939"/>
      <c r="AN19" s="939"/>
      <c r="AO19" s="939"/>
      <c r="AP19" s="939"/>
      <c r="AQ19" s="939"/>
      <c r="AR19" s="939"/>
      <c r="AS19" s="939"/>
      <c r="AT19" s="939"/>
      <c r="AU19" s="939"/>
      <c r="AV19" s="939"/>
      <c r="AW19" s="939"/>
      <c r="AX19" s="939"/>
      <c r="AY19" s="939"/>
      <c r="AZ19" s="939"/>
      <c r="BA19" s="939"/>
      <c r="BB19" s="939"/>
      <c r="BC19" s="939"/>
      <c r="BD19" s="939"/>
      <c r="BE19" s="939"/>
      <c r="BF19" s="939"/>
      <c r="BG19" s="939"/>
      <c r="BH19" s="939"/>
      <c r="BI19" s="942"/>
      <c r="BJ19" s="942"/>
      <c r="BK19" s="942"/>
      <c r="BL19" s="942"/>
      <c r="BM19" s="942"/>
      <c r="BN19" s="942"/>
      <c r="BO19" s="942"/>
      <c r="BP19" s="942"/>
      <c r="BQ19" s="942"/>
      <c r="BR19" s="942"/>
      <c r="BS19" s="942"/>
      <c r="BT19" s="942"/>
      <c r="BU19" s="942"/>
      <c r="BV19" s="942"/>
      <c r="BW19" s="942"/>
      <c r="BX19" s="942"/>
      <c r="BY19" s="942"/>
      <c r="BZ19" s="942"/>
      <c r="CA19" s="942"/>
      <c r="CB19" s="942"/>
      <c r="CC19" s="942"/>
      <c r="CD19" s="942"/>
      <c r="CE19" s="942"/>
      <c r="CF19" s="939"/>
      <c r="CG19" s="939"/>
      <c r="CH19" s="939"/>
      <c r="CI19" s="939"/>
      <c r="CJ19" s="939"/>
      <c r="CK19" s="939"/>
      <c r="CL19" s="939"/>
      <c r="CM19" s="939"/>
      <c r="CN19" s="939"/>
      <c r="CO19" s="939"/>
      <c r="CP19" s="939"/>
      <c r="CQ19" s="939"/>
      <c r="CR19" s="939"/>
      <c r="CS19" s="939"/>
      <c r="CT19" s="939"/>
      <c r="CU19" s="939"/>
      <c r="CV19" s="939"/>
      <c r="CW19" s="939"/>
      <c r="CX19" s="939"/>
      <c r="CY19" s="939"/>
      <c r="CZ19" s="939"/>
      <c r="DA19" s="939"/>
      <c r="DB19" s="939"/>
      <c r="DC19" s="939"/>
      <c r="DD19" s="939"/>
      <c r="DE19" s="939"/>
      <c r="DF19" s="939"/>
      <c r="DG19" s="939"/>
      <c r="DH19" s="939"/>
      <c r="DI19" s="939"/>
      <c r="DJ19" s="939"/>
      <c r="DK19" s="939"/>
      <c r="DL19" s="939"/>
      <c r="DM19" s="939"/>
      <c r="DN19" s="939"/>
      <c r="DO19" s="939"/>
      <c r="DP19" s="939"/>
      <c r="DQ19" s="939"/>
      <c r="DR19" s="939"/>
      <c r="DS19" s="939"/>
      <c r="DT19" s="939"/>
      <c r="DU19" s="939"/>
      <c r="DV19" s="939"/>
      <c r="DW19" s="939"/>
      <c r="DX19" s="939"/>
      <c r="DY19" s="939"/>
      <c r="DZ19" s="939"/>
      <c r="EA19" s="939"/>
      <c r="EB19" s="939"/>
      <c r="EC19" s="939"/>
      <c r="ED19" s="939"/>
      <c r="EE19" s="939"/>
      <c r="EF19" s="939"/>
      <c r="EG19" s="939"/>
      <c r="EH19" s="939"/>
      <c r="EI19" s="939"/>
      <c r="EJ19" s="939"/>
      <c r="EK19" s="939"/>
      <c r="EL19" s="939"/>
      <c r="EM19" s="939"/>
      <c r="EN19" s="939"/>
      <c r="EO19" s="939"/>
      <c r="EP19" s="939"/>
      <c r="EQ19" s="939"/>
      <c r="ER19" s="939"/>
      <c r="ES19" s="939"/>
      <c r="ET19" s="939"/>
      <c r="EU19" s="939"/>
      <c r="EV19" s="939"/>
      <c r="EW19" s="939"/>
      <c r="EX19" s="939"/>
      <c r="EY19" s="939"/>
      <c r="EZ19" s="939"/>
      <c r="FA19" s="939"/>
      <c r="FB19" s="939"/>
      <c r="FC19" s="939"/>
      <c r="FD19" s="939"/>
      <c r="FE19" s="939"/>
      <c r="FF19" s="939"/>
      <c r="FG19" s="939"/>
      <c r="FH19" s="939"/>
      <c r="FI19" s="939"/>
      <c r="FJ19" s="939"/>
      <c r="FK19" s="939"/>
      <c r="FL19" s="939"/>
      <c r="FM19" s="939"/>
      <c r="FN19" s="939"/>
      <c r="FO19" s="939"/>
      <c r="FP19" s="939"/>
      <c r="FQ19" s="939"/>
      <c r="FR19" s="939"/>
      <c r="FS19" s="939"/>
      <c r="FT19" s="939"/>
      <c r="FU19" s="939"/>
      <c r="FV19" s="939"/>
      <c r="FW19" s="939"/>
      <c r="FX19" s="939"/>
      <c r="FY19" s="939"/>
      <c r="FZ19" s="939"/>
      <c r="GA19" s="939"/>
      <c r="GB19" s="939"/>
      <c r="GC19" s="939"/>
      <c r="GD19" s="939"/>
      <c r="GE19" s="939"/>
      <c r="GF19" s="939"/>
      <c r="GG19" s="939"/>
      <c r="GH19" s="939"/>
      <c r="GI19" s="939"/>
      <c r="GJ19" s="939"/>
      <c r="GK19" s="939"/>
      <c r="GL19" s="939"/>
      <c r="GM19" s="939"/>
      <c r="GN19" s="939"/>
      <c r="GO19" s="939"/>
      <c r="GP19" s="939"/>
      <c r="GQ19" s="939"/>
      <c r="GR19" s="939"/>
      <c r="GS19" s="939"/>
      <c r="GT19" s="939"/>
      <c r="GU19" s="939"/>
      <c r="GV19" s="939"/>
      <c r="GW19" s="939"/>
      <c r="GX19" s="939"/>
      <c r="GY19" s="939"/>
      <c r="GZ19" s="939"/>
      <c r="HA19" s="939"/>
      <c r="HB19" s="939"/>
      <c r="HC19" s="939"/>
      <c r="HD19" s="939"/>
      <c r="HE19" s="939"/>
      <c r="HF19" s="939"/>
      <c r="HG19" s="939"/>
      <c r="HH19" s="939"/>
      <c r="HI19" s="939"/>
      <c r="HJ19" s="939"/>
      <c r="HK19" s="939"/>
      <c r="HL19" s="939"/>
      <c r="HM19" s="939"/>
      <c r="HN19" s="939"/>
      <c r="HO19" s="939"/>
      <c r="HP19" s="939"/>
      <c r="HQ19" s="939"/>
      <c r="HR19" s="939"/>
      <c r="HS19" s="939"/>
      <c r="HT19" s="939"/>
      <c r="HU19" s="939"/>
      <c r="HV19" s="939"/>
      <c r="HW19" s="939"/>
      <c r="HX19" s="939"/>
      <c r="HY19" s="939"/>
      <c r="HZ19" s="939"/>
      <c r="IA19" s="939"/>
      <c r="IB19" s="939"/>
      <c r="IC19" s="939"/>
      <c r="ID19" s="939"/>
      <c r="IE19" s="939"/>
      <c r="IF19" s="939"/>
      <c r="IG19" s="939"/>
      <c r="IH19" s="939"/>
      <c r="II19" s="939"/>
      <c r="IJ19" s="939"/>
      <c r="IK19" s="939"/>
      <c r="IL19" s="939"/>
      <c r="IM19" s="939"/>
      <c r="IN19" s="939"/>
      <c r="IO19" s="939"/>
      <c r="IP19" s="939"/>
      <c r="IQ19" s="939"/>
      <c r="IR19" s="939"/>
      <c r="IS19" s="939"/>
      <c r="IT19" s="939"/>
      <c r="IU19" s="939"/>
      <c r="IV19" s="939"/>
      <c r="IW19" s="939"/>
      <c r="IX19" s="939"/>
      <c r="IY19" s="939"/>
      <c r="IZ19" s="939"/>
      <c r="JA19" s="939"/>
      <c r="JB19" s="939"/>
      <c r="JC19" s="939"/>
      <c r="JD19" s="939"/>
      <c r="JE19" s="939"/>
      <c r="JF19" s="939"/>
      <c r="JG19" s="939"/>
      <c r="JH19" s="939"/>
      <c r="JI19" s="939"/>
      <c r="JJ19" s="939"/>
      <c r="JK19" s="939"/>
      <c r="JL19" s="939"/>
      <c r="JM19" s="939"/>
      <c r="JN19" s="939"/>
      <c r="JO19" s="939"/>
      <c r="JP19" s="939"/>
      <c r="JQ19" s="939"/>
      <c r="JR19" s="939"/>
      <c r="JS19" s="939"/>
      <c r="JT19" s="939"/>
      <c r="JU19" s="939"/>
      <c r="JV19" s="939"/>
      <c r="JW19" s="939"/>
      <c r="JX19" s="939"/>
      <c r="JY19" s="939"/>
      <c r="JZ19" s="939"/>
      <c r="KA19" s="939"/>
      <c r="KB19" s="939"/>
      <c r="KC19" s="939"/>
      <c r="KD19" s="939"/>
      <c r="KE19" s="939"/>
      <c r="KF19" s="939"/>
      <c r="KG19" s="939"/>
      <c r="KH19" s="939"/>
      <c r="KI19" s="939"/>
      <c r="KJ19" s="939"/>
      <c r="KK19" s="939"/>
      <c r="KL19" s="939"/>
      <c r="KM19" s="939"/>
      <c r="KN19" s="939"/>
      <c r="KO19" s="939"/>
      <c r="KP19" s="939"/>
      <c r="KQ19" s="939"/>
      <c r="KR19" s="939"/>
      <c r="KS19" s="939"/>
      <c r="KT19" s="939"/>
      <c r="KU19" s="939"/>
      <c r="KV19" s="939"/>
      <c r="KW19" s="939"/>
      <c r="KX19" s="939"/>
      <c r="KY19" s="939"/>
      <c r="KZ19" s="939"/>
      <c r="LA19" s="939"/>
      <c r="LB19" s="939"/>
      <c r="LC19" s="939"/>
      <c r="LD19" s="939"/>
      <c r="LE19" s="939"/>
      <c r="LF19" s="939"/>
      <c r="LG19" s="939"/>
      <c r="LH19" s="939"/>
      <c r="LI19" s="939"/>
      <c r="LJ19" s="939"/>
      <c r="LK19" s="939"/>
      <c r="LL19" s="939"/>
      <c r="LM19" s="939"/>
      <c r="LN19" s="939"/>
      <c r="LO19" s="939"/>
      <c r="LP19" s="939"/>
      <c r="LQ19" s="939"/>
      <c r="LR19" s="939"/>
      <c r="LS19" s="939"/>
      <c r="LT19" s="939"/>
      <c r="LU19" s="939"/>
      <c r="LV19" s="939"/>
      <c r="LW19" s="939"/>
      <c r="LX19" s="939"/>
      <c r="LY19" s="939"/>
      <c r="LZ19" s="939"/>
      <c r="MA19" s="939"/>
      <c r="MB19" s="939"/>
      <c r="MC19" s="939"/>
      <c r="MD19" s="939"/>
      <c r="ME19" s="939"/>
      <c r="MF19" s="939"/>
      <c r="MG19" s="939"/>
      <c r="MH19" s="939"/>
      <c r="MI19" s="939"/>
      <c r="MJ19" s="939"/>
      <c r="MK19" s="939"/>
      <c r="ML19" s="939"/>
      <c r="MM19" s="939"/>
      <c r="MN19" s="939"/>
      <c r="MO19" s="939"/>
      <c r="MP19" s="939"/>
      <c r="MQ19" s="939"/>
      <c r="MR19" s="939"/>
      <c r="MS19" s="939"/>
      <c r="MT19" s="939"/>
      <c r="MU19" s="939"/>
      <c r="MV19" s="939"/>
      <c r="MW19" s="939"/>
      <c r="MX19" s="939"/>
      <c r="MY19" s="939"/>
      <c r="MZ19" s="939"/>
      <c r="NA19" s="939"/>
      <c r="NB19" s="939"/>
      <c r="NC19" s="939"/>
      <c r="ND19" s="939"/>
      <c r="NE19" s="939"/>
      <c r="NF19" s="939"/>
      <c r="NG19" s="939"/>
      <c r="NH19" s="939"/>
      <c r="NI19" s="939"/>
      <c r="NJ19" s="939"/>
      <c r="NK19" s="939"/>
      <c r="NL19" s="939"/>
      <c r="NM19" s="939"/>
      <c r="NN19" s="939"/>
    </row>
    <row r="20" spans="1:378" s="941" customFormat="1" ht="18.5" hidden="1" outlineLevel="1">
      <c r="A20" s="987" t="str">
        <f t="shared" si="35"/>
        <v>2.6</v>
      </c>
      <c r="B20" s="940" t="s">
        <v>543</v>
      </c>
      <c r="C20" s="1027"/>
      <c r="E20" s="935"/>
      <c r="F20" s="959">
        <v>45880</v>
      </c>
      <c r="G20" s="960">
        <f>IF(ISBLANK(F20)," - ",IF(H20=0,F20,WORKDAY.INTL(F20,H20,1,Data!$C$3:$C$57)))</f>
        <v>45887</v>
      </c>
      <c r="H20" s="936">
        <v>5</v>
      </c>
      <c r="I20" s="937">
        <v>1</v>
      </c>
      <c r="J20" s="937">
        <f t="shared" ca="1" si="36"/>
        <v>1</v>
      </c>
      <c r="K20" s="938">
        <f t="shared" si="34"/>
        <v>6</v>
      </c>
      <c r="L20" s="938"/>
      <c r="M20" s="938"/>
      <c r="N20" s="966"/>
      <c r="O20" s="939"/>
      <c r="P20" s="939"/>
      <c r="Q20" s="939"/>
      <c r="R20" s="939"/>
      <c r="S20" s="939"/>
      <c r="T20" s="939"/>
      <c r="U20" s="939"/>
      <c r="V20" s="939"/>
      <c r="W20" s="939"/>
      <c r="X20" s="939"/>
      <c r="Y20" s="939"/>
      <c r="Z20" s="939"/>
      <c r="AA20" s="939"/>
      <c r="AB20" s="939"/>
      <c r="AC20" s="939"/>
      <c r="AD20" s="939"/>
      <c r="AE20" s="939"/>
      <c r="AF20" s="939"/>
      <c r="AG20" s="939"/>
      <c r="AH20" s="939"/>
      <c r="AI20" s="942"/>
      <c r="AJ20" s="942"/>
      <c r="AK20" s="942"/>
      <c r="AL20" s="942"/>
      <c r="AM20" s="942"/>
      <c r="AN20" s="942"/>
      <c r="AO20" s="942"/>
      <c r="AP20" s="942"/>
      <c r="AQ20" s="942"/>
      <c r="AR20" s="942"/>
      <c r="AS20" s="942"/>
      <c r="AT20" s="942"/>
      <c r="AU20" s="942"/>
      <c r="AV20" s="942"/>
      <c r="AW20" s="942"/>
      <c r="AX20" s="942"/>
      <c r="AY20" s="942"/>
      <c r="AZ20" s="942"/>
      <c r="BA20" s="942"/>
      <c r="BB20" s="942"/>
      <c r="BC20" s="942"/>
      <c r="BD20" s="942"/>
      <c r="BE20" s="942"/>
      <c r="BF20" s="942"/>
      <c r="BG20" s="942"/>
      <c r="BH20" s="942"/>
      <c r="BI20" s="942"/>
      <c r="BJ20" s="942"/>
      <c r="BK20" s="942"/>
      <c r="BL20" s="942"/>
      <c r="BM20" s="942"/>
      <c r="BN20" s="942"/>
      <c r="BO20" s="942"/>
      <c r="BP20" s="942"/>
      <c r="BQ20" s="942"/>
      <c r="BR20" s="942"/>
      <c r="BS20" s="942"/>
      <c r="BT20" s="942"/>
      <c r="BU20" s="942"/>
      <c r="BV20" s="942"/>
      <c r="BW20" s="942"/>
      <c r="BX20" s="942"/>
      <c r="BY20" s="942"/>
      <c r="BZ20" s="942"/>
      <c r="CA20" s="942"/>
      <c r="CB20" s="942"/>
      <c r="CC20" s="942"/>
      <c r="CD20" s="942"/>
      <c r="CE20" s="942"/>
      <c r="CF20" s="939"/>
      <c r="CG20" s="939"/>
      <c r="CH20" s="939"/>
      <c r="CI20" s="939"/>
      <c r="CJ20" s="939"/>
      <c r="CK20" s="939"/>
      <c r="CL20" s="939"/>
      <c r="CM20" s="939"/>
      <c r="CN20" s="939"/>
      <c r="CO20" s="939"/>
      <c r="CP20" s="939"/>
      <c r="CQ20" s="939"/>
      <c r="CR20" s="939"/>
      <c r="CS20" s="939"/>
      <c r="CT20" s="939"/>
      <c r="CU20" s="939"/>
      <c r="CV20" s="939"/>
      <c r="CW20" s="939"/>
      <c r="CX20" s="939"/>
      <c r="CY20" s="939"/>
      <c r="CZ20" s="939"/>
      <c r="DA20" s="939"/>
      <c r="DB20" s="939"/>
      <c r="DC20" s="939"/>
      <c r="DD20" s="939"/>
      <c r="DE20" s="939"/>
      <c r="DF20" s="939"/>
      <c r="DG20" s="939"/>
      <c r="DH20" s="939"/>
      <c r="DI20" s="939"/>
      <c r="DJ20" s="939"/>
      <c r="DK20" s="939"/>
      <c r="DL20" s="939"/>
      <c r="DM20" s="939"/>
      <c r="DN20" s="939"/>
      <c r="DO20" s="939"/>
      <c r="DP20" s="939"/>
      <c r="DQ20" s="939"/>
      <c r="DR20" s="939"/>
      <c r="DS20" s="939"/>
      <c r="DT20" s="939"/>
      <c r="DU20" s="939"/>
      <c r="DV20" s="939"/>
      <c r="DW20" s="939"/>
      <c r="DX20" s="939"/>
      <c r="DY20" s="939"/>
      <c r="DZ20" s="939"/>
      <c r="EA20" s="939"/>
      <c r="EB20" s="939"/>
      <c r="EC20" s="939"/>
      <c r="ED20" s="939"/>
      <c r="EE20" s="939"/>
      <c r="EF20" s="939"/>
      <c r="EG20" s="939"/>
      <c r="EH20" s="939"/>
      <c r="EI20" s="939"/>
      <c r="EJ20" s="939"/>
      <c r="EK20" s="939"/>
      <c r="EL20" s="939"/>
      <c r="EM20" s="939"/>
      <c r="EN20" s="939"/>
      <c r="EO20" s="939"/>
      <c r="EP20" s="939"/>
      <c r="EQ20" s="939"/>
      <c r="ER20" s="939"/>
      <c r="ES20" s="939"/>
      <c r="ET20" s="939"/>
      <c r="EU20" s="939"/>
      <c r="EV20" s="939"/>
      <c r="EW20" s="939"/>
      <c r="EX20" s="939"/>
      <c r="EY20" s="939"/>
      <c r="EZ20" s="939"/>
      <c r="FA20" s="939"/>
      <c r="FB20" s="939"/>
      <c r="FC20" s="939"/>
      <c r="FD20" s="939"/>
      <c r="FE20" s="939"/>
      <c r="FF20" s="939"/>
      <c r="FG20" s="939"/>
      <c r="FH20" s="939"/>
      <c r="FI20" s="939"/>
      <c r="FJ20" s="939"/>
      <c r="FK20" s="939"/>
      <c r="FL20" s="939"/>
      <c r="FM20" s="939"/>
      <c r="FN20" s="939"/>
      <c r="FO20" s="939"/>
      <c r="FP20" s="939"/>
      <c r="FQ20" s="939"/>
      <c r="FR20" s="939"/>
      <c r="FS20" s="939"/>
      <c r="FT20" s="939"/>
      <c r="FU20" s="939"/>
      <c r="FV20" s="939"/>
      <c r="FW20" s="939"/>
      <c r="FX20" s="939"/>
      <c r="FY20" s="939"/>
      <c r="FZ20" s="939"/>
      <c r="GA20" s="939"/>
      <c r="GB20" s="939"/>
      <c r="GC20" s="939"/>
      <c r="GD20" s="939"/>
      <c r="GE20" s="939"/>
      <c r="GF20" s="939"/>
      <c r="GG20" s="939"/>
      <c r="GH20" s="939"/>
      <c r="GI20" s="939"/>
      <c r="GJ20" s="939"/>
      <c r="GK20" s="939"/>
      <c r="GL20" s="939"/>
      <c r="GM20" s="939"/>
      <c r="GN20" s="939"/>
      <c r="GO20" s="939"/>
      <c r="GP20" s="939"/>
      <c r="GQ20" s="939"/>
      <c r="GR20" s="939"/>
      <c r="GS20" s="939"/>
      <c r="GT20" s="939"/>
      <c r="GU20" s="939"/>
      <c r="GV20" s="939"/>
      <c r="GW20" s="939"/>
      <c r="GX20" s="939"/>
      <c r="GY20" s="939"/>
      <c r="GZ20" s="939"/>
      <c r="HA20" s="939"/>
      <c r="HB20" s="939"/>
      <c r="HC20" s="939"/>
      <c r="HD20" s="939"/>
      <c r="HE20" s="939"/>
      <c r="HF20" s="939"/>
      <c r="HG20" s="939"/>
      <c r="HH20" s="939"/>
      <c r="HI20" s="939"/>
      <c r="HJ20" s="939"/>
      <c r="HK20" s="939"/>
      <c r="HL20" s="939"/>
      <c r="HM20" s="939"/>
      <c r="HN20" s="939"/>
      <c r="HO20" s="939"/>
      <c r="HP20" s="939"/>
      <c r="HQ20" s="939"/>
      <c r="HR20" s="939"/>
      <c r="HS20" s="939"/>
      <c r="HT20" s="939"/>
      <c r="HU20" s="939"/>
      <c r="HV20" s="939"/>
      <c r="HW20" s="939"/>
      <c r="HX20" s="939"/>
      <c r="HY20" s="939"/>
      <c r="HZ20" s="939"/>
      <c r="IA20" s="939"/>
      <c r="IB20" s="939"/>
      <c r="IC20" s="939"/>
      <c r="ID20" s="939"/>
      <c r="IE20" s="939"/>
      <c r="IF20" s="939"/>
      <c r="IG20" s="939"/>
      <c r="IH20" s="939"/>
      <c r="II20" s="939"/>
      <c r="IJ20" s="939"/>
      <c r="IK20" s="939"/>
      <c r="IL20" s="939"/>
      <c r="IM20" s="939"/>
      <c r="IN20" s="939"/>
      <c r="IO20" s="939"/>
      <c r="IP20" s="939"/>
      <c r="IQ20" s="939"/>
      <c r="IR20" s="939"/>
      <c r="IS20" s="939"/>
      <c r="IT20" s="939"/>
      <c r="IU20" s="939"/>
      <c r="IV20" s="939"/>
      <c r="IW20" s="939"/>
      <c r="IX20" s="939"/>
      <c r="IY20" s="939"/>
      <c r="IZ20" s="939"/>
      <c r="JA20" s="939"/>
      <c r="JB20" s="939"/>
      <c r="JC20" s="939"/>
      <c r="JD20" s="939"/>
      <c r="JE20" s="939"/>
      <c r="JF20" s="939"/>
      <c r="JG20" s="939"/>
      <c r="JH20" s="939"/>
      <c r="JI20" s="939"/>
      <c r="JJ20" s="939"/>
      <c r="JK20" s="939"/>
      <c r="JL20" s="939"/>
      <c r="JM20" s="939"/>
      <c r="JN20" s="939"/>
      <c r="JO20" s="939"/>
      <c r="JP20" s="939"/>
      <c r="JQ20" s="939"/>
      <c r="JR20" s="939"/>
      <c r="JS20" s="939"/>
      <c r="JT20" s="939"/>
      <c r="JU20" s="939"/>
      <c r="JV20" s="939"/>
      <c r="JW20" s="939"/>
      <c r="JX20" s="939"/>
      <c r="JY20" s="939"/>
      <c r="JZ20" s="939"/>
      <c r="KA20" s="939"/>
      <c r="KB20" s="939"/>
      <c r="KC20" s="939"/>
      <c r="KD20" s="939"/>
      <c r="KE20" s="939"/>
      <c r="KF20" s="939"/>
      <c r="KG20" s="939"/>
      <c r="KH20" s="939"/>
      <c r="KI20" s="939"/>
      <c r="KJ20" s="939"/>
      <c r="KK20" s="939"/>
      <c r="KL20" s="939"/>
      <c r="KM20" s="939"/>
      <c r="KN20" s="939"/>
      <c r="KO20" s="939"/>
      <c r="KP20" s="939"/>
      <c r="KQ20" s="939"/>
      <c r="KR20" s="939"/>
      <c r="KS20" s="939"/>
      <c r="KT20" s="939"/>
      <c r="KU20" s="939"/>
      <c r="KV20" s="939"/>
      <c r="KW20" s="939"/>
      <c r="KX20" s="939"/>
      <c r="KY20" s="939"/>
      <c r="KZ20" s="939"/>
      <c r="LA20" s="939"/>
      <c r="LB20" s="939"/>
      <c r="LC20" s="939"/>
      <c r="LD20" s="939"/>
      <c r="LE20" s="939"/>
      <c r="LF20" s="939"/>
      <c r="LG20" s="939"/>
      <c r="LH20" s="939"/>
      <c r="LI20" s="939"/>
      <c r="LJ20" s="939"/>
      <c r="LK20" s="939"/>
      <c r="LL20" s="939"/>
      <c r="LM20" s="939"/>
      <c r="LN20" s="939"/>
      <c r="LO20" s="939"/>
      <c r="LP20" s="939"/>
      <c r="LQ20" s="939"/>
      <c r="LR20" s="939"/>
      <c r="LS20" s="939"/>
      <c r="LT20" s="939"/>
      <c r="LU20" s="939"/>
      <c r="LV20" s="939"/>
      <c r="LW20" s="939"/>
      <c r="LX20" s="939"/>
      <c r="LY20" s="939"/>
      <c r="LZ20" s="939"/>
      <c r="MA20" s="939"/>
      <c r="MB20" s="939"/>
      <c r="MC20" s="939"/>
      <c r="MD20" s="939"/>
      <c r="ME20" s="939"/>
      <c r="MF20" s="939"/>
      <c r="MG20" s="939"/>
      <c r="MH20" s="939"/>
      <c r="MI20" s="939"/>
      <c r="MJ20" s="939"/>
      <c r="MK20" s="939"/>
      <c r="ML20" s="939"/>
      <c r="MM20" s="939"/>
      <c r="MN20" s="939"/>
      <c r="MO20" s="939"/>
      <c r="MP20" s="939"/>
      <c r="MQ20" s="939"/>
      <c r="MR20" s="939"/>
      <c r="MS20" s="939"/>
      <c r="MT20" s="939"/>
      <c r="MU20" s="939"/>
      <c r="MV20" s="939"/>
      <c r="MW20" s="939"/>
      <c r="MX20" s="939"/>
      <c r="MY20" s="939"/>
      <c r="MZ20" s="939"/>
      <c r="NA20" s="939"/>
      <c r="NB20" s="939"/>
      <c r="NC20" s="939"/>
      <c r="ND20" s="939"/>
      <c r="NE20" s="939"/>
      <c r="NF20" s="939"/>
      <c r="NG20" s="939"/>
      <c r="NH20" s="939"/>
      <c r="NI20" s="939"/>
      <c r="NJ20" s="939"/>
      <c r="NK20" s="939"/>
      <c r="NL20" s="939"/>
      <c r="NM20" s="939"/>
      <c r="NN20" s="939"/>
    </row>
    <row r="21" spans="1:378" s="947" customFormat="1" ht="18.5" hidden="1" outlineLevel="1">
      <c r="A21" s="987" t="str">
        <f t="shared" si="35"/>
        <v>2.7</v>
      </c>
      <c r="B21" s="940" t="s">
        <v>545</v>
      </c>
      <c r="C21" s="1027"/>
      <c r="D21" s="941"/>
      <c r="E21" s="935"/>
      <c r="F21" s="959">
        <v>45883</v>
      </c>
      <c r="G21" s="960">
        <f>IF(ISBLANK(F21)," - ",IF(H21=0,F21,WORKDAY.INTL(F21,H21,1,Data!$C$3:$C$57)))</f>
        <v>45890</v>
      </c>
      <c r="H21" s="936">
        <v>5</v>
      </c>
      <c r="I21" s="937">
        <v>1</v>
      </c>
      <c r="J21" s="937">
        <f t="shared" ca="1" si="36"/>
        <v>1</v>
      </c>
      <c r="K21" s="938">
        <f t="shared" si="34"/>
        <v>6</v>
      </c>
      <c r="L21" s="945"/>
      <c r="M21" s="945"/>
      <c r="N21" s="967"/>
      <c r="O21" s="944"/>
      <c r="P21" s="944"/>
      <c r="Q21" s="944"/>
      <c r="R21" s="944"/>
      <c r="S21" s="944"/>
      <c r="T21" s="944"/>
      <c r="U21" s="944"/>
      <c r="V21" s="944"/>
      <c r="W21" s="944"/>
      <c r="X21" s="944"/>
      <c r="Y21" s="944"/>
      <c r="Z21" s="944"/>
      <c r="AA21" s="944"/>
      <c r="AB21" s="944"/>
      <c r="AC21" s="944"/>
      <c r="AD21" s="944"/>
      <c r="AE21" s="944"/>
      <c r="AF21" s="944"/>
      <c r="AG21" s="944"/>
      <c r="AH21" s="944"/>
      <c r="AI21" s="946"/>
      <c r="AJ21" s="946"/>
      <c r="AK21" s="946"/>
      <c r="AL21" s="946"/>
      <c r="AM21" s="946"/>
      <c r="AN21" s="946"/>
      <c r="AO21" s="946"/>
      <c r="AP21" s="946"/>
      <c r="AQ21" s="946"/>
      <c r="AR21" s="946"/>
      <c r="AS21" s="946"/>
      <c r="AT21" s="946"/>
      <c r="AU21" s="946"/>
      <c r="AV21" s="946"/>
      <c r="AW21" s="946"/>
      <c r="AX21" s="946"/>
      <c r="AY21" s="946"/>
      <c r="AZ21" s="946"/>
      <c r="BA21" s="946"/>
      <c r="BB21" s="946"/>
      <c r="BC21" s="946"/>
      <c r="BD21" s="946"/>
      <c r="BE21" s="946"/>
      <c r="BF21" s="946"/>
      <c r="BG21" s="946"/>
      <c r="BH21" s="946"/>
      <c r="BI21" s="946"/>
      <c r="BJ21" s="946"/>
      <c r="BK21" s="946"/>
      <c r="BL21" s="946"/>
      <c r="BM21" s="946"/>
      <c r="BN21" s="946"/>
      <c r="BO21" s="946"/>
      <c r="BP21" s="946"/>
      <c r="BQ21" s="946"/>
      <c r="BR21" s="946"/>
      <c r="BS21" s="946"/>
      <c r="BT21" s="946"/>
      <c r="BU21" s="946"/>
      <c r="BV21" s="946"/>
      <c r="BW21" s="946"/>
      <c r="BX21" s="946"/>
      <c r="BY21" s="946"/>
      <c r="BZ21" s="946"/>
      <c r="CA21" s="946"/>
      <c r="CB21" s="946"/>
      <c r="CC21" s="946"/>
      <c r="CD21" s="946"/>
      <c r="CE21" s="946"/>
      <c r="CF21" s="944"/>
      <c r="CG21" s="944"/>
      <c r="CH21" s="944"/>
      <c r="CI21" s="944"/>
      <c r="CJ21" s="944"/>
      <c r="CK21" s="944"/>
      <c r="CL21" s="944"/>
      <c r="CM21" s="944"/>
      <c r="CN21" s="944"/>
      <c r="CO21" s="944"/>
      <c r="CP21" s="944"/>
      <c r="CQ21" s="944"/>
      <c r="CR21" s="944"/>
      <c r="CS21" s="944"/>
      <c r="CT21" s="944"/>
      <c r="CU21" s="944"/>
      <c r="CV21" s="944"/>
      <c r="CW21" s="944"/>
      <c r="CX21" s="944"/>
      <c r="CY21" s="944"/>
      <c r="CZ21" s="944"/>
      <c r="DA21" s="944"/>
      <c r="DB21" s="944"/>
      <c r="DC21" s="944"/>
      <c r="DD21" s="944"/>
      <c r="DE21" s="944"/>
      <c r="DF21" s="944"/>
      <c r="DG21" s="944"/>
      <c r="DH21" s="944"/>
      <c r="DI21" s="944"/>
      <c r="DJ21" s="944"/>
      <c r="DK21" s="944"/>
      <c r="DL21" s="944"/>
      <c r="DM21" s="944"/>
      <c r="DN21" s="944"/>
      <c r="DO21" s="944"/>
      <c r="DP21" s="944"/>
      <c r="DQ21" s="944"/>
      <c r="DR21" s="944"/>
      <c r="DS21" s="944"/>
      <c r="DT21" s="944"/>
      <c r="DU21" s="944"/>
      <c r="DV21" s="944"/>
      <c r="DW21" s="944"/>
      <c r="DX21" s="944"/>
      <c r="DY21" s="944"/>
      <c r="DZ21" s="944"/>
      <c r="EA21" s="944"/>
      <c r="EB21" s="944"/>
      <c r="EC21" s="944"/>
      <c r="ED21" s="944"/>
      <c r="EE21" s="944"/>
      <c r="EF21" s="944"/>
      <c r="EG21" s="944"/>
      <c r="EH21" s="944"/>
      <c r="EI21" s="944"/>
      <c r="EJ21" s="944"/>
      <c r="EK21" s="944"/>
      <c r="EL21" s="944"/>
      <c r="EM21" s="944"/>
      <c r="EN21" s="944"/>
      <c r="EO21" s="944"/>
      <c r="EP21" s="944"/>
      <c r="EQ21" s="944"/>
      <c r="ER21" s="944"/>
      <c r="ES21" s="944"/>
      <c r="ET21" s="944"/>
      <c r="EU21" s="944"/>
      <c r="EV21" s="944"/>
      <c r="EW21" s="944"/>
      <c r="EX21" s="944"/>
      <c r="EY21" s="944"/>
      <c r="EZ21" s="944"/>
      <c r="FA21" s="944"/>
      <c r="FB21" s="944"/>
      <c r="FC21" s="944"/>
      <c r="FD21" s="944"/>
      <c r="FE21" s="944"/>
      <c r="FF21" s="944"/>
      <c r="FG21" s="944"/>
      <c r="FH21" s="944"/>
      <c r="FI21" s="944"/>
      <c r="FJ21" s="944"/>
      <c r="FK21" s="944"/>
      <c r="FL21" s="944"/>
      <c r="FM21" s="944"/>
      <c r="FN21" s="944"/>
      <c r="FO21" s="944"/>
      <c r="FP21" s="944"/>
      <c r="FQ21" s="944"/>
      <c r="FR21" s="944"/>
      <c r="FS21" s="944"/>
      <c r="FT21" s="944"/>
      <c r="FU21" s="944"/>
      <c r="FV21" s="944"/>
      <c r="FW21" s="944"/>
      <c r="FX21" s="944"/>
      <c r="FY21" s="944"/>
      <c r="FZ21" s="944"/>
      <c r="GA21" s="944"/>
      <c r="GB21" s="944"/>
      <c r="GC21" s="944"/>
      <c r="GD21" s="944"/>
      <c r="GE21" s="944"/>
      <c r="GF21" s="944"/>
      <c r="GG21" s="944"/>
      <c r="GH21" s="944"/>
      <c r="GI21" s="944"/>
      <c r="GJ21" s="944"/>
      <c r="GK21" s="944"/>
      <c r="GL21" s="944"/>
      <c r="GM21" s="944"/>
      <c r="GN21" s="944"/>
      <c r="GO21" s="944"/>
      <c r="GP21" s="944"/>
      <c r="GQ21" s="944"/>
      <c r="GR21" s="944"/>
      <c r="GS21" s="944"/>
      <c r="GT21" s="944"/>
      <c r="GU21" s="944"/>
      <c r="GV21" s="944"/>
      <c r="GW21" s="944"/>
      <c r="GX21" s="944"/>
      <c r="GY21" s="944"/>
      <c r="GZ21" s="944"/>
      <c r="HA21" s="944"/>
      <c r="HB21" s="944"/>
      <c r="HC21" s="944"/>
      <c r="HD21" s="944"/>
      <c r="HE21" s="944"/>
      <c r="HF21" s="944"/>
      <c r="HG21" s="944"/>
      <c r="HH21" s="944"/>
      <c r="HI21" s="944"/>
      <c r="HJ21" s="944"/>
      <c r="HK21" s="944"/>
      <c r="HL21" s="944"/>
      <c r="HM21" s="944"/>
      <c r="HN21" s="944"/>
      <c r="HO21" s="944"/>
      <c r="HP21" s="944"/>
      <c r="HQ21" s="944"/>
      <c r="HR21" s="944"/>
      <c r="HS21" s="944"/>
      <c r="HT21" s="944"/>
      <c r="HU21" s="944"/>
      <c r="HV21" s="944"/>
      <c r="HW21" s="944"/>
      <c r="HX21" s="944"/>
      <c r="HY21" s="944"/>
      <c r="HZ21" s="944"/>
      <c r="IA21" s="944"/>
      <c r="IB21" s="944"/>
      <c r="IC21" s="944"/>
      <c r="ID21" s="944"/>
      <c r="IE21" s="944"/>
      <c r="IF21" s="944"/>
      <c r="IG21" s="944"/>
      <c r="IH21" s="944"/>
      <c r="II21" s="944"/>
      <c r="IJ21" s="944"/>
      <c r="IK21" s="944"/>
      <c r="IL21" s="944"/>
      <c r="IM21" s="944"/>
      <c r="IN21" s="944"/>
      <c r="IO21" s="944"/>
      <c r="IP21" s="944"/>
      <c r="IQ21" s="944"/>
      <c r="IR21" s="944"/>
      <c r="IS21" s="944"/>
      <c r="IT21" s="944"/>
      <c r="IU21" s="944"/>
      <c r="IV21" s="944"/>
      <c r="IW21" s="944"/>
      <c r="IX21" s="944"/>
      <c r="IY21" s="944"/>
      <c r="IZ21" s="944"/>
      <c r="JA21" s="944"/>
      <c r="JB21" s="944"/>
      <c r="JC21" s="944"/>
      <c r="JD21" s="944"/>
      <c r="JE21" s="944"/>
      <c r="JF21" s="944"/>
      <c r="JG21" s="944"/>
      <c r="JH21" s="944"/>
      <c r="JI21" s="944"/>
      <c r="JJ21" s="944"/>
      <c r="JK21" s="944"/>
      <c r="JL21" s="944"/>
      <c r="JM21" s="944"/>
      <c r="JN21" s="944"/>
      <c r="JO21" s="944"/>
      <c r="JP21" s="944"/>
      <c r="JQ21" s="944"/>
      <c r="JR21" s="944"/>
      <c r="JS21" s="944"/>
      <c r="JT21" s="944"/>
      <c r="JU21" s="944"/>
      <c r="JV21" s="944"/>
      <c r="JW21" s="944"/>
      <c r="JX21" s="944"/>
      <c r="JY21" s="944"/>
      <c r="JZ21" s="944"/>
      <c r="KA21" s="944"/>
      <c r="KB21" s="944"/>
      <c r="KC21" s="944"/>
      <c r="KD21" s="944"/>
      <c r="KE21" s="944"/>
      <c r="KF21" s="944"/>
      <c r="KG21" s="944"/>
      <c r="KH21" s="944"/>
      <c r="KI21" s="944"/>
      <c r="KJ21" s="944"/>
      <c r="KK21" s="944"/>
      <c r="KL21" s="944"/>
      <c r="KM21" s="944"/>
      <c r="KN21" s="944"/>
      <c r="KO21" s="944"/>
      <c r="KP21" s="944"/>
      <c r="KQ21" s="944"/>
      <c r="KR21" s="944"/>
      <c r="KS21" s="944"/>
      <c r="KT21" s="944"/>
      <c r="KU21" s="944"/>
      <c r="KV21" s="944"/>
      <c r="KW21" s="944"/>
      <c r="KX21" s="944"/>
      <c r="KY21" s="944"/>
      <c r="KZ21" s="944"/>
      <c r="LA21" s="944"/>
      <c r="LB21" s="944"/>
      <c r="LC21" s="944"/>
      <c r="LD21" s="944"/>
      <c r="LE21" s="944"/>
      <c r="LF21" s="944"/>
      <c r="LG21" s="944"/>
      <c r="LH21" s="944"/>
      <c r="LI21" s="944"/>
      <c r="LJ21" s="944"/>
      <c r="LK21" s="944"/>
      <c r="LL21" s="944"/>
      <c r="LM21" s="944"/>
      <c r="LN21" s="944"/>
      <c r="LO21" s="944"/>
      <c r="LP21" s="944"/>
      <c r="LQ21" s="944"/>
      <c r="LR21" s="944"/>
      <c r="LS21" s="944"/>
      <c r="LT21" s="944"/>
      <c r="LU21" s="944"/>
      <c r="LV21" s="944"/>
      <c r="LW21" s="944"/>
      <c r="LX21" s="944"/>
      <c r="LY21" s="944"/>
      <c r="LZ21" s="944"/>
      <c r="MA21" s="944"/>
      <c r="MB21" s="944"/>
      <c r="MC21" s="944"/>
      <c r="MD21" s="944"/>
      <c r="ME21" s="944"/>
      <c r="MF21" s="944"/>
      <c r="MG21" s="944"/>
      <c r="MH21" s="944"/>
      <c r="MI21" s="944"/>
      <c r="MJ21" s="944"/>
      <c r="MK21" s="944"/>
      <c r="ML21" s="944"/>
      <c r="MM21" s="944"/>
      <c r="MN21" s="944"/>
      <c r="MO21" s="944"/>
      <c r="MP21" s="944"/>
      <c r="MQ21" s="944"/>
      <c r="MR21" s="944"/>
      <c r="MS21" s="944"/>
      <c r="MT21" s="944"/>
      <c r="MU21" s="944"/>
      <c r="MV21" s="944"/>
      <c r="MW21" s="944"/>
      <c r="MX21" s="944"/>
      <c r="MY21" s="944"/>
      <c r="MZ21" s="944"/>
      <c r="NA21" s="944"/>
      <c r="NB21" s="944"/>
      <c r="NC21" s="944"/>
      <c r="ND21" s="944"/>
      <c r="NE21" s="944"/>
      <c r="NF21" s="944"/>
      <c r="NG21" s="944"/>
      <c r="NH21" s="944"/>
      <c r="NI21" s="944"/>
      <c r="NJ21" s="944"/>
      <c r="NK21" s="944"/>
      <c r="NL21" s="944"/>
      <c r="NM21" s="944"/>
      <c r="NN21" s="944"/>
    </row>
    <row r="22" spans="1:378" s="947" customFormat="1" ht="18.5" hidden="1" outlineLevel="1">
      <c r="A22" s="987" t="str">
        <f t="shared" si="35"/>
        <v>2.8</v>
      </c>
      <c r="B22" s="940" t="s">
        <v>550</v>
      </c>
      <c r="C22" s="1027"/>
      <c r="D22" s="941"/>
      <c r="E22" s="935"/>
      <c r="F22" s="959">
        <v>45736</v>
      </c>
      <c r="G22" s="960">
        <f>IF(ISBLANK(F22)," - ",IF(H22=0,F22,WORKDAY.INTL(F22,H22,1,Data!$C$3:$C$57)))</f>
        <v>45740</v>
      </c>
      <c r="H22" s="936">
        <v>1</v>
      </c>
      <c r="I22" s="937">
        <v>1</v>
      </c>
      <c r="J22" s="937">
        <f t="shared" ca="1" si="36"/>
        <v>1</v>
      </c>
      <c r="K22" s="945"/>
      <c r="L22" s="945"/>
      <c r="M22" s="945"/>
      <c r="N22" s="967"/>
      <c r="O22" s="944"/>
      <c r="P22" s="944"/>
      <c r="Q22" s="944"/>
      <c r="R22" s="944"/>
      <c r="S22" s="944"/>
      <c r="T22" s="944"/>
      <c r="U22" s="944"/>
      <c r="V22" s="944"/>
      <c r="W22" s="944"/>
      <c r="X22" s="944"/>
      <c r="Y22" s="944"/>
      <c r="Z22" s="944"/>
      <c r="AA22" s="944"/>
      <c r="AB22" s="944"/>
      <c r="AC22" s="944"/>
      <c r="AD22" s="944"/>
      <c r="AE22" s="944"/>
      <c r="AF22" s="944"/>
      <c r="AG22" s="944"/>
      <c r="AH22" s="944"/>
      <c r="AI22" s="946"/>
      <c r="AJ22" s="946"/>
      <c r="AK22" s="946"/>
      <c r="AL22" s="946"/>
      <c r="AM22" s="946"/>
      <c r="AN22" s="946"/>
      <c r="AO22" s="946"/>
      <c r="AP22" s="946"/>
      <c r="AQ22" s="946"/>
      <c r="AR22" s="946"/>
      <c r="AS22" s="946"/>
      <c r="AT22" s="946"/>
      <c r="AU22" s="946"/>
      <c r="AV22" s="946"/>
      <c r="AW22" s="946"/>
      <c r="AX22" s="946"/>
      <c r="AY22" s="946"/>
      <c r="AZ22" s="946"/>
      <c r="BA22" s="946"/>
      <c r="BB22" s="946"/>
      <c r="BC22" s="946"/>
      <c r="BD22" s="946"/>
      <c r="BE22" s="946"/>
      <c r="BF22" s="946"/>
      <c r="BG22" s="946"/>
      <c r="BH22" s="946"/>
      <c r="BI22" s="946"/>
      <c r="BJ22" s="946"/>
      <c r="BK22" s="946"/>
      <c r="BL22" s="946"/>
      <c r="BM22" s="946"/>
      <c r="BN22" s="946"/>
      <c r="BO22" s="946"/>
      <c r="BP22" s="946"/>
      <c r="BQ22" s="946"/>
      <c r="BR22" s="946"/>
      <c r="BS22" s="946"/>
      <c r="BT22" s="946"/>
      <c r="BU22" s="946"/>
      <c r="BV22" s="946"/>
      <c r="BW22" s="946"/>
      <c r="BX22" s="946"/>
      <c r="BY22" s="946"/>
      <c r="BZ22" s="946"/>
      <c r="CA22" s="946"/>
      <c r="CB22" s="946"/>
      <c r="CC22" s="946"/>
      <c r="CD22" s="946"/>
      <c r="CE22" s="946"/>
      <c r="CF22" s="944"/>
      <c r="CG22" s="944"/>
      <c r="CH22" s="944"/>
      <c r="CI22" s="944"/>
      <c r="CJ22" s="944"/>
      <c r="CK22" s="944"/>
      <c r="CL22" s="944"/>
      <c r="CM22" s="944"/>
      <c r="CN22" s="944"/>
      <c r="CO22" s="944"/>
      <c r="CP22" s="944"/>
      <c r="CQ22" s="944"/>
      <c r="CR22" s="944"/>
      <c r="CS22" s="944"/>
      <c r="CT22" s="944"/>
      <c r="CU22" s="944"/>
      <c r="CV22" s="944"/>
      <c r="CW22" s="944"/>
      <c r="CX22" s="944"/>
      <c r="CY22" s="944"/>
      <c r="CZ22" s="944"/>
      <c r="DA22" s="944"/>
      <c r="DB22" s="944"/>
      <c r="DC22" s="944"/>
      <c r="DD22" s="944"/>
      <c r="DE22" s="944"/>
      <c r="DF22" s="944"/>
      <c r="DG22" s="944"/>
      <c r="DH22" s="944"/>
      <c r="DI22" s="944"/>
      <c r="DJ22" s="944"/>
      <c r="DK22" s="944"/>
      <c r="DL22" s="944"/>
      <c r="DM22" s="944"/>
      <c r="DN22" s="944"/>
      <c r="DO22" s="944"/>
      <c r="DP22" s="944"/>
      <c r="DQ22" s="944"/>
      <c r="DR22" s="944"/>
      <c r="DS22" s="944"/>
      <c r="DT22" s="944"/>
      <c r="DU22" s="944"/>
      <c r="DV22" s="944"/>
      <c r="DW22" s="944"/>
      <c r="DX22" s="944"/>
      <c r="DY22" s="944"/>
      <c r="DZ22" s="944"/>
      <c r="EA22" s="944"/>
      <c r="EB22" s="944"/>
      <c r="EC22" s="944"/>
      <c r="ED22" s="944"/>
      <c r="EE22" s="944"/>
      <c r="EF22" s="944"/>
      <c r="EG22" s="944"/>
      <c r="EH22" s="944"/>
      <c r="EI22" s="944"/>
      <c r="EJ22" s="944"/>
      <c r="EK22" s="944"/>
      <c r="EL22" s="944"/>
      <c r="EM22" s="944"/>
      <c r="EN22" s="944"/>
      <c r="EO22" s="944"/>
      <c r="EP22" s="944"/>
      <c r="EQ22" s="944"/>
      <c r="ER22" s="944"/>
      <c r="ES22" s="944"/>
      <c r="ET22" s="944"/>
      <c r="EU22" s="944"/>
      <c r="EV22" s="944"/>
      <c r="EW22" s="944"/>
      <c r="EX22" s="944"/>
      <c r="EY22" s="944"/>
      <c r="EZ22" s="944"/>
      <c r="FA22" s="944"/>
      <c r="FB22" s="944"/>
      <c r="FC22" s="944"/>
      <c r="FD22" s="944"/>
      <c r="FE22" s="944"/>
      <c r="FF22" s="944"/>
      <c r="FG22" s="944"/>
      <c r="FH22" s="944"/>
      <c r="FI22" s="944"/>
      <c r="FJ22" s="944"/>
      <c r="FK22" s="944"/>
      <c r="FL22" s="944"/>
      <c r="FM22" s="944"/>
      <c r="FN22" s="944"/>
      <c r="FO22" s="944"/>
      <c r="FP22" s="944"/>
      <c r="FQ22" s="944"/>
      <c r="FR22" s="944"/>
      <c r="FS22" s="944"/>
      <c r="FT22" s="944"/>
      <c r="FU22" s="944"/>
      <c r="FV22" s="944"/>
      <c r="FW22" s="944"/>
      <c r="FX22" s="944"/>
      <c r="FY22" s="944"/>
      <c r="FZ22" s="944"/>
      <c r="GA22" s="944"/>
      <c r="GB22" s="944"/>
      <c r="GC22" s="944"/>
      <c r="GD22" s="944"/>
      <c r="GE22" s="944"/>
      <c r="GF22" s="944"/>
      <c r="GG22" s="944"/>
      <c r="GH22" s="944"/>
      <c r="GI22" s="944"/>
      <c r="GJ22" s="944"/>
      <c r="GK22" s="944"/>
      <c r="GL22" s="944"/>
      <c r="GM22" s="944"/>
      <c r="GN22" s="944"/>
      <c r="GO22" s="944"/>
      <c r="GP22" s="944"/>
      <c r="GQ22" s="944"/>
      <c r="GR22" s="944"/>
      <c r="GS22" s="944"/>
      <c r="GT22" s="944"/>
      <c r="GU22" s="944"/>
      <c r="GV22" s="944"/>
      <c r="GW22" s="944"/>
      <c r="GX22" s="944"/>
      <c r="GY22" s="944"/>
      <c r="GZ22" s="944"/>
      <c r="HA22" s="944"/>
      <c r="HB22" s="944"/>
      <c r="HC22" s="944"/>
      <c r="HD22" s="944"/>
      <c r="HE22" s="944"/>
      <c r="HF22" s="944"/>
      <c r="HG22" s="944"/>
      <c r="HH22" s="944"/>
      <c r="HI22" s="944"/>
      <c r="HJ22" s="944"/>
      <c r="HK22" s="944"/>
      <c r="HL22" s="944"/>
      <c r="HM22" s="944"/>
      <c r="HN22" s="944"/>
      <c r="HO22" s="944"/>
      <c r="HP22" s="944"/>
      <c r="HQ22" s="944"/>
      <c r="HR22" s="944"/>
      <c r="HS22" s="944"/>
      <c r="HT22" s="944"/>
      <c r="HU22" s="944"/>
      <c r="HV22" s="944"/>
      <c r="HW22" s="944"/>
      <c r="HX22" s="944"/>
      <c r="HY22" s="944"/>
      <c r="HZ22" s="944"/>
      <c r="IA22" s="944"/>
      <c r="IB22" s="944"/>
      <c r="IC22" s="944"/>
      <c r="ID22" s="944"/>
      <c r="IE22" s="944"/>
      <c r="IF22" s="944"/>
      <c r="IG22" s="944"/>
      <c r="IH22" s="944"/>
      <c r="II22" s="944"/>
      <c r="IJ22" s="944"/>
      <c r="IK22" s="944"/>
      <c r="IL22" s="944"/>
      <c r="IM22" s="944"/>
      <c r="IN22" s="944"/>
      <c r="IO22" s="944"/>
      <c r="IP22" s="944"/>
      <c r="IQ22" s="944"/>
      <c r="IR22" s="944"/>
      <c r="IS22" s="944"/>
      <c r="IT22" s="944"/>
      <c r="IU22" s="944"/>
      <c r="IV22" s="944"/>
      <c r="IW22" s="944"/>
      <c r="IX22" s="944"/>
      <c r="IY22" s="944"/>
      <c r="IZ22" s="944"/>
      <c r="JA22" s="944"/>
      <c r="JB22" s="944"/>
      <c r="JC22" s="944"/>
      <c r="JD22" s="944"/>
      <c r="JE22" s="944"/>
      <c r="JF22" s="944"/>
      <c r="JG22" s="944"/>
      <c r="JH22" s="944"/>
      <c r="JI22" s="944"/>
      <c r="JJ22" s="944"/>
      <c r="JK22" s="944"/>
      <c r="JL22" s="944"/>
      <c r="JM22" s="944"/>
      <c r="JN22" s="944"/>
      <c r="JO22" s="944"/>
      <c r="JP22" s="944"/>
      <c r="JQ22" s="944"/>
      <c r="JR22" s="944"/>
      <c r="JS22" s="944"/>
      <c r="JT22" s="944"/>
      <c r="JU22" s="944"/>
      <c r="JV22" s="944"/>
      <c r="JW22" s="944"/>
      <c r="JX22" s="944"/>
      <c r="JY22" s="944"/>
      <c r="JZ22" s="944"/>
      <c r="KA22" s="944"/>
      <c r="KB22" s="944"/>
      <c r="KC22" s="944"/>
      <c r="KD22" s="944"/>
      <c r="KE22" s="944"/>
      <c r="KF22" s="944"/>
      <c r="KG22" s="944"/>
      <c r="KH22" s="944"/>
      <c r="KI22" s="944"/>
      <c r="KJ22" s="944"/>
      <c r="KK22" s="944"/>
      <c r="KL22" s="944"/>
      <c r="KM22" s="944"/>
      <c r="KN22" s="944"/>
      <c r="KO22" s="944"/>
      <c r="KP22" s="944"/>
      <c r="KQ22" s="944"/>
      <c r="KR22" s="944"/>
      <c r="KS22" s="944"/>
      <c r="KT22" s="944"/>
      <c r="KU22" s="944"/>
      <c r="KV22" s="944"/>
      <c r="KW22" s="944"/>
      <c r="KX22" s="944"/>
      <c r="KY22" s="944"/>
      <c r="KZ22" s="944"/>
      <c r="LA22" s="944"/>
      <c r="LB22" s="944"/>
      <c r="LC22" s="944"/>
      <c r="LD22" s="944"/>
      <c r="LE22" s="944"/>
      <c r="LF22" s="944"/>
      <c r="LG22" s="944"/>
      <c r="LH22" s="944"/>
      <c r="LI22" s="944"/>
      <c r="LJ22" s="944"/>
      <c r="LK22" s="944"/>
      <c r="LL22" s="944"/>
      <c r="LM22" s="944"/>
      <c r="LN22" s="944"/>
      <c r="LO22" s="944"/>
      <c r="LP22" s="944"/>
      <c r="LQ22" s="944"/>
      <c r="LR22" s="944"/>
      <c r="LS22" s="944"/>
      <c r="LT22" s="944"/>
      <c r="LU22" s="944"/>
      <c r="LV22" s="944"/>
      <c r="LW22" s="944"/>
      <c r="LX22" s="944"/>
      <c r="LY22" s="944"/>
      <c r="LZ22" s="944"/>
      <c r="MA22" s="944"/>
      <c r="MB22" s="944"/>
      <c r="MC22" s="944"/>
      <c r="MD22" s="944"/>
      <c r="ME22" s="944"/>
      <c r="MF22" s="944"/>
      <c r="MG22" s="944"/>
      <c r="MH22" s="944"/>
      <c r="MI22" s="944"/>
      <c r="MJ22" s="944"/>
      <c r="MK22" s="944"/>
      <c r="ML22" s="944"/>
      <c r="MM22" s="944"/>
      <c r="MN22" s="944"/>
      <c r="MO22" s="944"/>
      <c r="MP22" s="944"/>
      <c r="MQ22" s="944"/>
      <c r="MR22" s="944"/>
      <c r="MS22" s="944"/>
      <c r="MT22" s="944"/>
      <c r="MU22" s="944"/>
      <c r="MV22" s="944"/>
      <c r="MW22" s="944"/>
      <c r="MX22" s="944"/>
      <c r="MY22" s="944"/>
      <c r="MZ22" s="944"/>
      <c r="NA22" s="944"/>
      <c r="NB22" s="944"/>
      <c r="NC22" s="944"/>
      <c r="ND22" s="944"/>
      <c r="NE22" s="944"/>
      <c r="NF22" s="944"/>
      <c r="NG22" s="944"/>
      <c r="NH22" s="944"/>
      <c r="NI22" s="944"/>
      <c r="NJ22" s="944"/>
      <c r="NK22" s="944"/>
      <c r="NL22" s="944"/>
      <c r="NM22" s="944"/>
      <c r="NN22" s="944"/>
    </row>
    <row r="23" spans="1:378" s="926" customFormat="1" ht="18.5" collapsed="1">
      <c r="A23" s="986">
        <v>3</v>
      </c>
      <c r="B23" s="925" t="s">
        <v>1428</v>
      </c>
      <c r="C23" s="1026"/>
      <c r="E23" s="927"/>
      <c r="F23" s="981">
        <f>MIN(F24:F37)</f>
        <v>45695</v>
      </c>
      <c r="G23" s="981">
        <f>MAX(G24:G37)</f>
        <v>46119</v>
      </c>
      <c r="H23" s="928">
        <f>NETWORKDAYS(F23,G23)</f>
        <v>303</v>
      </c>
      <c r="I23" s="929">
        <f>SUMPRODUCT(H24:H37,I24:I37)/SUM(H24:H37)</f>
        <v>0.92787723785166243</v>
      </c>
      <c r="J23" s="929">
        <f ca="1">_xlfn.LET(
  _xlpm.s,VALUE($F23),
  _xlpm.e,VALUE($G23),
  IF(OR(_xlpm.s="",_xlpm.e=""),"", IF(_xlpm.e&lt;=_xlpm.s, IF(TODAY()&gt;=_xlpm.e,1,0), MAX(0,MIN(1,(TODAY()-_xlpm.s)/(_xlpm.e-_xlpm.s)))))
)</f>
        <v>0.91745283018867929</v>
      </c>
      <c r="K23" s="930">
        <f t="shared" si="34"/>
        <v>303</v>
      </c>
      <c r="L23" s="930"/>
      <c r="M23" s="930"/>
      <c r="N23" s="965"/>
      <c r="O23" s="931"/>
      <c r="P23" s="931"/>
      <c r="Q23" s="931"/>
      <c r="R23" s="931"/>
      <c r="S23" s="931"/>
      <c r="T23" s="931"/>
      <c r="U23" s="931"/>
      <c r="V23" s="931"/>
      <c r="W23" s="931"/>
      <c r="X23" s="931"/>
      <c r="Y23" s="931"/>
      <c r="Z23" s="931"/>
      <c r="AA23" s="931"/>
      <c r="AB23" s="931"/>
      <c r="AC23" s="931"/>
      <c r="AD23" s="931"/>
      <c r="AE23" s="931"/>
      <c r="AF23" s="931"/>
      <c r="AG23" s="931"/>
      <c r="AH23" s="931"/>
      <c r="AI23" s="931"/>
      <c r="AJ23" s="931"/>
      <c r="AK23" s="931"/>
      <c r="AL23" s="931"/>
      <c r="AM23" s="931"/>
      <c r="AN23" s="931"/>
      <c r="AO23" s="931"/>
      <c r="AP23" s="931"/>
      <c r="AQ23" s="931"/>
      <c r="AR23" s="931"/>
      <c r="AS23" s="931"/>
      <c r="AT23" s="931"/>
      <c r="AU23" s="931"/>
      <c r="AV23" s="931"/>
      <c r="AW23" s="931"/>
      <c r="AX23" s="931"/>
      <c r="AY23" s="931"/>
      <c r="AZ23" s="931"/>
      <c r="BA23" s="931"/>
      <c r="BB23" s="931"/>
      <c r="BC23" s="931"/>
      <c r="BD23" s="931"/>
      <c r="BE23" s="931"/>
      <c r="BF23" s="931"/>
      <c r="BG23" s="931"/>
      <c r="BH23" s="931"/>
      <c r="BI23" s="931"/>
      <c r="BJ23" s="931"/>
      <c r="BK23" s="931"/>
      <c r="BL23" s="931"/>
      <c r="BM23" s="931"/>
      <c r="BN23" s="931"/>
      <c r="BO23" s="931"/>
      <c r="BP23" s="931"/>
      <c r="BQ23" s="931"/>
      <c r="BR23" s="931"/>
    </row>
    <row r="24" spans="1:378" s="958" customFormat="1" ht="18.5" hidden="1" outlineLevel="1">
      <c r="A24" s="987" t="str">
        <f t="shared" ref="A24:A87"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4" s="940" t="s">
        <v>1443</v>
      </c>
      <c r="C24" s="1027"/>
      <c r="D24" s="941"/>
      <c r="E24" s="935"/>
      <c r="F24" s="959">
        <f>D4</f>
        <v>45695</v>
      </c>
      <c r="G24" s="960">
        <f>IF(ISBLANK(F24)," - ",IF(H24=0,F24,WORKDAY.INTL(F24,H24,1,Data!$C$3:$C$57)))</f>
        <v>45698</v>
      </c>
      <c r="H24" s="936">
        <v>1</v>
      </c>
      <c r="I24" s="937">
        <v>1</v>
      </c>
      <c r="J24" s="937">
        <f t="shared" ca="1" si="36"/>
        <v>1</v>
      </c>
      <c r="K24" s="938">
        <f t="shared" si="34"/>
        <v>2</v>
      </c>
      <c r="L24" s="955"/>
      <c r="M24" s="955"/>
      <c r="N24" s="968"/>
      <c r="O24" s="939"/>
      <c r="P24" s="939"/>
      <c r="Q24" s="939"/>
      <c r="R24" s="939"/>
      <c r="S24" s="939"/>
      <c r="T24" s="939"/>
      <c r="U24" s="939"/>
      <c r="V24" s="939"/>
      <c r="W24" s="939"/>
      <c r="X24" s="939"/>
      <c r="Y24" s="939"/>
      <c r="Z24" s="939"/>
      <c r="AA24" s="939"/>
      <c r="AB24" s="939"/>
      <c r="AC24" s="939"/>
      <c r="AD24" s="939"/>
      <c r="AE24" s="939"/>
      <c r="AF24" s="939"/>
      <c r="AG24" s="939"/>
      <c r="AH24" s="939"/>
      <c r="AI24" s="939"/>
      <c r="AJ24" s="939"/>
      <c r="AK24" s="939"/>
      <c r="AL24" s="939"/>
      <c r="AM24" s="939"/>
      <c r="AN24" s="939"/>
      <c r="AO24" s="939"/>
      <c r="AP24" s="939"/>
      <c r="AQ24" s="939"/>
      <c r="AR24" s="939"/>
      <c r="AS24" s="939"/>
      <c r="AT24" s="939"/>
      <c r="AU24" s="939"/>
      <c r="AV24" s="939"/>
      <c r="AW24" s="939"/>
      <c r="AX24" s="939"/>
      <c r="AY24" s="939"/>
      <c r="AZ24" s="939"/>
      <c r="BA24" s="939"/>
      <c r="BB24" s="939"/>
      <c r="BC24" s="939"/>
      <c r="BD24" s="939"/>
      <c r="BE24" s="939"/>
      <c r="BF24" s="939"/>
      <c r="BG24" s="939"/>
      <c r="BH24" s="939"/>
      <c r="BI24" s="939"/>
      <c r="BJ24" s="939"/>
      <c r="BK24" s="939"/>
      <c r="BL24" s="939"/>
      <c r="BM24" s="939"/>
      <c r="BN24" s="939"/>
      <c r="BO24" s="939"/>
      <c r="BP24" s="939"/>
      <c r="BQ24" s="939"/>
      <c r="BR24" s="939"/>
      <c r="BS24" s="939"/>
      <c r="BT24" s="939"/>
      <c r="BU24" s="939"/>
      <c r="BV24" s="939"/>
      <c r="BW24" s="939"/>
      <c r="BX24" s="939"/>
      <c r="BY24" s="939"/>
      <c r="BZ24" s="939"/>
      <c r="CA24" s="939"/>
      <c r="CB24" s="939"/>
      <c r="CC24" s="939"/>
      <c r="CD24" s="939"/>
      <c r="CE24" s="939"/>
      <c r="CF24" s="939"/>
      <c r="CG24" s="939"/>
      <c r="CH24" s="939"/>
      <c r="CI24" s="939"/>
      <c r="CJ24" s="939"/>
      <c r="CK24" s="939"/>
      <c r="CL24" s="939"/>
      <c r="CM24" s="939"/>
      <c r="CN24" s="939"/>
      <c r="CO24" s="939"/>
      <c r="CP24" s="939"/>
      <c r="CQ24" s="939"/>
      <c r="CR24" s="939"/>
      <c r="CS24" s="939"/>
      <c r="CT24" s="939"/>
      <c r="CU24" s="939"/>
      <c r="CV24" s="939"/>
      <c r="CW24" s="939"/>
      <c r="CX24" s="939"/>
      <c r="CY24" s="939"/>
      <c r="CZ24" s="939"/>
      <c r="DA24" s="939"/>
      <c r="DB24" s="939"/>
      <c r="DC24" s="939"/>
      <c r="DD24" s="939"/>
      <c r="DE24" s="939"/>
      <c r="DF24" s="939"/>
      <c r="DG24" s="939"/>
      <c r="DH24" s="939"/>
      <c r="DI24" s="939"/>
      <c r="DJ24" s="939"/>
      <c r="DK24" s="939"/>
      <c r="DL24" s="939"/>
      <c r="DM24" s="939"/>
      <c r="DN24" s="939"/>
      <c r="DO24" s="939"/>
      <c r="DP24" s="939"/>
      <c r="DQ24" s="939"/>
      <c r="DR24" s="939"/>
      <c r="DS24" s="939"/>
      <c r="DT24" s="939"/>
      <c r="DU24" s="939"/>
      <c r="DV24" s="939"/>
      <c r="DW24" s="939"/>
      <c r="DX24" s="939"/>
      <c r="DY24" s="939"/>
      <c r="DZ24" s="939"/>
      <c r="EA24" s="939"/>
      <c r="EB24" s="939"/>
      <c r="EC24" s="939"/>
      <c r="ED24" s="939"/>
      <c r="EE24" s="939"/>
      <c r="EF24" s="939"/>
      <c r="EG24" s="939"/>
      <c r="EH24" s="939"/>
      <c r="EI24" s="939"/>
      <c r="EJ24" s="939"/>
      <c r="EK24" s="939"/>
      <c r="EL24" s="939"/>
      <c r="EM24" s="939"/>
      <c r="EN24" s="939"/>
      <c r="EO24" s="939"/>
      <c r="EP24" s="939"/>
      <c r="EQ24" s="939"/>
      <c r="ER24" s="939"/>
      <c r="ES24" s="939"/>
      <c r="ET24" s="939"/>
      <c r="EU24" s="939"/>
      <c r="EV24" s="939"/>
      <c r="EW24" s="939"/>
      <c r="EX24" s="939"/>
      <c r="EY24" s="939"/>
      <c r="EZ24" s="939"/>
      <c r="FA24" s="939"/>
      <c r="FB24" s="939"/>
      <c r="FC24" s="939"/>
      <c r="FD24" s="939"/>
      <c r="FE24" s="939"/>
      <c r="FF24" s="939"/>
      <c r="FG24" s="939"/>
      <c r="FH24" s="939"/>
      <c r="FI24" s="939"/>
      <c r="FJ24" s="939"/>
      <c r="FK24" s="939"/>
      <c r="FL24" s="939"/>
      <c r="FM24" s="939"/>
      <c r="FN24" s="939"/>
      <c r="FO24" s="939"/>
      <c r="FP24" s="939"/>
      <c r="FQ24" s="939"/>
      <c r="FR24" s="939"/>
      <c r="FS24" s="939"/>
      <c r="FT24" s="939"/>
      <c r="FU24" s="939"/>
      <c r="FV24" s="939"/>
      <c r="FW24" s="939"/>
      <c r="FX24" s="939"/>
      <c r="FY24" s="939"/>
      <c r="FZ24" s="939"/>
      <c r="GA24" s="939"/>
      <c r="GB24" s="939"/>
      <c r="GC24" s="939"/>
      <c r="GD24" s="939"/>
      <c r="GE24" s="939"/>
      <c r="GF24" s="939"/>
      <c r="GG24" s="939"/>
      <c r="GH24" s="939"/>
      <c r="GI24" s="939"/>
      <c r="GJ24" s="939"/>
      <c r="GK24" s="939"/>
      <c r="GL24" s="939"/>
      <c r="GM24" s="939"/>
      <c r="GN24" s="939"/>
      <c r="GO24" s="939"/>
      <c r="GP24" s="939"/>
      <c r="GQ24" s="939"/>
      <c r="GR24" s="939"/>
      <c r="GS24" s="939"/>
      <c r="GT24" s="939"/>
      <c r="GU24" s="939"/>
      <c r="GV24" s="939"/>
      <c r="GW24" s="939"/>
      <c r="GX24" s="939"/>
      <c r="GY24" s="939"/>
      <c r="GZ24" s="939"/>
      <c r="HA24" s="939"/>
      <c r="HB24" s="939"/>
      <c r="HC24" s="939"/>
      <c r="HD24" s="939"/>
      <c r="HE24" s="939"/>
      <c r="HF24" s="939"/>
      <c r="HG24" s="939"/>
      <c r="HH24" s="939"/>
      <c r="HI24" s="939"/>
      <c r="HJ24" s="939"/>
      <c r="HK24" s="939"/>
      <c r="HL24" s="939"/>
      <c r="HM24" s="939"/>
      <c r="HN24" s="939"/>
      <c r="HO24" s="939"/>
      <c r="HP24" s="939"/>
      <c r="HQ24" s="939"/>
      <c r="HR24" s="939"/>
      <c r="HS24" s="939"/>
      <c r="HT24" s="939"/>
      <c r="HU24" s="939"/>
      <c r="HV24" s="939"/>
      <c r="HW24" s="939"/>
      <c r="HX24" s="939"/>
      <c r="HY24" s="939"/>
      <c r="HZ24" s="939"/>
      <c r="IA24" s="939"/>
      <c r="IB24" s="939"/>
      <c r="IC24" s="939"/>
      <c r="ID24" s="939"/>
      <c r="IE24" s="939"/>
      <c r="IF24" s="939"/>
      <c r="IG24" s="939"/>
      <c r="IH24" s="939"/>
      <c r="II24" s="939"/>
      <c r="IJ24" s="939"/>
      <c r="IK24" s="939"/>
      <c r="IL24" s="939"/>
      <c r="IM24" s="939"/>
      <c r="IN24" s="939"/>
      <c r="IO24" s="939"/>
      <c r="IP24" s="939"/>
      <c r="IQ24" s="939"/>
      <c r="IR24" s="939"/>
      <c r="IS24" s="939"/>
      <c r="IT24" s="939"/>
      <c r="IU24" s="939"/>
      <c r="IV24" s="939"/>
      <c r="IW24" s="939"/>
      <c r="IX24" s="939"/>
      <c r="IY24" s="939"/>
      <c r="IZ24" s="939"/>
      <c r="JA24" s="939"/>
      <c r="JB24" s="939"/>
      <c r="JC24" s="939"/>
      <c r="JD24" s="939"/>
      <c r="JE24" s="939"/>
      <c r="JF24" s="939"/>
      <c r="JG24" s="939"/>
      <c r="JH24" s="939"/>
      <c r="JI24" s="939"/>
      <c r="JJ24" s="939"/>
      <c r="JK24" s="939"/>
      <c r="JL24" s="939"/>
      <c r="JM24" s="939"/>
      <c r="JN24" s="939"/>
      <c r="JO24" s="939"/>
      <c r="JP24" s="939"/>
      <c r="JQ24" s="939"/>
      <c r="JR24" s="939"/>
      <c r="JS24" s="939"/>
      <c r="JT24" s="939"/>
      <c r="JU24" s="939"/>
      <c r="JV24" s="939"/>
      <c r="JW24" s="939"/>
      <c r="JX24" s="939"/>
      <c r="JY24" s="939"/>
      <c r="JZ24" s="939"/>
      <c r="KA24" s="939"/>
      <c r="KB24" s="939"/>
      <c r="KC24" s="939"/>
      <c r="KD24" s="939"/>
      <c r="KE24" s="939"/>
      <c r="KF24" s="939"/>
      <c r="KG24" s="939"/>
      <c r="KH24" s="939"/>
      <c r="KI24" s="939"/>
      <c r="KJ24" s="939"/>
      <c r="KK24" s="939"/>
      <c r="KL24" s="939"/>
      <c r="KM24" s="939"/>
      <c r="KN24" s="939"/>
      <c r="KO24" s="939"/>
      <c r="KP24" s="939"/>
      <c r="KQ24" s="939"/>
      <c r="KR24" s="939"/>
      <c r="KS24" s="939"/>
      <c r="KT24" s="939"/>
      <c r="KU24" s="939"/>
      <c r="KV24" s="939"/>
      <c r="KW24" s="939"/>
      <c r="KX24" s="939"/>
      <c r="KY24" s="939"/>
      <c r="KZ24" s="939"/>
      <c r="LA24" s="939"/>
      <c r="LB24" s="939"/>
      <c r="LC24" s="939"/>
      <c r="LD24" s="939"/>
      <c r="LE24" s="939"/>
      <c r="LF24" s="939"/>
      <c r="LG24" s="939"/>
      <c r="LH24" s="939"/>
      <c r="LI24" s="939"/>
      <c r="LJ24" s="939"/>
      <c r="LK24" s="939"/>
      <c r="LL24" s="939"/>
      <c r="LM24" s="939"/>
      <c r="LN24" s="939"/>
      <c r="LO24" s="939"/>
      <c r="LP24" s="939"/>
      <c r="LQ24" s="939"/>
      <c r="LR24" s="939"/>
      <c r="LS24" s="939"/>
      <c r="LT24" s="939"/>
      <c r="LU24" s="939"/>
      <c r="LV24" s="939"/>
      <c r="LW24" s="939"/>
      <c r="LX24" s="939"/>
      <c r="LY24" s="939"/>
      <c r="LZ24" s="939"/>
      <c r="MA24" s="939"/>
      <c r="MB24" s="939"/>
      <c r="MC24" s="939"/>
      <c r="MD24" s="939"/>
      <c r="ME24" s="939"/>
      <c r="MF24" s="939"/>
      <c r="MG24" s="939"/>
      <c r="MH24" s="939"/>
      <c r="MI24" s="939"/>
      <c r="MJ24" s="939"/>
      <c r="MK24" s="939"/>
      <c r="ML24" s="939"/>
      <c r="MM24" s="939"/>
      <c r="MN24" s="939"/>
      <c r="MO24" s="939"/>
      <c r="MP24" s="939"/>
      <c r="MQ24" s="939"/>
      <c r="MR24" s="939"/>
      <c r="MS24" s="939"/>
      <c r="MT24" s="939"/>
      <c r="MU24" s="939"/>
      <c r="MV24" s="939"/>
      <c r="MW24" s="939"/>
      <c r="MX24" s="939"/>
      <c r="MY24" s="939"/>
      <c r="MZ24" s="939"/>
      <c r="NA24" s="939"/>
      <c r="NB24" s="939"/>
      <c r="NC24" s="939"/>
      <c r="ND24" s="939"/>
      <c r="NE24" s="939"/>
      <c r="NF24" s="939"/>
      <c r="NG24" s="939"/>
      <c r="NH24" s="939"/>
      <c r="NI24" s="939"/>
      <c r="NJ24" s="939"/>
      <c r="NK24" s="939"/>
      <c r="NL24" s="939"/>
      <c r="NM24" s="939"/>
      <c r="NN24" s="939"/>
    </row>
    <row r="25" spans="1:378" s="958" customFormat="1" ht="18.5" hidden="1" outlineLevel="1">
      <c r="A25" s="987" t="str">
        <f t="shared" si="38"/>
        <v>3.2</v>
      </c>
      <c r="B25" s="940" t="s">
        <v>1444</v>
      </c>
      <c r="C25" s="1027"/>
      <c r="D25" s="941"/>
      <c r="E25" s="935"/>
      <c r="F25" s="959">
        <f>F24</f>
        <v>45695</v>
      </c>
      <c r="G25" s="960">
        <f>IF(ISBLANK(F25)," - ",IF(H25=0,F25,WORKDAY.INTL(F25,H25,1,Data!$C$3:$C$57)))</f>
        <v>45698</v>
      </c>
      <c r="H25" s="936">
        <v>1</v>
      </c>
      <c r="I25" s="937">
        <v>1</v>
      </c>
      <c r="J25" s="937">
        <f t="shared" ca="1" si="36"/>
        <v>1</v>
      </c>
      <c r="K25" s="938"/>
      <c r="L25" s="955"/>
      <c r="M25" s="955"/>
      <c r="N25" s="968"/>
      <c r="O25" s="939"/>
      <c r="P25" s="939"/>
      <c r="Q25" s="939"/>
      <c r="R25" s="939"/>
      <c r="S25" s="939"/>
      <c r="T25" s="939"/>
      <c r="U25" s="939"/>
      <c r="V25" s="939"/>
      <c r="W25" s="939"/>
      <c r="X25" s="939"/>
      <c r="Y25" s="939"/>
      <c r="Z25" s="939"/>
      <c r="AA25" s="939"/>
      <c r="AB25" s="939"/>
      <c r="AC25" s="939"/>
      <c r="AD25" s="939"/>
      <c r="AE25" s="939"/>
      <c r="AF25" s="939"/>
      <c r="AG25" s="939"/>
      <c r="AH25" s="939"/>
      <c r="AI25" s="939"/>
      <c r="AJ25" s="939"/>
      <c r="AK25" s="939"/>
      <c r="AL25" s="939"/>
      <c r="AM25" s="939"/>
      <c r="AN25" s="939"/>
      <c r="AO25" s="939"/>
      <c r="AP25" s="939"/>
      <c r="AQ25" s="939"/>
      <c r="AR25" s="939"/>
      <c r="AS25" s="939"/>
      <c r="AT25" s="939"/>
      <c r="AU25" s="939"/>
      <c r="AV25" s="939"/>
      <c r="AW25" s="939"/>
      <c r="AX25" s="939"/>
      <c r="AY25" s="939"/>
      <c r="AZ25" s="939"/>
      <c r="BA25" s="939"/>
      <c r="BB25" s="939"/>
      <c r="BC25" s="939"/>
      <c r="BD25" s="939"/>
      <c r="BE25" s="939"/>
      <c r="BF25" s="939"/>
      <c r="BG25" s="939"/>
      <c r="BH25" s="939"/>
      <c r="BI25" s="939"/>
      <c r="BJ25" s="939"/>
      <c r="BK25" s="939"/>
      <c r="BL25" s="939"/>
      <c r="BM25" s="939"/>
      <c r="BN25" s="939"/>
      <c r="BO25" s="939"/>
      <c r="BP25" s="939"/>
      <c r="BQ25" s="939"/>
      <c r="BR25" s="939"/>
      <c r="BS25" s="939"/>
      <c r="BT25" s="939"/>
      <c r="BU25" s="939"/>
      <c r="BV25" s="939"/>
      <c r="BW25" s="939"/>
      <c r="BX25" s="939"/>
      <c r="BY25" s="939"/>
      <c r="BZ25" s="939"/>
      <c r="CA25" s="939"/>
      <c r="CB25" s="939"/>
      <c r="CC25" s="939"/>
      <c r="CD25" s="939"/>
      <c r="CE25" s="939"/>
      <c r="CF25" s="939"/>
      <c r="CG25" s="939"/>
      <c r="CH25" s="939"/>
      <c r="CI25" s="939"/>
      <c r="CJ25" s="939"/>
      <c r="CK25" s="939"/>
      <c r="CL25" s="939"/>
      <c r="CM25" s="939"/>
      <c r="CN25" s="939"/>
      <c r="CO25" s="939"/>
      <c r="CP25" s="939"/>
      <c r="CQ25" s="939"/>
      <c r="CR25" s="939"/>
      <c r="CS25" s="939"/>
      <c r="CT25" s="939"/>
      <c r="CU25" s="939"/>
      <c r="CV25" s="939"/>
      <c r="CW25" s="939"/>
      <c r="CX25" s="939"/>
      <c r="CY25" s="939"/>
      <c r="CZ25" s="939"/>
      <c r="DA25" s="939"/>
      <c r="DB25" s="939"/>
      <c r="DC25" s="939"/>
      <c r="DD25" s="939"/>
      <c r="DE25" s="939"/>
      <c r="DF25" s="939"/>
      <c r="DG25" s="939"/>
      <c r="DH25" s="939"/>
      <c r="DI25" s="939"/>
      <c r="DJ25" s="939"/>
      <c r="DK25" s="939"/>
      <c r="DL25" s="939"/>
      <c r="DM25" s="939"/>
      <c r="DN25" s="939"/>
      <c r="DO25" s="939"/>
      <c r="DP25" s="939"/>
      <c r="DQ25" s="939"/>
      <c r="DR25" s="939"/>
      <c r="DS25" s="939"/>
      <c r="DT25" s="939"/>
      <c r="DU25" s="939"/>
      <c r="DV25" s="939"/>
      <c r="DW25" s="939"/>
      <c r="DX25" s="939"/>
      <c r="DY25" s="939"/>
      <c r="DZ25" s="939"/>
      <c r="EA25" s="939"/>
      <c r="EB25" s="939"/>
      <c r="EC25" s="939"/>
      <c r="ED25" s="939"/>
      <c r="EE25" s="939"/>
      <c r="EF25" s="939"/>
      <c r="EG25" s="939"/>
      <c r="EH25" s="939"/>
      <c r="EI25" s="939"/>
      <c r="EJ25" s="939"/>
      <c r="EK25" s="939"/>
      <c r="EL25" s="939"/>
      <c r="EM25" s="939"/>
      <c r="EN25" s="939"/>
      <c r="EO25" s="939"/>
      <c r="EP25" s="939"/>
      <c r="EQ25" s="939"/>
      <c r="ER25" s="939"/>
      <c r="ES25" s="939"/>
      <c r="ET25" s="939"/>
      <c r="EU25" s="939"/>
      <c r="EV25" s="939"/>
      <c r="EW25" s="939"/>
      <c r="EX25" s="939"/>
      <c r="EY25" s="939"/>
      <c r="EZ25" s="939"/>
      <c r="FA25" s="939"/>
      <c r="FB25" s="939"/>
      <c r="FC25" s="939"/>
      <c r="FD25" s="939"/>
      <c r="FE25" s="939"/>
      <c r="FF25" s="939"/>
      <c r="FG25" s="939"/>
      <c r="FH25" s="939"/>
      <c r="FI25" s="939"/>
      <c r="FJ25" s="939"/>
      <c r="FK25" s="939"/>
      <c r="FL25" s="939"/>
      <c r="FM25" s="939"/>
      <c r="FN25" s="939"/>
      <c r="FO25" s="939"/>
      <c r="FP25" s="939"/>
      <c r="FQ25" s="939"/>
      <c r="FR25" s="939"/>
      <c r="FS25" s="939"/>
      <c r="FT25" s="939"/>
      <c r="FU25" s="939"/>
      <c r="FV25" s="939"/>
      <c r="FW25" s="939"/>
      <c r="FX25" s="939"/>
      <c r="FY25" s="939"/>
      <c r="FZ25" s="939"/>
      <c r="GA25" s="939"/>
      <c r="GB25" s="939"/>
      <c r="GC25" s="939"/>
      <c r="GD25" s="939"/>
      <c r="GE25" s="939"/>
      <c r="GF25" s="939"/>
      <c r="GG25" s="939"/>
      <c r="GH25" s="939"/>
      <c r="GI25" s="939"/>
      <c r="GJ25" s="939"/>
      <c r="GK25" s="939"/>
      <c r="GL25" s="939"/>
      <c r="GM25" s="939"/>
      <c r="GN25" s="939"/>
      <c r="GO25" s="939"/>
      <c r="GP25" s="939"/>
      <c r="GQ25" s="939"/>
      <c r="GR25" s="939"/>
      <c r="GS25" s="939"/>
      <c r="GT25" s="939"/>
      <c r="GU25" s="939"/>
      <c r="GV25" s="939"/>
      <c r="GW25" s="939"/>
      <c r="GX25" s="939"/>
      <c r="GY25" s="939"/>
      <c r="GZ25" s="939"/>
      <c r="HA25" s="939"/>
      <c r="HB25" s="939"/>
      <c r="HC25" s="939"/>
      <c r="HD25" s="939"/>
      <c r="HE25" s="939"/>
      <c r="HF25" s="939"/>
      <c r="HG25" s="939"/>
      <c r="HH25" s="939"/>
      <c r="HI25" s="939"/>
      <c r="HJ25" s="939"/>
      <c r="HK25" s="939"/>
      <c r="HL25" s="939"/>
      <c r="HM25" s="939"/>
      <c r="HN25" s="939"/>
      <c r="HO25" s="939"/>
      <c r="HP25" s="939"/>
      <c r="HQ25" s="939"/>
      <c r="HR25" s="939"/>
      <c r="HS25" s="939"/>
      <c r="HT25" s="939"/>
      <c r="HU25" s="939"/>
      <c r="HV25" s="939"/>
      <c r="HW25" s="939"/>
      <c r="HX25" s="939"/>
      <c r="HY25" s="939"/>
      <c r="HZ25" s="939"/>
      <c r="IA25" s="939"/>
      <c r="IB25" s="939"/>
      <c r="IC25" s="939"/>
      <c r="ID25" s="939"/>
      <c r="IE25" s="939"/>
      <c r="IF25" s="939"/>
      <c r="IG25" s="939"/>
      <c r="IH25" s="939"/>
      <c r="II25" s="939"/>
      <c r="IJ25" s="939"/>
      <c r="IK25" s="939"/>
      <c r="IL25" s="939"/>
      <c r="IM25" s="939"/>
      <c r="IN25" s="939"/>
      <c r="IO25" s="939"/>
      <c r="IP25" s="939"/>
      <c r="IQ25" s="939"/>
      <c r="IR25" s="939"/>
      <c r="IS25" s="939"/>
      <c r="IT25" s="939"/>
      <c r="IU25" s="939"/>
      <c r="IV25" s="939"/>
      <c r="IW25" s="939"/>
      <c r="IX25" s="939"/>
      <c r="IY25" s="939"/>
      <c r="IZ25" s="939"/>
      <c r="JA25" s="939"/>
      <c r="JB25" s="939"/>
      <c r="JC25" s="939"/>
      <c r="JD25" s="939"/>
      <c r="JE25" s="939"/>
      <c r="JF25" s="939"/>
      <c r="JG25" s="939"/>
      <c r="JH25" s="939"/>
      <c r="JI25" s="939"/>
      <c r="JJ25" s="939"/>
      <c r="JK25" s="939"/>
      <c r="JL25" s="939"/>
      <c r="JM25" s="939"/>
      <c r="JN25" s="939"/>
      <c r="JO25" s="939"/>
      <c r="JP25" s="939"/>
      <c r="JQ25" s="939"/>
      <c r="JR25" s="939"/>
      <c r="JS25" s="939"/>
      <c r="JT25" s="939"/>
      <c r="JU25" s="939"/>
      <c r="JV25" s="939"/>
      <c r="JW25" s="939"/>
      <c r="JX25" s="939"/>
      <c r="JY25" s="939"/>
      <c r="JZ25" s="939"/>
      <c r="KA25" s="939"/>
      <c r="KB25" s="939"/>
      <c r="KC25" s="939"/>
      <c r="KD25" s="939"/>
      <c r="KE25" s="939"/>
      <c r="KF25" s="939"/>
      <c r="KG25" s="939"/>
      <c r="KH25" s="939"/>
      <c r="KI25" s="939"/>
      <c r="KJ25" s="939"/>
      <c r="KK25" s="939"/>
      <c r="KL25" s="939"/>
      <c r="KM25" s="939"/>
      <c r="KN25" s="939"/>
      <c r="KO25" s="939"/>
      <c r="KP25" s="939"/>
      <c r="KQ25" s="939"/>
      <c r="KR25" s="939"/>
      <c r="KS25" s="939"/>
      <c r="KT25" s="939"/>
      <c r="KU25" s="939"/>
      <c r="KV25" s="939"/>
      <c r="KW25" s="939"/>
      <c r="KX25" s="939"/>
      <c r="KY25" s="939"/>
      <c r="KZ25" s="939"/>
      <c r="LA25" s="939"/>
      <c r="LB25" s="939"/>
      <c r="LC25" s="939"/>
      <c r="LD25" s="939"/>
      <c r="LE25" s="939"/>
      <c r="LF25" s="939"/>
      <c r="LG25" s="939"/>
      <c r="LH25" s="939"/>
      <c r="LI25" s="939"/>
      <c r="LJ25" s="939"/>
      <c r="LK25" s="939"/>
      <c r="LL25" s="939"/>
      <c r="LM25" s="939"/>
      <c r="LN25" s="939"/>
      <c r="LO25" s="939"/>
      <c r="LP25" s="939"/>
      <c r="LQ25" s="939"/>
      <c r="LR25" s="939"/>
      <c r="LS25" s="939"/>
      <c r="LT25" s="939"/>
      <c r="LU25" s="939"/>
      <c r="LV25" s="939"/>
      <c r="LW25" s="939"/>
      <c r="LX25" s="939"/>
      <c r="LY25" s="939"/>
      <c r="LZ25" s="939"/>
      <c r="MA25" s="939"/>
      <c r="MB25" s="939"/>
      <c r="MC25" s="939"/>
      <c r="MD25" s="939"/>
      <c r="ME25" s="939"/>
      <c r="MF25" s="939"/>
      <c r="MG25" s="939"/>
      <c r="MH25" s="939"/>
      <c r="MI25" s="939"/>
      <c r="MJ25" s="939"/>
      <c r="MK25" s="939"/>
      <c r="ML25" s="939"/>
      <c r="MM25" s="939"/>
      <c r="MN25" s="939"/>
      <c r="MO25" s="939"/>
      <c r="MP25" s="939"/>
      <c r="MQ25" s="939"/>
      <c r="MR25" s="939"/>
      <c r="MS25" s="939"/>
      <c r="MT25" s="939"/>
      <c r="MU25" s="939"/>
      <c r="MV25" s="939"/>
      <c r="MW25" s="939"/>
      <c r="MX25" s="939"/>
      <c r="MY25" s="939"/>
      <c r="MZ25" s="939"/>
      <c r="NA25" s="939"/>
      <c r="NB25" s="939"/>
      <c r="NC25" s="939"/>
      <c r="ND25" s="939"/>
      <c r="NE25" s="939"/>
      <c r="NF25" s="939"/>
      <c r="NG25" s="939"/>
      <c r="NH25" s="939"/>
      <c r="NI25" s="939"/>
      <c r="NJ25" s="939"/>
      <c r="NK25" s="939"/>
      <c r="NL25" s="939"/>
      <c r="NM25" s="939"/>
      <c r="NN25" s="939"/>
    </row>
    <row r="26" spans="1:378" s="958" customFormat="1" ht="18.5" hidden="1" outlineLevel="1">
      <c r="A26" s="987" t="str">
        <f t="shared" si="38"/>
        <v>3.3</v>
      </c>
      <c r="B26" s="940" t="s">
        <v>554</v>
      </c>
      <c r="C26" s="1027"/>
      <c r="D26" s="941"/>
      <c r="E26" s="935"/>
      <c r="F26" s="959">
        <f>F24</f>
        <v>45695</v>
      </c>
      <c r="G26" s="960">
        <f>IF(ISBLANK(F26)," - ",IF(H26=0,F26,WORKDAY.INTL(F26,H26,1,Data!$C$3:$C$57)))</f>
        <v>45698</v>
      </c>
      <c r="H26" s="936">
        <v>1</v>
      </c>
      <c r="I26" s="937">
        <v>1</v>
      </c>
      <c r="J26" s="937">
        <f t="shared" ca="1" si="36"/>
        <v>1</v>
      </c>
      <c r="K26" s="938"/>
      <c r="L26" s="955"/>
      <c r="M26" s="955"/>
      <c r="N26" s="968"/>
      <c r="O26" s="939"/>
      <c r="P26" s="939"/>
      <c r="Q26" s="939"/>
      <c r="R26" s="939"/>
      <c r="S26" s="939"/>
      <c r="T26" s="939"/>
      <c r="U26" s="939"/>
      <c r="V26" s="939"/>
      <c r="W26" s="939"/>
      <c r="X26" s="939"/>
      <c r="Y26" s="939"/>
      <c r="Z26" s="939"/>
      <c r="AA26" s="939"/>
      <c r="AB26" s="939"/>
      <c r="AC26" s="939"/>
      <c r="AD26" s="939"/>
      <c r="AE26" s="939"/>
      <c r="AF26" s="939"/>
      <c r="AG26" s="939"/>
      <c r="AH26" s="939"/>
      <c r="AI26" s="939"/>
      <c r="AJ26" s="939"/>
      <c r="AK26" s="939"/>
      <c r="AL26" s="939"/>
      <c r="AM26" s="939"/>
      <c r="AN26" s="939"/>
      <c r="AO26" s="939"/>
      <c r="AP26" s="939"/>
      <c r="AQ26" s="939"/>
      <c r="AR26" s="939"/>
      <c r="AS26" s="939"/>
      <c r="AT26" s="939"/>
      <c r="AU26" s="939"/>
      <c r="AV26" s="939"/>
      <c r="AW26" s="939"/>
      <c r="AX26" s="939"/>
      <c r="AY26" s="939"/>
      <c r="AZ26" s="939"/>
      <c r="BA26" s="939"/>
      <c r="BB26" s="939"/>
      <c r="BC26" s="939"/>
      <c r="BD26" s="939"/>
      <c r="BE26" s="939"/>
      <c r="BF26" s="939"/>
      <c r="BG26" s="939"/>
      <c r="BH26" s="939"/>
      <c r="BI26" s="939"/>
      <c r="BJ26" s="939"/>
      <c r="BK26" s="939"/>
      <c r="BL26" s="939"/>
      <c r="BM26" s="939"/>
      <c r="BN26" s="939"/>
      <c r="BO26" s="939"/>
      <c r="BP26" s="939"/>
      <c r="BQ26" s="939"/>
      <c r="BR26" s="939"/>
      <c r="BS26" s="939"/>
      <c r="BT26" s="939"/>
      <c r="BU26" s="939"/>
      <c r="BV26" s="939"/>
      <c r="BW26" s="939"/>
      <c r="BX26" s="939"/>
      <c r="BY26" s="939"/>
      <c r="BZ26" s="939"/>
      <c r="CA26" s="939"/>
      <c r="CB26" s="939"/>
      <c r="CC26" s="939"/>
      <c r="CD26" s="939"/>
      <c r="CE26" s="939"/>
      <c r="CF26" s="939"/>
      <c r="CG26" s="939"/>
      <c r="CH26" s="939"/>
      <c r="CI26" s="939"/>
      <c r="CJ26" s="939"/>
      <c r="CK26" s="939"/>
      <c r="CL26" s="939"/>
      <c r="CM26" s="939"/>
      <c r="CN26" s="939"/>
      <c r="CO26" s="939"/>
      <c r="CP26" s="939"/>
      <c r="CQ26" s="939"/>
      <c r="CR26" s="939"/>
      <c r="CS26" s="939"/>
      <c r="CT26" s="939"/>
      <c r="CU26" s="939"/>
      <c r="CV26" s="939"/>
      <c r="CW26" s="939"/>
      <c r="CX26" s="939"/>
      <c r="CY26" s="939"/>
      <c r="CZ26" s="939"/>
      <c r="DA26" s="939"/>
      <c r="DB26" s="939"/>
      <c r="DC26" s="939"/>
      <c r="DD26" s="939"/>
      <c r="DE26" s="939"/>
      <c r="DF26" s="939"/>
      <c r="DG26" s="939"/>
      <c r="DH26" s="939"/>
      <c r="DI26" s="939"/>
      <c r="DJ26" s="939"/>
      <c r="DK26" s="939"/>
      <c r="DL26" s="939"/>
      <c r="DM26" s="939"/>
      <c r="DN26" s="939"/>
      <c r="DO26" s="939"/>
      <c r="DP26" s="939"/>
      <c r="DQ26" s="939"/>
      <c r="DR26" s="939"/>
      <c r="DS26" s="939"/>
      <c r="DT26" s="939"/>
      <c r="DU26" s="939"/>
      <c r="DV26" s="939"/>
      <c r="DW26" s="939"/>
      <c r="DX26" s="939"/>
      <c r="DY26" s="939"/>
      <c r="DZ26" s="939"/>
      <c r="EA26" s="939"/>
      <c r="EB26" s="939"/>
      <c r="EC26" s="939"/>
      <c r="ED26" s="939"/>
      <c r="EE26" s="939"/>
      <c r="EF26" s="939"/>
      <c r="EG26" s="939"/>
      <c r="EH26" s="939"/>
      <c r="EI26" s="939"/>
      <c r="EJ26" s="939"/>
      <c r="EK26" s="939"/>
      <c r="EL26" s="939"/>
      <c r="EM26" s="939"/>
      <c r="EN26" s="939"/>
      <c r="EO26" s="939"/>
      <c r="EP26" s="939"/>
      <c r="EQ26" s="939"/>
      <c r="ER26" s="939"/>
      <c r="ES26" s="939"/>
      <c r="ET26" s="939"/>
      <c r="EU26" s="939"/>
      <c r="EV26" s="939"/>
      <c r="EW26" s="939"/>
      <c r="EX26" s="939"/>
      <c r="EY26" s="939"/>
      <c r="EZ26" s="939"/>
      <c r="FA26" s="939"/>
      <c r="FB26" s="939"/>
      <c r="FC26" s="939"/>
      <c r="FD26" s="939"/>
      <c r="FE26" s="939"/>
      <c r="FF26" s="939"/>
      <c r="FG26" s="939"/>
      <c r="FH26" s="939"/>
      <c r="FI26" s="939"/>
      <c r="FJ26" s="939"/>
      <c r="FK26" s="939"/>
      <c r="FL26" s="939"/>
      <c r="FM26" s="939"/>
      <c r="FN26" s="939"/>
      <c r="FO26" s="939"/>
      <c r="FP26" s="939"/>
      <c r="FQ26" s="939"/>
      <c r="FR26" s="939"/>
      <c r="FS26" s="939"/>
      <c r="FT26" s="939"/>
      <c r="FU26" s="939"/>
      <c r="FV26" s="939"/>
      <c r="FW26" s="939"/>
      <c r="FX26" s="939"/>
      <c r="FY26" s="939"/>
      <c r="FZ26" s="939"/>
      <c r="GA26" s="939"/>
      <c r="GB26" s="939"/>
      <c r="GC26" s="939"/>
      <c r="GD26" s="939"/>
      <c r="GE26" s="939"/>
      <c r="GF26" s="939"/>
      <c r="GG26" s="939"/>
      <c r="GH26" s="939"/>
      <c r="GI26" s="939"/>
      <c r="GJ26" s="939"/>
      <c r="GK26" s="939"/>
      <c r="GL26" s="939"/>
      <c r="GM26" s="939"/>
      <c r="GN26" s="939"/>
      <c r="GO26" s="939"/>
      <c r="GP26" s="939"/>
      <c r="GQ26" s="939"/>
      <c r="GR26" s="939"/>
      <c r="GS26" s="939"/>
      <c r="GT26" s="939"/>
      <c r="GU26" s="939"/>
      <c r="GV26" s="939"/>
      <c r="GW26" s="939"/>
      <c r="GX26" s="939"/>
      <c r="GY26" s="939"/>
      <c r="GZ26" s="939"/>
      <c r="HA26" s="939"/>
      <c r="HB26" s="939"/>
      <c r="HC26" s="939"/>
      <c r="HD26" s="939"/>
      <c r="HE26" s="939"/>
      <c r="HF26" s="939"/>
      <c r="HG26" s="939"/>
      <c r="HH26" s="939"/>
      <c r="HI26" s="939"/>
      <c r="HJ26" s="939"/>
      <c r="HK26" s="939"/>
      <c r="HL26" s="939"/>
      <c r="HM26" s="939"/>
      <c r="HN26" s="939"/>
      <c r="HO26" s="939"/>
      <c r="HP26" s="939"/>
      <c r="HQ26" s="939"/>
      <c r="HR26" s="939"/>
      <c r="HS26" s="939"/>
      <c r="HT26" s="939"/>
      <c r="HU26" s="939"/>
      <c r="HV26" s="939"/>
      <c r="HW26" s="939"/>
      <c r="HX26" s="939"/>
      <c r="HY26" s="939"/>
      <c r="HZ26" s="939"/>
      <c r="IA26" s="939"/>
      <c r="IB26" s="939"/>
      <c r="IC26" s="939"/>
      <c r="ID26" s="939"/>
      <c r="IE26" s="939"/>
      <c r="IF26" s="939"/>
      <c r="IG26" s="939"/>
      <c r="IH26" s="939"/>
      <c r="II26" s="939"/>
      <c r="IJ26" s="939"/>
      <c r="IK26" s="939"/>
      <c r="IL26" s="939"/>
      <c r="IM26" s="939"/>
      <c r="IN26" s="939"/>
      <c r="IO26" s="939"/>
      <c r="IP26" s="939"/>
      <c r="IQ26" s="939"/>
      <c r="IR26" s="939"/>
      <c r="IS26" s="939"/>
      <c r="IT26" s="939"/>
      <c r="IU26" s="939"/>
      <c r="IV26" s="939"/>
      <c r="IW26" s="939"/>
      <c r="IX26" s="939"/>
      <c r="IY26" s="939"/>
      <c r="IZ26" s="939"/>
      <c r="JA26" s="939"/>
      <c r="JB26" s="939"/>
      <c r="JC26" s="939"/>
      <c r="JD26" s="939"/>
      <c r="JE26" s="939"/>
      <c r="JF26" s="939"/>
      <c r="JG26" s="939"/>
      <c r="JH26" s="939"/>
      <c r="JI26" s="939"/>
      <c r="JJ26" s="939"/>
      <c r="JK26" s="939"/>
      <c r="JL26" s="939"/>
      <c r="JM26" s="939"/>
      <c r="JN26" s="939"/>
      <c r="JO26" s="939"/>
      <c r="JP26" s="939"/>
      <c r="JQ26" s="939"/>
      <c r="JR26" s="939"/>
      <c r="JS26" s="939"/>
      <c r="JT26" s="939"/>
      <c r="JU26" s="939"/>
      <c r="JV26" s="939"/>
      <c r="JW26" s="939"/>
      <c r="JX26" s="939"/>
      <c r="JY26" s="939"/>
      <c r="JZ26" s="939"/>
      <c r="KA26" s="939"/>
      <c r="KB26" s="939"/>
      <c r="KC26" s="939"/>
      <c r="KD26" s="939"/>
      <c r="KE26" s="939"/>
      <c r="KF26" s="939"/>
      <c r="KG26" s="939"/>
      <c r="KH26" s="939"/>
      <c r="KI26" s="939"/>
      <c r="KJ26" s="939"/>
      <c r="KK26" s="939"/>
      <c r="KL26" s="939"/>
      <c r="KM26" s="939"/>
      <c r="KN26" s="939"/>
      <c r="KO26" s="939"/>
      <c r="KP26" s="939"/>
      <c r="KQ26" s="939"/>
      <c r="KR26" s="939"/>
      <c r="KS26" s="939"/>
      <c r="KT26" s="939"/>
      <c r="KU26" s="939"/>
      <c r="KV26" s="939"/>
      <c r="KW26" s="939"/>
      <c r="KX26" s="939"/>
      <c r="KY26" s="939"/>
      <c r="KZ26" s="939"/>
      <c r="LA26" s="939"/>
      <c r="LB26" s="939"/>
      <c r="LC26" s="939"/>
      <c r="LD26" s="939"/>
      <c r="LE26" s="939"/>
      <c r="LF26" s="939"/>
      <c r="LG26" s="939"/>
      <c r="LH26" s="939"/>
      <c r="LI26" s="939"/>
      <c r="LJ26" s="939"/>
      <c r="LK26" s="939"/>
      <c r="LL26" s="939"/>
      <c r="LM26" s="939"/>
      <c r="LN26" s="939"/>
      <c r="LO26" s="939"/>
      <c r="LP26" s="939"/>
      <c r="LQ26" s="939"/>
      <c r="LR26" s="939"/>
      <c r="LS26" s="939"/>
      <c r="LT26" s="939"/>
      <c r="LU26" s="939"/>
      <c r="LV26" s="939"/>
      <c r="LW26" s="939"/>
      <c r="LX26" s="939"/>
      <c r="LY26" s="939"/>
      <c r="LZ26" s="939"/>
      <c r="MA26" s="939"/>
      <c r="MB26" s="939"/>
      <c r="MC26" s="939"/>
      <c r="MD26" s="939"/>
      <c r="ME26" s="939"/>
      <c r="MF26" s="939"/>
      <c r="MG26" s="939"/>
      <c r="MH26" s="939"/>
      <c r="MI26" s="939"/>
      <c r="MJ26" s="939"/>
      <c r="MK26" s="939"/>
      <c r="ML26" s="939"/>
      <c r="MM26" s="939"/>
      <c r="MN26" s="939"/>
      <c r="MO26" s="939"/>
      <c r="MP26" s="939"/>
      <c r="MQ26" s="939"/>
      <c r="MR26" s="939"/>
      <c r="MS26" s="939"/>
      <c r="MT26" s="939"/>
      <c r="MU26" s="939"/>
      <c r="MV26" s="939"/>
      <c r="MW26" s="939"/>
      <c r="MX26" s="939"/>
      <c r="MY26" s="939"/>
      <c r="MZ26" s="939"/>
      <c r="NA26" s="939"/>
      <c r="NB26" s="939"/>
      <c r="NC26" s="939"/>
      <c r="ND26" s="939"/>
      <c r="NE26" s="939"/>
      <c r="NF26" s="939"/>
      <c r="NG26" s="939"/>
      <c r="NH26" s="939"/>
      <c r="NI26" s="939"/>
      <c r="NJ26" s="939"/>
      <c r="NK26" s="939"/>
      <c r="NL26" s="939"/>
      <c r="NM26" s="939"/>
      <c r="NN26" s="939"/>
    </row>
    <row r="27" spans="1:378" s="958" customFormat="1" ht="18.5" hidden="1" outlineLevel="1">
      <c r="A27" s="987" t="str">
        <f t="shared" si="38"/>
        <v>3.4</v>
      </c>
      <c r="B27" s="940" t="s">
        <v>1445</v>
      </c>
      <c r="C27" s="1027"/>
      <c r="D27" s="941"/>
      <c r="E27" s="935"/>
      <c r="F27" s="959">
        <v>45735</v>
      </c>
      <c r="G27" s="960">
        <f>IF(ISBLANK(F27)," - ",IF(H27=0,F27,WORKDAY.INTL(F27,H27,1,Data!$C$3:$C$57)))</f>
        <v>45953</v>
      </c>
      <c r="H27" s="936">
        <v>150</v>
      </c>
      <c r="I27" s="937">
        <v>1</v>
      </c>
      <c r="J27" s="937">
        <f t="shared" ca="1" si="36"/>
        <v>1</v>
      </c>
      <c r="K27" s="938"/>
      <c r="L27" s="955"/>
      <c r="M27" s="955"/>
      <c r="N27" s="968"/>
      <c r="O27" s="939"/>
      <c r="P27" s="939"/>
      <c r="Q27" s="939"/>
      <c r="R27" s="939"/>
      <c r="S27" s="939"/>
      <c r="T27" s="939"/>
      <c r="U27" s="939"/>
      <c r="V27" s="939"/>
      <c r="W27" s="939"/>
      <c r="X27" s="939"/>
      <c r="Y27" s="939"/>
      <c r="Z27" s="939"/>
      <c r="AA27" s="939"/>
      <c r="AB27" s="939"/>
      <c r="AC27" s="939"/>
      <c r="AD27" s="939"/>
      <c r="AE27" s="939"/>
      <c r="AF27" s="939"/>
      <c r="AG27" s="939"/>
      <c r="AH27" s="939"/>
      <c r="AI27" s="939"/>
      <c r="AJ27" s="939"/>
      <c r="AK27" s="939"/>
      <c r="AL27" s="939"/>
      <c r="AM27" s="939"/>
      <c r="AN27" s="939"/>
      <c r="AO27" s="939"/>
      <c r="AP27" s="939"/>
      <c r="AQ27" s="939"/>
      <c r="AR27" s="939"/>
      <c r="AS27" s="939"/>
      <c r="AT27" s="939"/>
      <c r="AU27" s="939"/>
      <c r="AV27" s="939"/>
      <c r="AW27" s="939"/>
      <c r="AX27" s="939"/>
      <c r="AY27" s="939"/>
      <c r="AZ27" s="939"/>
      <c r="BA27" s="939"/>
      <c r="BB27" s="939"/>
      <c r="BC27" s="939"/>
      <c r="BD27" s="939"/>
      <c r="BE27" s="939"/>
      <c r="BF27" s="939"/>
      <c r="BG27" s="939"/>
      <c r="BH27" s="939"/>
      <c r="BI27" s="939"/>
      <c r="BJ27" s="939"/>
      <c r="BK27" s="939"/>
      <c r="BL27" s="939"/>
      <c r="BM27" s="939"/>
      <c r="BN27" s="939"/>
      <c r="BO27" s="939"/>
      <c r="BP27" s="939"/>
      <c r="BQ27" s="939"/>
      <c r="BR27" s="939"/>
      <c r="BS27" s="939"/>
      <c r="BT27" s="939"/>
      <c r="BU27" s="939"/>
      <c r="BV27" s="939"/>
      <c r="BW27" s="939"/>
      <c r="BX27" s="939"/>
      <c r="BY27" s="939"/>
      <c r="BZ27" s="939"/>
      <c r="CA27" s="939"/>
      <c r="CB27" s="939"/>
      <c r="CC27" s="939"/>
      <c r="CD27" s="939"/>
      <c r="CE27" s="939"/>
      <c r="CF27" s="939"/>
      <c r="CG27" s="939"/>
      <c r="CH27" s="939"/>
      <c r="CI27" s="939"/>
      <c r="CJ27" s="939"/>
      <c r="CK27" s="939"/>
      <c r="CL27" s="939"/>
      <c r="CM27" s="939"/>
      <c r="CN27" s="939"/>
      <c r="CO27" s="939"/>
      <c r="CP27" s="939"/>
      <c r="CQ27" s="939"/>
      <c r="CR27" s="939"/>
      <c r="CS27" s="939"/>
      <c r="CT27" s="939"/>
      <c r="CU27" s="939"/>
      <c r="CV27" s="939"/>
      <c r="CW27" s="939"/>
      <c r="CX27" s="939"/>
      <c r="CY27" s="939"/>
      <c r="CZ27" s="939"/>
      <c r="DA27" s="939"/>
      <c r="DB27" s="939"/>
      <c r="DC27" s="939"/>
      <c r="DD27" s="939"/>
      <c r="DE27" s="939"/>
      <c r="DF27" s="939"/>
      <c r="DG27" s="939"/>
      <c r="DH27" s="939"/>
      <c r="DI27" s="939"/>
      <c r="DJ27" s="939"/>
      <c r="DK27" s="939"/>
      <c r="DL27" s="939"/>
      <c r="DM27" s="939"/>
      <c r="DN27" s="939"/>
      <c r="DO27" s="939"/>
      <c r="DP27" s="939"/>
      <c r="DQ27" s="939"/>
      <c r="DR27" s="939"/>
      <c r="DS27" s="939"/>
      <c r="DT27" s="939"/>
      <c r="DU27" s="939"/>
      <c r="DV27" s="939"/>
      <c r="DW27" s="939"/>
      <c r="DX27" s="939"/>
      <c r="DY27" s="939"/>
      <c r="DZ27" s="939"/>
      <c r="EA27" s="939"/>
      <c r="EB27" s="939"/>
      <c r="EC27" s="939"/>
      <c r="ED27" s="939"/>
      <c r="EE27" s="939"/>
      <c r="EF27" s="939"/>
      <c r="EG27" s="939"/>
      <c r="EH27" s="939"/>
      <c r="EI27" s="939"/>
      <c r="EJ27" s="939"/>
      <c r="EK27" s="939"/>
      <c r="EL27" s="939"/>
      <c r="EM27" s="939"/>
      <c r="EN27" s="939"/>
      <c r="EO27" s="939"/>
      <c r="EP27" s="939"/>
      <c r="EQ27" s="939"/>
      <c r="ER27" s="939"/>
      <c r="ES27" s="939"/>
      <c r="ET27" s="939"/>
      <c r="EU27" s="939"/>
      <c r="EV27" s="939"/>
      <c r="EW27" s="939"/>
      <c r="EX27" s="939"/>
      <c r="EY27" s="939"/>
      <c r="EZ27" s="939"/>
      <c r="FA27" s="939"/>
      <c r="FB27" s="939"/>
      <c r="FC27" s="939"/>
      <c r="FD27" s="939"/>
      <c r="FE27" s="939"/>
      <c r="FF27" s="939"/>
      <c r="FG27" s="939"/>
      <c r="FH27" s="939"/>
      <c r="FI27" s="939"/>
      <c r="FJ27" s="939"/>
      <c r="FK27" s="939"/>
      <c r="FL27" s="939"/>
      <c r="FM27" s="939"/>
      <c r="FN27" s="939"/>
      <c r="FO27" s="939"/>
      <c r="FP27" s="939"/>
      <c r="FQ27" s="939"/>
      <c r="FR27" s="939"/>
      <c r="FS27" s="939"/>
      <c r="FT27" s="939"/>
      <c r="FU27" s="939"/>
      <c r="FV27" s="939"/>
      <c r="FW27" s="939"/>
      <c r="FX27" s="939"/>
      <c r="FY27" s="939"/>
      <c r="FZ27" s="939"/>
      <c r="GA27" s="939"/>
      <c r="GB27" s="939"/>
      <c r="GC27" s="939"/>
      <c r="GD27" s="939"/>
      <c r="GE27" s="939"/>
      <c r="GF27" s="939"/>
      <c r="GG27" s="939"/>
      <c r="GH27" s="939"/>
      <c r="GI27" s="939"/>
      <c r="GJ27" s="939"/>
      <c r="GK27" s="939"/>
      <c r="GL27" s="939"/>
      <c r="GM27" s="939"/>
      <c r="GN27" s="939"/>
      <c r="GO27" s="939"/>
      <c r="GP27" s="939"/>
      <c r="GQ27" s="939"/>
      <c r="GR27" s="939"/>
      <c r="GS27" s="939"/>
      <c r="GT27" s="939"/>
      <c r="GU27" s="939"/>
      <c r="GV27" s="939"/>
      <c r="GW27" s="939"/>
      <c r="GX27" s="939"/>
      <c r="GY27" s="939"/>
      <c r="GZ27" s="939"/>
      <c r="HA27" s="939"/>
      <c r="HB27" s="939"/>
      <c r="HC27" s="939"/>
      <c r="HD27" s="939"/>
      <c r="HE27" s="939"/>
      <c r="HF27" s="939"/>
      <c r="HG27" s="939"/>
      <c r="HH27" s="939"/>
      <c r="HI27" s="939"/>
      <c r="HJ27" s="939"/>
      <c r="HK27" s="939"/>
      <c r="HL27" s="939"/>
      <c r="HM27" s="939"/>
      <c r="HN27" s="939"/>
      <c r="HO27" s="939"/>
      <c r="HP27" s="939"/>
      <c r="HQ27" s="939"/>
      <c r="HR27" s="939"/>
      <c r="HS27" s="939"/>
      <c r="HT27" s="939"/>
      <c r="HU27" s="939"/>
      <c r="HV27" s="939"/>
      <c r="HW27" s="939"/>
      <c r="HX27" s="939"/>
      <c r="HY27" s="939"/>
      <c r="HZ27" s="939"/>
      <c r="IA27" s="939"/>
      <c r="IB27" s="939"/>
      <c r="IC27" s="939"/>
      <c r="ID27" s="939"/>
      <c r="IE27" s="939"/>
      <c r="IF27" s="939"/>
      <c r="IG27" s="939"/>
      <c r="IH27" s="939"/>
      <c r="II27" s="939"/>
      <c r="IJ27" s="939"/>
      <c r="IK27" s="939"/>
      <c r="IL27" s="939"/>
      <c r="IM27" s="939"/>
      <c r="IN27" s="939"/>
      <c r="IO27" s="939"/>
      <c r="IP27" s="939"/>
      <c r="IQ27" s="939"/>
      <c r="IR27" s="939"/>
      <c r="IS27" s="939"/>
      <c r="IT27" s="939"/>
      <c r="IU27" s="939"/>
      <c r="IV27" s="939"/>
      <c r="IW27" s="939"/>
      <c r="IX27" s="939"/>
      <c r="IY27" s="939"/>
      <c r="IZ27" s="939"/>
      <c r="JA27" s="939"/>
      <c r="JB27" s="939"/>
      <c r="JC27" s="939"/>
      <c r="JD27" s="939"/>
      <c r="JE27" s="939"/>
      <c r="JF27" s="939"/>
      <c r="JG27" s="939"/>
      <c r="JH27" s="939"/>
      <c r="JI27" s="939"/>
      <c r="JJ27" s="939"/>
      <c r="JK27" s="939"/>
      <c r="JL27" s="939"/>
      <c r="JM27" s="939"/>
      <c r="JN27" s="939"/>
      <c r="JO27" s="939"/>
      <c r="JP27" s="939"/>
      <c r="JQ27" s="939"/>
      <c r="JR27" s="939"/>
      <c r="JS27" s="939"/>
      <c r="JT27" s="939"/>
      <c r="JU27" s="939"/>
      <c r="JV27" s="939"/>
      <c r="JW27" s="939"/>
      <c r="JX27" s="939"/>
      <c r="JY27" s="939"/>
      <c r="JZ27" s="939"/>
      <c r="KA27" s="939"/>
      <c r="KB27" s="939"/>
      <c r="KC27" s="939"/>
      <c r="KD27" s="939"/>
      <c r="KE27" s="939"/>
      <c r="KF27" s="939"/>
      <c r="KG27" s="939"/>
      <c r="KH27" s="939"/>
      <c r="KI27" s="939"/>
      <c r="KJ27" s="939"/>
      <c r="KK27" s="939"/>
      <c r="KL27" s="939"/>
      <c r="KM27" s="939"/>
      <c r="KN27" s="939"/>
      <c r="KO27" s="939"/>
      <c r="KP27" s="939"/>
      <c r="KQ27" s="939"/>
      <c r="KR27" s="939"/>
      <c r="KS27" s="939"/>
      <c r="KT27" s="939"/>
      <c r="KU27" s="939"/>
      <c r="KV27" s="939"/>
      <c r="KW27" s="939"/>
      <c r="KX27" s="939"/>
      <c r="KY27" s="939"/>
      <c r="KZ27" s="939"/>
      <c r="LA27" s="939"/>
      <c r="LB27" s="939"/>
      <c r="LC27" s="939"/>
      <c r="LD27" s="939"/>
      <c r="LE27" s="939"/>
      <c r="LF27" s="939"/>
      <c r="LG27" s="939"/>
      <c r="LH27" s="939"/>
      <c r="LI27" s="939"/>
      <c r="LJ27" s="939"/>
      <c r="LK27" s="939"/>
      <c r="LL27" s="939"/>
      <c r="LM27" s="939"/>
      <c r="LN27" s="939"/>
      <c r="LO27" s="939"/>
      <c r="LP27" s="939"/>
      <c r="LQ27" s="939"/>
      <c r="LR27" s="939"/>
      <c r="LS27" s="939"/>
      <c r="LT27" s="939"/>
      <c r="LU27" s="939"/>
      <c r="LV27" s="939"/>
      <c r="LW27" s="939"/>
      <c r="LX27" s="939"/>
      <c r="LY27" s="939"/>
      <c r="LZ27" s="939"/>
      <c r="MA27" s="939"/>
      <c r="MB27" s="939"/>
      <c r="MC27" s="939"/>
      <c r="MD27" s="939"/>
      <c r="ME27" s="939"/>
      <c r="MF27" s="939"/>
      <c r="MG27" s="939"/>
      <c r="MH27" s="939"/>
      <c r="MI27" s="939"/>
      <c r="MJ27" s="939"/>
      <c r="MK27" s="939"/>
      <c r="ML27" s="939"/>
      <c r="MM27" s="939"/>
      <c r="MN27" s="939"/>
      <c r="MO27" s="939"/>
      <c r="MP27" s="939"/>
      <c r="MQ27" s="939"/>
      <c r="MR27" s="939"/>
      <c r="MS27" s="939"/>
      <c r="MT27" s="939"/>
      <c r="MU27" s="939"/>
      <c r="MV27" s="939"/>
      <c r="MW27" s="939"/>
      <c r="MX27" s="939"/>
      <c r="MY27" s="939"/>
      <c r="MZ27" s="939"/>
      <c r="NA27" s="939"/>
      <c r="NB27" s="939"/>
      <c r="NC27" s="939"/>
      <c r="ND27" s="939"/>
      <c r="NE27" s="939"/>
      <c r="NF27" s="939"/>
      <c r="NG27" s="939"/>
      <c r="NH27" s="939"/>
      <c r="NI27" s="939"/>
      <c r="NJ27" s="939"/>
      <c r="NK27" s="939"/>
      <c r="NL27" s="939"/>
      <c r="NM27" s="939"/>
      <c r="NN27" s="939"/>
    </row>
    <row r="28" spans="1:378" s="958" customFormat="1" ht="18.5" hidden="1" outlineLevel="1">
      <c r="A28" s="987" t="str">
        <f t="shared" si="38"/>
        <v>3.5</v>
      </c>
      <c r="B28" s="940" t="s">
        <v>557</v>
      </c>
      <c r="C28" s="1027"/>
      <c r="D28" s="941"/>
      <c r="E28" s="935"/>
      <c r="F28" s="959">
        <v>45715</v>
      </c>
      <c r="G28" s="960">
        <f>IF(ISBLANK(F28)," - ",IF(H28=0,F28,WORKDAY.INTL(F28,H28,1,Data!$C$3:$C$57)))</f>
        <v>45952</v>
      </c>
      <c r="H28" s="936">
        <v>163</v>
      </c>
      <c r="I28" s="937">
        <v>1</v>
      </c>
      <c r="J28" s="937">
        <f t="shared" ca="1" si="36"/>
        <v>1</v>
      </c>
      <c r="K28" s="938"/>
      <c r="L28" s="955"/>
      <c r="M28" s="955"/>
      <c r="N28" s="968"/>
      <c r="O28" s="939"/>
      <c r="P28" s="939"/>
      <c r="Q28" s="939"/>
      <c r="R28" s="939"/>
      <c r="S28" s="939"/>
      <c r="T28" s="939"/>
      <c r="U28" s="939"/>
      <c r="V28" s="939"/>
      <c r="W28" s="939"/>
      <c r="X28" s="939"/>
      <c r="Y28" s="939"/>
      <c r="Z28" s="939"/>
      <c r="AA28" s="939"/>
      <c r="AB28" s="939"/>
      <c r="AC28" s="939"/>
      <c r="AD28" s="939"/>
      <c r="AE28" s="939"/>
      <c r="AF28" s="939"/>
      <c r="AG28" s="939"/>
      <c r="AH28" s="939"/>
      <c r="AI28" s="939"/>
      <c r="AJ28" s="939"/>
      <c r="AK28" s="939"/>
      <c r="AL28" s="939"/>
      <c r="AM28" s="939"/>
      <c r="AN28" s="939"/>
      <c r="AO28" s="939"/>
      <c r="AP28" s="939"/>
      <c r="AQ28" s="939"/>
      <c r="AR28" s="939"/>
      <c r="AS28" s="939"/>
      <c r="AT28" s="939"/>
      <c r="AU28" s="939"/>
      <c r="AV28" s="939"/>
      <c r="AW28" s="939"/>
      <c r="AX28" s="939"/>
      <c r="AY28" s="939"/>
      <c r="AZ28" s="939"/>
      <c r="BA28" s="939"/>
      <c r="BB28" s="939"/>
      <c r="BC28" s="939"/>
      <c r="BD28" s="939"/>
      <c r="BE28" s="939"/>
      <c r="BF28" s="939"/>
      <c r="BG28" s="939"/>
      <c r="BH28" s="939"/>
      <c r="BI28" s="939"/>
      <c r="BJ28" s="939"/>
      <c r="BK28" s="939"/>
      <c r="BL28" s="939"/>
      <c r="BM28" s="939"/>
      <c r="BN28" s="939"/>
      <c r="BO28" s="939"/>
      <c r="BP28" s="939"/>
      <c r="BQ28" s="939"/>
      <c r="BR28" s="939"/>
      <c r="BS28" s="939"/>
      <c r="BT28" s="939"/>
      <c r="BU28" s="939"/>
      <c r="BV28" s="939"/>
      <c r="BW28" s="939"/>
      <c r="BX28" s="939"/>
      <c r="BY28" s="939"/>
      <c r="BZ28" s="939"/>
      <c r="CA28" s="939"/>
      <c r="CB28" s="939"/>
      <c r="CC28" s="939"/>
      <c r="CD28" s="939"/>
      <c r="CE28" s="939"/>
      <c r="CF28" s="939"/>
      <c r="CG28" s="939"/>
      <c r="CH28" s="939"/>
      <c r="CI28" s="939"/>
      <c r="CJ28" s="939"/>
      <c r="CK28" s="939"/>
      <c r="CL28" s="939"/>
      <c r="CM28" s="939"/>
      <c r="CN28" s="939"/>
      <c r="CO28" s="939"/>
      <c r="CP28" s="939"/>
      <c r="CQ28" s="939"/>
      <c r="CR28" s="939"/>
      <c r="CS28" s="939"/>
      <c r="CT28" s="939"/>
      <c r="CU28" s="939"/>
      <c r="CV28" s="939"/>
      <c r="CW28" s="939"/>
      <c r="CX28" s="939"/>
      <c r="CY28" s="939"/>
      <c r="CZ28" s="939"/>
      <c r="DA28" s="939"/>
      <c r="DB28" s="939"/>
      <c r="DC28" s="939"/>
      <c r="DD28" s="939"/>
      <c r="DE28" s="939"/>
      <c r="DF28" s="939"/>
      <c r="DG28" s="939"/>
      <c r="DH28" s="939"/>
      <c r="DI28" s="939"/>
      <c r="DJ28" s="939"/>
      <c r="DK28" s="939"/>
      <c r="DL28" s="939"/>
      <c r="DM28" s="939"/>
      <c r="DN28" s="939"/>
      <c r="DO28" s="939"/>
      <c r="DP28" s="939"/>
      <c r="DQ28" s="939"/>
      <c r="DR28" s="939"/>
      <c r="DS28" s="939"/>
      <c r="DT28" s="939"/>
      <c r="DU28" s="939"/>
      <c r="DV28" s="939"/>
      <c r="DW28" s="939"/>
      <c r="DX28" s="939"/>
      <c r="DY28" s="939"/>
      <c r="DZ28" s="939"/>
      <c r="EA28" s="939"/>
      <c r="EB28" s="939"/>
      <c r="EC28" s="939"/>
      <c r="ED28" s="939"/>
      <c r="EE28" s="939"/>
      <c r="EF28" s="939"/>
      <c r="EG28" s="939"/>
      <c r="EH28" s="939"/>
      <c r="EI28" s="939"/>
      <c r="EJ28" s="939"/>
      <c r="EK28" s="939"/>
      <c r="EL28" s="939"/>
      <c r="EM28" s="939"/>
      <c r="EN28" s="939"/>
      <c r="EO28" s="939"/>
      <c r="EP28" s="939"/>
      <c r="EQ28" s="939"/>
      <c r="ER28" s="939"/>
      <c r="ES28" s="939"/>
      <c r="ET28" s="939"/>
      <c r="EU28" s="939"/>
      <c r="EV28" s="939"/>
      <c r="EW28" s="939"/>
      <c r="EX28" s="939"/>
      <c r="EY28" s="939"/>
      <c r="EZ28" s="939"/>
      <c r="FA28" s="939"/>
      <c r="FB28" s="939"/>
      <c r="FC28" s="939"/>
      <c r="FD28" s="939"/>
      <c r="FE28" s="939"/>
      <c r="FF28" s="939"/>
      <c r="FG28" s="939"/>
      <c r="FH28" s="939"/>
      <c r="FI28" s="939"/>
      <c r="FJ28" s="939"/>
      <c r="FK28" s="939"/>
      <c r="FL28" s="939"/>
      <c r="FM28" s="939"/>
      <c r="FN28" s="939"/>
      <c r="FO28" s="939"/>
      <c r="FP28" s="939"/>
      <c r="FQ28" s="939"/>
      <c r="FR28" s="939"/>
      <c r="FS28" s="939"/>
      <c r="FT28" s="939"/>
      <c r="FU28" s="939"/>
      <c r="FV28" s="939"/>
      <c r="FW28" s="939"/>
      <c r="FX28" s="939"/>
      <c r="FY28" s="939"/>
      <c r="FZ28" s="939"/>
      <c r="GA28" s="939"/>
      <c r="GB28" s="939"/>
      <c r="GC28" s="939"/>
      <c r="GD28" s="939"/>
      <c r="GE28" s="939"/>
      <c r="GF28" s="939"/>
      <c r="GG28" s="939"/>
      <c r="GH28" s="939"/>
      <c r="GI28" s="939"/>
      <c r="GJ28" s="939"/>
      <c r="GK28" s="939"/>
      <c r="GL28" s="939"/>
      <c r="GM28" s="939"/>
      <c r="GN28" s="939"/>
      <c r="GO28" s="939"/>
      <c r="GP28" s="939"/>
      <c r="GQ28" s="939"/>
      <c r="GR28" s="939"/>
      <c r="GS28" s="939"/>
      <c r="GT28" s="939"/>
      <c r="GU28" s="939"/>
      <c r="GV28" s="939"/>
      <c r="GW28" s="939"/>
      <c r="GX28" s="939"/>
      <c r="GY28" s="939"/>
      <c r="GZ28" s="939"/>
      <c r="HA28" s="939"/>
      <c r="HB28" s="939"/>
      <c r="HC28" s="939"/>
      <c r="HD28" s="939"/>
      <c r="HE28" s="939"/>
      <c r="HF28" s="939"/>
      <c r="HG28" s="939"/>
      <c r="HH28" s="939"/>
      <c r="HI28" s="939"/>
      <c r="HJ28" s="939"/>
      <c r="HK28" s="939"/>
      <c r="HL28" s="939"/>
      <c r="HM28" s="939"/>
      <c r="HN28" s="939"/>
      <c r="HO28" s="939"/>
      <c r="HP28" s="939"/>
      <c r="HQ28" s="939"/>
      <c r="HR28" s="939"/>
      <c r="HS28" s="939"/>
      <c r="HT28" s="939"/>
      <c r="HU28" s="939"/>
      <c r="HV28" s="939"/>
      <c r="HW28" s="939"/>
      <c r="HX28" s="939"/>
      <c r="HY28" s="939"/>
      <c r="HZ28" s="939"/>
      <c r="IA28" s="939"/>
      <c r="IB28" s="939"/>
      <c r="IC28" s="939"/>
      <c r="ID28" s="939"/>
      <c r="IE28" s="939"/>
      <c r="IF28" s="939"/>
      <c r="IG28" s="939"/>
      <c r="IH28" s="939"/>
      <c r="II28" s="939"/>
      <c r="IJ28" s="939"/>
      <c r="IK28" s="939"/>
      <c r="IL28" s="939"/>
      <c r="IM28" s="939"/>
      <c r="IN28" s="939"/>
      <c r="IO28" s="939"/>
      <c r="IP28" s="939"/>
      <c r="IQ28" s="939"/>
      <c r="IR28" s="939"/>
      <c r="IS28" s="939"/>
      <c r="IT28" s="939"/>
      <c r="IU28" s="939"/>
      <c r="IV28" s="939"/>
      <c r="IW28" s="939"/>
      <c r="IX28" s="939"/>
      <c r="IY28" s="939"/>
      <c r="IZ28" s="939"/>
      <c r="JA28" s="939"/>
      <c r="JB28" s="939"/>
      <c r="JC28" s="939"/>
      <c r="JD28" s="939"/>
      <c r="JE28" s="939"/>
      <c r="JF28" s="939"/>
      <c r="JG28" s="939"/>
      <c r="JH28" s="939"/>
      <c r="JI28" s="939"/>
      <c r="JJ28" s="939"/>
      <c r="JK28" s="939"/>
      <c r="JL28" s="939"/>
      <c r="JM28" s="939"/>
      <c r="JN28" s="939"/>
      <c r="JO28" s="939"/>
      <c r="JP28" s="939"/>
      <c r="JQ28" s="939"/>
      <c r="JR28" s="939"/>
      <c r="JS28" s="939"/>
      <c r="JT28" s="939"/>
      <c r="JU28" s="939"/>
      <c r="JV28" s="939"/>
      <c r="JW28" s="939"/>
      <c r="JX28" s="939"/>
      <c r="JY28" s="939"/>
      <c r="JZ28" s="939"/>
      <c r="KA28" s="939"/>
      <c r="KB28" s="939"/>
      <c r="KC28" s="939"/>
      <c r="KD28" s="939"/>
      <c r="KE28" s="939"/>
      <c r="KF28" s="939"/>
      <c r="KG28" s="939"/>
      <c r="KH28" s="939"/>
      <c r="KI28" s="939"/>
      <c r="KJ28" s="939"/>
      <c r="KK28" s="939"/>
      <c r="KL28" s="939"/>
      <c r="KM28" s="939"/>
      <c r="KN28" s="939"/>
      <c r="KO28" s="939"/>
      <c r="KP28" s="939"/>
      <c r="KQ28" s="939"/>
      <c r="KR28" s="939"/>
      <c r="KS28" s="939"/>
      <c r="KT28" s="939"/>
      <c r="KU28" s="939"/>
      <c r="KV28" s="939"/>
      <c r="KW28" s="939"/>
      <c r="KX28" s="939"/>
      <c r="KY28" s="939"/>
      <c r="KZ28" s="939"/>
      <c r="LA28" s="939"/>
      <c r="LB28" s="939"/>
      <c r="LC28" s="939"/>
      <c r="LD28" s="939"/>
      <c r="LE28" s="939"/>
      <c r="LF28" s="939"/>
      <c r="LG28" s="939"/>
      <c r="LH28" s="939"/>
      <c r="LI28" s="939"/>
      <c r="LJ28" s="939"/>
      <c r="LK28" s="939"/>
      <c r="LL28" s="939"/>
      <c r="LM28" s="939"/>
      <c r="LN28" s="939"/>
      <c r="LO28" s="939"/>
      <c r="LP28" s="939"/>
      <c r="LQ28" s="939"/>
      <c r="LR28" s="939"/>
      <c r="LS28" s="939"/>
      <c r="LT28" s="939"/>
      <c r="LU28" s="939"/>
      <c r="LV28" s="939"/>
      <c r="LW28" s="939"/>
      <c r="LX28" s="939"/>
      <c r="LY28" s="939"/>
      <c r="LZ28" s="939"/>
      <c r="MA28" s="939"/>
      <c r="MB28" s="939"/>
      <c r="MC28" s="939"/>
      <c r="MD28" s="939"/>
      <c r="ME28" s="939"/>
      <c r="MF28" s="939"/>
      <c r="MG28" s="939"/>
      <c r="MH28" s="939"/>
      <c r="MI28" s="939"/>
      <c r="MJ28" s="939"/>
      <c r="MK28" s="939"/>
      <c r="ML28" s="939"/>
      <c r="MM28" s="939"/>
      <c r="MN28" s="939"/>
      <c r="MO28" s="939"/>
      <c r="MP28" s="939"/>
      <c r="MQ28" s="939"/>
      <c r="MR28" s="939"/>
      <c r="MS28" s="939"/>
      <c r="MT28" s="939"/>
      <c r="MU28" s="939"/>
      <c r="MV28" s="939"/>
      <c r="MW28" s="939"/>
      <c r="MX28" s="939"/>
      <c r="MY28" s="939"/>
      <c r="MZ28" s="939"/>
      <c r="NA28" s="939"/>
      <c r="NB28" s="939"/>
      <c r="NC28" s="939"/>
      <c r="ND28" s="939"/>
      <c r="NE28" s="939"/>
      <c r="NF28" s="939"/>
      <c r="NG28" s="939"/>
      <c r="NH28" s="939"/>
      <c r="NI28" s="939"/>
      <c r="NJ28" s="939"/>
      <c r="NK28" s="939"/>
      <c r="NL28" s="939"/>
      <c r="NM28" s="939"/>
      <c r="NN28" s="939"/>
    </row>
    <row r="29" spans="1:378" s="958" customFormat="1" ht="18.5" hidden="1" outlineLevel="1">
      <c r="A29" s="987" t="str">
        <f t="shared" si="38"/>
        <v>3.6</v>
      </c>
      <c r="B29" s="940" t="s">
        <v>1446</v>
      </c>
      <c r="C29" s="1027"/>
      <c r="D29" s="941"/>
      <c r="E29" s="935"/>
      <c r="F29" s="959">
        <v>45989</v>
      </c>
      <c r="G29" s="960">
        <f>IF(ISBLANK(F29)," - ",IF(H29=0,F29,WORKDAY.INTL(F29,H29,1,Data!$C$3:$C$57)))</f>
        <v>46119</v>
      </c>
      <c r="H29" s="936">
        <v>65</v>
      </c>
      <c r="I29" s="937">
        <v>0.72</v>
      </c>
      <c r="J29" s="937">
        <f ca="1">_xlfn.LET(
  _xlpm.s,VALUE($F29),
  _xlpm.e,VALUE($G29),
  IF(OR(_xlpm.s="",_xlpm.e=""),"", IF(_xlpm.e&lt;=_xlpm.s, IF(TODAY()&gt;=_xlpm.e,1,0), MAX(0,MIN(1,(TODAY()-_xlpm.s)/(_xlpm.e-_xlpm.s)))))
)</f>
        <v>0.73076923076923073</v>
      </c>
      <c r="K29" s="938"/>
      <c r="L29" s="955"/>
      <c r="M29" s="955"/>
      <c r="N29" s="968"/>
      <c r="O29" s="956"/>
      <c r="P29" s="957"/>
      <c r="Q29" s="957"/>
      <c r="R29" s="957"/>
      <c r="S29" s="957"/>
      <c r="T29" s="957"/>
      <c r="U29" s="957"/>
      <c r="V29" s="957"/>
      <c r="W29" s="957"/>
      <c r="X29" s="957"/>
      <c r="Y29" s="957"/>
      <c r="Z29" s="957"/>
      <c r="AA29" s="957"/>
      <c r="AB29" s="957"/>
      <c r="AC29" s="957"/>
      <c r="AD29" s="957"/>
      <c r="AE29" s="957"/>
      <c r="AF29" s="957"/>
      <c r="AG29" s="957"/>
      <c r="AH29" s="957"/>
      <c r="AI29" s="957"/>
      <c r="AJ29" s="957"/>
      <c r="AK29" s="957"/>
      <c r="AL29" s="957"/>
      <c r="AM29" s="957"/>
      <c r="AN29" s="939"/>
      <c r="AO29" s="939"/>
      <c r="AP29" s="939"/>
      <c r="AQ29" s="939"/>
      <c r="AR29" s="939"/>
      <c r="AS29" s="939"/>
      <c r="AT29" s="939"/>
      <c r="AU29" s="939"/>
      <c r="AV29" s="939"/>
      <c r="AW29" s="939"/>
      <c r="AX29" s="939"/>
      <c r="AY29" s="939"/>
      <c r="AZ29" s="939"/>
      <c r="BA29" s="939"/>
      <c r="BB29" s="939"/>
      <c r="BC29" s="939"/>
      <c r="BD29" s="939"/>
      <c r="BE29" s="939"/>
      <c r="BF29" s="939"/>
      <c r="BG29" s="939"/>
      <c r="BH29" s="939"/>
      <c r="BI29" s="939"/>
      <c r="BJ29" s="939"/>
      <c r="BK29" s="939"/>
      <c r="BL29" s="939"/>
      <c r="BM29" s="939"/>
      <c r="BN29" s="939"/>
      <c r="BO29" s="939"/>
      <c r="BP29" s="939"/>
      <c r="BQ29" s="939"/>
      <c r="BR29" s="939"/>
      <c r="BS29" s="939"/>
      <c r="BT29" s="939"/>
      <c r="BU29" s="939"/>
      <c r="BV29" s="939"/>
      <c r="BW29" s="939"/>
      <c r="BX29" s="939"/>
      <c r="BY29" s="939"/>
      <c r="BZ29" s="939"/>
      <c r="CA29" s="939"/>
      <c r="CB29" s="939"/>
      <c r="CC29" s="939"/>
      <c r="CD29" s="939"/>
      <c r="CE29" s="939"/>
      <c r="CF29" s="939"/>
      <c r="CG29" s="939"/>
      <c r="CH29" s="939"/>
      <c r="CI29" s="939"/>
      <c r="CJ29" s="939"/>
      <c r="CK29" s="939"/>
      <c r="CL29" s="939"/>
      <c r="CM29" s="939"/>
      <c r="CN29" s="939"/>
      <c r="CO29" s="939"/>
      <c r="CP29" s="939"/>
      <c r="CQ29" s="939"/>
      <c r="CR29" s="939"/>
      <c r="CS29" s="939"/>
      <c r="CT29" s="939"/>
      <c r="CU29" s="939"/>
      <c r="CV29" s="939"/>
      <c r="CW29" s="939"/>
      <c r="CX29" s="939"/>
      <c r="CY29" s="939"/>
      <c r="CZ29" s="939"/>
      <c r="DA29" s="939"/>
      <c r="DB29" s="939"/>
      <c r="DC29" s="939"/>
      <c r="DD29" s="939"/>
      <c r="DE29" s="939"/>
      <c r="DF29" s="939"/>
      <c r="DG29" s="939"/>
      <c r="DH29" s="939"/>
      <c r="DI29" s="939"/>
      <c r="DJ29" s="939"/>
      <c r="DK29" s="939"/>
      <c r="DL29" s="939"/>
      <c r="DM29" s="939"/>
      <c r="DN29" s="939"/>
      <c r="DO29" s="939"/>
      <c r="DP29" s="939"/>
      <c r="DQ29" s="939"/>
      <c r="DR29" s="939"/>
      <c r="DS29" s="939"/>
      <c r="DT29" s="939"/>
      <c r="DU29" s="939"/>
      <c r="DV29" s="939"/>
      <c r="DW29" s="939"/>
      <c r="DX29" s="939"/>
      <c r="DY29" s="939"/>
      <c r="DZ29" s="939"/>
      <c r="EA29" s="939"/>
      <c r="EB29" s="939"/>
      <c r="EC29" s="939"/>
      <c r="ED29" s="939"/>
      <c r="EE29" s="939"/>
      <c r="EF29" s="939"/>
      <c r="EG29" s="939"/>
      <c r="EH29" s="939"/>
      <c r="EI29" s="939"/>
      <c r="EJ29" s="939"/>
      <c r="EK29" s="939"/>
      <c r="EL29" s="939"/>
      <c r="EM29" s="939"/>
      <c r="EN29" s="939"/>
      <c r="EO29" s="939"/>
      <c r="EP29" s="939"/>
      <c r="EQ29" s="939"/>
      <c r="ER29" s="939"/>
      <c r="ES29" s="939"/>
      <c r="ET29" s="939"/>
      <c r="EU29" s="939"/>
      <c r="EV29" s="939"/>
      <c r="EW29" s="939"/>
      <c r="EX29" s="939"/>
      <c r="EY29" s="939"/>
      <c r="EZ29" s="939"/>
      <c r="FA29" s="939"/>
      <c r="FB29" s="939"/>
      <c r="FC29" s="939"/>
      <c r="FD29" s="939"/>
      <c r="FE29" s="939"/>
      <c r="FF29" s="939"/>
      <c r="FG29" s="939"/>
      <c r="FH29" s="939"/>
      <c r="FI29" s="939"/>
      <c r="FJ29" s="939"/>
      <c r="FK29" s="939"/>
      <c r="FL29" s="939"/>
      <c r="FM29" s="939"/>
      <c r="FN29" s="939"/>
      <c r="FO29" s="939"/>
      <c r="FP29" s="939"/>
      <c r="FQ29" s="939"/>
      <c r="FR29" s="939"/>
      <c r="FS29" s="939"/>
      <c r="FT29" s="939"/>
      <c r="FU29" s="939"/>
      <c r="FV29" s="939"/>
      <c r="FW29" s="939"/>
      <c r="FX29" s="939"/>
      <c r="FY29" s="939"/>
      <c r="FZ29" s="939"/>
      <c r="GA29" s="939"/>
      <c r="GB29" s="939"/>
      <c r="GC29" s="939"/>
      <c r="GD29" s="939"/>
      <c r="GE29" s="939"/>
      <c r="GF29" s="939"/>
      <c r="GG29" s="939"/>
      <c r="GH29" s="939"/>
      <c r="GI29" s="939"/>
      <c r="GJ29" s="939"/>
      <c r="GK29" s="939"/>
      <c r="GL29" s="939"/>
      <c r="GM29" s="939"/>
      <c r="GN29" s="939"/>
      <c r="GO29" s="939"/>
      <c r="GP29" s="939"/>
      <c r="GQ29" s="939"/>
      <c r="GR29" s="939"/>
      <c r="GS29" s="939"/>
      <c r="GT29" s="939"/>
      <c r="GU29" s="939"/>
      <c r="GV29" s="939"/>
      <c r="GW29" s="939"/>
      <c r="GX29" s="939"/>
      <c r="GY29" s="939"/>
      <c r="GZ29" s="939"/>
      <c r="HA29" s="939"/>
      <c r="HB29" s="939"/>
      <c r="HC29" s="939"/>
      <c r="HD29" s="939"/>
      <c r="HE29" s="939"/>
      <c r="HF29" s="939"/>
      <c r="HG29" s="939"/>
      <c r="HH29" s="939"/>
      <c r="HI29" s="939"/>
      <c r="HJ29" s="939"/>
      <c r="HK29" s="939"/>
      <c r="HL29" s="939"/>
      <c r="HM29" s="939"/>
      <c r="HN29" s="939"/>
      <c r="HO29" s="939"/>
      <c r="HP29" s="939"/>
      <c r="HQ29" s="939"/>
      <c r="HR29" s="939"/>
      <c r="HS29" s="939"/>
      <c r="HT29" s="939"/>
      <c r="HU29" s="939"/>
      <c r="HV29" s="939"/>
      <c r="HW29" s="939"/>
      <c r="HX29" s="939"/>
      <c r="HY29" s="939"/>
      <c r="HZ29" s="939"/>
      <c r="IA29" s="939"/>
      <c r="IB29" s="939"/>
      <c r="IC29" s="939"/>
      <c r="ID29" s="939"/>
      <c r="IE29" s="939"/>
      <c r="IF29" s="939"/>
      <c r="IG29" s="939"/>
      <c r="IH29" s="939"/>
      <c r="II29" s="939"/>
      <c r="IJ29" s="939"/>
      <c r="IK29" s="939"/>
      <c r="IL29" s="939"/>
      <c r="IM29" s="939"/>
      <c r="IN29" s="939"/>
      <c r="IO29" s="939"/>
      <c r="IP29" s="939"/>
      <c r="IQ29" s="939"/>
      <c r="IR29" s="939"/>
      <c r="IS29" s="939"/>
      <c r="IT29" s="939"/>
      <c r="IU29" s="939"/>
      <c r="IV29" s="939"/>
      <c r="IW29" s="939"/>
      <c r="IX29" s="939"/>
      <c r="IY29" s="939"/>
      <c r="IZ29" s="939"/>
      <c r="JA29" s="939"/>
      <c r="JB29" s="939"/>
      <c r="JC29" s="939"/>
      <c r="JD29" s="939"/>
      <c r="JE29" s="939"/>
      <c r="JF29" s="939"/>
      <c r="JG29" s="939"/>
      <c r="JH29" s="939"/>
      <c r="JI29" s="939"/>
      <c r="JJ29" s="939"/>
      <c r="JK29" s="939"/>
      <c r="JL29" s="939"/>
      <c r="JM29" s="939"/>
      <c r="JN29" s="939"/>
      <c r="JO29" s="939"/>
      <c r="JP29" s="939"/>
      <c r="JQ29" s="939"/>
      <c r="JR29" s="939"/>
      <c r="JS29" s="939"/>
      <c r="JT29" s="939"/>
      <c r="JU29" s="939"/>
      <c r="JV29" s="939"/>
      <c r="JW29" s="939"/>
      <c r="JX29" s="939"/>
      <c r="JY29" s="939"/>
      <c r="JZ29" s="939"/>
      <c r="KA29" s="939"/>
      <c r="KB29" s="939"/>
      <c r="KC29" s="939"/>
      <c r="KD29" s="939"/>
      <c r="KE29" s="939"/>
      <c r="KF29" s="939"/>
      <c r="KG29" s="939"/>
      <c r="KH29" s="939"/>
      <c r="KI29" s="939"/>
      <c r="KJ29" s="939"/>
      <c r="KK29" s="939"/>
      <c r="KL29" s="939"/>
      <c r="KM29" s="939"/>
      <c r="KN29" s="939"/>
      <c r="KO29" s="939"/>
      <c r="KP29" s="939"/>
      <c r="KQ29" s="939"/>
      <c r="KR29" s="939"/>
      <c r="KS29" s="939"/>
      <c r="KT29" s="939"/>
      <c r="KU29" s="939"/>
      <c r="KV29" s="939"/>
      <c r="KW29" s="939"/>
      <c r="KX29" s="939"/>
      <c r="KY29" s="939"/>
      <c r="KZ29" s="939"/>
      <c r="LA29" s="939"/>
      <c r="LB29" s="939"/>
      <c r="LC29" s="939"/>
      <c r="LD29" s="939"/>
      <c r="LE29" s="939"/>
      <c r="LF29" s="939"/>
      <c r="LG29" s="939"/>
      <c r="LH29" s="939"/>
      <c r="LI29" s="939"/>
      <c r="LJ29" s="939"/>
      <c r="LK29" s="939"/>
      <c r="LL29" s="939"/>
      <c r="LM29" s="939"/>
      <c r="LN29" s="939"/>
      <c r="LO29" s="939"/>
      <c r="LP29" s="939"/>
      <c r="LQ29" s="939"/>
      <c r="LR29" s="939"/>
      <c r="LS29" s="939"/>
      <c r="LT29" s="939"/>
      <c r="LU29" s="939"/>
      <c r="LV29" s="939"/>
      <c r="LW29" s="939"/>
      <c r="LX29" s="939"/>
      <c r="LY29" s="939"/>
      <c r="LZ29" s="939"/>
      <c r="MA29" s="939"/>
      <c r="MB29" s="939"/>
      <c r="MC29" s="939"/>
      <c r="MD29" s="939"/>
      <c r="ME29" s="939"/>
      <c r="MF29" s="939"/>
      <c r="MG29" s="939"/>
      <c r="MH29" s="939"/>
      <c r="MI29" s="939"/>
      <c r="MJ29" s="939"/>
      <c r="MK29" s="939"/>
      <c r="ML29" s="939"/>
      <c r="MM29" s="939"/>
      <c r="MN29" s="939"/>
      <c r="MO29" s="939"/>
      <c r="MP29" s="939"/>
      <c r="MQ29" s="939"/>
      <c r="MR29" s="939"/>
      <c r="MS29" s="939"/>
      <c r="MT29" s="939"/>
      <c r="MU29" s="939"/>
      <c r="MV29" s="939"/>
      <c r="MW29" s="939"/>
      <c r="MX29" s="939"/>
      <c r="MY29" s="939"/>
      <c r="MZ29" s="939"/>
      <c r="NA29" s="939"/>
      <c r="NB29" s="939"/>
      <c r="NC29" s="939"/>
      <c r="ND29" s="939"/>
      <c r="NE29" s="939"/>
      <c r="NF29" s="939"/>
      <c r="NG29" s="939"/>
      <c r="NH29" s="939"/>
      <c r="NI29" s="939"/>
      <c r="NJ29" s="939"/>
      <c r="NK29" s="939"/>
      <c r="NL29" s="939"/>
      <c r="NM29" s="939"/>
      <c r="NN29" s="939"/>
    </row>
    <row r="30" spans="1:378" s="958" customFormat="1" ht="24" hidden="1" outlineLevel="1">
      <c r="A30" s="987" t="str">
        <f t="shared" si="38"/>
        <v>3.7</v>
      </c>
      <c r="B30" s="964" t="s">
        <v>558</v>
      </c>
      <c r="C30" s="1027"/>
      <c r="D30" s="941"/>
      <c r="E30" s="935"/>
      <c r="F30" s="959">
        <v>46083</v>
      </c>
      <c r="G30" s="960">
        <f>IF(ISBLANK(F30)," - ",IF(H30=0,F30,WORKDAY.INTL(F30,H30,1,Data!$C$3:$C$57)))</f>
        <v>46097</v>
      </c>
      <c r="H30" s="936">
        <v>10</v>
      </c>
      <c r="I30" s="937">
        <v>0</v>
      </c>
      <c r="J30" s="937">
        <f ca="1">_xlfn.LET(
  _xlpm.s,VALUE($F30),
  _xlpm.e,VALUE($G30),
  IF(OR(_xlpm.s="",_xlpm.e=""),"", IF(_xlpm.e&lt;=_xlpm.s, IF(TODAY()&gt;=_xlpm.e,1,0), MAX(0,MIN(1,(TODAY()-_xlpm.s)/(_xlpm.e-_xlpm.s)))))
)</f>
        <v>7.1428571428571425E-2</v>
      </c>
      <c r="K30" s="938"/>
      <c r="L30" s="955"/>
      <c r="M30" s="955"/>
      <c r="N30" s="968"/>
      <c r="O30" s="939"/>
      <c r="P30" s="939"/>
      <c r="Q30" s="939"/>
      <c r="R30" s="939"/>
      <c r="S30" s="939"/>
      <c r="T30" s="939"/>
      <c r="U30" s="939"/>
      <c r="V30" s="939"/>
      <c r="W30" s="939"/>
      <c r="X30" s="939"/>
      <c r="Y30" s="939"/>
      <c r="Z30" s="939"/>
      <c r="AA30" s="939"/>
      <c r="AB30" s="939"/>
      <c r="AC30" s="939"/>
      <c r="AD30" s="939"/>
      <c r="AE30" s="939"/>
      <c r="AF30" s="939"/>
      <c r="AG30" s="939"/>
      <c r="AH30" s="939"/>
      <c r="AI30" s="939"/>
      <c r="AJ30" s="939"/>
      <c r="AK30" s="939"/>
      <c r="AL30" s="939"/>
      <c r="AM30" s="939"/>
      <c r="AN30" s="939"/>
      <c r="AO30" s="939"/>
      <c r="AP30" s="939"/>
      <c r="AQ30" s="939"/>
      <c r="AR30" s="939"/>
      <c r="AS30" s="939"/>
      <c r="AT30" s="939"/>
      <c r="AU30" s="939"/>
      <c r="AV30" s="939"/>
      <c r="AW30" s="939"/>
      <c r="AX30" s="939"/>
      <c r="AY30" s="939"/>
      <c r="AZ30" s="939"/>
      <c r="BA30" s="939"/>
      <c r="BB30" s="939"/>
      <c r="BC30" s="939"/>
      <c r="BD30" s="939"/>
      <c r="BE30" s="939"/>
      <c r="BF30" s="939"/>
      <c r="BG30" s="939"/>
      <c r="BH30" s="939"/>
      <c r="BI30" s="939"/>
      <c r="BJ30" s="939"/>
      <c r="BK30" s="939"/>
      <c r="BL30" s="939"/>
      <c r="BM30" s="939"/>
      <c r="BN30" s="939"/>
      <c r="BO30" s="939"/>
      <c r="BP30" s="939"/>
      <c r="BQ30" s="939"/>
      <c r="BR30" s="939"/>
      <c r="BS30" s="939"/>
      <c r="BT30" s="939"/>
      <c r="BU30" s="939"/>
      <c r="BV30" s="939"/>
      <c r="BW30" s="939"/>
      <c r="BX30" s="939"/>
      <c r="BY30" s="939"/>
      <c r="BZ30" s="939"/>
      <c r="CA30" s="939"/>
      <c r="CB30" s="939"/>
      <c r="CC30" s="939"/>
      <c r="CD30" s="939"/>
      <c r="CE30" s="939"/>
      <c r="CF30" s="939"/>
      <c r="CG30" s="939"/>
      <c r="CH30" s="939"/>
      <c r="CI30" s="939"/>
      <c r="CJ30" s="939"/>
      <c r="CK30" s="939"/>
      <c r="CL30" s="939"/>
      <c r="CM30" s="939"/>
      <c r="CN30" s="939"/>
      <c r="CO30" s="939"/>
      <c r="CP30" s="939"/>
      <c r="CQ30" s="939"/>
      <c r="CR30" s="939"/>
      <c r="CS30" s="939"/>
      <c r="CT30" s="939"/>
      <c r="CU30" s="939"/>
      <c r="CV30" s="939"/>
      <c r="CW30" s="939"/>
      <c r="CX30" s="939"/>
      <c r="CY30" s="939"/>
      <c r="CZ30" s="939"/>
      <c r="DA30" s="939"/>
      <c r="DB30" s="939"/>
      <c r="DC30" s="939"/>
      <c r="DD30" s="939"/>
      <c r="DE30" s="939"/>
      <c r="DF30" s="939"/>
      <c r="DG30" s="939"/>
      <c r="DH30" s="939"/>
      <c r="DI30" s="939"/>
      <c r="DJ30" s="939"/>
      <c r="DK30" s="939"/>
      <c r="DL30" s="939"/>
      <c r="DM30" s="939"/>
      <c r="DN30" s="939"/>
      <c r="DO30" s="939"/>
      <c r="DP30" s="939"/>
      <c r="DQ30" s="939"/>
      <c r="DR30" s="939"/>
      <c r="DS30" s="939"/>
      <c r="DT30" s="939"/>
      <c r="DU30" s="939"/>
      <c r="DV30" s="939"/>
      <c r="DW30" s="939"/>
      <c r="DX30" s="939"/>
      <c r="DY30" s="939"/>
      <c r="DZ30" s="939"/>
      <c r="EA30" s="939"/>
      <c r="EB30" s="939"/>
      <c r="EC30" s="939"/>
      <c r="ED30" s="939"/>
      <c r="EE30" s="939"/>
      <c r="EF30" s="939"/>
      <c r="EG30" s="939"/>
      <c r="EH30" s="939"/>
      <c r="EI30" s="939"/>
      <c r="EJ30" s="939"/>
      <c r="EK30" s="939"/>
      <c r="EL30" s="939"/>
      <c r="EM30" s="939"/>
      <c r="EN30" s="939"/>
      <c r="EO30" s="939"/>
      <c r="EP30" s="939"/>
      <c r="EQ30" s="939"/>
      <c r="ER30" s="939"/>
      <c r="ES30" s="939"/>
      <c r="ET30" s="939"/>
      <c r="EU30" s="939"/>
      <c r="EV30" s="939"/>
      <c r="EW30" s="939"/>
      <c r="EX30" s="939"/>
      <c r="EY30" s="939"/>
      <c r="EZ30" s="939"/>
      <c r="FA30" s="939"/>
      <c r="FB30" s="939"/>
      <c r="FC30" s="939"/>
      <c r="FD30" s="939"/>
      <c r="FE30" s="939"/>
      <c r="FF30" s="939"/>
      <c r="FG30" s="939"/>
      <c r="FH30" s="939"/>
      <c r="FI30" s="939"/>
      <c r="FJ30" s="939"/>
      <c r="FK30" s="939"/>
      <c r="FL30" s="939"/>
      <c r="FM30" s="939"/>
      <c r="FN30" s="939"/>
      <c r="FO30" s="939"/>
      <c r="FP30" s="939"/>
      <c r="FQ30" s="939"/>
      <c r="FR30" s="939"/>
      <c r="FS30" s="939"/>
      <c r="FT30" s="939"/>
      <c r="FU30" s="939"/>
      <c r="FV30" s="939"/>
      <c r="FW30" s="939"/>
      <c r="FX30" s="939"/>
      <c r="FY30" s="939"/>
      <c r="FZ30" s="939"/>
      <c r="GA30" s="939"/>
      <c r="GB30" s="939"/>
      <c r="GC30" s="939"/>
      <c r="GD30" s="939"/>
      <c r="GE30" s="939"/>
      <c r="GF30" s="939"/>
      <c r="GG30" s="939"/>
      <c r="GH30" s="939"/>
      <c r="GI30" s="939"/>
      <c r="GJ30" s="939"/>
      <c r="GK30" s="939"/>
      <c r="GL30" s="939"/>
      <c r="GM30" s="939"/>
      <c r="GN30" s="939"/>
      <c r="GO30" s="939"/>
      <c r="GP30" s="939"/>
      <c r="GQ30" s="939"/>
      <c r="GR30" s="939"/>
      <c r="GS30" s="939"/>
      <c r="GT30" s="939"/>
      <c r="GU30" s="939"/>
      <c r="GV30" s="939"/>
      <c r="GW30" s="939"/>
      <c r="GX30" s="939"/>
      <c r="GY30" s="939"/>
      <c r="GZ30" s="939"/>
      <c r="HA30" s="939"/>
      <c r="HB30" s="939"/>
      <c r="HC30" s="939"/>
      <c r="HD30" s="939"/>
      <c r="HE30" s="939"/>
      <c r="HF30" s="939"/>
      <c r="HG30" s="939"/>
      <c r="HH30" s="939"/>
      <c r="HI30" s="939"/>
      <c r="HJ30" s="939"/>
      <c r="HK30" s="939"/>
      <c r="HL30" s="939"/>
      <c r="HM30" s="939"/>
      <c r="HN30" s="939"/>
      <c r="HO30" s="939"/>
      <c r="HP30" s="939"/>
      <c r="HQ30" s="939"/>
      <c r="HR30" s="939"/>
      <c r="HS30" s="939"/>
      <c r="HT30" s="939"/>
      <c r="HU30" s="939"/>
      <c r="HV30" s="939"/>
      <c r="HW30" s="939"/>
      <c r="HX30" s="939"/>
      <c r="HY30" s="939"/>
      <c r="HZ30" s="939"/>
      <c r="IA30" s="939"/>
      <c r="IB30" s="939"/>
      <c r="IC30" s="939"/>
      <c r="ID30" s="939"/>
      <c r="IE30" s="939"/>
      <c r="IF30" s="939"/>
      <c r="IG30" s="939"/>
      <c r="IH30" s="939"/>
      <c r="II30" s="939"/>
      <c r="IJ30" s="939"/>
      <c r="IK30" s="939"/>
      <c r="IL30" s="939"/>
      <c r="IM30" s="939"/>
      <c r="IN30" s="939"/>
      <c r="IO30" s="939"/>
      <c r="IP30" s="939"/>
      <c r="IQ30" s="939"/>
      <c r="IR30" s="939"/>
      <c r="IS30" s="939"/>
      <c r="IT30" s="939"/>
      <c r="IU30" s="939"/>
      <c r="IV30" s="939"/>
      <c r="IW30" s="939"/>
      <c r="IX30" s="939"/>
      <c r="IY30" s="939"/>
      <c r="IZ30" s="939"/>
      <c r="JA30" s="939"/>
      <c r="JB30" s="939"/>
      <c r="JC30" s="939"/>
      <c r="JD30" s="939"/>
      <c r="JE30" s="939"/>
      <c r="JF30" s="939"/>
      <c r="JG30" s="939"/>
      <c r="JH30" s="939"/>
      <c r="JI30" s="939"/>
      <c r="JJ30" s="939"/>
      <c r="JK30" s="939"/>
      <c r="JL30" s="939"/>
      <c r="JM30" s="939"/>
      <c r="JN30" s="939"/>
      <c r="JO30" s="939"/>
      <c r="JP30" s="939"/>
      <c r="JQ30" s="939"/>
      <c r="JR30" s="939"/>
      <c r="JS30" s="939"/>
      <c r="JT30" s="939"/>
      <c r="JU30" s="939"/>
      <c r="JV30" s="939"/>
      <c r="JW30" s="939"/>
      <c r="JX30" s="939"/>
      <c r="JY30" s="939"/>
      <c r="JZ30" s="939"/>
      <c r="KA30" s="939"/>
      <c r="KB30" s="939"/>
      <c r="KC30" s="939"/>
      <c r="KD30" s="939"/>
      <c r="KE30" s="939"/>
      <c r="KF30" s="939"/>
      <c r="KG30" s="939"/>
      <c r="KH30" s="939"/>
      <c r="KI30" s="939"/>
      <c r="KJ30" s="939"/>
      <c r="KK30" s="939"/>
      <c r="KL30" s="939"/>
      <c r="KM30" s="939"/>
      <c r="KN30" s="939"/>
      <c r="KO30" s="939"/>
      <c r="KP30" s="939"/>
      <c r="KQ30" s="939"/>
      <c r="KR30" s="939"/>
      <c r="KS30" s="939"/>
      <c r="KT30" s="939"/>
      <c r="KU30" s="939"/>
      <c r="KV30" s="939"/>
      <c r="KW30" s="939"/>
      <c r="KX30" s="939"/>
      <c r="KY30" s="939"/>
      <c r="KZ30" s="939"/>
      <c r="LA30" s="939"/>
      <c r="LB30" s="939"/>
      <c r="LC30" s="939"/>
      <c r="LD30" s="939"/>
      <c r="LE30" s="939"/>
      <c r="LF30" s="939"/>
      <c r="LG30" s="939"/>
      <c r="LH30" s="939"/>
      <c r="LI30" s="939"/>
      <c r="LJ30" s="939"/>
      <c r="LK30" s="939"/>
      <c r="LL30" s="939"/>
      <c r="LM30" s="939"/>
      <c r="LN30" s="939"/>
      <c r="LO30" s="939"/>
      <c r="LP30" s="939"/>
      <c r="LQ30" s="939"/>
      <c r="LR30" s="939"/>
      <c r="LS30" s="939"/>
      <c r="LT30" s="939"/>
      <c r="LU30" s="939"/>
      <c r="LV30" s="939"/>
      <c r="LW30" s="939"/>
      <c r="LX30" s="939"/>
      <c r="LY30" s="939"/>
      <c r="LZ30" s="939"/>
      <c r="MA30" s="939"/>
      <c r="MB30" s="939"/>
      <c r="MC30" s="939"/>
      <c r="MD30" s="939"/>
      <c r="ME30" s="939"/>
      <c r="MF30" s="939"/>
      <c r="MG30" s="939"/>
      <c r="MH30" s="939"/>
      <c r="MI30" s="939"/>
      <c r="MJ30" s="939"/>
      <c r="MK30" s="939"/>
      <c r="ML30" s="939"/>
      <c r="MM30" s="939"/>
      <c r="MN30" s="939"/>
      <c r="MO30" s="939"/>
      <c r="MP30" s="939"/>
      <c r="MQ30" s="939"/>
      <c r="MR30" s="939"/>
      <c r="MS30" s="939"/>
      <c r="MT30" s="939"/>
      <c r="MU30" s="939"/>
      <c r="MV30" s="939"/>
      <c r="MW30" s="939"/>
      <c r="MX30" s="939"/>
      <c r="MY30" s="939"/>
      <c r="MZ30" s="939"/>
      <c r="NA30" s="939"/>
      <c r="NB30" s="939"/>
      <c r="NC30" s="939"/>
      <c r="ND30" s="939"/>
      <c r="NE30" s="939"/>
      <c r="NF30" s="939"/>
      <c r="NG30" s="939"/>
      <c r="NH30" s="939"/>
      <c r="NI30" s="939"/>
      <c r="NJ30" s="939"/>
      <c r="NK30" s="939"/>
      <c r="NL30" s="939"/>
      <c r="NM30" s="939"/>
      <c r="NN30" s="939"/>
    </row>
    <row r="31" spans="1:378" s="958" customFormat="1" ht="18.5" hidden="1" outlineLevel="1">
      <c r="A31" s="987" t="str">
        <f t="shared" si="38"/>
        <v>3.8</v>
      </c>
      <c r="B31" s="964" t="s">
        <v>1429</v>
      </c>
      <c r="C31" s="1027"/>
      <c r="D31" s="941"/>
      <c r="E31" s="935"/>
      <c r="F31" s="959"/>
      <c r="G31" s="960"/>
      <c r="H31" s="936"/>
      <c r="I31" s="937"/>
      <c r="J31" s="937"/>
      <c r="K31" s="938"/>
      <c r="L31" s="955"/>
      <c r="M31" s="955"/>
      <c r="N31" s="968"/>
      <c r="O31" s="939"/>
      <c r="P31" s="939"/>
      <c r="Q31" s="939"/>
      <c r="R31" s="939"/>
      <c r="S31" s="939"/>
      <c r="T31" s="939"/>
      <c r="U31" s="939"/>
      <c r="V31" s="939"/>
      <c r="W31" s="939"/>
      <c r="X31" s="939"/>
      <c r="Y31" s="939"/>
      <c r="Z31" s="939"/>
      <c r="AA31" s="939"/>
      <c r="AB31" s="939"/>
      <c r="AC31" s="939"/>
      <c r="AD31" s="939"/>
      <c r="AE31" s="939"/>
      <c r="AF31" s="939"/>
      <c r="AG31" s="939"/>
      <c r="AH31" s="939"/>
      <c r="AI31" s="939"/>
      <c r="AJ31" s="939"/>
      <c r="AK31" s="939"/>
      <c r="AL31" s="939"/>
      <c r="AM31" s="939"/>
      <c r="AN31" s="939"/>
      <c r="AO31" s="939"/>
      <c r="AP31" s="939"/>
      <c r="AQ31" s="939"/>
      <c r="AR31" s="939"/>
      <c r="AS31" s="939"/>
      <c r="AT31" s="939"/>
      <c r="AU31" s="939"/>
      <c r="AV31" s="939"/>
      <c r="AW31" s="939"/>
      <c r="AX31" s="939"/>
      <c r="AY31" s="939"/>
      <c r="AZ31" s="939"/>
      <c r="BA31" s="939"/>
      <c r="BB31" s="939"/>
      <c r="BC31" s="939"/>
      <c r="BD31" s="939"/>
      <c r="BE31" s="939"/>
      <c r="BF31" s="939"/>
      <c r="BG31" s="939"/>
      <c r="BH31" s="939"/>
      <c r="BI31" s="939"/>
      <c r="BJ31" s="939"/>
      <c r="BK31" s="939"/>
      <c r="BL31" s="939"/>
      <c r="BM31" s="939"/>
      <c r="BN31" s="939"/>
      <c r="BO31" s="939"/>
      <c r="BP31" s="939"/>
      <c r="BQ31" s="939"/>
      <c r="BR31" s="939"/>
      <c r="BS31" s="939"/>
      <c r="BT31" s="939"/>
      <c r="BU31" s="939"/>
      <c r="BV31" s="939"/>
      <c r="BW31" s="939"/>
      <c r="BX31" s="939"/>
      <c r="BY31" s="939"/>
      <c r="BZ31" s="939"/>
      <c r="CA31" s="939"/>
      <c r="CB31" s="939"/>
      <c r="CC31" s="939"/>
      <c r="CD31" s="939"/>
      <c r="CE31" s="939"/>
      <c r="CF31" s="939"/>
      <c r="CG31" s="939"/>
      <c r="CH31" s="939"/>
      <c r="CI31" s="939"/>
      <c r="CJ31" s="939"/>
      <c r="CK31" s="939"/>
      <c r="CL31" s="939"/>
      <c r="CM31" s="939"/>
      <c r="CN31" s="939"/>
      <c r="CO31" s="939"/>
      <c r="CP31" s="939"/>
      <c r="CQ31" s="939"/>
      <c r="CR31" s="939"/>
      <c r="CS31" s="939"/>
      <c r="CT31" s="939"/>
      <c r="CU31" s="939"/>
      <c r="CV31" s="939"/>
      <c r="CW31" s="939"/>
      <c r="CX31" s="939"/>
      <c r="CY31" s="939"/>
      <c r="CZ31" s="939"/>
      <c r="DA31" s="939"/>
      <c r="DB31" s="939"/>
      <c r="DC31" s="939"/>
      <c r="DD31" s="939"/>
      <c r="DE31" s="939"/>
      <c r="DF31" s="939"/>
      <c r="DG31" s="939"/>
      <c r="DH31" s="939"/>
      <c r="DI31" s="939"/>
      <c r="DJ31" s="939"/>
      <c r="DK31" s="939"/>
      <c r="DL31" s="939"/>
      <c r="DM31" s="939"/>
      <c r="DN31" s="939"/>
      <c r="DO31" s="939"/>
      <c r="DP31" s="939"/>
      <c r="DQ31" s="939"/>
      <c r="DR31" s="939"/>
      <c r="DS31" s="939"/>
      <c r="DT31" s="939"/>
      <c r="DU31" s="939"/>
      <c r="DV31" s="939"/>
      <c r="DW31" s="939"/>
      <c r="DX31" s="939"/>
      <c r="DY31" s="939"/>
      <c r="DZ31" s="939"/>
      <c r="EA31" s="939"/>
      <c r="EB31" s="939"/>
      <c r="EC31" s="939"/>
      <c r="ED31" s="939"/>
      <c r="EE31" s="939"/>
      <c r="EF31" s="939"/>
      <c r="EG31" s="939"/>
      <c r="EH31" s="939"/>
      <c r="EI31" s="939"/>
      <c r="EJ31" s="939"/>
      <c r="EK31" s="939"/>
      <c r="EL31" s="939"/>
      <c r="EM31" s="939"/>
      <c r="EN31" s="939"/>
      <c r="EO31" s="939"/>
      <c r="EP31" s="939"/>
      <c r="EQ31" s="939"/>
      <c r="ER31" s="939"/>
      <c r="ES31" s="939"/>
      <c r="ET31" s="939"/>
      <c r="EU31" s="939"/>
      <c r="EV31" s="939"/>
      <c r="EW31" s="939"/>
      <c r="EX31" s="939"/>
      <c r="EY31" s="939"/>
      <c r="EZ31" s="939"/>
      <c r="FA31" s="939"/>
      <c r="FB31" s="939"/>
      <c r="FC31" s="939"/>
      <c r="FD31" s="939"/>
      <c r="FE31" s="939"/>
      <c r="FF31" s="939"/>
      <c r="FG31" s="939"/>
      <c r="FH31" s="939"/>
      <c r="FI31" s="939"/>
      <c r="FJ31" s="939"/>
      <c r="FK31" s="939"/>
      <c r="FL31" s="939"/>
      <c r="FM31" s="939"/>
      <c r="FN31" s="939"/>
      <c r="FO31" s="939"/>
      <c r="FP31" s="939"/>
      <c r="FQ31" s="939"/>
      <c r="FR31" s="939"/>
      <c r="FS31" s="939"/>
      <c r="FT31" s="939"/>
      <c r="FU31" s="939"/>
      <c r="FV31" s="939"/>
      <c r="FW31" s="939"/>
      <c r="FX31" s="939"/>
      <c r="FY31" s="939"/>
      <c r="FZ31" s="939"/>
      <c r="GA31" s="939"/>
      <c r="GB31" s="939"/>
      <c r="GC31" s="939"/>
      <c r="GD31" s="939"/>
      <c r="GE31" s="939"/>
      <c r="GF31" s="939"/>
      <c r="GG31" s="939"/>
      <c r="GH31" s="939"/>
      <c r="GI31" s="939"/>
      <c r="GJ31" s="939"/>
      <c r="GK31" s="939"/>
      <c r="GL31" s="939"/>
      <c r="GM31" s="939"/>
      <c r="GN31" s="939"/>
      <c r="GO31" s="939"/>
      <c r="GP31" s="939"/>
      <c r="GQ31" s="939"/>
      <c r="GR31" s="939"/>
      <c r="GS31" s="939"/>
      <c r="GT31" s="939"/>
      <c r="GU31" s="939"/>
      <c r="GV31" s="939"/>
      <c r="GW31" s="939"/>
      <c r="GX31" s="939"/>
      <c r="GY31" s="939"/>
      <c r="GZ31" s="939"/>
      <c r="HA31" s="939"/>
      <c r="HB31" s="939"/>
      <c r="HC31" s="939"/>
      <c r="HD31" s="939"/>
      <c r="HE31" s="939"/>
      <c r="HF31" s="939"/>
      <c r="HG31" s="939"/>
      <c r="HH31" s="939"/>
      <c r="HI31" s="939"/>
      <c r="HJ31" s="939"/>
      <c r="HK31" s="939"/>
      <c r="HL31" s="939"/>
      <c r="HM31" s="939"/>
      <c r="HN31" s="939"/>
      <c r="HO31" s="939"/>
      <c r="HP31" s="939"/>
      <c r="HQ31" s="939"/>
      <c r="HR31" s="939"/>
      <c r="HS31" s="939"/>
      <c r="HT31" s="939"/>
      <c r="HU31" s="939"/>
      <c r="HV31" s="939"/>
      <c r="HW31" s="939"/>
      <c r="HX31" s="939"/>
      <c r="HY31" s="939"/>
      <c r="HZ31" s="939"/>
      <c r="IA31" s="939"/>
      <c r="IB31" s="939"/>
      <c r="IC31" s="939"/>
      <c r="ID31" s="939"/>
      <c r="IE31" s="939"/>
      <c r="IF31" s="939"/>
      <c r="IG31" s="939"/>
      <c r="IH31" s="939"/>
      <c r="II31" s="939"/>
      <c r="IJ31" s="939"/>
      <c r="IK31" s="939"/>
      <c r="IL31" s="939"/>
      <c r="IM31" s="939"/>
      <c r="IN31" s="939"/>
      <c r="IO31" s="939"/>
      <c r="IP31" s="939"/>
      <c r="IQ31" s="939"/>
      <c r="IR31" s="939"/>
      <c r="IS31" s="939"/>
      <c r="IT31" s="939"/>
      <c r="IU31" s="939"/>
      <c r="IV31" s="939"/>
      <c r="IW31" s="939"/>
      <c r="IX31" s="939"/>
      <c r="IY31" s="939"/>
      <c r="IZ31" s="939"/>
      <c r="JA31" s="939"/>
      <c r="JB31" s="939"/>
      <c r="JC31" s="939"/>
      <c r="JD31" s="939"/>
      <c r="JE31" s="939"/>
      <c r="JF31" s="939"/>
      <c r="JG31" s="939"/>
      <c r="JH31" s="939"/>
      <c r="JI31" s="939"/>
      <c r="JJ31" s="939"/>
      <c r="JK31" s="939"/>
      <c r="JL31" s="939"/>
      <c r="JM31" s="939"/>
      <c r="JN31" s="939"/>
      <c r="JO31" s="939"/>
      <c r="JP31" s="939"/>
      <c r="JQ31" s="939"/>
      <c r="JR31" s="939"/>
      <c r="JS31" s="939"/>
      <c r="JT31" s="939"/>
      <c r="JU31" s="939"/>
      <c r="JV31" s="939"/>
      <c r="JW31" s="939"/>
      <c r="JX31" s="939"/>
      <c r="JY31" s="939"/>
      <c r="JZ31" s="939"/>
      <c r="KA31" s="939"/>
      <c r="KB31" s="939"/>
      <c r="KC31" s="939"/>
      <c r="KD31" s="939"/>
      <c r="KE31" s="939"/>
      <c r="KF31" s="939"/>
      <c r="KG31" s="939"/>
      <c r="KH31" s="939"/>
      <c r="KI31" s="939"/>
      <c r="KJ31" s="939"/>
      <c r="KK31" s="939"/>
      <c r="KL31" s="939"/>
      <c r="KM31" s="939"/>
      <c r="KN31" s="939"/>
      <c r="KO31" s="939"/>
      <c r="KP31" s="939"/>
      <c r="KQ31" s="939"/>
      <c r="KR31" s="939"/>
      <c r="KS31" s="939"/>
      <c r="KT31" s="939"/>
      <c r="KU31" s="939"/>
      <c r="KV31" s="939"/>
      <c r="KW31" s="939"/>
      <c r="KX31" s="939"/>
      <c r="KY31" s="939"/>
      <c r="KZ31" s="939"/>
      <c r="LA31" s="939"/>
      <c r="LB31" s="939"/>
      <c r="LC31" s="939"/>
      <c r="LD31" s="939"/>
      <c r="LE31" s="939"/>
      <c r="LF31" s="939"/>
      <c r="LG31" s="939"/>
      <c r="LH31" s="939"/>
      <c r="LI31" s="939"/>
      <c r="LJ31" s="939"/>
      <c r="LK31" s="939"/>
      <c r="LL31" s="939"/>
      <c r="LM31" s="939"/>
      <c r="LN31" s="939"/>
      <c r="LO31" s="939"/>
      <c r="LP31" s="939"/>
      <c r="LQ31" s="939"/>
      <c r="LR31" s="939"/>
      <c r="LS31" s="939"/>
      <c r="LT31" s="939"/>
      <c r="LU31" s="939"/>
      <c r="LV31" s="939"/>
      <c r="LW31" s="939"/>
      <c r="LX31" s="939"/>
      <c r="LY31" s="939"/>
      <c r="LZ31" s="939"/>
      <c r="MA31" s="939"/>
      <c r="MB31" s="939"/>
      <c r="MC31" s="939"/>
      <c r="MD31" s="939"/>
      <c r="ME31" s="939"/>
      <c r="MF31" s="939"/>
      <c r="MG31" s="939"/>
      <c r="MH31" s="939"/>
      <c r="MI31" s="939"/>
      <c r="MJ31" s="939"/>
      <c r="MK31" s="939"/>
      <c r="ML31" s="939"/>
      <c r="MM31" s="939"/>
      <c r="MN31" s="939"/>
      <c r="MO31" s="939"/>
      <c r="MP31" s="939"/>
      <c r="MQ31" s="939"/>
      <c r="MR31" s="939"/>
      <c r="MS31" s="939"/>
      <c r="MT31" s="939"/>
      <c r="MU31" s="939"/>
      <c r="MV31" s="939"/>
      <c r="MW31" s="939"/>
      <c r="MX31" s="939"/>
      <c r="MY31" s="939"/>
      <c r="MZ31" s="939"/>
      <c r="NA31" s="939"/>
      <c r="NB31" s="939"/>
      <c r="NC31" s="939"/>
      <c r="ND31" s="939"/>
      <c r="NE31" s="939"/>
      <c r="NF31" s="939"/>
      <c r="NG31" s="939"/>
      <c r="NH31" s="939"/>
      <c r="NI31" s="939"/>
      <c r="NJ31" s="939"/>
      <c r="NK31" s="939"/>
      <c r="NL31" s="939"/>
      <c r="NM31" s="939"/>
      <c r="NN31" s="939"/>
    </row>
    <row r="32" spans="1:378" s="958" customFormat="1" ht="24" hidden="1" outlineLevel="1">
      <c r="A32" s="987" t="str">
        <f t="shared" si="38"/>
        <v>3.9</v>
      </c>
      <c r="B32" s="964" t="s">
        <v>1430</v>
      </c>
      <c r="C32" s="1027"/>
      <c r="D32" s="941"/>
      <c r="E32" s="935"/>
      <c r="F32" s="959"/>
      <c r="G32" s="960"/>
      <c r="H32" s="936"/>
      <c r="I32" s="937"/>
      <c r="J32" s="937"/>
      <c r="K32" s="938"/>
      <c r="L32" s="955"/>
      <c r="M32" s="955"/>
      <c r="N32" s="968"/>
      <c r="O32" s="939"/>
      <c r="P32" s="939"/>
      <c r="Q32" s="939"/>
      <c r="R32" s="939"/>
      <c r="S32" s="939"/>
      <c r="T32" s="939"/>
      <c r="U32" s="939"/>
      <c r="V32" s="939"/>
      <c r="W32" s="939"/>
      <c r="X32" s="939"/>
      <c r="Y32" s="939"/>
      <c r="Z32" s="939"/>
      <c r="AA32" s="939"/>
      <c r="AB32" s="939"/>
      <c r="AC32" s="939"/>
      <c r="AD32" s="939"/>
      <c r="AE32" s="939"/>
      <c r="AF32" s="939"/>
      <c r="AG32" s="939"/>
      <c r="AH32" s="939"/>
      <c r="AI32" s="939"/>
      <c r="AJ32" s="939"/>
      <c r="AK32" s="939"/>
      <c r="AL32" s="939"/>
      <c r="AM32" s="939"/>
      <c r="AN32" s="939"/>
      <c r="AO32" s="939"/>
      <c r="AP32" s="939"/>
      <c r="AQ32" s="939"/>
      <c r="AR32" s="939"/>
      <c r="AS32" s="939"/>
      <c r="AT32" s="939"/>
      <c r="AU32" s="939"/>
      <c r="AV32" s="939"/>
      <c r="AW32" s="939"/>
      <c r="AX32" s="939"/>
      <c r="AY32" s="939"/>
      <c r="AZ32" s="939"/>
      <c r="BA32" s="939"/>
      <c r="BB32" s="939"/>
      <c r="BC32" s="939"/>
      <c r="BD32" s="939"/>
      <c r="BE32" s="939"/>
      <c r="BF32" s="939"/>
      <c r="BG32" s="939"/>
      <c r="BH32" s="939"/>
      <c r="BI32" s="939"/>
      <c r="BJ32" s="939"/>
      <c r="BK32" s="939"/>
      <c r="BL32" s="939"/>
      <c r="BM32" s="939"/>
      <c r="BN32" s="939"/>
      <c r="BO32" s="939"/>
      <c r="BP32" s="939"/>
      <c r="BQ32" s="939"/>
      <c r="BR32" s="939"/>
      <c r="BS32" s="939"/>
      <c r="BT32" s="939"/>
      <c r="BU32" s="939"/>
      <c r="BV32" s="939"/>
      <c r="BW32" s="939"/>
      <c r="BX32" s="939"/>
      <c r="BY32" s="939"/>
      <c r="BZ32" s="939"/>
      <c r="CA32" s="939"/>
      <c r="CB32" s="939"/>
      <c r="CC32" s="939"/>
      <c r="CD32" s="939"/>
      <c r="CE32" s="939"/>
      <c r="CF32" s="939"/>
      <c r="CG32" s="939"/>
      <c r="CH32" s="939"/>
      <c r="CI32" s="939"/>
      <c r="CJ32" s="939"/>
      <c r="CK32" s="939"/>
      <c r="CL32" s="939"/>
      <c r="CM32" s="939"/>
      <c r="CN32" s="939"/>
      <c r="CO32" s="939"/>
      <c r="CP32" s="939"/>
      <c r="CQ32" s="939"/>
      <c r="CR32" s="939"/>
      <c r="CS32" s="939"/>
      <c r="CT32" s="939"/>
      <c r="CU32" s="939"/>
      <c r="CV32" s="939"/>
      <c r="CW32" s="939"/>
      <c r="CX32" s="939"/>
      <c r="CY32" s="939"/>
      <c r="CZ32" s="939"/>
      <c r="DA32" s="939"/>
      <c r="DB32" s="939"/>
      <c r="DC32" s="939"/>
      <c r="DD32" s="939"/>
      <c r="DE32" s="939"/>
      <c r="DF32" s="939"/>
      <c r="DG32" s="939"/>
      <c r="DH32" s="939"/>
      <c r="DI32" s="939"/>
      <c r="DJ32" s="939"/>
      <c r="DK32" s="939"/>
      <c r="DL32" s="939"/>
      <c r="DM32" s="939"/>
      <c r="DN32" s="939"/>
      <c r="DO32" s="939"/>
      <c r="DP32" s="939"/>
      <c r="DQ32" s="939"/>
      <c r="DR32" s="939"/>
      <c r="DS32" s="939"/>
      <c r="DT32" s="939"/>
      <c r="DU32" s="939"/>
      <c r="DV32" s="939"/>
      <c r="DW32" s="939"/>
      <c r="DX32" s="939"/>
      <c r="DY32" s="939"/>
      <c r="DZ32" s="939"/>
      <c r="EA32" s="939"/>
      <c r="EB32" s="939"/>
      <c r="EC32" s="939"/>
      <c r="ED32" s="939"/>
      <c r="EE32" s="939"/>
      <c r="EF32" s="939"/>
      <c r="EG32" s="939"/>
      <c r="EH32" s="939"/>
      <c r="EI32" s="939"/>
      <c r="EJ32" s="939"/>
      <c r="EK32" s="939"/>
      <c r="EL32" s="939"/>
      <c r="EM32" s="939"/>
      <c r="EN32" s="939"/>
      <c r="EO32" s="939"/>
      <c r="EP32" s="939"/>
      <c r="EQ32" s="939"/>
      <c r="ER32" s="939"/>
      <c r="ES32" s="939"/>
      <c r="ET32" s="939"/>
      <c r="EU32" s="939"/>
      <c r="EV32" s="939"/>
      <c r="EW32" s="939"/>
      <c r="EX32" s="939"/>
      <c r="EY32" s="939"/>
      <c r="EZ32" s="939"/>
      <c r="FA32" s="939"/>
      <c r="FB32" s="939"/>
      <c r="FC32" s="939"/>
      <c r="FD32" s="939"/>
      <c r="FE32" s="939"/>
      <c r="FF32" s="939"/>
      <c r="FG32" s="939"/>
      <c r="FH32" s="939"/>
      <c r="FI32" s="939"/>
      <c r="FJ32" s="939"/>
      <c r="FK32" s="939"/>
      <c r="FL32" s="939"/>
      <c r="FM32" s="939"/>
      <c r="FN32" s="939"/>
      <c r="FO32" s="939"/>
      <c r="FP32" s="939"/>
      <c r="FQ32" s="939"/>
      <c r="FR32" s="939"/>
      <c r="FS32" s="939"/>
      <c r="FT32" s="939"/>
      <c r="FU32" s="939"/>
      <c r="FV32" s="939"/>
      <c r="FW32" s="939"/>
      <c r="FX32" s="939"/>
      <c r="FY32" s="939"/>
      <c r="FZ32" s="939"/>
      <c r="GA32" s="939"/>
      <c r="GB32" s="939"/>
      <c r="GC32" s="939"/>
      <c r="GD32" s="939"/>
      <c r="GE32" s="939"/>
      <c r="GF32" s="939"/>
      <c r="GG32" s="939"/>
      <c r="GH32" s="939"/>
      <c r="GI32" s="939"/>
      <c r="GJ32" s="939"/>
      <c r="GK32" s="939"/>
      <c r="GL32" s="939"/>
      <c r="GM32" s="939"/>
      <c r="GN32" s="939"/>
      <c r="GO32" s="939"/>
      <c r="GP32" s="939"/>
      <c r="GQ32" s="939"/>
      <c r="GR32" s="939"/>
      <c r="GS32" s="939"/>
      <c r="GT32" s="939"/>
      <c r="GU32" s="939"/>
      <c r="GV32" s="939"/>
      <c r="GW32" s="939"/>
      <c r="GX32" s="939"/>
      <c r="GY32" s="939"/>
      <c r="GZ32" s="939"/>
      <c r="HA32" s="939"/>
      <c r="HB32" s="939"/>
      <c r="HC32" s="939"/>
      <c r="HD32" s="939"/>
      <c r="HE32" s="939"/>
      <c r="HF32" s="939"/>
      <c r="HG32" s="939"/>
      <c r="HH32" s="939"/>
      <c r="HI32" s="939"/>
      <c r="HJ32" s="939"/>
      <c r="HK32" s="939"/>
      <c r="HL32" s="939"/>
      <c r="HM32" s="939"/>
      <c r="HN32" s="939"/>
      <c r="HO32" s="939"/>
      <c r="HP32" s="939"/>
      <c r="HQ32" s="939"/>
      <c r="HR32" s="939"/>
      <c r="HS32" s="939"/>
      <c r="HT32" s="939"/>
      <c r="HU32" s="939"/>
      <c r="HV32" s="939"/>
      <c r="HW32" s="939"/>
      <c r="HX32" s="939"/>
      <c r="HY32" s="939"/>
      <c r="HZ32" s="939"/>
      <c r="IA32" s="939"/>
      <c r="IB32" s="939"/>
      <c r="IC32" s="939"/>
      <c r="ID32" s="939"/>
      <c r="IE32" s="939"/>
      <c r="IF32" s="939"/>
      <c r="IG32" s="939"/>
      <c r="IH32" s="939"/>
      <c r="II32" s="939"/>
      <c r="IJ32" s="939"/>
      <c r="IK32" s="939"/>
      <c r="IL32" s="939"/>
      <c r="IM32" s="939"/>
      <c r="IN32" s="939"/>
      <c r="IO32" s="939"/>
      <c r="IP32" s="939"/>
      <c r="IQ32" s="939"/>
      <c r="IR32" s="939"/>
      <c r="IS32" s="939"/>
      <c r="IT32" s="939"/>
      <c r="IU32" s="939"/>
      <c r="IV32" s="939"/>
      <c r="IW32" s="939"/>
      <c r="IX32" s="939"/>
      <c r="IY32" s="939"/>
      <c r="IZ32" s="939"/>
      <c r="JA32" s="939"/>
      <c r="JB32" s="939"/>
      <c r="JC32" s="939"/>
      <c r="JD32" s="939"/>
      <c r="JE32" s="939"/>
      <c r="JF32" s="939"/>
      <c r="JG32" s="939"/>
      <c r="JH32" s="939"/>
      <c r="JI32" s="939"/>
      <c r="JJ32" s="939"/>
      <c r="JK32" s="939"/>
      <c r="JL32" s="939"/>
      <c r="JM32" s="939"/>
      <c r="JN32" s="939"/>
      <c r="JO32" s="939"/>
      <c r="JP32" s="939"/>
      <c r="JQ32" s="939"/>
      <c r="JR32" s="939"/>
      <c r="JS32" s="939"/>
      <c r="JT32" s="939"/>
      <c r="JU32" s="939"/>
      <c r="JV32" s="939"/>
      <c r="JW32" s="939"/>
      <c r="JX32" s="939"/>
      <c r="JY32" s="939"/>
      <c r="JZ32" s="939"/>
      <c r="KA32" s="939"/>
      <c r="KB32" s="939"/>
      <c r="KC32" s="939"/>
      <c r="KD32" s="939"/>
      <c r="KE32" s="939"/>
      <c r="KF32" s="939"/>
      <c r="KG32" s="939"/>
      <c r="KH32" s="939"/>
      <c r="KI32" s="939"/>
      <c r="KJ32" s="939"/>
      <c r="KK32" s="939"/>
      <c r="KL32" s="939"/>
      <c r="KM32" s="939"/>
      <c r="KN32" s="939"/>
      <c r="KO32" s="939"/>
      <c r="KP32" s="939"/>
      <c r="KQ32" s="939"/>
      <c r="KR32" s="939"/>
      <c r="KS32" s="939"/>
      <c r="KT32" s="939"/>
      <c r="KU32" s="939"/>
      <c r="KV32" s="939"/>
      <c r="KW32" s="939"/>
      <c r="KX32" s="939"/>
      <c r="KY32" s="939"/>
      <c r="KZ32" s="939"/>
      <c r="LA32" s="939"/>
      <c r="LB32" s="939"/>
      <c r="LC32" s="939"/>
      <c r="LD32" s="939"/>
      <c r="LE32" s="939"/>
      <c r="LF32" s="939"/>
      <c r="LG32" s="939"/>
      <c r="LH32" s="939"/>
      <c r="LI32" s="939"/>
      <c r="LJ32" s="939"/>
      <c r="LK32" s="939"/>
      <c r="LL32" s="939"/>
      <c r="LM32" s="939"/>
      <c r="LN32" s="939"/>
      <c r="LO32" s="939"/>
      <c r="LP32" s="939"/>
      <c r="LQ32" s="939"/>
      <c r="LR32" s="939"/>
      <c r="LS32" s="939"/>
      <c r="LT32" s="939"/>
      <c r="LU32" s="939"/>
      <c r="LV32" s="939"/>
      <c r="LW32" s="939"/>
      <c r="LX32" s="939"/>
      <c r="LY32" s="939"/>
      <c r="LZ32" s="939"/>
      <c r="MA32" s="939"/>
      <c r="MB32" s="939"/>
      <c r="MC32" s="939"/>
      <c r="MD32" s="939"/>
      <c r="ME32" s="939"/>
      <c r="MF32" s="939"/>
      <c r="MG32" s="939"/>
      <c r="MH32" s="939"/>
      <c r="MI32" s="939"/>
      <c r="MJ32" s="939"/>
      <c r="MK32" s="939"/>
      <c r="ML32" s="939"/>
      <c r="MM32" s="939"/>
      <c r="MN32" s="939"/>
      <c r="MO32" s="939"/>
      <c r="MP32" s="939"/>
      <c r="MQ32" s="939"/>
      <c r="MR32" s="939"/>
      <c r="MS32" s="939"/>
      <c r="MT32" s="939"/>
      <c r="MU32" s="939"/>
      <c r="MV32" s="939"/>
      <c r="MW32" s="939"/>
      <c r="MX32" s="939"/>
      <c r="MY32" s="939"/>
      <c r="MZ32" s="939"/>
      <c r="NA32" s="939"/>
      <c r="NB32" s="939"/>
      <c r="NC32" s="939"/>
      <c r="ND32" s="939"/>
      <c r="NE32" s="939"/>
      <c r="NF32" s="939"/>
      <c r="NG32" s="939"/>
      <c r="NH32" s="939"/>
      <c r="NI32" s="939"/>
      <c r="NJ32" s="939"/>
      <c r="NK32" s="939"/>
      <c r="NL32" s="939"/>
      <c r="NM32" s="939"/>
      <c r="NN32" s="939"/>
    </row>
    <row r="33" spans="1:378" s="958" customFormat="1" ht="24" hidden="1" outlineLevel="1">
      <c r="A33" s="987" t="str">
        <f t="shared" si="38"/>
        <v>3.10</v>
      </c>
      <c r="B33" s="964" t="s">
        <v>1431</v>
      </c>
      <c r="C33" s="1027"/>
      <c r="D33" s="941"/>
      <c r="E33" s="935"/>
      <c r="F33" s="959"/>
      <c r="G33" s="960"/>
      <c r="H33" s="936"/>
      <c r="I33" s="937"/>
      <c r="J33" s="937"/>
      <c r="K33" s="938"/>
      <c r="L33" s="955"/>
      <c r="M33" s="955"/>
      <c r="N33" s="968"/>
      <c r="O33" s="939"/>
      <c r="P33" s="939"/>
      <c r="Q33" s="939"/>
      <c r="R33" s="939"/>
      <c r="S33" s="939"/>
      <c r="T33" s="939"/>
      <c r="U33" s="939"/>
      <c r="V33" s="939"/>
      <c r="W33" s="939"/>
      <c r="X33" s="939"/>
      <c r="Y33" s="939"/>
      <c r="Z33" s="939"/>
      <c r="AA33" s="939"/>
      <c r="AB33" s="939"/>
      <c r="AC33" s="939"/>
      <c r="AD33" s="939"/>
      <c r="AE33" s="939"/>
      <c r="AF33" s="939"/>
      <c r="AG33" s="939"/>
      <c r="AH33" s="939"/>
      <c r="AI33" s="939"/>
      <c r="AJ33" s="939"/>
      <c r="AK33" s="939"/>
      <c r="AL33" s="939"/>
      <c r="AM33" s="939"/>
      <c r="AN33" s="939"/>
      <c r="AO33" s="939"/>
      <c r="AP33" s="939"/>
      <c r="AQ33" s="939"/>
      <c r="AR33" s="939"/>
      <c r="AS33" s="939"/>
      <c r="AT33" s="939"/>
      <c r="AU33" s="939"/>
      <c r="AV33" s="939"/>
      <c r="AW33" s="939"/>
      <c r="AX33" s="939"/>
      <c r="AY33" s="939"/>
      <c r="AZ33" s="939"/>
      <c r="BA33" s="939"/>
      <c r="BB33" s="939"/>
      <c r="BC33" s="939"/>
      <c r="BD33" s="939"/>
      <c r="BE33" s="939"/>
      <c r="BF33" s="939"/>
      <c r="BG33" s="939"/>
      <c r="BH33" s="939"/>
      <c r="BI33" s="939"/>
      <c r="BJ33" s="939"/>
      <c r="BK33" s="939"/>
      <c r="BL33" s="939"/>
      <c r="BM33" s="939"/>
      <c r="BN33" s="939"/>
      <c r="BO33" s="939"/>
      <c r="BP33" s="939"/>
      <c r="BQ33" s="939"/>
      <c r="BR33" s="939"/>
      <c r="BS33" s="939"/>
      <c r="BT33" s="939"/>
      <c r="BU33" s="939"/>
      <c r="BV33" s="939"/>
      <c r="BW33" s="939"/>
      <c r="BX33" s="939"/>
      <c r="BY33" s="939"/>
      <c r="BZ33" s="939"/>
      <c r="CA33" s="939"/>
      <c r="CB33" s="939"/>
      <c r="CC33" s="939"/>
      <c r="CD33" s="939"/>
      <c r="CE33" s="939"/>
      <c r="CF33" s="939"/>
      <c r="CG33" s="939"/>
      <c r="CH33" s="939"/>
      <c r="CI33" s="939"/>
      <c r="CJ33" s="939"/>
      <c r="CK33" s="939"/>
      <c r="CL33" s="939"/>
      <c r="CM33" s="939"/>
      <c r="CN33" s="939"/>
      <c r="CO33" s="939"/>
      <c r="CP33" s="939"/>
      <c r="CQ33" s="939"/>
      <c r="CR33" s="939"/>
      <c r="CS33" s="939"/>
      <c r="CT33" s="939"/>
      <c r="CU33" s="939"/>
      <c r="CV33" s="939"/>
      <c r="CW33" s="939"/>
      <c r="CX33" s="939"/>
      <c r="CY33" s="939"/>
      <c r="CZ33" s="939"/>
      <c r="DA33" s="939"/>
      <c r="DB33" s="939"/>
      <c r="DC33" s="939"/>
      <c r="DD33" s="939"/>
      <c r="DE33" s="939"/>
      <c r="DF33" s="939"/>
      <c r="DG33" s="939"/>
      <c r="DH33" s="939"/>
      <c r="DI33" s="939"/>
      <c r="DJ33" s="939"/>
      <c r="DK33" s="939"/>
      <c r="DL33" s="939"/>
      <c r="DM33" s="939"/>
      <c r="DN33" s="939"/>
      <c r="DO33" s="939"/>
      <c r="DP33" s="939"/>
      <c r="DQ33" s="939"/>
      <c r="DR33" s="939"/>
      <c r="DS33" s="939"/>
      <c r="DT33" s="939"/>
      <c r="DU33" s="939"/>
      <c r="DV33" s="939"/>
      <c r="DW33" s="939"/>
      <c r="DX33" s="939"/>
      <c r="DY33" s="939"/>
      <c r="DZ33" s="939"/>
      <c r="EA33" s="939"/>
      <c r="EB33" s="939"/>
      <c r="EC33" s="939"/>
      <c r="ED33" s="939"/>
      <c r="EE33" s="939"/>
      <c r="EF33" s="939"/>
      <c r="EG33" s="939"/>
      <c r="EH33" s="939"/>
      <c r="EI33" s="939"/>
      <c r="EJ33" s="939"/>
      <c r="EK33" s="939"/>
      <c r="EL33" s="939"/>
      <c r="EM33" s="939"/>
      <c r="EN33" s="939"/>
      <c r="EO33" s="939"/>
      <c r="EP33" s="939"/>
      <c r="EQ33" s="939"/>
      <c r="ER33" s="939"/>
      <c r="ES33" s="939"/>
      <c r="ET33" s="939"/>
      <c r="EU33" s="939"/>
      <c r="EV33" s="939"/>
      <c r="EW33" s="939"/>
      <c r="EX33" s="939"/>
      <c r="EY33" s="939"/>
      <c r="EZ33" s="939"/>
      <c r="FA33" s="939"/>
      <c r="FB33" s="939"/>
      <c r="FC33" s="939"/>
      <c r="FD33" s="939"/>
      <c r="FE33" s="939"/>
      <c r="FF33" s="939"/>
      <c r="FG33" s="939"/>
      <c r="FH33" s="939"/>
      <c r="FI33" s="939"/>
      <c r="FJ33" s="939"/>
      <c r="FK33" s="939"/>
      <c r="FL33" s="939"/>
      <c r="FM33" s="939"/>
      <c r="FN33" s="939"/>
      <c r="FO33" s="939"/>
      <c r="FP33" s="939"/>
      <c r="FQ33" s="939"/>
      <c r="FR33" s="939"/>
      <c r="FS33" s="939"/>
      <c r="FT33" s="939"/>
      <c r="FU33" s="939"/>
      <c r="FV33" s="939"/>
      <c r="FW33" s="939"/>
      <c r="FX33" s="939"/>
      <c r="FY33" s="939"/>
      <c r="FZ33" s="939"/>
      <c r="GA33" s="939"/>
      <c r="GB33" s="939"/>
      <c r="GC33" s="939"/>
      <c r="GD33" s="939"/>
      <c r="GE33" s="939"/>
      <c r="GF33" s="939"/>
      <c r="GG33" s="939"/>
      <c r="GH33" s="939"/>
      <c r="GI33" s="939"/>
      <c r="GJ33" s="939"/>
      <c r="GK33" s="939"/>
      <c r="GL33" s="939"/>
      <c r="GM33" s="939"/>
      <c r="GN33" s="939"/>
      <c r="GO33" s="939"/>
      <c r="GP33" s="939"/>
      <c r="GQ33" s="939"/>
      <c r="GR33" s="939"/>
      <c r="GS33" s="939"/>
      <c r="GT33" s="939"/>
      <c r="GU33" s="939"/>
      <c r="GV33" s="939"/>
      <c r="GW33" s="939"/>
      <c r="GX33" s="939"/>
      <c r="GY33" s="939"/>
      <c r="GZ33" s="939"/>
      <c r="HA33" s="939"/>
      <c r="HB33" s="939"/>
      <c r="HC33" s="939"/>
      <c r="HD33" s="939"/>
      <c r="HE33" s="939"/>
      <c r="HF33" s="939"/>
      <c r="HG33" s="939"/>
      <c r="HH33" s="939"/>
      <c r="HI33" s="939"/>
      <c r="HJ33" s="939"/>
      <c r="HK33" s="939"/>
      <c r="HL33" s="939"/>
      <c r="HM33" s="939"/>
      <c r="HN33" s="939"/>
      <c r="HO33" s="939"/>
      <c r="HP33" s="939"/>
      <c r="HQ33" s="939"/>
      <c r="HR33" s="939"/>
      <c r="HS33" s="939"/>
      <c r="HT33" s="939"/>
      <c r="HU33" s="939"/>
      <c r="HV33" s="939"/>
      <c r="HW33" s="939"/>
      <c r="HX33" s="939"/>
      <c r="HY33" s="939"/>
      <c r="HZ33" s="939"/>
      <c r="IA33" s="939"/>
      <c r="IB33" s="939"/>
      <c r="IC33" s="939"/>
      <c r="ID33" s="939"/>
      <c r="IE33" s="939"/>
      <c r="IF33" s="939"/>
      <c r="IG33" s="939"/>
      <c r="IH33" s="939"/>
      <c r="II33" s="939"/>
      <c r="IJ33" s="939"/>
      <c r="IK33" s="939"/>
      <c r="IL33" s="939"/>
      <c r="IM33" s="939"/>
      <c r="IN33" s="939"/>
      <c r="IO33" s="939"/>
      <c r="IP33" s="939"/>
      <c r="IQ33" s="939"/>
      <c r="IR33" s="939"/>
      <c r="IS33" s="939"/>
      <c r="IT33" s="939"/>
      <c r="IU33" s="939"/>
      <c r="IV33" s="939"/>
      <c r="IW33" s="939"/>
      <c r="IX33" s="939"/>
      <c r="IY33" s="939"/>
      <c r="IZ33" s="939"/>
      <c r="JA33" s="939"/>
      <c r="JB33" s="939"/>
      <c r="JC33" s="939"/>
      <c r="JD33" s="939"/>
      <c r="JE33" s="939"/>
      <c r="JF33" s="939"/>
      <c r="JG33" s="939"/>
      <c r="JH33" s="939"/>
      <c r="JI33" s="939"/>
      <c r="JJ33" s="939"/>
      <c r="JK33" s="939"/>
      <c r="JL33" s="939"/>
      <c r="JM33" s="939"/>
      <c r="JN33" s="939"/>
      <c r="JO33" s="939"/>
      <c r="JP33" s="939"/>
      <c r="JQ33" s="939"/>
      <c r="JR33" s="939"/>
      <c r="JS33" s="939"/>
      <c r="JT33" s="939"/>
      <c r="JU33" s="939"/>
      <c r="JV33" s="939"/>
      <c r="JW33" s="939"/>
      <c r="JX33" s="939"/>
      <c r="JY33" s="939"/>
      <c r="JZ33" s="939"/>
      <c r="KA33" s="939"/>
      <c r="KB33" s="939"/>
      <c r="KC33" s="939"/>
      <c r="KD33" s="939"/>
      <c r="KE33" s="939"/>
      <c r="KF33" s="939"/>
      <c r="KG33" s="939"/>
      <c r="KH33" s="939"/>
      <c r="KI33" s="939"/>
      <c r="KJ33" s="939"/>
      <c r="KK33" s="939"/>
      <c r="KL33" s="939"/>
      <c r="KM33" s="939"/>
      <c r="KN33" s="939"/>
      <c r="KO33" s="939"/>
      <c r="KP33" s="939"/>
      <c r="KQ33" s="939"/>
      <c r="KR33" s="939"/>
      <c r="KS33" s="939"/>
      <c r="KT33" s="939"/>
      <c r="KU33" s="939"/>
      <c r="KV33" s="939"/>
      <c r="KW33" s="939"/>
      <c r="KX33" s="939"/>
      <c r="KY33" s="939"/>
      <c r="KZ33" s="939"/>
      <c r="LA33" s="939"/>
      <c r="LB33" s="939"/>
      <c r="LC33" s="939"/>
      <c r="LD33" s="939"/>
      <c r="LE33" s="939"/>
      <c r="LF33" s="939"/>
      <c r="LG33" s="939"/>
      <c r="LH33" s="939"/>
      <c r="LI33" s="939"/>
      <c r="LJ33" s="939"/>
      <c r="LK33" s="939"/>
      <c r="LL33" s="939"/>
      <c r="LM33" s="939"/>
      <c r="LN33" s="939"/>
      <c r="LO33" s="939"/>
      <c r="LP33" s="939"/>
      <c r="LQ33" s="939"/>
      <c r="LR33" s="939"/>
      <c r="LS33" s="939"/>
      <c r="LT33" s="939"/>
      <c r="LU33" s="939"/>
      <c r="LV33" s="939"/>
      <c r="LW33" s="939"/>
      <c r="LX33" s="939"/>
      <c r="LY33" s="939"/>
      <c r="LZ33" s="939"/>
      <c r="MA33" s="939"/>
      <c r="MB33" s="939"/>
      <c r="MC33" s="939"/>
      <c r="MD33" s="939"/>
      <c r="ME33" s="939"/>
      <c r="MF33" s="939"/>
      <c r="MG33" s="939"/>
      <c r="MH33" s="939"/>
      <c r="MI33" s="939"/>
      <c r="MJ33" s="939"/>
      <c r="MK33" s="939"/>
      <c r="ML33" s="939"/>
      <c r="MM33" s="939"/>
      <c r="MN33" s="939"/>
      <c r="MO33" s="939"/>
      <c r="MP33" s="939"/>
      <c r="MQ33" s="939"/>
      <c r="MR33" s="939"/>
      <c r="MS33" s="939"/>
      <c r="MT33" s="939"/>
      <c r="MU33" s="939"/>
      <c r="MV33" s="939"/>
      <c r="MW33" s="939"/>
      <c r="MX33" s="939"/>
      <c r="MY33" s="939"/>
      <c r="MZ33" s="939"/>
      <c r="NA33" s="939"/>
      <c r="NB33" s="939"/>
      <c r="NC33" s="939"/>
      <c r="ND33" s="939"/>
      <c r="NE33" s="939"/>
      <c r="NF33" s="939"/>
      <c r="NG33" s="939"/>
      <c r="NH33" s="939"/>
      <c r="NI33" s="939"/>
      <c r="NJ33" s="939"/>
      <c r="NK33" s="939"/>
      <c r="NL33" s="939"/>
      <c r="NM33" s="939"/>
      <c r="NN33" s="939"/>
    </row>
    <row r="34" spans="1:378" s="958" customFormat="1" ht="24" hidden="1" outlineLevel="1">
      <c r="A34" s="987" t="str">
        <f t="shared" si="38"/>
        <v>3.11</v>
      </c>
      <c r="B34" s="964" t="s">
        <v>1432</v>
      </c>
      <c r="C34" s="1027"/>
      <c r="D34" s="941"/>
      <c r="E34" s="935"/>
      <c r="F34" s="959"/>
      <c r="G34" s="960"/>
      <c r="H34" s="936"/>
      <c r="I34" s="937"/>
      <c r="J34" s="937"/>
      <c r="K34" s="938"/>
      <c r="L34" s="955"/>
      <c r="M34" s="955"/>
      <c r="N34" s="968"/>
      <c r="O34" s="939"/>
      <c r="P34" s="939"/>
      <c r="Q34" s="939"/>
      <c r="R34" s="939"/>
      <c r="S34" s="939"/>
      <c r="T34" s="939"/>
      <c r="U34" s="939"/>
      <c r="V34" s="939"/>
      <c r="W34" s="939"/>
      <c r="X34" s="939"/>
      <c r="Y34" s="939"/>
      <c r="Z34" s="939"/>
      <c r="AA34" s="939"/>
      <c r="AB34" s="939"/>
      <c r="AC34" s="939"/>
      <c r="AD34" s="939"/>
      <c r="AE34" s="939"/>
      <c r="AF34" s="939"/>
      <c r="AG34" s="939"/>
      <c r="AH34" s="939"/>
      <c r="AI34" s="939"/>
      <c r="AJ34" s="939"/>
      <c r="AK34" s="939"/>
      <c r="AL34" s="939"/>
      <c r="AM34" s="939"/>
      <c r="AN34" s="939"/>
      <c r="AO34" s="939"/>
      <c r="AP34" s="939"/>
      <c r="AQ34" s="939"/>
      <c r="AR34" s="939"/>
      <c r="AS34" s="939"/>
      <c r="AT34" s="939"/>
      <c r="AU34" s="939"/>
      <c r="AV34" s="939"/>
      <c r="AW34" s="939"/>
      <c r="AX34" s="939"/>
      <c r="AY34" s="939"/>
      <c r="AZ34" s="939"/>
      <c r="BA34" s="939"/>
      <c r="BB34" s="939"/>
      <c r="BC34" s="939"/>
      <c r="BD34" s="939"/>
      <c r="BE34" s="939"/>
      <c r="BF34" s="939"/>
      <c r="BG34" s="939"/>
      <c r="BH34" s="939"/>
      <c r="BI34" s="939"/>
      <c r="BJ34" s="939"/>
      <c r="BK34" s="939"/>
      <c r="BL34" s="939"/>
      <c r="BM34" s="939"/>
      <c r="BN34" s="939"/>
      <c r="BO34" s="939"/>
      <c r="BP34" s="939"/>
      <c r="BQ34" s="939"/>
      <c r="BR34" s="939"/>
      <c r="BS34" s="939"/>
      <c r="BT34" s="939"/>
      <c r="BU34" s="939"/>
      <c r="BV34" s="939"/>
      <c r="BW34" s="939"/>
      <c r="BX34" s="939"/>
      <c r="BY34" s="939"/>
      <c r="BZ34" s="939"/>
      <c r="CA34" s="939"/>
      <c r="CB34" s="939"/>
      <c r="CC34" s="939"/>
      <c r="CD34" s="939"/>
      <c r="CE34" s="939"/>
      <c r="CF34" s="939"/>
      <c r="CG34" s="939"/>
      <c r="CH34" s="939"/>
      <c r="CI34" s="939"/>
      <c r="CJ34" s="939"/>
      <c r="CK34" s="939"/>
      <c r="CL34" s="939"/>
      <c r="CM34" s="939"/>
      <c r="CN34" s="939"/>
      <c r="CO34" s="939"/>
      <c r="CP34" s="939"/>
      <c r="CQ34" s="939"/>
      <c r="CR34" s="939"/>
      <c r="CS34" s="939"/>
      <c r="CT34" s="939"/>
      <c r="CU34" s="939"/>
      <c r="CV34" s="939"/>
      <c r="CW34" s="939"/>
      <c r="CX34" s="939"/>
      <c r="CY34" s="939"/>
      <c r="CZ34" s="939"/>
      <c r="DA34" s="939"/>
      <c r="DB34" s="939"/>
      <c r="DC34" s="939"/>
      <c r="DD34" s="939"/>
      <c r="DE34" s="939"/>
      <c r="DF34" s="939"/>
      <c r="DG34" s="939"/>
      <c r="DH34" s="939"/>
      <c r="DI34" s="939"/>
      <c r="DJ34" s="939"/>
      <c r="DK34" s="939"/>
      <c r="DL34" s="939"/>
      <c r="DM34" s="939"/>
      <c r="DN34" s="939"/>
      <c r="DO34" s="939"/>
      <c r="DP34" s="939"/>
      <c r="DQ34" s="939"/>
      <c r="DR34" s="939"/>
      <c r="DS34" s="939"/>
      <c r="DT34" s="939"/>
      <c r="DU34" s="939"/>
      <c r="DV34" s="939"/>
      <c r="DW34" s="939"/>
      <c r="DX34" s="939"/>
      <c r="DY34" s="939"/>
      <c r="DZ34" s="939"/>
      <c r="EA34" s="939"/>
      <c r="EB34" s="939"/>
      <c r="EC34" s="939"/>
      <c r="ED34" s="939"/>
      <c r="EE34" s="939"/>
      <c r="EF34" s="939"/>
      <c r="EG34" s="939"/>
      <c r="EH34" s="939"/>
      <c r="EI34" s="939"/>
      <c r="EJ34" s="939"/>
      <c r="EK34" s="939"/>
      <c r="EL34" s="939"/>
      <c r="EM34" s="939"/>
      <c r="EN34" s="939"/>
      <c r="EO34" s="939"/>
      <c r="EP34" s="939"/>
      <c r="EQ34" s="939"/>
      <c r="ER34" s="939"/>
      <c r="ES34" s="939"/>
      <c r="ET34" s="939"/>
      <c r="EU34" s="939"/>
      <c r="EV34" s="939"/>
      <c r="EW34" s="939"/>
      <c r="EX34" s="939"/>
      <c r="EY34" s="939"/>
      <c r="EZ34" s="939"/>
      <c r="FA34" s="939"/>
      <c r="FB34" s="939"/>
      <c r="FC34" s="939"/>
      <c r="FD34" s="939"/>
      <c r="FE34" s="939"/>
      <c r="FF34" s="939"/>
      <c r="FG34" s="939"/>
      <c r="FH34" s="939"/>
      <c r="FI34" s="939"/>
      <c r="FJ34" s="939"/>
      <c r="FK34" s="939"/>
      <c r="FL34" s="939"/>
      <c r="FM34" s="939"/>
      <c r="FN34" s="939"/>
      <c r="FO34" s="939"/>
      <c r="FP34" s="939"/>
      <c r="FQ34" s="939"/>
      <c r="FR34" s="939"/>
      <c r="FS34" s="939"/>
      <c r="FT34" s="939"/>
      <c r="FU34" s="939"/>
      <c r="FV34" s="939"/>
      <c r="FW34" s="939"/>
      <c r="FX34" s="939"/>
      <c r="FY34" s="939"/>
      <c r="FZ34" s="939"/>
      <c r="GA34" s="939"/>
      <c r="GB34" s="939"/>
      <c r="GC34" s="939"/>
      <c r="GD34" s="939"/>
      <c r="GE34" s="939"/>
      <c r="GF34" s="939"/>
      <c r="GG34" s="939"/>
      <c r="GH34" s="939"/>
      <c r="GI34" s="939"/>
      <c r="GJ34" s="939"/>
      <c r="GK34" s="939"/>
      <c r="GL34" s="939"/>
      <c r="GM34" s="939"/>
      <c r="GN34" s="939"/>
      <c r="GO34" s="939"/>
      <c r="GP34" s="939"/>
      <c r="GQ34" s="939"/>
      <c r="GR34" s="939"/>
      <c r="GS34" s="939"/>
      <c r="GT34" s="939"/>
      <c r="GU34" s="939"/>
      <c r="GV34" s="939"/>
      <c r="GW34" s="939"/>
      <c r="GX34" s="939"/>
      <c r="GY34" s="939"/>
      <c r="GZ34" s="939"/>
      <c r="HA34" s="939"/>
      <c r="HB34" s="939"/>
      <c r="HC34" s="939"/>
      <c r="HD34" s="939"/>
      <c r="HE34" s="939"/>
      <c r="HF34" s="939"/>
      <c r="HG34" s="939"/>
      <c r="HH34" s="939"/>
      <c r="HI34" s="939"/>
      <c r="HJ34" s="939"/>
      <c r="HK34" s="939"/>
      <c r="HL34" s="939"/>
      <c r="HM34" s="939"/>
      <c r="HN34" s="939"/>
      <c r="HO34" s="939"/>
      <c r="HP34" s="939"/>
      <c r="HQ34" s="939"/>
      <c r="HR34" s="939"/>
      <c r="HS34" s="939"/>
      <c r="HT34" s="939"/>
      <c r="HU34" s="939"/>
      <c r="HV34" s="939"/>
      <c r="HW34" s="939"/>
      <c r="HX34" s="939"/>
      <c r="HY34" s="939"/>
      <c r="HZ34" s="939"/>
      <c r="IA34" s="939"/>
      <c r="IB34" s="939"/>
      <c r="IC34" s="939"/>
      <c r="ID34" s="939"/>
      <c r="IE34" s="939"/>
      <c r="IF34" s="939"/>
      <c r="IG34" s="939"/>
      <c r="IH34" s="939"/>
      <c r="II34" s="939"/>
      <c r="IJ34" s="939"/>
      <c r="IK34" s="939"/>
      <c r="IL34" s="939"/>
      <c r="IM34" s="939"/>
      <c r="IN34" s="939"/>
      <c r="IO34" s="939"/>
      <c r="IP34" s="939"/>
      <c r="IQ34" s="939"/>
      <c r="IR34" s="939"/>
      <c r="IS34" s="939"/>
      <c r="IT34" s="939"/>
      <c r="IU34" s="939"/>
      <c r="IV34" s="939"/>
      <c r="IW34" s="939"/>
      <c r="IX34" s="939"/>
      <c r="IY34" s="939"/>
      <c r="IZ34" s="939"/>
      <c r="JA34" s="939"/>
      <c r="JB34" s="939"/>
      <c r="JC34" s="939"/>
      <c r="JD34" s="939"/>
      <c r="JE34" s="939"/>
      <c r="JF34" s="939"/>
      <c r="JG34" s="939"/>
      <c r="JH34" s="939"/>
      <c r="JI34" s="939"/>
      <c r="JJ34" s="939"/>
      <c r="JK34" s="939"/>
      <c r="JL34" s="939"/>
      <c r="JM34" s="939"/>
      <c r="JN34" s="939"/>
      <c r="JO34" s="939"/>
      <c r="JP34" s="939"/>
      <c r="JQ34" s="939"/>
      <c r="JR34" s="939"/>
      <c r="JS34" s="939"/>
      <c r="JT34" s="939"/>
      <c r="JU34" s="939"/>
      <c r="JV34" s="939"/>
      <c r="JW34" s="939"/>
      <c r="JX34" s="939"/>
      <c r="JY34" s="939"/>
      <c r="JZ34" s="939"/>
      <c r="KA34" s="939"/>
      <c r="KB34" s="939"/>
      <c r="KC34" s="939"/>
      <c r="KD34" s="939"/>
      <c r="KE34" s="939"/>
      <c r="KF34" s="939"/>
      <c r="KG34" s="939"/>
      <c r="KH34" s="939"/>
      <c r="KI34" s="939"/>
      <c r="KJ34" s="939"/>
      <c r="KK34" s="939"/>
      <c r="KL34" s="939"/>
      <c r="KM34" s="939"/>
      <c r="KN34" s="939"/>
      <c r="KO34" s="939"/>
      <c r="KP34" s="939"/>
      <c r="KQ34" s="939"/>
      <c r="KR34" s="939"/>
      <c r="KS34" s="939"/>
      <c r="KT34" s="939"/>
      <c r="KU34" s="939"/>
      <c r="KV34" s="939"/>
      <c r="KW34" s="939"/>
      <c r="KX34" s="939"/>
      <c r="KY34" s="939"/>
      <c r="KZ34" s="939"/>
      <c r="LA34" s="939"/>
      <c r="LB34" s="939"/>
      <c r="LC34" s="939"/>
      <c r="LD34" s="939"/>
      <c r="LE34" s="939"/>
      <c r="LF34" s="939"/>
      <c r="LG34" s="939"/>
      <c r="LH34" s="939"/>
      <c r="LI34" s="939"/>
      <c r="LJ34" s="939"/>
      <c r="LK34" s="939"/>
      <c r="LL34" s="939"/>
      <c r="LM34" s="939"/>
      <c r="LN34" s="939"/>
      <c r="LO34" s="939"/>
      <c r="LP34" s="939"/>
      <c r="LQ34" s="939"/>
      <c r="LR34" s="939"/>
      <c r="LS34" s="939"/>
      <c r="LT34" s="939"/>
      <c r="LU34" s="939"/>
      <c r="LV34" s="939"/>
      <c r="LW34" s="939"/>
      <c r="LX34" s="939"/>
      <c r="LY34" s="939"/>
      <c r="LZ34" s="939"/>
      <c r="MA34" s="939"/>
      <c r="MB34" s="939"/>
      <c r="MC34" s="939"/>
      <c r="MD34" s="939"/>
      <c r="ME34" s="939"/>
      <c r="MF34" s="939"/>
      <c r="MG34" s="939"/>
      <c r="MH34" s="939"/>
      <c r="MI34" s="939"/>
      <c r="MJ34" s="939"/>
      <c r="MK34" s="939"/>
      <c r="ML34" s="939"/>
      <c r="MM34" s="939"/>
      <c r="MN34" s="939"/>
      <c r="MO34" s="939"/>
      <c r="MP34" s="939"/>
      <c r="MQ34" s="939"/>
      <c r="MR34" s="939"/>
      <c r="MS34" s="939"/>
      <c r="MT34" s="939"/>
      <c r="MU34" s="939"/>
      <c r="MV34" s="939"/>
      <c r="MW34" s="939"/>
      <c r="MX34" s="939"/>
      <c r="MY34" s="939"/>
      <c r="MZ34" s="939"/>
      <c r="NA34" s="939"/>
      <c r="NB34" s="939"/>
      <c r="NC34" s="939"/>
      <c r="ND34" s="939"/>
      <c r="NE34" s="939"/>
      <c r="NF34" s="939"/>
      <c r="NG34" s="939"/>
      <c r="NH34" s="939"/>
      <c r="NI34" s="939"/>
      <c r="NJ34" s="939"/>
      <c r="NK34" s="939"/>
      <c r="NL34" s="939"/>
      <c r="NM34" s="939"/>
      <c r="NN34" s="939"/>
    </row>
    <row r="35" spans="1:378" s="958" customFormat="1" ht="24" hidden="1" outlineLevel="1">
      <c r="A35" s="987" t="str">
        <f t="shared" si="38"/>
        <v>3.12</v>
      </c>
      <c r="B35" s="964" t="s">
        <v>1601</v>
      </c>
      <c r="C35" s="1027"/>
      <c r="D35" s="941"/>
      <c r="E35" s="935"/>
      <c r="F35" s="959"/>
      <c r="G35" s="960"/>
      <c r="H35" s="936"/>
      <c r="I35" s="937"/>
      <c r="J35" s="937"/>
      <c r="K35" s="938"/>
      <c r="L35" s="955"/>
      <c r="M35" s="955"/>
      <c r="N35" s="968"/>
      <c r="O35" s="939"/>
      <c r="P35" s="939"/>
      <c r="Q35" s="939"/>
      <c r="R35" s="939"/>
      <c r="S35" s="939"/>
      <c r="T35" s="939"/>
      <c r="U35" s="939"/>
      <c r="V35" s="939"/>
      <c r="W35" s="939"/>
      <c r="X35" s="939"/>
      <c r="Y35" s="939"/>
      <c r="Z35" s="939"/>
      <c r="AA35" s="939"/>
      <c r="AB35" s="939"/>
      <c r="AC35" s="939"/>
      <c r="AD35" s="939"/>
      <c r="AE35" s="939"/>
      <c r="AF35" s="939"/>
      <c r="AG35" s="939"/>
      <c r="AH35" s="939"/>
      <c r="AI35" s="939"/>
      <c r="AJ35" s="939"/>
      <c r="AK35" s="939"/>
      <c r="AL35" s="939"/>
      <c r="AM35" s="939"/>
      <c r="AN35" s="939"/>
      <c r="AO35" s="939"/>
      <c r="AP35" s="939"/>
      <c r="AQ35" s="939"/>
      <c r="AR35" s="939"/>
      <c r="AS35" s="939"/>
      <c r="AT35" s="939"/>
      <c r="AU35" s="939"/>
      <c r="AV35" s="939"/>
      <c r="AW35" s="939"/>
      <c r="AX35" s="939"/>
      <c r="AY35" s="939"/>
      <c r="AZ35" s="939"/>
      <c r="BA35" s="939"/>
      <c r="BB35" s="939"/>
      <c r="BC35" s="939"/>
      <c r="BD35" s="939"/>
      <c r="BE35" s="939"/>
      <c r="BF35" s="939"/>
      <c r="BG35" s="939"/>
      <c r="BH35" s="939"/>
      <c r="BI35" s="939"/>
      <c r="BJ35" s="939"/>
      <c r="BK35" s="939"/>
      <c r="BL35" s="939"/>
      <c r="BM35" s="939"/>
      <c r="BN35" s="939"/>
      <c r="BO35" s="939"/>
      <c r="BP35" s="939"/>
      <c r="BQ35" s="939"/>
      <c r="BR35" s="939"/>
      <c r="BS35" s="939"/>
      <c r="BT35" s="939"/>
      <c r="BU35" s="939"/>
      <c r="BV35" s="939"/>
      <c r="BW35" s="939"/>
      <c r="BX35" s="939"/>
      <c r="BY35" s="939"/>
      <c r="BZ35" s="939"/>
      <c r="CA35" s="939"/>
      <c r="CB35" s="939"/>
      <c r="CC35" s="939"/>
      <c r="CD35" s="939"/>
      <c r="CE35" s="939"/>
      <c r="CF35" s="939"/>
      <c r="CG35" s="939"/>
      <c r="CH35" s="939"/>
      <c r="CI35" s="939"/>
      <c r="CJ35" s="939"/>
      <c r="CK35" s="939"/>
      <c r="CL35" s="939"/>
      <c r="CM35" s="939"/>
      <c r="CN35" s="939"/>
      <c r="CO35" s="939"/>
      <c r="CP35" s="939"/>
      <c r="CQ35" s="939"/>
      <c r="CR35" s="939"/>
      <c r="CS35" s="939"/>
      <c r="CT35" s="939"/>
      <c r="CU35" s="939"/>
      <c r="CV35" s="939"/>
      <c r="CW35" s="939"/>
      <c r="CX35" s="939"/>
      <c r="CY35" s="939"/>
      <c r="CZ35" s="939"/>
      <c r="DA35" s="939"/>
      <c r="DB35" s="939"/>
      <c r="DC35" s="939"/>
      <c r="DD35" s="939"/>
      <c r="DE35" s="939"/>
      <c r="DF35" s="939"/>
      <c r="DG35" s="939"/>
      <c r="DH35" s="939"/>
      <c r="DI35" s="939"/>
      <c r="DJ35" s="939"/>
      <c r="DK35" s="939"/>
      <c r="DL35" s="939"/>
      <c r="DM35" s="939"/>
      <c r="DN35" s="939"/>
      <c r="DO35" s="939"/>
      <c r="DP35" s="939"/>
      <c r="DQ35" s="939"/>
      <c r="DR35" s="939"/>
      <c r="DS35" s="939"/>
      <c r="DT35" s="939"/>
      <c r="DU35" s="939"/>
      <c r="DV35" s="939"/>
      <c r="DW35" s="939"/>
      <c r="DX35" s="939"/>
      <c r="DY35" s="939"/>
      <c r="DZ35" s="939"/>
      <c r="EA35" s="939"/>
      <c r="EB35" s="939"/>
      <c r="EC35" s="939"/>
      <c r="ED35" s="939"/>
      <c r="EE35" s="939"/>
      <c r="EF35" s="939"/>
      <c r="EG35" s="939"/>
      <c r="EH35" s="939"/>
      <c r="EI35" s="939"/>
      <c r="EJ35" s="939"/>
      <c r="EK35" s="939"/>
      <c r="EL35" s="939"/>
      <c r="EM35" s="939"/>
      <c r="EN35" s="939"/>
      <c r="EO35" s="939"/>
      <c r="EP35" s="939"/>
      <c r="EQ35" s="939"/>
      <c r="ER35" s="939"/>
      <c r="ES35" s="939"/>
      <c r="ET35" s="939"/>
      <c r="EU35" s="939"/>
      <c r="EV35" s="939"/>
      <c r="EW35" s="939"/>
      <c r="EX35" s="939"/>
      <c r="EY35" s="939"/>
      <c r="EZ35" s="939"/>
      <c r="FA35" s="939"/>
      <c r="FB35" s="939"/>
      <c r="FC35" s="939"/>
      <c r="FD35" s="939"/>
      <c r="FE35" s="939"/>
      <c r="FF35" s="939"/>
      <c r="FG35" s="939"/>
      <c r="FH35" s="939"/>
      <c r="FI35" s="939"/>
      <c r="FJ35" s="939"/>
      <c r="FK35" s="939"/>
      <c r="FL35" s="939"/>
      <c r="FM35" s="939"/>
      <c r="FN35" s="939"/>
      <c r="FO35" s="939"/>
      <c r="FP35" s="939"/>
      <c r="FQ35" s="939"/>
      <c r="FR35" s="939"/>
      <c r="FS35" s="939"/>
      <c r="FT35" s="939"/>
      <c r="FU35" s="939"/>
      <c r="FV35" s="939"/>
      <c r="FW35" s="939"/>
      <c r="FX35" s="939"/>
      <c r="FY35" s="939"/>
      <c r="FZ35" s="939"/>
      <c r="GA35" s="939"/>
      <c r="GB35" s="939"/>
      <c r="GC35" s="939"/>
      <c r="GD35" s="939"/>
      <c r="GE35" s="939"/>
      <c r="GF35" s="939"/>
      <c r="GG35" s="939"/>
      <c r="GH35" s="939"/>
      <c r="GI35" s="939"/>
      <c r="GJ35" s="939"/>
      <c r="GK35" s="939"/>
      <c r="GL35" s="939"/>
      <c r="GM35" s="939"/>
      <c r="GN35" s="939"/>
      <c r="GO35" s="939"/>
      <c r="GP35" s="939"/>
      <c r="GQ35" s="939"/>
      <c r="GR35" s="939"/>
      <c r="GS35" s="939"/>
      <c r="GT35" s="939"/>
      <c r="GU35" s="939"/>
      <c r="GV35" s="939"/>
      <c r="GW35" s="939"/>
      <c r="GX35" s="939"/>
      <c r="GY35" s="939"/>
      <c r="GZ35" s="939"/>
      <c r="HA35" s="939"/>
      <c r="HB35" s="939"/>
      <c r="HC35" s="939"/>
      <c r="HD35" s="939"/>
      <c r="HE35" s="939"/>
      <c r="HF35" s="939"/>
      <c r="HG35" s="939"/>
      <c r="HH35" s="939"/>
      <c r="HI35" s="939"/>
      <c r="HJ35" s="939"/>
      <c r="HK35" s="939"/>
      <c r="HL35" s="939"/>
      <c r="HM35" s="939"/>
      <c r="HN35" s="939"/>
      <c r="HO35" s="939"/>
      <c r="HP35" s="939"/>
      <c r="HQ35" s="939"/>
      <c r="HR35" s="939"/>
      <c r="HS35" s="939"/>
      <c r="HT35" s="939"/>
      <c r="HU35" s="939"/>
      <c r="HV35" s="939"/>
      <c r="HW35" s="939"/>
      <c r="HX35" s="939"/>
      <c r="HY35" s="939"/>
      <c r="HZ35" s="939"/>
      <c r="IA35" s="939"/>
      <c r="IB35" s="939"/>
      <c r="IC35" s="939"/>
      <c r="ID35" s="939"/>
      <c r="IE35" s="939"/>
      <c r="IF35" s="939"/>
      <c r="IG35" s="939"/>
      <c r="IH35" s="939"/>
      <c r="II35" s="939"/>
      <c r="IJ35" s="939"/>
      <c r="IK35" s="939"/>
      <c r="IL35" s="939"/>
      <c r="IM35" s="939"/>
      <c r="IN35" s="939"/>
      <c r="IO35" s="939"/>
      <c r="IP35" s="939"/>
      <c r="IQ35" s="939"/>
      <c r="IR35" s="939"/>
      <c r="IS35" s="939"/>
      <c r="IT35" s="939"/>
      <c r="IU35" s="939"/>
      <c r="IV35" s="939"/>
      <c r="IW35" s="939"/>
      <c r="IX35" s="939"/>
      <c r="IY35" s="939"/>
      <c r="IZ35" s="939"/>
      <c r="JA35" s="939"/>
      <c r="JB35" s="939"/>
      <c r="JC35" s="939"/>
      <c r="JD35" s="939"/>
      <c r="JE35" s="939"/>
      <c r="JF35" s="939"/>
      <c r="JG35" s="939"/>
      <c r="JH35" s="939"/>
      <c r="JI35" s="939"/>
      <c r="JJ35" s="939"/>
      <c r="JK35" s="939"/>
      <c r="JL35" s="939"/>
      <c r="JM35" s="939"/>
      <c r="JN35" s="939"/>
      <c r="JO35" s="939"/>
      <c r="JP35" s="939"/>
      <c r="JQ35" s="939"/>
      <c r="JR35" s="939"/>
      <c r="JS35" s="939"/>
      <c r="JT35" s="939"/>
      <c r="JU35" s="939"/>
      <c r="JV35" s="939"/>
      <c r="JW35" s="939"/>
      <c r="JX35" s="939"/>
      <c r="JY35" s="939"/>
      <c r="JZ35" s="939"/>
      <c r="KA35" s="939"/>
      <c r="KB35" s="939"/>
      <c r="KC35" s="939"/>
      <c r="KD35" s="939"/>
      <c r="KE35" s="939"/>
      <c r="KF35" s="939"/>
      <c r="KG35" s="939"/>
      <c r="KH35" s="939"/>
      <c r="KI35" s="939"/>
      <c r="KJ35" s="939"/>
      <c r="KK35" s="939"/>
      <c r="KL35" s="939"/>
      <c r="KM35" s="939"/>
      <c r="KN35" s="939"/>
      <c r="KO35" s="939"/>
      <c r="KP35" s="939"/>
      <c r="KQ35" s="939"/>
      <c r="KR35" s="939"/>
      <c r="KS35" s="939"/>
      <c r="KT35" s="939"/>
      <c r="KU35" s="939"/>
      <c r="KV35" s="939"/>
      <c r="KW35" s="939"/>
      <c r="KX35" s="939"/>
      <c r="KY35" s="939"/>
      <c r="KZ35" s="939"/>
      <c r="LA35" s="939"/>
      <c r="LB35" s="939"/>
      <c r="LC35" s="939"/>
      <c r="LD35" s="939"/>
      <c r="LE35" s="939"/>
      <c r="LF35" s="939"/>
      <c r="LG35" s="939"/>
      <c r="LH35" s="939"/>
      <c r="LI35" s="939"/>
      <c r="LJ35" s="939"/>
      <c r="LK35" s="939"/>
      <c r="LL35" s="939"/>
      <c r="LM35" s="939"/>
      <c r="LN35" s="939"/>
      <c r="LO35" s="939"/>
      <c r="LP35" s="939"/>
      <c r="LQ35" s="939"/>
      <c r="LR35" s="939"/>
      <c r="LS35" s="939"/>
      <c r="LT35" s="939"/>
      <c r="LU35" s="939"/>
      <c r="LV35" s="939"/>
      <c r="LW35" s="939"/>
      <c r="LX35" s="939"/>
      <c r="LY35" s="939"/>
      <c r="LZ35" s="939"/>
      <c r="MA35" s="939"/>
      <c r="MB35" s="939"/>
      <c r="MC35" s="939"/>
      <c r="MD35" s="939"/>
      <c r="ME35" s="939"/>
      <c r="MF35" s="939"/>
      <c r="MG35" s="939"/>
      <c r="MH35" s="939"/>
      <c r="MI35" s="939"/>
      <c r="MJ35" s="939"/>
      <c r="MK35" s="939"/>
      <c r="ML35" s="939"/>
      <c r="MM35" s="939"/>
      <c r="MN35" s="939"/>
      <c r="MO35" s="939"/>
      <c r="MP35" s="939"/>
      <c r="MQ35" s="939"/>
      <c r="MR35" s="939"/>
      <c r="MS35" s="939"/>
      <c r="MT35" s="939"/>
      <c r="MU35" s="939"/>
      <c r="MV35" s="939"/>
      <c r="MW35" s="939"/>
      <c r="MX35" s="939"/>
      <c r="MY35" s="939"/>
      <c r="MZ35" s="939"/>
      <c r="NA35" s="939"/>
      <c r="NB35" s="939"/>
      <c r="NC35" s="939"/>
      <c r="ND35" s="939"/>
      <c r="NE35" s="939"/>
      <c r="NF35" s="939"/>
      <c r="NG35" s="939"/>
      <c r="NH35" s="939"/>
      <c r="NI35" s="939"/>
      <c r="NJ35" s="939"/>
      <c r="NK35" s="939"/>
      <c r="NL35" s="939"/>
      <c r="NM35" s="939"/>
      <c r="NN35" s="939"/>
    </row>
    <row r="36" spans="1:378" s="958" customFormat="1" ht="24" hidden="1" outlineLevel="1">
      <c r="A36" s="987" t="str">
        <f t="shared" si="38"/>
        <v>3.13</v>
      </c>
      <c r="B36" s="964" t="s">
        <v>1600</v>
      </c>
      <c r="C36" s="1027"/>
      <c r="D36" s="941"/>
      <c r="E36" s="935"/>
      <c r="F36" s="959"/>
      <c r="G36" s="960"/>
      <c r="H36" s="936"/>
      <c r="I36" s="937"/>
      <c r="J36" s="937"/>
      <c r="K36" s="938"/>
      <c r="L36" s="955"/>
      <c r="M36" s="955"/>
      <c r="N36" s="968"/>
      <c r="O36" s="939"/>
      <c r="P36" s="939"/>
      <c r="Q36" s="939"/>
      <c r="R36" s="939"/>
      <c r="S36" s="939"/>
      <c r="T36" s="939"/>
      <c r="U36" s="939"/>
      <c r="V36" s="939"/>
      <c r="W36" s="939"/>
      <c r="X36" s="939"/>
      <c r="Y36" s="939"/>
      <c r="Z36" s="939"/>
      <c r="AA36" s="939"/>
      <c r="AB36" s="939"/>
      <c r="AC36" s="939"/>
      <c r="AD36" s="939"/>
      <c r="AE36" s="939"/>
      <c r="AF36" s="939"/>
      <c r="AG36" s="939"/>
      <c r="AH36" s="939"/>
      <c r="AI36" s="939"/>
      <c r="AJ36" s="939"/>
      <c r="AK36" s="939"/>
      <c r="AL36" s="939"/>
      <c r="AM36" s="939"/>
      <c r="AN36" s="939"/>
      <c r="AO36" s="939"/>
      <c r="AP36" s="939"/>
      <c r="AQ36" s="939"/>
      <c r="AR36" s="939"/>
      <c r="AS36" s="939"/>
      <c r="AT36" s="939"/>
      <c r="AU36" s="939"/>
      <c r="AV36" s="939"/>
      <c r="AW36" s="939"/>
      <c r="AX36" s="939"/>
      <c r="AY36" s="939"/>
      <c r="AZ36" s="939"/>
      <c r="BA36" s="939"/>
      <c r="BB36" s="939"/>
      <c r="BC36" s="939"/>
      <c r="BD36" s="939"/>
      <c r="BE36" s="939"/>
      <c r="BF36" s="939"/>
      <c r="BG36" s="939"/>
      <c r="BH36" s="939"/>
      <c r="BI36" s="939"/>
      <c r="BJ36" s="939"/>
      <c r="BK36" s="939"/>
      <c r="BL36" s="939"/>
      <c r="BM36" s="939"/>
      <c r="BN36" s="939"/>
      <c r="BO36" s="939"/>
      <c r="BP36" s="939"/>
      <c r="BQ36" s="939"/>
      <c r="BR36" s="939"/>
      <c r="BS36" s="939"/>
      <c r="BT36" s="939"/>
      <c r="BU36" s="939"/>
      <c r="BV36" s="939"/>
      <c r="BW36" s="939"/>
      <c r="BX36" s="939"/>
      <c r="BY36" s="939"/>
      <c r="BZ36" s="939"/>
      <c r="CA36" s="939"/>
      <c r="CB36" s="939"/>
      <c r="CC36" s="939"/>
      <c r="CD36" s="939"/>
      <c r="CE36" s="939"/>
      <c r="CF36" s="939"/>
      <c r="CG36" s="939"/>
      <c r="CH36" s="939"/>
      <c r="CI36" s="939"/>
      <c r="CJ36" s="939"/>
      <c r="CK36" s="939"/>
      <c r="CL36" s="939"/>
      <c r="CM36" s="939"/>
      <c r="CN36" s="939"/>
      <c r="CO36" s="939"/>
      <c r="CP36" s="939"/>
      <c r="CQ36" s="939"/>
      <c r="CR36" s="939"/>
      <c r="CS36" s="939"/>
      <c r="CT36" s="939"/>
      <c r="CU36" s="939"/>
      <c r="CV36" s="939"/>
      <c r="CW36" s="939"/>
      <c r="CX36" s="939"/>
      <c r="CY36" s="939"/>
      <c r="CZ36" s="939"/>
      <c r="DA36" s="939"/>
      <c r="DB36" s="939"/>
      <c r="DC36" s="939"/>
      <c r="DD36" s="939"/>
      <c r="DE36" s="939"/>
      <c r="DF36" s="939"/>
      <c r="DG36" s="939"/>
      <c r="DH36" s="939"/>
      <c r="DI36" s="939"/>
      <c r="DJ36" s="939"/>
      <c r="DK36" s="939"/>
      <c r="DL36" s="939"/>
      <c r="DM36" s="939"/>
      <c r="DN36" s="939"/>
      <c r="DO36" s="939"/>
      <c r="DP36" s="939"/>
      <c r="DQ36" s="939"/>
      <c r="DR36" s="939"/>
      <c r="DS36" s="939"/>
      <c r="DT36" s="939"/>
      <c r="DU36" s="939"/>
      <c r="DV36" s="939"/>
      <c r="DW36" s="939"/>
      <c r="DX36" s="939"/>
      <c r="DY36" s="939"/>
      <c r="DZ36" s="939"/>
      <c r="EA36" s="939"/>
      <c r="EB36" s="939"/>
      <c r="EC36" s="939"/>
      <c r="ED36" s="939"/>
      <c r="EE36" s="939"/>
      <c r="EF36" s="939"/>
      <c r="EG36" s="939"/>
      <c r="EH36" s="939"/>
      <c r="EI36" s="939"/>
      <c r="EJ36" s="939"/>
      <c r="EK36" s="939"/>
      <c r="EL36" s="939"/>
      <c r="EM36" s="939"/>
      <c r="EN36" s="939"/>
      <c r="EO36" s="939"/>
      <c r="EP36" s="939"/>
      <c r="EQ36" s="939"/>
      <c r="ER36" s="939"/>
      <c r="ES36" s="939"/>
      <c r="ET36" s="939"/>
      <c r="EU36" s="939"/>
      <c r="EV36" s="939"/>
      <c r="EW36" s="939"/>
      <c r="EX36" s="939"/>
      <c r="EY36" s="939"/>
      <c r="EZ36" s="939"/>
      <c r="FA36" s="939"/>
      <c r="FB36" s="939"/>
      <c r="FC36" s="939"/>
      <c r="FD36" s="939"/>
      <c r="FE36" s="939"/>
      <c r="FF36" s="939"/>
      <c r="FG36" s="939"/>
      <c r="FH36" s="939"/>
      <c r="FI36" s="939"/>
      <c r="FJ36" s="939"/>
      <c r="FK36" s="939"/>
      <c r="FL36" s="939"/>
      <c r="FM36" s="939"/>
      <c r="FN36" s="939"/>
      <c r="FO36" s="939"/>
      <c r="FP36" s="939"/>
      <c r="FQ36" s="939"/>
      <c r="FR36" s="939"/>
      <c r="FS36" s="939"/>
      <c r="FT36" s="939"/>
      <c r="FU36" s="939"/>
      <c r="FV36" s="939"/>
      <c r="FW36" s="939"/>
      <c r="FX36" s="939"/>
      <c r="FY36" s="939"/>
      <c r="FZ36" s="939"/>
      <c r="GA36" s="939"/>
      <c r="GB36" s="939"/>
      <c r="GC36" s="939"/>
      <c r="GD36" s="939"/>
      <c r="GE36" s="939"/>
      <c r="GF36" s="939"/>
      <c r="GG36" s="939"/>
      <c r="GH36" s="939"/>
      <c r="GI36" s="939"/>
      <c r="GJ36" s="939"/>
      <c r="GK36" s="939"/>
      <c r="GL36" s="939"/>
      <c r="GM36" s="939"/>
      <c r="GN36" s="939"/>
      <c r="GO36" s="939"/>
      <c r="GP36" s="939"/>
      <c r="GQ36" s="939"/>
      <c r="GR36" s="939"/>
      <c r="GS36" s="939"/>
      <c r="GT36" s="939"/>
      <c r="GU36" s="939"/>
      <c r="GV36" s="939"/>
      <c r="GW36" s="939"/>
      <c r="GX36" s="939"/>
      <c r="GY36" s="939"/>
      <c r="GZ36" s="939"/>
      <c r="HA36" s="939"/>
      <c r="HB36" s="939"/>
      <c r="HC36" s="939"/>
      <c r="HD36" s="939"/>
      <c r="HE36" s="939"/>
      <c r="HF36" s="939"/>
      <c r="HG36" s="939"/>
      <c r="HH36" s="939"/>
      <c r="HI36" s="939"/>
      <c r="HJ36" s="939"/>
      <c r="HK36" s="939"/>
      <c r="HL36" s="939"/>
      <c r="HM36" s="939"/>
      <c r="HN36" s="939"/>
      <c r="HO36" s="939"/>
      <c r="HP36" s="939"/>
      <c r="HQ36" s="939"/>
      <c r="HR36" s="939"/>
      <c r="HS36" s="939"/>
      <c r="HT36" s="939"/>
      <c r="HU36" s="939"/>
      <c r="HV36" s="939"/>
      <c r="HW36" s="939"/>
      <c r="HX36" s="939"/>
      <c r="HY36" s="939"/>
      <c r="HZ36" s="939"/>
      <c r="IA36" s="939"/>
      <c r="IB36" s="939"/>
      <c r="IC36" s="939"/>
      <c r="ID36" s="939"/>
      <c r="IE36" s="939"/>
      <c r="IF36" s="939"/>
      <c r="IG36" s="939"/>
      <c r="IH36" s="939"/>
      <c r="II36" s="939"/>
      <c r="IJ36" s="939"/>
      <c r="IK36" s="939"/>
      <c r="IL36" s="939"/>
      <c r="IM36" s="939"/>
      <c r="IN36" s="939"/>
      <c r="IO36" s="939"/>
      <c r="IP36" s="939"/>
      <c r="IQ36" s="939"/>
      <c r="IR36" s="939"/>
      <c r="IS36" s="939"/>
      <c r="IT36" s="939"/>
      <c r="IU36" s="939"/>
      <c r="IV36" s="939"/>
      <c r="IW36" s="939"/>
      <c r="IX36" s="939"/>
      <c r="IY36" s="939"/>
      <c r="IZ36" s="939"/>
      <c r="JA36" s="939"/>
      <c r="JB36" s="939"/>
      <c r="JC36" s="939"/>
      <c r="JD36" s="939"/>
      <c r="JE36" s="939"/>
      <c r="JF36" s="939"/>
      <c r="JG36" s="939"/>
      <c r="JH36" s="939"/>
      <c r="JI36" s="939"/>
      <c r="JJ36" s="939"/>
      <c r="JK36" s="939"/>
      <c r="JL36" s="939"/>
      <c r="JM36" s="939"/>
      <c r="JN36" s="939"/>
      <c r="JO36" s="939"/>
      <c r="JP36" s="939"/>
      <c r="JQ36" s="939"/>
      <c r="JR36" s="939"/>
      <c r="JS36" s="939"/>
      <c r="JT36" s="939"/>
      <c r="JU36" s="939"/>
      <c r="JV36" s="939"/>
      <c r="JW36" s="939"/>
      <c r="JX36" s="939"/>
      <c r="JY36" s="939"/>
      <c r="JZ36" s="939"/>
      <c r="KA36" s="939"/>
      <c r="KB36" s="939"/>
      <c r="KC36" s="939"/>
      <c r="KD36" s="939"/>
      <c r="KE36" s="939"/>
      <c r="KF36" s="939"/>
      <c r="KG36" s="939"/>
      <c r="KH36" s="939"/>
      <c r="KI36" s="939"/>
      <c r="KJ36" s="939"/>
      <c r="KK36" s="939"/>
      <c r="KL36" s="939"/>
      <c r="KM36" s="939"/>
      <c r="KN36" s="939"/>
      <c r="KO36" s="939"/>
      <c r="KP36" s="939"/>
      <c r="KQ36" s="939"/>
      <c r="KR36" s="939"/>
      <c r="KS36" s="939"/>
      <c r="KT36" s="939"/>
      <c r="KU36" s="939"/>
      <c r="KV36" s="939"/>
      <c r="KW36" s="939"/>
      <c r="KX36" s="939"/>
      <c r="KY36" s="939"/>
      <c r="KZ36" s="939"/>
      <c r="LA36" s="939"/>
      <c r="LB36" s="939"/>
      <c r="LC36" s="939"/>
      <c r="LD36" s="939"/>
      <c r="LE36" s="939"/>
      <c r="LF36" s="939"/>
      <c r="LG36" s="939"/>
      <c r="LH36" s="939"/>
      <c r="LI36" s="939"/>
      <c r="LJ36" s="939"/>
      <c r="LK36" s="939"/>
      <c r="LL36" s="939"/>
      <c r="LM36" s="939"/>
      <c r="LN36" s="939"/>
      <c r="LO36" s="939"/>
      <c r="LP36" s="939"/>
      <c r="LQ36" s="939"/>
      <c r="LR36" s="939"/>
      <c r="LS36" s="939"/>
      <c r="LT36" s="939"/>
      <c r="LU36" s="939"/>
      <c r="LV36" s="939"/>
      <c r="LW36" s="939"/>
      <c r="LX36" s="939"/>
      <c r="LY36" s="939"/>
      <c r="LZ36" s="939"/>
      <c r="MA36" s="939"/>
      <c r="MB36" s="939"/>
      <c r="MC36" s="939"/>
      <c r="MD36" s="939"/>
      <c r="ME36" s="939"/>
      <c r="MF36" s="939"/>
      <c r="MG36" s="939"/>
      <c r="MH36" s="939"/>
      <c r="MI36" s="939"/>
      <c r="MJ36" s="939"/>
      <c r="MK36" s="939"/>
      <c r="ML36" s="939"/>
      <c r="MM36" s="939"/>
      <c r="MN36" s="939"/>
      <c r="MO36" s="939"/>
      <c r="MP36" s="939"/>
      <c r="MQ36" s="939"/>
      <c r="MR36" s="939"/>
      <c r="MS36" s="939"/>
      <c r="MT36" s="939"/>
      <c r="MU36" s="939"/>
      <c r="MV36" s="939"/>
      <c r="MW36" s="939"/>
      <c r="MX36" s="939"/>
      <c r="MY36" s="939"/>
      <c r="MZ36" s="939"/>
      <c r="NA36" s="939"/>
      <c r="NB36" s="939"/>
      <c r="NC36" s="939"/>
      <c r="ND36" s="939"/>
      <c r="NE36" s="939"/>
      <c r="NF36" s="939"/>
      <c r="NG36" s="939"/>
      <c r="NH36" s="939"/>
      <c r="NI36" s="939"/>
      <c r="NJ36" s="939"/>
      <c r="NK36" s="939"/>
      <c r="NL36" s="939"/>
      <c r="NM36" s="939"/>
      <c r="NN36" s="939"/>
    </row>
    <row r="37" spans="1:378" s="958" customFormat="1" ht="18.5" hidden="1" outlineLevel="1">
      <c r="A37" s="987" t="str">
        <f t="shared" si="38"/>
        <v>3.14</v>
      </c>
      <c r="B37" s="940"/>
      <c r="C37" s="1027"/>
      <c r="D37" s="941"/>
      <c r="E37" s="935"/>
      <c r="F37" s="959"/>
      <c r="G37" s="960"/>
      <c r="H37" s="936"/>
      <c r="I37" s="937"/>
      <c r="J37" s="937"/>
      <c r="K37" s="938" t="str">
        <f t="shared" si="34"/>
        <v xml:space="preserve"> - </v>
      </c>
      <c r="L37" s="955"/>
      <c r="M37" s="955"/>
      <c r="N37" s="968"/>
      <c r="O37" s="939"/>
      <c r="P37" s="939"/>
      <c r="Q37" s="939"/>
      <c r="R37" s="939"/>
      <c r="S37" s="939"/>
      <c r="T37" s="939"/>
      <c r="U37" s="939"/>
      <c r="V37" s="939"/>
      <c r="W37" s="939"/>
      <c r="X37" s="939"/>
      <c r="Y37" s="939"/>
      <c r="Z37" s="939"/>
      <c r="AA37" s="939"/>
      <c r="AB37" s="939"/>
      <c r="AC37" s="939"/>
      <c r="AD37" s="939"/>
      <c r="AE37" s="939"/>
      <c r="AF37" s="939"/>
      <c r="AG37" s="939"/>
      <c r="AH37" s="939"/>
      <c r="AI37" s="939"/>
      <c r="AJ37" s="939"/>
      <c r="AK37" s="939"/>
      <c r="AL37" s="939"/>
      <c r="AM37" s="939"/>
      <c r="AN37" s="939"/>
      <c r="AO37" s="939"/>
      <c r="AP37" s="939"/>
      <c r="AQ37" s="939"/>
      <c r="AR37" s="939"/>
      <c r="AS37" s="939"/>
      <c r="AT37" s="939"/>
      <c r="AU37" s="939"/>
      <c r="AV37" s="939"/>
      <c r="AW37" s="939"/>
      <c r="AX37" s="939"/>
      <c r="AY37" s="939"/>
      <c r="AZ37" s="939"/>
      <c r="BA37" s="939"/>
      <c r="BB37" s="939"/>
      <c r="BC37" s="939"/>
      <c r="BD37" s="939"/>
      <c r="BE37" s="939"/>
      <c r="BF37" s="939"/>
      <c r="BG37" s="939"/>
      <c r="BH37" s="939"/>
      <c r="BI37" s="939"/>
      <c r="BJ37" s="939"/>
      <c r="BK37" s="939"/>
      <c r="BL37" s="939"/>
      <c r="BM37" s="939"/>
      <c r="BN37" s="939"/>
      <c r="BO37" s="939"/>
      <c r="BP37" s="939"/>
      <c r="BQ37" s="939"/>
      <c r="BR37" s="939"/>
      <c r="BS37" s="939"/>
      <c r="BT37" s="939"/>
      <c r="BU37" s="939"/>
      <c r="BV37" s="939"/>
      <c r="BW37" s="939"/>
      <c r="BX37" s="939"/>
      <c r="BY37" s="939"/>
      <c r="BZ37" s="939"/>
      <c r="CA37" s="939"/>
      <c r="CB37" s="939"/>
      <c r="CC37" s="939"/>
      <c r="CD37" s="939"/>
      <c r="CE37" s="939"/>
      <c r="CF37" s="939"/>
      <c r="CG37" s="939"/>
      <c r="CH37" s="939"/>
      <c r="CI37" s="939"/>
      <c r="CJ37" s="939"/>
      <c r="CK37" s="939"/>
      <c r="CL37" s="939"/>
      <c r="CM37" s="939"/>
      <c r="CN37" s="939"/>
      <c r="CO37" s="939"/>
      <c r="CP37" s="939"/>
      <c r="CQ37" s="939"/>
      <c r="CR37" s="939"/>
      <c r="CS37" s="939"/>
      <c r="CT37" s="939"/>
      <c r="CU37" s="939"/>
      <c r="CV37" s="939"/>
      <c r="CW37" s="939"/>
      <c r="CX37" s="939"/>
      <c r="CY37" s="939"/>
      <c r="CZ37" s="939"/>
      <c r="DA37" s="939"/>
      <c r="DB37" s="939"/>
      <c r="DC37" s="939"/>
      <c r="DD37" s="939"/>
      <c r="DE37" s="939"/>
      <c r="DF37" s="939"/>
      <c r="DG37" s="939"/>
      <c r="DH37" s="939"/>
      <c r="DI37" s="939"/>
      <c r="DJ37" s="939"/>
      <c r="DK37" s="939"/>
      <c r="DL37" s="939"/>
      <c r="DM37" s="939"/>
      <c r="DN37" s="939"/>
      <c r="DO37" s="939"/>
      <c r="DP37" s="939"/>
      <c r="DQ37" s="939"/>
      <c r="DR37" s="939"/>
      <c r="DS37" s="939"/>
      <c r="DT37" s="939"/>
      <c r="DU37" s="939"/>
      <c r="DV37" s="939"/>
      <c r="DW37" s="939"/>
      <c r="DX37" s="939"/>
      <c r="DY37" s="939"/>
      <c r="DZ37" s="939"/>
      <c r="EA37" s="939"/>
      <c r="EB37" s="939"/>
      <c r="EC37" s="939"/>
      <c r="ED37" s="939"/>
      <c r="EE37" s="939"/>
      <c r="EF37" s="939"/>
      <c r="EG37" s="939"/>
      <c r="EH37" s="939"/>
      <c r="EI37" s="939"/>
      <c r="EJ37" s="939"/>
      <c r="EK37" s="939"/>
      <c r="EL37" s="939"/>
      <c r="EM37" s="939"/>
      <c r="EN37" s="939"/>
      <c r="EO37" s="939"/>
      <c r="EP37" s="939"/>
      <c r="EQ37" s="939"/>
      <c r="ER37" s="939"/>
      <c r="ES37" s="939"/>
      <c r="ET37" s="939"/>
      <c r="EU37" s="939"/>
      <c r="EV37" s="939"/>
      <c r="EW37" s="939"/>
      <c r="EX37" s="939"/>
      <c r="EY37" s="939"/>
      <c r="EZ37" s="939"/>
      <c r="FA37" s="939"/>
      <c r="FB37" s="939"/>
      <c r="FC37" s="939"/>
      <c r="FD37" s="939"/>
      <c r="FE37" s="939"/>
      <c r="FF37" s="939"/>
      <c r="FG37" s="939"/>
      <c r="FH37" s="939"/>
      <c r="FI37" s="939"/>
      <c r="FJ37" s="939"/>
      <c r="FK37" s="939"/>
      <c r="FL37" s="939"/>
      <c r="FM37" s="939"/>
      <c r="FN37" s="939"/>
      <c r="FO37" s="939"/>
      <c r="FP37" s="939"/>
      <c r="FQ37" s="939"/>
      <c r="FR37" s="939"/>
      <c r="FS37" s="939"/>
      <c r="FT37" s="939"/>
      <c r="FU37" s="939"/>
      <c r="FV37" s="939"/>
      <c r="FW37" s="939"/>
      <c r="FX37" s="939"/>
      <c r="FY37" s="939"/>
      <c r="FZ37" s="939"/>
      <c r="GA37" s="939"/>
      <c r="GB37" s="939"/>
      <c r="GC37" s="939"/>
      <c r="GD37" s="939"/>
      <c r="GE37" s="939"/>
      <c r="GF37" s="939"/>
      <c r="GG37" s="939"/>
      <c r="GH37" s="939"/>
      <c r="GI37" s="939"/>
      <c r="GJ37" s="939"/>
      <c r="GK37" s="939"/>
      <c r="GL37" s="939"/>
      <c r="GM37" s="939"/>
      <c r="GN37" s="939"/>
      <c r="GO37" s="939"/>
      <c r="GP37" s="939"/>
      <c r="GQ37" s="939"/>
      <c r="GR37" s="939"/>
      <c r="GS37" s="939"/>
      <c r="GT37" s="939"/>
      <c r="GU37" s="939"/>
      <c r="GV37" s="939"/>
      <c r="GW37" s="939"/>
      <c r="GX37" s="939"/>
      <c r="GY37" s="939"/>
      <c r="GZ37" s="939"/>
      <c r="HA37" s="939"/>
      <c r="HB37" s="939"/>
      <c r="HC37" s="939"/>
      <c r="HD37" s="939"/>
      <c r="HE37" s="939"/>
      <c r="HF37" s="939"/>
      <c r="HG37" s="939"/>
      <c r="HH37" s="939"/>
      <c r="HI37" s="939"/>
      <c r="HJ37" s="939"/>
      <c r="HK37" s="939"/>
      <c r="HL37" s="939"/>
      <c r="HM37" s="939"/>
      <c r="HN37" s="939"/>
      <c r="HO37" s="939"/>
      <c r="HP37" s="939"/>
      <c r="HQ37" s="939"/>
      <c r="HR37" s="939"/>
      <c r="HS37" s="939"/>
      <c r="HT37" s="939"/>
      <c r="HU37" s="939"/>
      <c r="HV37" s="939"/>
      <c r="HW37" s="939"/>
      <c r="HX37" s="939"/>
      <c r="HY37" s="939"/>
      <c r="HZ37" s="939"/>
      <c r="IA37" s="939"/>
      <c r="IB37" s="939"/>
      <c r="IC37" s="939"/>
      <c r="ID37" s="939"/>
      <c r="IE37" s="939"/>
      <c r="IF37" s="939"/>
      <c r="IG37" s="939"/>
      <c r="IH37" s="939"/>
      <c r="II37" s="939"/>
      <c r="IJ37" s="939"/>
      <c r="IK37" s="939"/>
      <c r="IL37" s="939"/>
      <c r="IM37" s="939"/>
      <c r="IN37" s="939"/>
      <c r="IO37" s="939"/>
      <c r="IP37" s="939"/>
      <c r="IQ37" s="939"/>
      <c r="IR37" s="939"/>
      <c r="IS37" s="939"/>
      <c r="IT37" s="939"/>
      <c r="IU37" s="939"/>
      <c r="IV37" s="939"/>
      <c r="IW37" s="939"/>
      <c r="IX37" s="939"/>
      <c r="IY37" s="939"/>
      <c r="IZ37" s="939"/>
      <c r="JA37" s="939"/>
      <c r="JB37" s="939"/>
      <c r="JC37" s="939"/>
      <c r="JD37" s="939"/>
      <c r="JE37" s="939"/>
      <c r="JF37" s="939"/>
      <c r="JG37" s="939"/>
      <c r="JH37" s="939"/>
      <c r="JI37" s="939"/>
      <c r="JJ37" s="939"/>
      <c r="JK37" s="939"/>
      <c r="JL37" s="939"/>
      <c r="JM37" s="939"/>
      <c r="JN37" s="939"/>
      <c r="JO37" s="939"/>
      <c r="JP37" s="939"/>
      <c r="JQ37" s="939"/>
      <c r="JR37" s="939"/>
      <c r="JS37" s="939"/>
      <c r="JT37" s="939"/>
      <c r="JU37" s="939"/>
      <c r="JV37" s="939"/>
      <c r="JW37" s="939"/>
      <c r="JX37" s="939"/>
      <c r="JY37" s="939"/>
      <c r="JZ37" s="939"/>
      <c r="KA37" s="939"/>
      <c r="KB37" s="939"/>
      <c r="KC37" s="939"/>
      <c r="KD37" s="939"/>
      <c r="KE37" s="939"/>
      <c r="KF37" s="939"/>
      <c r="KG37" s="939"/>
      <c r="KH37" s="939"/>
      <c r="KI37" s="939"/>
      <c r="KJ37" s="939"/>
      <c r="KK37" s="939"/>
      <c r="KL37" s="939"/>
      <c r="KM37" s="939"/>
      <c r="KN37" s="939"/>
      <c r="KO37" s="939"/>
      <c r="KP37" s="939"/>
      <c r="KQ37" s="939"/>
      <c r="KR37" s="939"/>
      <c r="KS37" s="939"/>
      <c r="KT37" s="939"/>
      <c r="KU37" s="939"/>
      <c r="KV37" s="939"/>
      <c r="KW37" s="939"/>
      <c r="KX37" s="939"/>
      <c r="KY37" s="939"/>
      <c r="KZ37" s="939"/>
      <c r="LA37" s="939"/>
      <c r="LB37" s="939"/>
      <c r="LC37" s="939"/>
      <c r="LD37" s="939"/>
      <c r="LE37" s="939"/>
      <c r="LF37" s="939"/>
      <c r="LG37" s="939"/>
      <c r="LH37" s="939"/>
      <c r="LI37" s="939"/>
      <c r="LJ37" s="939"/>
      <c r="LK37" s="939"/>
      <c r="LL37" s="939"/>
      <c r="LM37" s="939"/>
      <c r="LN37" s="939"/>
      <c r="LO37" s="939"/>
      <c r="LP37" s="939"/>
      <c r="LQ37" s="939"/>
      <c r="LR37" s="939"/>
      <c r="LS37" s="939"/>
      <c r="LT37" s="939"/>
      <c r="LU37" s="939"/>
      <c r="LV37" s="939"/>
      <c r="LW37" s="939"/>
      <c r="LX37" s="939"/>
      <c r="LY37" s="939"/>
      <c r="LZ37" s="939"/>
      <c r="MA37" s="939"/>
      <c r="MB37" s="939"/>
      <c r="MC37" s="939"/>
      <c r="MD37" s="939"/>
      <c r="ME37" s="939"/>
      <c r="MF37" s="939"/>
      <c r="MG37" s="939"/>
      <c r="MH37" s="939"/>
      <c r="MI37" s="939"/>
      <c r="MJ37" s="939"/>
      <c r="MK37" s="939"/>
      <c r="ML37" s="939"/>
      <c r="MM37" s="939"/>
      <c r="MN37" s="939"/>
      <c r="MO37" s="939"/>
      <c r="MP37" s="939"/>
      <c r="MQ37" s="939"/>
      <c r="MR37" s="939"/>
      <c r="MS37" s="939"/>
      <c r="MT37" s="939"/>
      <c r="MU37" s="939"/>
      <c r="MV37" s="939"/>
      <c r="MW37" s="939"/>
      <c r="MX37" s="939"/>
      <c r="MY37" s="939"/>
      <c r="MZ37" s="939"/>
      <c r="NA37" s="939"/>
      <c r="NB37" s="939"/>
      <c r="NC37" s="939"/>
      <c r="ND37" s="939"/>
      <c r="NE37" s="939"/>
      <c r="NF37" s="939"/>
      <c r="NG37" s="939"/>
      <c r="NH37" s="939"/>
      <c r="NI37" s="939"/>
      <c r="NJ37" s="939"/>
      <c r="NK37" s="939"/>
      <c r="NL37" s="939"/>
      <c r="NM37" s="939"/>
      <c r="NN37" s="939"/>
    </row>
    <row r="38" spans="1:378" s="926" customFormat="1" ht="18.5" collapsed="1">
      <c r="A38" s="986">
        <v>4</v>
      </c>
      <c r="B38" s="925" t="s">
        <v>1433</v>
      </c>
      <c r="C38" s="1026"/>
      <c r="E38" s="927"/>
      <c r="F38" s="981">
        <f>MIN(F39:F44)</f>
        <v>46071</v>
      </c>
      <c r="G38" s="981">
        <f>MAX(G39:G44)</f>
        <v>46140</v>
      </c>
      <c r="H38" s="928">
        <f>NETWORKDAYS(F38,G38)</f>
        <v>50</v>
      </c>
      <c r="I38" s="929">
        <f>SUMPRODUCT(H39:H44,I39:I44)/SUM(H39:H44)</f>
        <v>0.10245901639344263</v>
      </c>
      <c r="J38" s="929">
        <f ca="1">_xlfn.LET(
  _xlpm.s,VALUE($F38),
  _xlpm.e,VALUE($G38),
  IF(OR(_xlpm.s="",_xlpm.e=""),"", IF(_xlpm.e&lt;=_xlpm.s, IF(TODAY()&gt;=_xlpm.e,1,0), MAX(0,MIN(1,(TODAY()-_xlpm.s)/(_xlpm.e-_xlpm.s)))))
)</f>
        <v>0.18840579710144928</v>
      </c>
      <c r="K38" s="930">
        <f t="shared" ref="K38:K39" si="39">IF(OR(G38=0,F38=0)," - ",NETWORKDAYS(F38,G38))</f>
        <v>50</v>
      </c>
      <c r="L38" s="930"/>
      <c r="M38" s="930"/>
      <c r="N38" s="965"/>
      <c r="O38" s="931"/>
      <c r="P38" s="931"/>
      <c r="Q38" s="931"/>
      <c r="R38" s="931"/>
      <c r="S38" s="931"/>
      <c r="T38" s="931"/>
      <c r="U38" s="931"/>
      <c r="V38" s="931"/>
      <c r="W38" s="931"/>
      <c r="X38" s="931"/>
      <c r="Y38" s="931"/>
      <c r="Z38" s="931"/>
      <c r="AA38" s="931"/>
      <c r="AB38" s="931"/>
      <c r="AC38" s="931"/>
      <c r="AD38" s="931"/>
      <c r="AE38" s="931"/>
      <c r="AF38" s="931"/>
      <c r="AG38" s="931"/>
      <c r="AH38" s="931"/>
      <c r="AI38" s="931"/>
      <c r="AJ38" s="931"/>
      <c r="AK38" s="931"/>
      <c r="AL38" s="931"/>
      <c r="AM38" s="931"/>
      <c r="AN38" s="931"/>
      <c r="AO38" s="931"/>
      <c r="AP38" s="931"/>
      <c r="AQ38" s="931"/>
      <c r="AR38" s="931"/>
      <c r="AS38" s="931"/>
      <c r="AT38" s="931"/>
      <c r="AU38" s="931"/>
      <c r="AV38" s="931"/>
      <c r="AW38" s="931"/>
      <c r="AX38" s="931"/>
      <c r="AY38" s="931"/>
      <c r="AZ38" s="931"/>
      <c r="BA38" s="931"/>
      <c r="BB38" s="931"/>
      <c r="BC38" s="931"/>
      <c r="BD38" s="931"/>
      <c r="BE38" s="931"/>
      <c r="BF38" s="931"/>
      <c r="BG38" s="931"/>
      <c r="BH38" s="931"/>
      <c r="BI38" s="931"/>
      <c r="BJ38" s="931"/>
      <c r="BK38" s="931"/>
      <c r="BL38" s="931"/>
      <c r="BM38" s="931"/>
      <c r="BN38" s="931"/>
      <c r="BO38" s="931"/>
      <c r="BP38" s="931"/>
      <c r="BQ38" s="931"/>
      <c r="BR38" s="931"/>
    </row>
    <row r="39" spans="1:378" s="958" customFormat="1" ht="18.5" hidden="1" outlineLevel="1">
      <c r="A39" s="987" t="str">
        <f t="shared" si="38"/>
        <v>4.1</v>
      </c>
      <c r="B39" s="940" t="s">
        <v>1434</v>
      </c>
      <c r="C39" s="1027"/>
      <c r="D39" s="941"/>
      <c r="E39" s="935"/>
      <c r="F39" s="959">
        <v>46071</v>
      </c>
      <c r="G39" s="960">
        <f>IF(ISBLANK(F39)," - ",IF(H39=0,F39,WORKDAY.INTL(F39,H39,1,Data!$C$3:$C$57)))</f>
        <v>46072</v>
      </c>
      <c r="H39" s="936">
        <v>1</v>
      </c>
      <c r="I39" s="937">
        <v>1</v>
      </c>
      <c r="J39" s="937">
        <f t="shared" ref="J39:J42" ca="1" si="40">_xlfn.LET(
  _xlpm.s,VALUE($F39),
  _xlpm.e,VALUE($G39),
  IF(OR(_xlpm.s="",_xlpm.e=""),"", IF(_xlpm.e&lt;=_xlpm.s, IF(TODAY()&gt;=_xlpm.e,1,0), MAX(0,MIN(1,(TODAY()-_xlpm.s)/(_xlpm.e-_xlpm.s)))))
)</f>
        <v>1</v>
      </c>
      <c r="K39" s="938">
        <f t="shared" si="39"/>
        <v>2</v>
      </c>
      <c r="L39" s="955"/>
      <c r="M39" s="955"/>
      <c r="N39" s="968"/>
      <c r="O39" s="939"/>
      <c r="P39" s="939"/>
      <c r="Q39" s="939"/>
      <c r="R39" s="939"/>
      <c r="S39" s="939"/>
      <c r="T39" s="939"/>
      <c r="U39" s="939"/>
      <c r="V39" s="939"/>
      <c r="W39" s="939"/>
      <c r="X39" s="939"/>
      <c r="Y39" s="939"/>
      <c r="Z39" s="939"/>
      <c r="AA39" s="939"/>
      <c r="AB39" s="939"/>
      <c r="AC39" s="939"/>
      <c r="AD39" s="939"/>
      <c r="AE39" s="939"/>
      <c r="AF39" s="939"/>
      <c r="AG39" s="939"/>
      <c r="AH39" s="939"/>
      <c r="AI39" s="939"/>
      <c r="AJ39" s="939"/>
      <c r="AK39" s="939"/>
      <c r="AL39" s="939"/>
      <c r="AM39" s="939"/>
      <c r="AN39" s="939"/>
      <c r="AO39" s="939"/>
      <c r="AP39" s="939"/>
      <c r="AQ39" s="939"/>
      <c r="AR39" s="939"/>
      <c r="AS39" s="939"/>
      <c r="AT39" s="939"/>
      <c r="AU39" s="939"/>
      <c r="AV39" s="939"/>
      <c r="AW39" s="939"/>
      <c r="AX39" s="939"/>
      <c r="AY39" s="939"/>
      <c r="AZ39" s="939"/>
      <c r="BA39" s="939"/>
      <c r="BB39" s="939"/>
      <c r="BC39" s="939"/>
      <c r="BD39" s="939"/>
      <c r="BE39" s="939"/>
      <c r="BF39" s="939"/>
      <c r="BG39" s="939"/>
      <c r="BH39" s="939"/>
      <c r="BI39" s="939"/>
      <c r="BJ39" s="939"/>
      <c r="BK39" s="939"/>
      <c r="BL39" s="939"/>
      <c r="BM39" s="939"/>
      <c r="BN39" s="939"/>
      <c r="BO39" s="939"/>
      <c r="BP39" s="939"/>
      <c r="BQ39" s="939"/>
      <c r="BR39" s="939"/>
      <c r="BS39" s="939"/>
      <c r="BT39" s="939"/>
      <c r="BU39" s="939"/>
      <c r="BV39" s="939"/>
      <c r="BW39" s="939"/>
      <c r="BX39" s="939"/>
      <c r="BY39" s="939"/>
      <c r="BZ39" s="939"/>
      <c r="CA39" s="939"/>
      <c r="CB39" s="939"/>
      <c r="CC39" s="939"/>
      <c r="CD39" s="939"/>
      <c r="CE39" s="939"/>
      <c r="CF39" s="939"/>
      <c r="CG39" s="939"/>
      <c r="CH39" s="939"/>
      <c r="CI39" s="939"/>
      <c r="CJ39" s="939"/>
      <c r="CK39" s="939"/>
      <c r="CL39" s="939"/>
      <c r="CM39" s="939"/>
      <c r="CN39" s="939"/>
      <c r="CO39" s="939"/>
      <c r="CP39" s="939"/>
      <c r="CQ39" s="939"/>
      <c r="CR39" s="939"/>
      <c r="CS39" s="939"/>
      <c r="CT39" s="939"/>
      <c r="CU39" s="939"/>
      <c r="CV39" s="939"/>
      <c r="CW39" s="939"/>
      <c r="CX39" s="939"/>
      <c r="CY39" s="939"/>
      <c r="CZ39" s="939"/>
      <c r="DA39" s="939"/>
      <c r="DB39" s="939"/>
      <c r="DC39" s="939"/>
      <c r="DD39" s="939"/>
      <c r="DE39" s="939"/>
      <c r="DF39" s="939"/>
      <c r="DG39" s="939"/>
      <c r="DH39" s="939"/>
      <c r="DI39" s="939"/>
      <c r="DJ39" s="939"/>
      <c r="DK39" s="939"/>
      <c r="DL39" s="939"/>
      <c r="DM39" s="939"/>
      <c r="DN39" s="939"/>
      <c r="DO39" s="939"/>
      <c r="DP39" s="939"/>
      <c r="DQ39" s="939"/>
      <c r="DR39" s="939"/>
      <c r="DS39" s="939"/>
      <c r="DT39" s="939"/>
      <c r="DU39" s="939"/>
      <c r="DV39" s="939"/>
      <c r="DW39" s="939"/>
      <c r="DX39" s="939"/>
      <c r="DY39" s="939"/>
      <c r="DZ39" s="939"/>
      <c r="EA39" s="939"/>
      <c r="EB39" s="939"/>
      <c r="EC39" s="939"/>
      <c r="ED39" s="939"/>
      <c r="EE39" s="939"/>
      <c r="EF39" s="939"/>
      <c r="EG39" s="939"/>
      <c r="EH39" s="939"/>
      <c r="EI39" s="939"/>
      <c r="EJ39" s="939"/>
      <c r="EK39" s="939"/>
      <c r="EL39" s="939"/>
      <c r="EM39" s="939"/>
      <c r="EN39" s="939"/>
      <c r="EO39" s="939"/>
      <c r="EP39" s="939"/>
      <c r="EQ39" s="939"/>
      <c r="ER39" s="939"/>
      <c r="ES39" s="939"/>
      <c r="ET39" s="939"/>
      <c r="EU39" s="939"/>
      <c r="EV39" s="939"/>
      <c r="EW39" s="939"/>
      <c r="EX39" s="939"/>
      <c r="EY39" s="939"/>
      <c r="EZ39" s="939"/>
      <c r="FA39" s="939"/>
      <c r="FB39" s="939"/>
      <c r="FC39" s="939"/>
      <c r="FD39" s="939"/>
      <c r="FE39" s="939"/>
      <c r="FF39" s="939"/>
      <c r="FG39" s="939"/>
      <c r="FH39" s="939"/>
      <c r="FI39" s="939"/>
      <c r="FJ39" s="939"/>
      <c r="FK39" s="939"/>
      <c r="FL39" s="939"/>
      <c r="FM39" s="939"/>
      <c r="FN39" s="939"/>
      <c r="FO39" s="939"/>
      <c r="FP39" s="939"/>
      <c r="FQ39" s="939"/>
      <c r="FR39" s="939"/>
      <c r="FS39" s="939"/>
      <c r="FT39" s="939"/>
      <c r="FU39" s="939"/>
      <c r="FV39" s="939"/>
      <c r="FW39" s="939"/>
      <c r="FX39" s="939"/>
      <c r="FY39" s="939"/>
      <c r="FZ39" s="939"/>
      <c r="GA39" s="939"/>
      <c r="GB39" s="939"/>
      <c r="GC39" s="939"/>
      <c r="GD39" s="939"/>
      <c r="GE39" s="939"/>
      <c r="GF39" s="939"/>
      <c r="GG39" s="939"/>
      <c r="GH39" s="939"/>
      <c r="GI39" s="939"/>
      <c r="GJ39" s="939"/>
      <c r="GK39" s="939"/>
      <c r="GL39" s="939"/>
      <c r="GM39" s="939"/>
      <c r="GN39" s="939"/>
      <c r="GO39" s="939"/>
      <c r="GP39" s="939"/>
      <c r="GQ39" s="939"/>
      <c r="GR39" s="939"/>
      <c r="GS39" s="939"/>
      <c r="GT39" s="939"/>
      <c r="GU39" s="939"/>
      <c r="GV39" s="939"/>
      <c r="GW39" s="939"/>
      <c r="GX39" s="939"/>
      <c r="GY39" s="939"/>
      <c r="GZ39" s="939"/>
      <c r="HA39" s="939"/>
      <c r="HB39" s="939"/>
      <c r="HC39" s="939"/>
      <c r="HD39" s="939"/>
      <c r="HE39" s="939"/>
      <c r="HF39" s="939"/>
      <c r="HG39" s="939"/>
      <c r="HH39" s="939"/>
      <c r="HI39" s="939"/>
      <c r="HJ39" s="939"/>
      <c r="HK39" s="939"/>
      <c r="HL39" s="939"/>
      <c r="HM39" s="939"/>
      <c r="HN39" s="939"/>
      <c r="HO39" s="939"/>
      <c r="HP39" s="939"/>
      <c r="HQ39" s="939"/>
      <c r="HR39" s="939"/>
      <c r="HS39" s="939"/>
      <c r="HT39" s="939"/>
      <c r="HU39" s="939"/>
      <c r="HV39" s="939"/>
      <c r="HW39" s="939"/>
      <c r="HX39" s="939"/>
      <c r="HY39" s="939"/>
      <c r="HZ39" s="939"/>
      <c r="IA39" s="939"/>
      <c r="IB39" s="939"/>
      <c r="IC39" s="939"/>
      <c r="ID39" s="939"/>
      <c r="IE39" s="939"/>
      <c r="IF39" s="939"/>
      <c r="IG39" s="939"/>
      <c r="IH39" s="939"/>
      <c r="II39" s="939"/>
      <c r="IJ39" s="939"/>
      <c r="IK39" s="939"/>
      <c r="IL39" s="939"/>
      <c r="IM39" s="939"/>
      <c r="IN39" s="939"/>
      <c r="IO39" s="939"/>
      <c r="IP39" s="939"/>
      <c r="IQ39" s="939"/>
      <c r="IR39" s="939"/>
      <c r="IS39" s="939"/>
      <c r="IT39" s="939"/>
      <c r="IU39" s="939"/>
      <c r="IV39" s="939"/>
      <c r="IW39" s="939"/>
      <c r="IX39" s="939"/>
      <c r="IY39" s="939"/>
      <c r="IZ39" s="939"/>
      <c r="JA39" s="939"/>
      <c r="JB39" s="939"/>
      <c r="JC39" s="939"/>
      <c r="JD39" s="939"/>
      <c r="JE39" s="939"/>
      <c r="JF39" s="939"/>
      <c r="JG39" s="939"/>
      <c r="JH39" s="939"/>
      <c r="JI39" s="939"/>
      <c r="JJ39" s="939"/>
      <c r="JK39" s="939"/>
      <c r="JL39" s="939"/>
      <c r="JM39" s="939"/>
      <c r="JN39" s="939"/>
      <c r="JO39" s="939"/>
      <c r="JP39" s="939"/>
      <c r="JQ39" s="939"/>
      <c r="JR39" s="939"/>
      <c r="JS39" s="939"/>
      <c r="JT39" s="939"/>
      <c r="JU39" s="939"/>
      <c r="JV39" s="939"/>
      <c r="JW39" s="939"/>
      <c r="JX39" s="939"/>
      <c r="JY39" s="939"/>
      <c r="JZ39" s="939"/>
      <c r="KA39" s="939"/>
      <c r="KB39" s="939"/>
      <c r="KC39" s="939"/>
      <c r="KD39" s="939"/>
      <c r="KE39" s="939"/>
      <c r="KF39" s="939"/>
      <c r="KG39" s="939"/>
      <c r="KH39" s="939"/>
      <c r="KI39" s="939"/>
      <c r="KJ39" s="939"/>
      <c r="KK39" s="939"/>
      <c r="KL39" s="939"/>
      <c r="KM39" s="939"/>
      <c r="KN39" s="939"/>
      <c r="KO39" s="939"/>
      <c r="KP39" s="939"/>
      <c r="KQ39" s="939"/>
      <c r="KR39" s="939"/>
      <c r="KS39" s="939"/>
      <c r="KT39" s="939"/>
      <c r="KU39" s="939"/>
      <c r="KV39" s="939"/>
      <c r="KW39" s="939"/>
      <c r="KX39" s="939"/>
      <c r="KY39" s="939"/>
      <c r="KZ39" s="939"/>
      <c r="LA39" s="939"/>
      <c r="LB39" s="939"/>
      <c r="LC39" s="939"/>
      <c r="LD39" s="939"/>
      <c r="LE39" s="939"/>
      <c r="LF39" s="939"/>
      <c r="LG39" s="939"/>
      <c r="LH39" s="939"/>
      <c r="LI39" s="939"/>
      <c r="LJ39" s="939"/>
      <c r="LK39" s="939"/>
      <c r="LL39" s="939"/>
      <c r="LM39" s="939"/>
      <c r="LN39" s="939"/>
      <c r="LO39" s="939"/>
      <c r="LP39" s="939"/>
      <c r="LQ39" s="939"/>
      <c r="LR39" s="939"/>
      <c r="LS39" s="939"/>
      <c r="LT39" s="939"/>
      <c r="LU39" s="939"/>
      <c r="LV39" s="939"/>
      <c r="LW39" s="939"/>
      <c r="LX39" s="939"/>
      <c r="LY39" s="939"/>
      <c r="LZ39" s="939"/>
      <c r="MA39" s="939"/>
      <c r="MB39" s="939"/>
      <c r="MC39" s="939"/>
      <c r="MD39" s="939"/>
      <c r="ME39" s="939"/>
      <c r="MF39" s="939"/>
      <c r="MG39" s="939"/>
      <c r="MH39" s="939"/>
      <c r="MI39" s="939"/>
      <c r="MJ39" s="939"/>
      <c r="MK39" s="939"/>
      <c r="ML39" s="939"/>
      <c r="MM39" s="939"/>
      <c r="MN39" s="939"/>
      <c r="MO39" s="939"/>
      <c r="MP39" s="939"/>
      <c r="MQ39" s="939"/>
      <c r="MR39" s="939"/>
      <c r="MS39" s="939"/>
      <c r="MT39" s="939"/>
      <c r="MU39" s="939"/>
      <c r="MV39" s="939"/>
      <c r="MW39" s="939"/>
      <c r="MX39" s="939"/>
      <c r="MY39" s="939"/>
      <c r="MZ39" s="939"/>
      <c r="NA39" s="939"/>
      <c r="NB39" s="939"/>
      <c r="NC39" s="939"/>
      <c r="ND39" s="939"/>
      <c r="NE39" s="939"/>
      <c r="NF39" s="939"/>
      <c r="NG39" s="939"/>
      <c r="NH39" s="939"/>
      <c r="NI39" s="939"/>
      <c r="NJ39" s="939"/>
      <c r="NK39" s="939"/>
      <c r="NL39" s="939"/>
      <c r="NM39" s="939"/>
      <c r="NN39" s="939"/>
    </row>
    <row r="40" spans="1:378" s="958" customFormat="1" ht="18.5" hidden="1" outlineLevel="1">
      <c r="A40" s="987" t="str">
        <f t="shared" si="38"/>
        <v>4.2</v>
      </c>
      <c r="B40" s="940" t="s">
        <v>571</v>
      </c>
      <c r="C40" s="1027"/>
      <c r="D40" s="941"/>
      <c r="E40" s="935"/>
      <c r="F40" s="959">
        <v>46083</v>
      </c>
      <c r="G40" s="960">
        <f>IF(ISBLANK(F40)," - ",IF(H40=0,F40,WORKDAY.INTL(F40,H40,1,Data!$C$3:$C$57)))</f>
        <v>46104</v>
      </c>
      <c r="H40" s="936">
        <v>15</v>
      </c>
      <c r="I40" s="937">
        <v>0</v>
      </c>
      <c r="J40" s="937">
        <f t="shared" ca="1" si="40"/>
        <v>4.7619047619047616E-2</v>
      </c>
      <c r="K40" s="938"/>
      <c r="L40" s="955"/>
      <c r="M40" s="955"/>
      <c r="N40" s="968"/>
      <c r="O40" s="939"/>
      <c r="P40" s="939"/>
      <c r="Q40" s="939"/>
      <c r="R40" s="939"/>
      <c r="S40" s="939"/>
      <c r="T40" s="939"/>
      <c r="U40" s="939"/>
      <c r="V40" s="939"/>
      <c r="W40" s="939"/>
      <c r="X40" s="939"/>
      <c r="Y40" s="939"/>
      <c r="Z40" s="939"/>
      <c r="AA40" s="939"/>
      <c r="AB40" s="939"/>
      <c r="AC40" s="939"/>
      <c r="AD40" s="939"/>
      <c r="AE40" s="939"/>
      <c r="AF40" s="939"/>
      <c r="AG40" s="939"/>
      <c r="AH40" s="939"/>
      <c r="AI40" s="939"/>
      <c r="AJ40" s="939"/>
      <c r="AK40" s="939"/>
      <c r="AL40" s="939"/>
      <c r="AM40" s="939"/>
      <c r="AN40" s="939"/>
      <c r="AO40" s="939"/>
      <c r="AP40" s="939"/>
      <c r="AQ40" s="939"/>
      <c r="AR40" s="939"/>
      <c r="AS40" s="939"/>
      <c r="AT40" s="939"/>
      <c r="AU40" s="939"/>
      <c r="AV40" s="939"/>
      <c r="AW40" s="939"/>
      <c r="AX40" s="939"/>
      <c r="AY40" s="939"/>
      <c r="AZ40" s="939"/>
      <c r="BA40" s="939"/>
      <c r="BB40" s="939"/>
      <c r="BC40" s="939"/>
      <c r="BD40" s="939"/>
      <c r="BE40" s="939"/>
      <c r="BF40" s="939"/>
      <c r="BG40" s="939"/>
      <c r="BH40" s="939"/>
      <c r="BI40" s="939"/>
      <c r="BJ40" s="939"/>
      <c r="BK40" s="939"/>
      <c r="BL40" s="939"/>
      <c r="BM40" s="939"/>
      <c r="BN40" s="939"/>
      <c r="BO40" s="939"/>
      <c r="BP40" s="939"/>
      <c r="BQ40" s="939"/>
      <c r="BR40" s="939"/>
      <c r="BS40" s="939"/>
      <c r="BT40" s="939"/>
      <c r="BU40" s="939"/>
      <c r="BV40" s="939"/>
      <c r="BW40" s="939"/>
      <c r="BX40" s="939"/>
      <c r="BY40" s="939"/>
      <c r="BZ40" s="939"/>
      <c r="CA40" s="939"/>
      <c r="CB40" s="939"/>
      <c r="CC40" s="939"/>
      <c r="CD40" s="939"/>
      <c r="CE40" s="939"/>
      <c r="CF40" s="939"/>
      <c r="CG40" s="939"/>
      <c r="CH40" s="939"/>
      <c r="CI40" s="939"/>
      <c r="CJ40" s="939"/>
      <c r="CK40" s="939"/>
      <c r="CL40" s="939"/>
      <c r="CM40" s="939"/>
      <c r="CN40" s="939"/>
      <c r="CO40" s="939"/>
      <c r="CP40" s="939"/>
      <c r="CQ40" s="939"/>
      <c r="CR40" s="939"/>
      <c r="CS40" s="939"/>
      <c r="CT40" s="939"/>
      <c r="CU40" s="939"/>
      <c r="CV40" s="939"/>
      <c r="CW40" s="939"/>
      <c r="CX40" s="939"/>
      <c r="CY40" s="939"/>
      <c r="CZ40" s="939"/>
      <c r="DA40" s="939"/>
      <c r="DB40" s="939"/>
      <c r="DC40" s="939"/>
      <c r="DD40" s="939"/>
      <c r="DE40" s="939"/>
      <c r="DF40" s="939"/>
      <c r="DG40" s="939"/>
      <c r="DH40" s="939"/>
      <c r="DI40" s="939"/>
      <c r="DJ40" s="939"/>
      <c r="DK40" s="939"/>
      <c r="DL40" s="939"/>
      <c r="DM40" s="939"/>
      <c r="DN40" s="939"/>
      <c r="DO40" s="939"/>
      <c r="DP40" s="939"/>
      <c r="DQ40" s="939"/>
      <c r="DR40" s="939"/>
      <c r="DS40" s="939"/>
      <c r="DT40" s="939"/>
      <c r="DU40" s="939"/>
      <c r="DV40" s="939"/>
      <c r="DW40" s="939"/>
      <c r="DX40" s="939"/>
      <c r="DY40" s="939"/>
      <c r="DZ40" s="939"/>
      <c r="EA40" s="939"/>
      <c r="EB40" s="939"/>
      <c r="EC40" s="939"/>
      <c r="ED40" s="939"/>
      <c r="EE40" s="939"/>
      <c r="EF40" s="939"/>
      <c r="EG40" s="939"/>
      <c r="EH40" s="939"/>
      <c r="EI40" s="939"/>
      <c r="EJ40" s="939"/>
      <c r="EK40" s="939"/>
      <c r="EL40" s="939"/>
      <c r="EM40" s="939"/>
      <c r="EN40" s="939"/>
      <c r="EO40" s="939"/>
      <c r="EP40" s="939"/>
      <c r="EQ40" s="939"/>
      <c r="ER40" s="939"/>
      <c r="ES40" s="939"/>
      <c r="ET40" s="939"/>
      <c r="EU40" s="939"/>
      <c r="EV40" s="939"/>
      <c r="EW40" s="939"/>
      <c r="EX40" s="939"/>
      <c r="EY40" s="939"/>
      <c r="EZ40" s="939"/>
      <c r="FA40" s="939"/>
      <c r="FB40" s="939"/>
      <c r="FC40" s="939"/>
      <c r="FD40" s="939"/>
      <c r="FE40" s="939"/>
      <c r="FF40" s="939"/>
      <c r="FG40" s="939"/>
      <c r="FH40" s="939"/>
      <c r="FI40" s="939"/>
      <c r="FJ40" s="939"/>
      <c r="FK40" s="939"/>
      <c r="FL40" s="939"/>
      <c r="FM40" s="939"/>
      <c r="FN40" s="939"/>
      <c r="FO40" s="939"/>
      <c r="FP40" s="939"/>
      <c r="FQ40" s="939"/>
      <c r="FR40" s="939"/>
      <c r="FS40" s="939"/>
      <c r="FT40" s="939"/>
      <c r="FU40" s="939"/>
      <c r="FV40" s="939"/>
      <c r="FW40" s="939"/>
      <c r="FX40" s="939"/>
      <c r="FY40" s="939"/>
      <c r="FZ40" s="939"/>
      <c r="GA40" s="939"/>
      <c r="GB40" s="939"/>
      <c r="GC40" s="939"/>
      <c r="GD40" s="939"/>
      <c r="GE40" s="939"/>
      <c r="GF40" s="939"/>
      <c r="GG40" s="939"/>
      <c r="GH40" s="939"/>
      <c r="GI40" s="939"/>
      <c r="GJ40" s="939"/>
      <c r="GK40" s="939"/>
      <c r="GL40" s="939"/>
      <c r="GM40" s="939"/>
      <c r="GN40" s="939"/>
      <c r="GO40" s="939"/>
      <c r="GP40" s="939"/>
      <c r="GQ40" s="939"/>
      <c r="GR40" s="939"/>
      <c r="GS40" s="939"/>
      <c r="GT40" s="939"/>
      <c r="GU40" s="939"/>
      <c r="GV40" s="939"/>
      <c r="GW40" s="939"/>
      <c r="GX40" s="939"/>
      <c r="GY40" s="939"/>
      <c r="GZ40" s="939"/>
      <c r="HA40" s="939"/>
      <c r="HB40" s="939"/>
      <c r="HC40" s="939"/>
      <c r="HD40" s="939"/>
      <c r="HE40" s="939"/>
      <c r="HF40" s="939"/>
      <c r="HG40" s="939"/>
      <c r="HH40" s="939"/>
      <c r="HI40" s="939"/>
      <c r="HJ40" s="939"/>
      <c r="HK40" s="939"/>
      <c r="HL40" s="939"/>
      <c r="HM40" s="939"/>
      <c r="HN40" s="939"/>
      <c r="HO40" s="939"/>
      <c r="HP40" s="939"/>
      <c r="HQ40" s="939"/>
      <c r="HR40" s="939"/>
      <c r="HS40" s="939"/>
      <c r="HT40" s="939"/>
      <c r="HU40" s="939"/>
      <c r="HV40" s="939"/>
      <c r="HW40" s="939"/>
      <c r="HX40" s="939"/>
      <c r="HY40" s="939"/>
      <c r="HZ40" s="939"/>
      <c r="IA40" s="939"/>
      <c r="IB40" s="939"/>
      <c r="IC40" s="939"/>
      <c r="ID40" s="939"/>
      <c r="IE40" s="939"/>
      <c r="IF40" s="939"/>
      <c r="IG40" s="939"/>
      <c r="IH40" s="939"/>
      <c r="II40" s="939"/>
      <c r="IJ40" s="939"/>
      <c r="IK40" s="939"/>
      <c r="IL40" s="939"/>
      <c r="IM40" s="939"/>
      <c r="IN40" s="939"/>
      <c r="IO40" s="939"/>
      <c r="IP40" s="939"/>
      <c r="IQ40" s="939"/>
      <c r="IR40" s="939"/>
      <c r="IS40" s="939"/>
      <c r="IT40" s="939"/>
      <c r="IU40" s="939"/>
      <c r="IV40" s="939"/>
      <c r="IW40" s="939"/>
      <c r="IX40" s="939"/>
      <c r="IY40" s="939"/>
      <c r="IZ40" s="939"/>
      <c r="JA40" s="939"/>
      <c r="JB40" s="939"/>
      <c r="JC40" s="939"/>
      <c r="JD40" s="939"/>
      <c r="JE40" s="939"/>
      <c r="JF40" s="939"/>
      <c r="JG40" s="939"/>
      <c r="JH40" s="939"/>
      <c r="JI40" s="939"/>
      <c r="JJ40" s="939"/>
      <c r="JK40" s="939"/>
      <c r="JL40" s="939"/>
      <c r="JM40" s="939"/>
      <c r="JN40" s="939"/>
      <c r="JO40" s="939"/>
      <c r="JP40" s="939"/>
      <c r="JQ40" s="939"/>
      <c r="JR40" s="939"/>
      <c r="JS40" s="939"/>
      <c r="JT40" s="939"/>
      <c r="JU40" s="939"/>
      <c r="JV40" s="939"/>
      <c r="JW40" s="939"/>
      <c r="JX40" s="939"/>
      <c r="JY40" s="939"/>
      <c r="JZ40" s="939"/>
      <c r="KA40" s="939"/>
      <c r="KB40" s="939"/>
      <c r="KC40" s="939"/>
      <c r="KD40" s="939"/>
      <c r="KE40" s="939"/>
      <c r="KF40" s="939"/>
      <c r="KG40" s="939"/>
      <c r="KH40" s="939"/>
      <c r="KI40" s="939"/>
      <c r="KJ40" s="939"/>
      <c r="KK40" s="939"/>
      <c r="KL40" s="939"/>
      <c r="KM40" s="939"/>
      <c r="KN40" s="939"/>
      <c r="KO40" s="939"/>
      <c r="KP40" s="939"/>
      <c r="KQ40" s="939"/>
      <c r="KR40" s="939"/>
      <c r="KS40" s="939"/>
      <c r="KT40" s="939"/>
      <c r="KU40" s="939"/>
      <c r="KV40" s="939"/>
      <c r="KW40" s="939"/>
      <c r="KX40" s="939"/>
      <c r="KY40" s="939"/>
      <c r="KZ40" s="939"/>
      <c r="LA40" s="939"/>
      <c r="LB40" s="939"/>
      <c r="LC40" s="939"/>
      <c r="LD40" s="939"/>
      <c r="LE40" s="939"/>
      <c r="LF40" s="939"/>
      <c r="LG40" s="939"/>
      <c r="LH40" s="939"/>
      <c r="LI40" s="939"/>
      <c r="LJ40" s="939"/>
      <c r="LK40" s="939"/>
      <c r="LL40" s="939"/>
      <c r="LM40" s="939"/>
      <c r="LN40" s="939"/>
      <c r="LO40" s="939"/>
      <c r="LP40" s="939"/>
      <c r="LQ40" s="939"/>
      <c r="LR40" s="939"/>
      <c r="LS40" s="939"/>
      <c r="LT40" s="939"/>
      <c r="LU40" s="939"/>
      <c r="LV40" s="939"/>
      <c r="LW40" s="939"/>
      <c r="LX40" s="939"/>
      <c r="LY40" s="939"/>
      <c r="LZ40" s="939"/>
      <c r="MA40" s="939"/>
      <c r="MB40" s="939"/>
      <c r="MC40" s="939"/>
      <c r="MD40" s="939"/>
      <c r="ME40" s="939"/>
      <c r="MF40" s="939"/>
      <c r="MG40" s="939"/>
      <c r="MH40" s="939"/>
      <c r="MI40" s="939"/>
      <c r="MJ40" s="939"/>
      <c r="MK40" s="939"/>
      <c r="ML40" s="939"/>
      <c r="MM40" s="939"/>
      <c r="MN40" s="939"/>
      <c r="MO40" s="939"/>
      <c r="MP40" s="939"/>
      <c r="MQ40" s="939"/>
      <c r="MR40" s="939"/>
      <c r="MS40" s="939"/>
      <c r="MT40" s="939"/>
      <c r="MU40" s="939"/>
      <c r="MV40" s="939"/>
      <c r="MW40" s="939"/>
      <c r="MX40" s="939"/>
      <c r="MY40" s="939"/>
      <c r="MZ40" s="939"/>
      <c r="NA40" s="939"/>
      <c r="NB40" s="939"/>
      <c r="NC40" s="939"/>
      <c r="ND40" s="939"/>
      <c r="NE40" s="939"/>
      <c r="NF40" s="939"/>
      <c r="NG40" s="939"/>
      <c r="NH40" s="939"/>
      <c r="NI40" s="939"/>
      <c r="NJ40" s="939"/>
      <c r="NK40" s="939"/>
      <c r="NL40" s="939"/>
      <c r="NM40" s="939"/>
      <c r="NN40" s="939"/>
    </row>
    <row r="41" spans="1:378" s="958" customFormat="1" ht="18.5" hidden="1" outlineLevel="1">
      <c r="A41" s="987" t="str">
        <f t="shared" si="38"/>
        <v>4.3</v>
      </c>
      <c r="B41" s="940" t="s">
        <v>1435</v>
      </c>
      <c r="C41" s="1027"/>
      <c r="D41" s="941"/>
      <c r="E41" s="935"/>
      <c r="F41" s="959">
        <f>G39+D41</f>
        <v>46072</v>
      </c>
      <c r="G41" s="960">
        <f>IF(ISBLANK(F41)," - ",IF(H41=0,F41,WORKDAY.INTL(F41,H41,1,Data!$C$3:$C$57)))</f>
        <v>46125</v>
      </c>
      <c r="H41" s="936">
        <v>35</v>
      </c>
      <c r="I41" s="937">
        <v>0.15</v>
      </c>
      <c r="J41" s="937">
        <f t="shared" ca="1" si="40"/>
        <v>0.22641509433962265</v>
      </c>
      <c r="K41" s="938"/>
      <c r="L41" s="955"/>
      <c r="M41" s="955"/>
      <c r="N41" s="968"/>
      <c r="O41" s="939"/>
      <c r="P41" s="939"/>
      <c r="Q41" s="939"/>
      <c r="R41" s="939"/>
      <c r="S41" s="939"/>
      <c r="T41" s="939"/>
      <c r="U41" s="939"/>
      <c r="V41" s="939"/>
      <c r="W41" s="939"/>
      <c r="X41" s="939"/>
      <c r="Y41" s="939"/>
      <c r="Z41" s="939"/>
      <c r="AA41" s="939"/>
      <c r="AB41" s="939"/>
      <c r="AC41" s="939"/>
      <c r="AD41" s="939"/>
      <c r="AE41" s="939"/>
      <c r="AF41" s="939"/>
      <c r="AG41" s="939"/>
      <c r="AH41" s="939"/>
      <c r="AI41" s="939"/>
      <c r="AJ41" s="939"/>
      <c r="AK41" s="939"/>
      <c r="AL41" s="939"/>
      <c r="AM41" s="939"/>
      <c r="AN41" s="939"/>
      <c r="AO41" s="939"/>
      <c r="AP41" s="939"/>
      <c r="AQ41" s="939"/>
      <c r="AR41" s="939"/>
      <c r="AS41" s="939"/>
      <c r="AT41" s="939"/>
      <c r="AU41" s="939"/>
      <c r="AV41" s="939"/>
      <c r="AW41" s="939"/>
      <c r="AX41" s="939"/>
      <c r="AY41" s="939"/>
      <c r="AZ41" s="939"/>
      <c r="BA41" s="939"/>
      <c r="BB41" s="939"/>
      <c r="BC41" s="939"/>
      <c r="BD41" s="939"/>
      <c r="BE41" s="939"/>
      <c r="BF41" s="939"/>
      <c r="BG41" s="939"/>
      <c r="BH41" s="939"/>
      <c r="BI41" s="939"/>
      <c r="BJ41" s="939"/>
      <c r="BK41" s="939"/>
      <c r="BL41" s="939"/>
      <c r="BM41" s="939"/>
      <c r="BN41" s="939"/>
      <c r="BO41" s="939"/>
      <c r="BP41" s="939"/>
      <c r="BQ41" s="939"/>
      <c r="BR41" s="939"/>
      <c r="BS41" s="939"/>
      <c r="BT41" s="939"/>
      <c r="BU41" s="939"/>
      <c r="BV41" s="939"/>
      <c r="BW41" s="939"/>
      <c r="BX41" s="939"/>
      <c r="BY41" s="939"/>
      <c r="BZ41" s="939"/>
      <c r="CA41" s="939"/>
      <c r="CB41" s="939"/>
      <c r="CC41" s="939"/>
      <c r="CD41" s="939"/>
      <c r="CE41" s="939"/>
      <c r="CF41" s="939"/>
      <c r="CG41" s="939"/>
      <c r="CH41" s="939"/>
      <c r="CI41" s="939"/>
      <c r="CJ41" s="939"/>
      <c r="CK41" s="939"/>
      <c r="CL41" s="939"/>
      <c r="CM41" s="939"/>
      <c r="CN41" s="939"/>
      <c r="CO41" s="939"/>
      <c r="CP41" s="939"/>
      <c r="CQ41" s="939"/>
      <c r="CR41" s="939"/>
      <c r="CS41" s="939"/>
      <c r="CT41" s="939"/>
      <c r="CU41" s="939"/>
      <c r="CV41" s="939"/>
      <c r="CW41" s="939"/>
      <c r="CX41" s="939"/>
      <c r="CY41" s="939"/>
      <c r="CZ41" s="939"/>
      <c r="DA41" s="939"/>
      <c r="DB41" s="939"/>
      <c r="DC41" s="939"/>
      <c r="DD41" s="939"/>
      <c r="DE41" s="939"/>
      <c r="DF41" s="939"/>
      <c r="DG41" s="939"/>
      <c r="DH41" s="939"/>
      <c r="DI41" s="939"/>
      <c r="DJ41" s="939"/>
      <c r="DK41" s="939"/>
      <c r="DL41" s="939"/>
      <c r="DM41" s="939"/>
      <c r="DN41" s="939"/>
      <c r="DO41" s="939"/>
      <c r="DP41" s="939"/>
      <c r="DQ41" s="939"/>
      <c r="DR41" s="939"/>
      <c r="DS41" s="939"/>
      <c r="DT41" s="939"/>
      <c r="DU41" s="939"/>
      <c r="DV41" s="939"/>
      <c r="DW41" s="939"/>
      <c r="DX41" s="939"/>
      <c r="DY41" s="939"/>
      <c r="DZ41" s="939"/>
      <c r="EA41" s="939"/>
      <c r="EB41" s="939"/>
      <c r="EC41" s="939"/>
      <c r="ED41" s="939"/>
      <c r="EE41" s="939"/>
      <c r="EF41" s="939"/>
      <c r="EG41" s="939"/>
      <c r="EH41" s="939"/>
      <c r="EI41" s="939"/>
      <c r="EJ41" s="939"/>
      <c r="EK41" s="939"/>
      <c r="EL41" s="939"/>
      <c r="EM41" s="939"/>
      <c r="EN41" s="939"/>
      <c r="EO41" s="939"/>
      <c r="EP41" s="939"/>
      <c r="EQ41" s="939"/>
      <c r="ER41" s="939"/>
      <c r="ES41" s="939"/>
      <c r="ET41" s="939"/>
      <c r="EU41" s="939"/>
      <c r="EV41" s="939"/>
      <c r="EW41" s="939"/>
      <c r="EX41" s="939"/>
      <c r="EY41" s="939"/>
      <c r="EZ41" s="939"/>
      <c r="FA41" s="939"/>
      <c r="FB41" s="939"/>
      <c r="FC41" s="939"/>
      <c r="FD41" s="939"/>
      <c r="FE41" s="939"/>
      <c r="FF41" s="939"/>
      <c r="FG41" s="939"/>
      <c r="FH41" s="939"/>
      <c r="FI41" s="939"/>
      <c r="FJ41" s="939"/>
      <c r="FK41" s="939"/>
      <c r="FL41" s="939"/>
      <c r="FM41" s="939"/>
      <c r="FN41" s="939"/>
      <c r="FO41" s="939"/>
      <c r="FP41" s="939"/>
      <c r="FQ41" s="939"/>
      <c r="FR41" s="939"/>
      <c r="FS41" s="939"/>
      <c r="FT41" s="939"/>
      <c r="FU41" s="939"/>
      <c r="FV41" s="939"/>
      <c r="FW41" s="939"/>
      <c r="FX41" s="939"/>
      <c r="FY41" s="939"/>
      <c r="FZ41" s="939"/>
      <c r="GA41" s="939"/>
      <c r="GB41" s="939"/>
      <c r="GC41" s="939"/>
      <c r="GD41" s="939"/>
      <c r="GE41" s="939"/>
      <c r="GF41" s="939"/>
      <c r="GG41" s="939"/>
      <c r="GH41" s="939"/>
      <c r="GI41" s="939"/>
      <c r="GJ41" s="939"/>
      <c r="GK41" s="939"/>
      <c r="GL41" s="939"/>
      <c r="GM41" s="939"/>
      <c r="GN41" s="939"/>
      <c r="GO41" s="939"/>
      <c r="GP41" s="939"/>
      <c r="GQ41" s="939"/>
      <c r="GR41" s="939"/>
      <c r="GS41" s="939"/>
      <c r="GT41" s="939"/>
      <c r="GU41" s="939"/>
      <c r="GV41" s="939"/>
      <c r="GW41" s="939"/>
      <c r="GX41" s="939"/>
      <c r="GY41" s="939"/>
      <c r="GZ41" s="939"/>
      <c r="HA41" s="939"/>
      <c r="HB41" s="939"/>
      <c r="HC41" s="939"/>
      <c r="HD41" s="939"/>
      <c r="HE41" s="939"/>
      <c r="HF41" s="939"/>
      <c r="HG41" s="939"/>
      <c r="HH41" s="939"/>
      <c r="HI41" s="939"/>
      <c r="HJ41" s="939"/>
      <c r="HK41" s="939"/>
      <c r="HL41" s="939"/>
      <c r="HM41" s="939"/>
      <c r="HN41" s="939"/>
      <c r="HO41" s="939"/>
      <c r="HP41" s="939"/>
      <c r="HQ41" s="939"/>
      <c r="HR41" s="939"/>
      <c r="HS41" s="939"/>
      <c r="HT41" s="939"/>
      <c r="HU41" s="939"/>
      <c r="HV41" s="939"/>
      <c r="HW41" s="939"/>
      <c r="HX41" s="939"/>
      <c r="HY41" s="939"/>
      <c r="HZ41" s="939"/>
      <c r="IA41" s="939"/>
      <c r="IB41" s="939"/>
      <c r="IC41" s="939"/>
      <c r="ID41" s="939"/>
      <c r="IE41" s="939"/>
      <c r="IF41" s="939"/>
      <c r="IG41" s="939"/>
      <c r="IH41" s="939"/>
      <c r="II41" s="939"/>
      <c r="IJ41" s="939"/>
      <c r="IK41" s="939"/>
      <c r="IL41" s="939"/>
      <c r="IM41" s="939"/>
      <c r="IN41" s="939"/>
      <c r="IO41" s="939"/>
      <c r="IP41" s="939"/>
      <c r="IQ41" s="939"/>
      <c r="IR41" s="939"/>
      <c r="IS41" s="939"/>
      <c r="IT41" s="939"/>
      <c r="IU41" s="939"/>
      <c r="IV41" s="939"/>
      <c r="IW41" s="939"/>
      <c r="IX41" s="939"/>
      <c r="IY41" s="939"/>
      <c r="IZ41" s="939"/>
      <c r="JA41" s="939"/>
      <c r="JB41" s="939"/>
      <c r="JC41" s="939"/>
      <c r="JD41" s="939"/>
      <c r="JE41" s="939"/>
      <c r="JF41" s="939"/>
      <c r="JG41" s="939"/>
      <c r="JH41" s="939"/>
      <c r="JI41" s="939"/>
      <c r="JJ41" s="939"/>
      <c r="JK41" s="939"/>
      <c r="JL41" s="939"/>
      <c r="JM41" s="939"/>
      <c r="JN41" s="939"/>
      <c r="JO41" s="939"/>
      <c r="JP41" s="939"/>
      <c r="JQ41" s="939"/>
      <c r="JR41" s="939"/>
      <c r="JS41" s="939"/>
      <c r="JT41" s="939"/>
      <c r="JU41" s="939"/>
      <c r="JV41" s="939"/>
      <c r="JW41" s="939"/>
      <c r="JX41" s="939"/>
      <c r="JY41" s="939"/>
      <c r="JZ41" s="939"/>
      <c r="KA41" s="939"/>
      <c r="KB41" s="939"/>
      <c r="KC41" s="939"/>
      <c r="KD41" s="939"/>
      <c r="KE41" s="939"/>
      <c r="KF41" s="939"/>
      <c r="KG41" s="939"/>
      <c r="KH41" s="939"/>
      <c r="KI41" s="939"/>
      <c r="KJ41" s="939"/>
      <c r="KK41" s="939"/>
      <c r="KL41" s="939"/>
      <c r="KM41" s="939"/>
      <c r="KN41" s="939"/>
      <c r="KO41" s="939"/>
      <c r="KP41" s="939"/>
      <c r="KQ41" s="939"/>
      <c r="KR41" s="939"/>
      <c r="KS41" s="939"/>
      <c r="KT41" s="939"/>
      <c r="KU41" s="939"/>
      <c r="KV41" s="939"/>
      <c r="KW41" s="939"/>
      <c r="KX41" s="939"/>
      <c r="KY41" s="939"/>
      <c r="KZ41" s="939"/>
      <c r="LA41" s="939"/>
      <c r="LB41" s="939"/>
      <c r="LC41" s="939"/>
      <c r="LD41" s="939"/>
      <c r="LE41" s="939"/>
      <c r="LF41" s="939"/>
      <c r="LG41" s="939"/>
      <c r="LH41" s="939"/>
      <c r="LI41" s="939"/>
      <c r="LJ41" s="939"/>
      <c r="LK41" s="939"/>
      <c r="LL41" s="939"/>
      <c r="LM41" s="939"/>
      <c r="LN41" s="939"/>
      <c r="LO41" s="939"/>
      <c r="LP41" s="939"/>
      <c r="LQ41" s="939"/>
      <c r="LR41" s="939"/>
      <c r="LS41" s="939"/>
      <c r="LT41" s="939"/>
      <c r="LU41" s="939"/>
      <c r="LV41" s="939"/>
      <c r="LW41" s="939"/>
      <c r="LX41" s="939"/>
      <c r="LY41" s="939"/>
      <c r="LZ41" s="939"/>
      <c r="MA41" s="939"/>
      <c r="MB41" s="939"/>
      <c r="MC41" s="939"/>
      <c r="MD41" s="939"/>
      <c r="ME41" s="939"/>
      <c r="MF41" s="939"/>
      <c r="MG41" s="939"/>
      <c r="MH41" s="939"/>
      <c r="MI41" s="939"/>
      <c r="MJ41" s="939"/>
      <c r="MK41" s="939"/>
      <c r="ML41" s="939"/>
      <c r="MM41" s="939"/>
      <c r="MN41" s="939"/>
      <c r="MO41" s="939"/>
      <c r="MP41" s="939"/>
      <c r="MQ41" s="939"/>
      <c r="MR41" s="939"/>
      <c r="MS41" s="939"/>
      <c r="MT41" s="939"/>
      <c r="MU41" s="939"/>
      <c r="MV41" s="939"/>
      <c r="MW41" s="939"/>
      <c r="MX41" s="939"/>
      <c r="MY41" s="939"/>
      <c r="MZ41" s="939"/>
      <c r="NA41" s="939"/>
      <c r="NB41" s="939"/>
      <c r="NC41" s="939"/>
      <c r="ND41" s="939"/>
      <c r="NE41" s="939"/>
      <c r="NF41" s="939"/>
      <c r="NG41" s="939"/>
      <c r="NH41" s="939"/>
      <c r="NI41" s="939"/>
      <c r="NJ41" s="939"/>
      <c r="NK41" s="939"/>
      <c r="NL41" s="939"/>
      <c r="NM41" s="939"/>
      <c r="NN41" s="939"/>
    </row>
    <row r="42" spans="1:378" s="958" customFormat="1" ht="18.5" hidden="1" outlineLevel="1">
      <c r="A42" s="987" t="str">
        <f t="shared" si="38"/>
        <v>4.4</v>
      </c>
      <c r="B42" s="940" t="s">
        <v>1436</v>
      </c>
      <c r="C42" s="1027"/>
      <c r="D42" s="941"/>
      <c r="E42" s="935"/>
      <c r="F42" s="959">
        <f>G41</f>
        <v>46125</v>
      </c>
      <c r="G42" s="960">
        <f>IF(ISBLANK(F42)," - ",IF(H42=0,F42,WORKDAY.INTL(F42,H42,1,Data!$C$3:$C$57)))</f>
        <v>46140</v>
      </c>
      <c r="H42" s="936">
        <v>10</v>
      </c>
      <c r="I42" s="937">
        <v>0</v>
      </c>
      <c r="J42" s="937">
        <f t="shared" ca="1" si="40"/>
        <v>0</v>
      </c>
      <c r="K42" s="938"/>
      <c r="L42" s="955"/>
      <c r="M42" s="955"/>
      <c r="N42" s="968"/>
      <c r="O42" s="939"/>
      <c r="P42" s="939"/>
      <c r="Q42" s="939"/>
      <c r="R42" s="939"/>
      <c r="S42" s="939"/>
      <c r="T42" s="939"/>
      <c r="U42" s="939"/>
      <c r="V42" s="939"/>
      <c r="W42" s="939"/>
      <c r="X42" s="939"/>
      <c r="Y42" s="939"/>
      <c r="Z42" s="939"/>
      <c r="AA42" s="939"/>
      <c r="AB42" s="939"/>
      <c r="AC42" s="939"/>
      <c r="AD42" s="939"/>
      <c r="AE42" s="939"/>
      <c r="AF42" s="939"/>
      <c r="AG42" s="939"/>
      <c r="AH42" s="939"/>
      <c r="AI42" s="939"/>
      <c r="AJ42" s="939"/>
      <c r="AK42" s="939"/>
      <c r="AL42" s="939"/>
      <c r="AM42" s="939"/>
      <c r="AN42" s="939"/>
      <c r="AO42" s="939"/>
      <c r="AP42" s="939"/>
      <c r="AQ42" s="939"/>
      <c r="AR42" s="939"/>
      <c r="AS42" s="939"/>
      <c r="AT42" s="939"/>
      <c r="AU42" s="939"/>
      <c r="AV42" s="939"/>
      <c r="AW42" s="939"/>
      <c r="AX42" s="939"/>
      <c r="AY42" s="939"/>
      <c r="AZ42" s="939"/>
      <c r="BA42" s="939"/>
      <c r="BB42" s="939"/>
      <c r="BC42" s="939"/>
      <c r="BD42" s="939"/>
      <c r="BE42" s="939"/>
      <c r="BF42" s="939"/>
      <c r="BG42" s="939"/>
      <c r="BH42" s="939"/>
      <c r="BI42" s="939"/>
      <c r="BJ42" s="939"/>
      <c r="BK42" s="939"/>
      <c r="BL42" s="939"/>
      <c r="BM42" s="939"/>
      <c r="BN42" s="939"/>
      <c r="BO42" s="939"/>
      <c r="BP42" s="939"/>
      <c r="BQ42" s="939"/>
      <c r="BR42" s="939"/>
      <c r="BS42" s="939"/>
      <c r="BT42" s="939"/>
      <c r="BU42" s="939"/>
      <c r="BV42" s="939"/>
      <c r="BW42" s="939"/>
      <c r="BX42" s="939"/>
      <c r="BY42" s="939"/>
      <c r="BZ42" s="939"/>
      <c r="CA42" s="939"/>
      <c r="CB42" s="939"/>
      <c r="CC42" s="939"/>
      <c r="CD42" s="939"/>
      <c r="CE42" s="939"/>
      <c r="CF42" s="939"/>
      <c r="CG42" s="939"/>
      <c r="CH42" s="939"/>
      <c r="CI42" s="939"/>
      <c r="CJ42" s="939"/>
      <c r="CK42" s="939"/>
      <c r="CL42" s="939"/>
      <c r="CM42" s="939"/>
      <c r="CN42" s="939"/>
      <c r="CO42" s="939"/>
      <c r="CP42" s="939"/>
      <c r="CQ42" s="939"/>
      <c r="CR42" s="939"/>
      <c r="CS42" s="939"/>
      <c r="CT42" s="939"/>
      <c r="CU42" s="939"/>
      <c r="CV42" s="939"/>
      <c r="CW42" s="939"/>
      <c r="CX42" s="939"/>
      <c r="CY42" s="939"/>
      <c r="CZ42" s="939"/>
      <c r="DA42" s="939"/>
      <c r="DB42" s="939"/>
      <c r="DC42" s="939"/>
      <c r="DD42" s="939"/>
      <c r="DE42" s="939"/>
      <c r="DF42" s="939"/>
      <c r="DG42" s="939"/>
      <c r="DH42" s="939"/>
      <c r="DI42" s="939"/>
      <c r="DJ42" s="939"/>
      <c r="DK42" s="939"/>
      <c r="DL42" s="939"/>
      <c r="DM42" s="939"/>
      <c r="DN42" s="939"/>
      <c r="DO42" s="939"/>
      <c r="DP42" s="939"/>
      <c r="DQ42" s="939"/>
      <c r="DR42" s="939"/>
      <c r="DS42" s="939"/>
      <c r="DT42" s="939"/>
      <c r="DU42" s="939"/>
      <c r="DV42" s="939"/>
      <c r="DW42" s="939"/>
      <c r="DX42" s="939"/>
      <c r="DY42" s="939"/>
      <c r="DZ42" s="939"/>
      <c r="EA42" s="939"/>
      <c r="EB42" s="939"/>
      <c r="EC42" s="939"/>
      <c r="ED42" s="939"/>
      <c r="EE42" s="939"/>
      <c r="EF42" s="939"/>
      <c r="EG42" s="939"/>
      <c r="EH42" s="939"/>
      <c r="EI42" s="939"/>
      <c r="EJ42" s="939"/>
      <c r="EK42" s="939"/>
      <c r="EL42" s="939"/>
      <c r="EM42" s="939"/>
      <c r="EN42" s="939"/>
      <c r="EO42" s="939"/>
      <c r="EP42" s="939"/>
      <c r="EQ42" s="939"/>
      <c r="ER42" s="939"/>
      <c r="ES42" s="939"/>
      <c r="ET42" s="939"/>
      <c r="EU42" s="939"/>
      <c r="EV42" s="939"/>
      <c r="EW42" s="939"/>
      <c r="EX42" s="939"/>
      <c r="EY42" s="939"/>
      <c r="EZ42" s="939"/>
      <c r="FA42" s="939"/>
      <c r="FB42" s="939"/>
      <c r="FC42" s="939"/>
      <c r="FD42" s="939"/>
      <c r="FE42" s="939"/>
      <c r="FF42" s="939"/>
      <c r="FG42" s="939"/>
      <c r="FH42" s="939"/>
      <c r="FI42" s="939"/>
      <c r="FJ42" s="939"/>
      <c r="FK42" s="939"/>
      <c r="FL42" s="939"/>
      <c r="FM42" s="939"/>
      <c r="FN42" s="939"/>
      <c r="FO42" s="939"/>
      <c r="FP42" s="939"/>
      <c r="FQ42" s="939"/>
      <c r="FR42" s="939"/>
      <c r="FS42" s="939"/>
      <c r="FT42" s="939"/>
      <c r="FU42" s="939"/>
      <c r="FV42" s="939"/>
      <c r="FW42" s="939"/>
      <c r="FX42" s="939"/>
      <c r="FY42" s="939"/>
      <c r="FZ42" s="939"/>
      <c r="GA42" s="939"/>
      <c r="GB42" s="939"/>
      <c r="GC42" s="939"/>
      <c r="GD42" s="939"/>
      <c r="GE42" s="939"/>
      <c r="GF42" s="939"/>
      <c r="GG42" s="939"/>
      <c r="GH42" s="939"/>
      <c r="GI42" s="939"/>
      <c r="GJ42" s="939"/>
      <c r="GK42" s="939"/>
      <c r="GL42" s="939"/>
      <c r="GM42" s="939"/>
      <c r="GN42" s="939"/>
      <c r="GO42" s="939"/>
      <c r="GP42" s="939"/>
      <c r="GQ42" s="939"/>
      <c r="GR42" s="939"/>
      <c r="GS42" s="939"/>
      <c r="GT42" s="939"/>
      <c r="GU42" s="939"/>
      <c r="GV42" s="939"/>
      <c r="GW42" s="939"/>
      <c r="GX42" s="939"/>
      <c r="GY42" s="939"/>
      <c r="GZ42" s="939"/>
      <c r="HA42" s="939"/>
      <c r="HB42" s="939"/>
      <c r="HC42" s="939"/>
      <c r="HD42" s="939"/>
      <c r="HE42" s="939"/>
      <c r="HF42" s="939"/>
      <c r="HG42" s="939"/>
      <c r="HH42" s="939"/>
      <c r="HI42" s="939"/>
      <c r="HJ42" s="939"/>
      <c r="HK42" s="939"/>
      <c r="HL42" s="939"/>
      <c r="HM42" s="939"/>
      <c r="HN42" s="939"/>
      <c r="HO42" s="939"/>
      <c r="HP42" s="939"/>
      <c r="HQ42" s="939"/>
      <c r="HR42" s="939"/>
      <c r="HS42" s="939"/>
      <c r="HT42" s="939"/>
      <c r="HU42" s="939"/>
      <c r="HV42" s="939"/>
      <c r="HW42" s="939"/>
      <c r="HX42" s="939"/>
      <c r="HY42" s="939"/>
      <c r="HZ42" s="939"/>
      <c r="IA42" s="939"/>
      <c r="IB42" s="939"/>
      <c r="IC42" s="939"/>
      <c r="ID42" s="939"/>
      <c r="IE42" s="939"/>
      <c r="IF42" s="939"/>
      <c r="IG42" s="939"/>
      <c r="IH42" s="939"/>
      <c r="II42" s="939"/>
      <c r="IJ42" s="939"/>
      <c r="IK42" s="939"/>
      <c r="IL42" s="939"/>
      <c r="IM42" s="939"/>
      <c r="IN42" s="939"/>
      <c r="IO42" s="939"/>
      <c r="IP42" s="939"/>
      <c r="IQ42" s="939"/>
      <c r="IR42" s="939"/>
      <c r="IS42" s="939"/>
      <c r="IT42" s="939"/>
      <c r="IU42" s="939"/>
      <c r="IV42" s="939"/>
      <c r="IW42" s="939"/>
      <c r="IX42" s="939"/>
      <c r="IY42" s="939"/>
      <c r="IZ42" s="939"/>
      <c r="JA42" s="939"/>
      <c r="JB42" s="939"/>
      <c r="JC42" s="939"/>
      <c r="JD42" s="939"/>
      <c r="JE42" s="939"/>
      <c r="JF42" s="939"/>
      <c r="JG42" s="939"/>
      <c r="JH42" s="939"/>
      <c r="JI42" s="939"/>
      <c r="JJ42" s="939"/>
      <c r="JK42" s="939"/>
      <c r="JL42" s="939"/>
      <c r="JM42" s="939"/>
      <c r="JN42" s="939"/>
      <c r="JO42" s="939"/>
      <c r="JP42" s="939"/>
      <c r="JQ42" s="939"/>
      <c r="JR42" s="939"/>
      <c r="JS42" s="939"/>
      <c r="JT42" s="939"/>
      <c r="JU42" s="939"/>
      <c r="JV42" s="939"/>
      <c r="JW42" s="939"/>
      <c r="JX42" s="939"/>
      <c r="JY42" s="939"/>
      <c r="JZ42" s="939"/>
      <c r="KA42" s="939"/>
      <c r="KB42" s="939"/>
      <c r="KC42" s="939"/>
      <c r="KD42" s="939"/>
      <c r="KE42" s="939"/>
      <c r="KF42" s="939"/>
      <c r="KG42" s="939"/>
      <c r="KH42" s="939"/>
      <c r="KI42" s="939"/>
      <c r="KJ42" s="939"/>
      <c r="KK42" s="939"/>
      <c r="KL42" s="939"/>
      <c r="KM42" s="939"/>
      <c r="KN42" s="939"/>
      <c r="KO42" s="939"/>
      <c r="KP42" s="939"/>
      <c r="KQ42" s="939"/>
      <c r="KR42" s="939"/>
      <c r="KS42" s="939"/>
      <c r="KT42" s="939"/>
      <c r="KU42" s="939"/>
      <c r="KV42" s="939"/>
      <c r="KW42" s="939"/>
      <c r="KX42" s="939"/>
      <c r="KY42" s="939"/>
      <c r="KZ42" s="939"/>
      <c r="LA42" s="939"/>
      <c r="LB42" s="939"/>
      <c r="LC42" s="939"/>
      <c r="LD42" s="939"/>
      <c r="LE42" s="939"/>
      <c r="LF42" s="939"/>
      <c r="LG42" s="939"/>
      <c r="LH42" s="939"/>
      <c r="LI42" s="939"/>
      <c r="LJ42" s="939"/>
      <c r="LK42" s="939"/>
      <c r="LL42" s="939"/>
      <c r="LM42" s="939"/>
      <c r="LN42" s="939"/>
      <c r="LO42" s="939"/>
      <c r="LP42" s="939"/>
      <c r="LQ42" s="939"/>
      <c r="LR42" s="939"/>
      <c r="LS42" s="939"/>
      <c r="LT42" s="939"/>
      <c r="LU42" s="939"/>
      <c r="LV42" s="939"/>
      <c r="LW42" s="939"/>
      <c r="LX42" s="939"/>
      <c r="LY42" s="939"/>
      <c r="LZ42" s="939"/>
      <c r="MA42" s="939"/>
      <c r="MB42" s="939"/>
      <c r="MC42" s="939"/>
      <c r="MD42" s="939"/>
      <c r="ME42" s="939"/>
      <c r="MF42" s="939"/>
      <c r="MG42" s="939"/>
      <c r="MH42" s="939"/>
      <c r="MI42" s="939"/>
      <c r="MJ42" s="939"/>
      <c r="MK42" s="939"/>
      <c r="ML42" s="939"/>
      <c r="MM42" s="939"/>
      <c r="MN42" s="939"/>
      <c r="MO42" s="939"/>
      <c r="MP42" s="939"/>
      <c r="MQ42" s="939"/>
      <c r="MR42" s="939"/>
      <c r="MS42" s="939"/>
      <c r="MT42" s="939"/>
      <c r="MU42" s="939"/>
      <c r="MV42" s="939"/>
      <c r="MW42" s="939"/>
      <c r="MX42" s="939"/>
      <c r="MY42" s="939"/>
      <c r="MZ42" s="939"/>
      <c r="NA42" s="939"/>
      <c r="NB42" s="939"/>
      <c r="NC42" s="939"/>
      <c r="ND42" s="939"/>
      <c r="NE42" s="939"/>
      <c r="NF42" s="939"/>
      <c r="NG42" s="939"/>
      <c r="NH42" s="939"/>
      <c r="NI42" s="939"/>
      <c r="NJ42" s="939"/>
      <c r="NK42" s="939"/>
      <c r="NL42" s="939"/>
      <c r="NM42" s="939"/>
      <c r="NN42" s="939"/>
    </row>
    <row r="43" spans="1:378" s="958" customFormat="1" ht="24" hidden="1" outlineLevel="1">
      <c r="A43" s="987" t="str">
        <f t="shared" si="38"/>
        <v>4.5</v>
      </c>
      <c r="B43" s="940" t="s">
        <v>1437</v>
      </c>
      <c r="C43" s="1027"/>
      <c r="D43" s="941"/>
      <c r="E43" s="935"/>
      <c r="F43" s="959"/>
      <c r="G43" s="960"/>
      <c r="H43" s="936"/>
      <c r="I43" s="937"/>
      <c r="J43" s="937"/>
      <c r="K43" s="938" t="str">
        <f t="shared" ref="K43" si="41">IF(OR(G43=0,F43=0)," - ",NETWORKDAYS(F43,G43))</f>
        <v xml:space="preserve"> - </v>
      </c>
      <c r="L43" s="955"/>
      <c r="M43" s="955"/>
      <c r="N43" s="968"/>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939"/>
      <c r="BM43" s="939"/>
      <c r="BN43" s="939"/>
      <c r="BO43" s="939"/>
      <c r="BP43" s="939"/>
      <c r="BQ43" s="939"/>
      <c r="BR43" s="939"/>
      <c r="BS43" s="939"/>
      <c r="BT43" s="939"/>
      <c r="BU43" s="939"/>
      <c r="BV43" s="939"/>
      <c r="BW43" s="939"/>
      <c r="BX43" s="939"/>
      <c r="BY43" s="939"/>
      <c r="BZ43" s="939"/>
      <c r="CA43" s="939"/>
      <c r="CB43" s="939"/>
      <c r="CC43" s="939"/>
      <c r="CD43" s="939"/>
      <c r="CE43" s="939"/>
      <c r="CF43" s="939"/>
      <c r="CG43" s="939"/>
      <c r="CH43" s="939"/>
      <c r="CI43" s="939"/>
      <c r="CJ43" s="939"/>
      <c r="CK43" s="939"/>
      <c r="CL43" s="939"/>
      <c r="CM43" s="939"/>
      <c r="CN43" s="939"/>
      <c r="CO43" s="939"/>
      <c r="CP43" s="939"/>
      <c r="CQ43" s="939"/>
      <c r="CR43" s="939"/>
      <c r="CS43" s="939"/>
      <c r="CT43" s="939"/>
      <c r="CU43" s="939"/>
      <c r="CV43" s="939"/>
      <c r="CW43" s="939"/>
      <c r="CX43" s="939"/>
      <c r="CY43" s="939"/>
      <c r="CZ43" s="939"/>
      <c r="DA43" s="939"/>
      <c r="DB43" s="939"/>
      <c r="DC43" s="939"/>
      <c r="DD43" s="939"/>
      <c r="DE43" s="939"/>
      <c r="DF43" s="939"/>
      <c r="DG43" s="939"/>
      <c r="DH43" s="939"/>
      <c r="DI43" s="939"/>
      <c r="DJ43" s="939"/>
      <c r="DK43" s="939"/>
      <c r="DL43" s="939"/>
      <c r="DM43" s="939"/>
      <c r="DN43" s="939"/>
      <c r="DO43" s="939"/>
      <c r="DP43" s="939"/>
      <c r="DQ43" s="939"/>
      <c r="DR43" s="939"/>
      <c r="DS43" s="939"/>
      <c r="DT43" s="939"/>
      <c r="DU43" s="939"/>
      <c r="DV43" s="939"/>
      <c r="DW43" s="939"/>
      <c r="DX43" s="939"/>
      <c r="DY43" s="939"/>
      <c r="DZ43" s="939"/>
      <c r="EA43" s="939"/>
      <c r="EB43" s="939"/>
      <c r="EC43" s="939"/>
      <c r="ED43" s="939"/>
      <c r="EE43" s="939"/>
      <c r="EF43" s="939"/>
      <c r="EG43" s="939"/>
      <c r="EH43" s="939"/>
      <c r="EI43" s="939"/>
      <c r="EJ43" s="939"/>
      <c r="EK43" s="939"/>
      <c r="EL43" s="939"/>
      <c r="EM43" s="939"/>
      <c r="EN43" s="939"/>
      <c r="EO43" s="939"/>
      <c r="EP43" s="939"/>
      <c r="EQ43" s="939"/>
      <c r="ER43" s="939"/>
      <c r="ES43" s="939"/>
      <c r="ET43" s="939"/>
      <c r="EU43" s="939"/>
      <c r="EV43" s="939"/>
      <c r="EW43" s="939"/>
      <c r="EX43" s="939"/>
      <c r="EY43" s="939"/>
      <c r="EZ43" s="939"/>
      <c r="FA43" s="939"/>
      <c r="FB43" s="939"/>
      <c r="FC43" s="939"/>
      <c r="FD43" s="939"/>
      <c r="FE43" s="939"/>
      <c r="FF43" s="939"/>
      <c r="FG43" s="939"/>
      <c r="FH43" s="939"/>
      <c r="FI43" s="939"/>
      <c r="FJ43" s="939"/>
      <c r="FK43" s="939"/>
      <c r="FL43" s="939"/>
      <c r="FM43" s="939"/>
      <c r="FN43" s="939"/>
      <c r="FO43" s="939"/>
      <c r="FP43" s="939"/>
      <c r="FQ43" s="939"/>
      <c r="FR43" s="939"/>
      <c r="FS43" s="939"/>
      <c r="FT43" s="939"/>
      <c r="FU43" s="939"/>
      <c r="FV43" s="939"/>
      <c r="FW43" s="939"/>
      <c r="FX43" s="939"/>
      <c r="FY43" s="939"/>
      <c r="FZ43" s="939"/>
      <c r="GA43" s="939"/>
      <c r="GB43" s="939"/>
      <c r="GC43" s="939"/>
      <c r="GD43" s="939"/>
      <c r="GE43" s="939"/>
      <c r="GF43" s="939"/>
      <c r="GG43" s="939"/>
      <c r="GH43" s="939"/>
      <c r="GI43" s="939"/>
      <c r="GJ43" s="939"/>
      <c r="GK43" s="939"/>
      <c r="GL43" s="939"/>
      <c r="GM43" s="939"/>
      <c r="GN43" s="939"/>
      <c r="GO43" s="939"/>
      <c r="GP43" s="939"/>
      <c r="GQ43" s="939"/>
      <c r="GR43" s="939"/>
      <c r="GS43" s="939"/>
      <c r="GT43" s="939"/>
      <c r="GU43" s="939"/>
      <c r="GV43" s="939"/>
      <c r="GW43" s="939"/>
      <c r="GX43" s="939"/>
      <c r="GY43" s="939"/>
      <c r="GZ43" s="939"/>
      <c r="HA43" s="939"/>
      <c r="HB43" s="939"/>
      <c r="HC43" s="939"/>
      <c r="HD43" s="939"/>
      <c r="HE43" s="939"/>
      <c r="HF43" s="939"/>
      <c r="HG43" s="939"/>
      <c r="HH43" s="939"/>
      <c r="HI43" s="939"/>
      <c r="HJ43" s="939"/>
      <c r="HK43" s="939"/>
      <c r="HL43" s="939"/>
      <c r="HM43" s="939"/>
      <c r="HN43" s="939"/>
      <c r="HO43" s="939"/>
      <c r="HP43" s="939"/>
      <c r="HQ43" s="939"/>
      <c r="HR43" s="939"/>
      <c r="HS43" s="939"/>
      <c r="HT43" s="939"/>
      <c r="HU43" s="939"/>
      <c r="HV43" s="939"/>
      <c r="HW43" s="939"/>
      <c r="HX43" s="939"/>
      <c r="HY43" s="939"/>
      <c r="HZ43" s="939"/>
      <c r="IA43" s="939"/>
      <c r="IB43" s="939"/>
      <c r="IC43" s="939"/>
      <c r="ID43" s="939"/>
      <c r="IE43" s="939"/>
      <c r="IF43" s="939"/>
      <c r="IG43" s="939"/>
      <c r="IH43" s="939"/>
      <c r="II43" s="939"/>
      <c r="IJ43" s="939"/>
      <c r="IK43" s="939"/>
      <c r="IL43" s="939"/>
      <c r="IM43" s="939"/>
      <c r="IN43" s="939"/>
      <c r="IO43" s="939"/>
      <c r="IP43" s="939"/>
      <c r="IQ43" s="939"/>
      <c r="IR43" s="939"/>
      <c r="IS43" s="939"/>
      <c r="IT43" s="939"/>
      <c r="IU43" s="939"/>
      <c r="IV43" s="939"/>
      <c r="IW43" s="939"/>
      <c r="IX43" s="939"/>
      <c r="IY43" s="939"/>
      <c r="IZ43" s="939"/>
      <c r="JA43" s="939"/>
      <c r="JB43" s="939"/>
      <c r="JC43" s="939"/>
      <c r="JD43" s="939"/>
      <c r="JE43" s="939"/>
      <c r="JF43" s="939"/>
      <c r="JG43" s="939"/>
      <c r="JH43" s="939"/>
      <c r="JI43" s="939"/>
      <c r="JJ43" s="939"/>
      <c r="JK43" s="939"/>
      <c r="JL43" s="939"/>
      <c r="JM43" s="939"/>
      <c r="JN43" s="939"/>
      <c r="JO43" s="939"/>
      <c r="JP43" s="939"/>
      <c r="JQ43" s="939"/>
      <c r="JR43" s="939"/>
      <c r="JS43" s="939"/>
      <c r="JT43" s="939"/>
      <c r="JU43" s="939"/>
      <c r="JV43" s="939"/>
      <c r="JW43" s="939"/>
      <c r="JX43" s="939"/>
      <c r="JY43" s="939"/>
      <c r="JZ43" s="939"/>
      <c r="KA43" s="939"/>
      <c r="KB43" s="939"/>
      <c r="KC43" s="939"/>
      <c r="KD43" s="939"/>
      <c r="KE43" s="939"/>
      <c r="KF43" s="939"/>
      <c r="KG43" s="939"/>
      <c r="KH43" s="939"/>
      <c r="KI43" s="939"/>
      <c r="KJ43" s="939"/>
      <c r="KK43" s="939"/>
      <c r="KL43" s="939"/>
      <c r="KM43" s="939"/>
      <c r="KN43" s="939"/>
      <c r="KO43" s="939"/>
      <c r="KP43" s="939"/>
      <c r="KQ43" s="939"/>
      <c r="KR43" s="939"/>
      <c r="KS43" s="939"/>
      <c r="KT43" s="939"/>
      <c r="KU43" s="939"/>
      <c r="KV43" s="939"/>
      <c r="KW43" s="939"/>
      <c r="KX43" s="939"/>
      <c r="KY43" s="939"/>
      <c r="KZ43" s="939"/>
      <c r="LA43" s="939"/>
      <c r="LB43" s="939"/>
      <c r="LC43" s="939"/>
      <c r="LD43" s="939"/>
      <c r="LE43" s="939"/>
      <c r="LF43" s="939"/>
      <c r="LG43" s="939"/>
      <c r="LH43" s="939"/>
      <c r="LI43" s="939"/>
      <c r="LJ43" s="939"/>
      <c r="LK43" s="939"/>
      <c r="LL43" s="939"/>
      <c r="LM43" s="939"/>
      <c r="LN43" s="939"/>
      <c r="LO43" s="939"/>
      <c r="LP43" s="939"/>
      <c r="LQ43" s="939"/>
      <c r="LR43" s="939"/>
      <c r="LS43" s="939"/>
      <c r="LT43" s="939"/>
      <c r="LU43" s="939"/>
      <c r="LV43" s="939"/>
      <c r="LW43" s="939"/>
      <c r="LX43" s="939"/>
      <c r="LY43" s="939"/>
      <c r="LZ43" s="939"/>
      <c r="MA43" s="939"/>
      <c r="MB43" s="939"/>
      <c r="MC43" s="939"/>
      <c r="MD43" s="939"/>
      <c r="ME43" s="939"/>
      <c r="MF43" s="939"/>
      <c r="MG43" s="939"/>
      <c r="MH43" s="939"/>
      <c r="MI43" s="939"/>
      <c r="MJ43" s="939"/>
      <c r="MK43" s="939"/>
      <c r="ML43" s="939"/>
      <c r="MM43" s="939"/>
      <c r="MN43" s="939"/>
      <c r="MO43" s="939"/>
      <c r="MP43" s="939"/>
      <c r="MQ43" s="939"/>
      <c r="MR43" s="939"/>
      <c r="MS43" s="939"/>
      <c r="MT43" s="939"/>
      <c r="MU43" s="939"/>
      <c r="MV43" s="939"/>
      <c r="MW43" s="939"/>
      <c r="MX43" s="939"/>
      <c r="MY43" s="939"/>
      <c r="MZ43" s="939"/>
      <c r="NA43" s="939"/>
      <c r="NB43" s="939"/>
      <c r="NC43" s="939"/>
      <c r="ND43" s="939"/>
      <c r="NE43" s="939"/>
      <c r="NF43" s="939"/>
      <c r="NG43" s="939"/>
      <c r="NH43" s="939"/>
      <c r="NI43" s="939"/>
      <c r="NJ43" s="939"/>
      <c r="NK43" s="939"/>
      <c r="NL43" s="939"/>
      <c r="NM43" s="939"/>
      <c r="NN43" s="939"/>
    </row>
    <row r="44" spans="1:378" s="958" customFormat="1" ht="18.5" hidden="1" outlineLevel="1">
      <c r="A44" s="987" t="str">
        <f t="shared" si="38"/>
        <v>4.6</v>
      </c>
      <c r="B44" s="940"/>
      <c r="C44" s="1027"/>
      <c r="D44" s="941"/>
      <c r="E44" s="935"/>
      <c r="F44" s="959"/>
      <c r="G44" s="960"/>
      <c r="H44" s="936"/>
      <c r="I44" s="937"/>
      <c r="J44" s="937"/>
      <c r="K44" s="938" t="str">
        <f t="shared" ref="K44:K46" si="42">IF(OR(G44=0,F44=0)," - ",NETWORKDAYS(F44,G44))</f>
        <v xml:space="preserve"> - </v>
      </c>
      <c r="L44" s="955"/>
      <c r="M44" s="955"/>
      <c r="N44" s="968"/>
      <c r="O44" s="939"/>
      <c r="P44" s="939"/>
      <c r="Q44" s="939"/>
      <c r="R44" s="939"/>
      <c r="S44" s="939"/>
      <c r="T44" s="939"/>
      <c r="U44" s="939"/>
      <c r="V44" s="939"/>
      <c r="W44" s="939"/>
      <c r="X44" s="939"/>
      <c r="Y44" s="939"/>
      <c r="Z44" s="939"/>
      <c r="AA44" s="939"/>
      <c r="AB44" s="939"/>
      <c r="AC44" s="939"/>
      <c r="AD44" s="939"/>
      <c r="AE44" s="939"/>
      <c r="AF44" s="939"/>
      <c r="AG44" s="939"/>
      <c r="AH44" s="939"/>
      <c r="AI44" s="939"/>
      <c r="AJ44" s="939"/>
      <c r="AK44" s="939"/>
      <c r="AL44" s="939"/>
      <c r="AM44" s="939"/>
      <c r="AN44" s="939"/>
      <c r="AO44" s="939"/>
      <c r="AP44" s="939"/>
      <c r="AQ44" s="939"/>
      <c r="AR44" s="939"/>
      <c r="AS44" s="939"/>
      <c r="AT44" s="939"/>
      <c r="AU44" s="939"/>
      <c r="AV44" s="939"/>
      <c r="AW44" s="939"/>
      <c r="AX44" s="939"/>
      <c r="AY44" s="939"/>
      <c r="AZ44" s="939"/>
      <c r="BA44" s="939"/>
      <c r="BB44" s="939"/>
      <c r="BC44" s="939"/>
      <c r="BD44" s="939"/>
      <c r="BE44" s="939"/>
      <c r="BF44" s="939"/>
      <c r="BG44" s="939"/>
      <c r="BH44" s="939"/>
      <c r="BI44" s="939"/>
      <c r="BJ44" s="939"/>
      <c r="BK44" s="939"/>
      <c r="BL44" s="939"/>
      <c r="BM44" s="939"/>
      <c r="BN44" s="939"/>
      <c r="BO44" s="939"/>
      <c r="BP44" s="939"/>
      <c r="BQ44" s="939"/>
      <c r="BR44" s="939"/>
      <c r="BS44" s="939"/>
      <c r="BT44" s="939"/>
      <c r="BU44" s="939"/>
      <c r="BV44" s="939"/>
      <c r="BW44" s="939"/>
      <c r="BX44" s="939"/>
      <c r="BY44" s="939"/>
      <c r="BZ44" s="939"/>
      <c r="CA44" s="939"/>
      <c r="CB44" s="939"/>
      <c r="CC44" s="939"/>
      <c r="CD44" s="939"/>
      <c r="CE44" s="939"/>
      <c r="CF44" s="939"/>
      <c r="CG44" s="939"/>
      <c r="CH44" s="939"/>
      <c r="CI44" s="939"/>
      <c r="CJ44" s="939"/>
      <c r="CK44" s="939"/>
      <c r="CL44" s="939"/>
      <c r="CM44" s="939"/>
      <c r="CN44" s="939"/>
      <c r="CO44" s="939"/>
      <c r="CP44" s="939"/>
      <c r="CQ44" s="939"/>
      <c r="CR44" s="939"/>
      <c r="CS44" s="939"/>
      <c r="CT44" s="939"/>
      <c r="CU44" s="939"/>
      <c r="CV44" s="939"/>
      <c r="CW44" s="939"/>
      <c r="CX44" s="939"/>
      <c r="CY44" s="939"/>
      <c r="CZ44" s="939"/>
      <c r="DA44" s="939"/>
      <c r="DB44" s="939"/>
      <c r="DC44" s="939"/>
      <c r="DD44" s="939"/>
      <c r="DE44" s="939"/>
      <c r="DF44" s="939"/>
      <c r="DG44" s="939"/>
      <c r="DH44" s="939"/>
      <c r="DI44" s="939"/>
      <c r="DJ44" s="939"/>
      <c r="DK44" s="939"/>
      <c r="DL44" s="939"/>
      <c r="DM44" s="939"/>
      <c r="DN44" s="939"/>
      <c r="DO44" s="939"/>
      <c r="DP44" s="939"/>
      <c r="DQ44" s="939"/>
      <c r="DR44" s="939"/>
      <c r="DS44" s="939"/>
      <c r="DT44" s="939"/>
      <c r="DU44" s="939"/>
      <c r="DV44" s="939"/>
      <c r="DW44" s="939"/>
      <c r="DX44" s="939"/>
      <c r="DY44" s="939"/>
      <c r="DZ44" s="939"/>
      <c r="EA44" s="939"/>
      <c r="EB44" s="939"/>
      <c r="EC44" s="939"/>
      <c r="ED44" s="939"/>
      <c r="EE44" s="939"/>
      <c r="EF44" s="939"/>
      <c r="EG44" s="939"/>
      <c r="EH44" s="939"/>
      <c r="EI44" s="939"/>
      <c r="EJ44" s="939"/>
      <c r="EK44" s="939"/>
      <c r="EL44" s="939"/>
      <c r="EM44" s="939"/>
      <c r="EN44" s="939"/>
      <c r="EO44" s="939"/>
      <c r="EP44" s="939"/>
      <c r="EQ44" s="939"/>
      <c r="ER44" s="939"/>
      <c r="ES44" s="939"/>
      <c r="ET44" s="939"/>
      <c r="EU44" s="939"/>
      <c r="EV44" s="939"/>
      <c r="EW44" s="939"/>
      <c r="EX44" s="939"/>
      <c r="EY44" s="939"/>
      <c r="EZ44" s="939"/>
      <c r="FA44" s="939"/>
      <c r="FB44" s="939"/>
      <c r="FC44" s="939"/>
      <c r="FD44" s="939"/>
      <c r="FE44" s="939"/>
      <c r="FF44" s="939"/>
      <c r="FG44" s="939"/>
      <c r="FH44" s="939"/>
      <c r="FI44" s="939"/>
      <c r="FJ44" s="939"/>
      <c r="FK44" s="939"/>
      <c r="FL44" s="939"/>
      <c r="FM44" s="939"/>
      <c r="FN44" s="939"/>
      <c r="FO44" s="939"/>
      <c r="FP44" s="939"/>
      <c r="FQ44" s="939"/>
      <c r="FR44" s="939"/>
      <c r="FS44" s="939"/>
      <c r="FT44" s="939"/>
      <c r="FU44" s="939"/>
      <c r="FV44" s="939"/>
      <c r="FW44" s="939"/>
      <c r="FX44" s="939"/>
      <c r="FY44" s="939"/>
      <c r="FZ44" s="939"/>
      <c r="GA44" s="939"/>
      <c r="GB44" s="939"/>
      <c r="GC44" s="939"/>
      <c r="GD44" s="939"/>
      <c r="GE44" s="939"/>
      <c r="GF44" s="939"/>
      <c r="GG44" s="939"/>
      <c r="GH44" s="939"/>
      <c r="GI44" s="939"/>
      <c r="GJ44" s="939"/>
      <c r="GK44" s="939"/>
      <c r="GL44" s="939"/>
      <c r="GM44" s="939"/>
      <c r="GN44" s="939"/>
      <c r="GO44" s="939"/>
      <c r="GP44" s="939"/>
      <c r="GQ44" s="939"/>
      <c r="GR44" s="939"/>
      <c r="GS44" s="939"/>
      <c r="GT44" s="939"/>
      <c r="GU44" s="939"/>
      <c r="GV44" s="939"/>
      <c r="GW44" s="939"/>
      <c r="GX44" s="939"/>
      <c r="GY44" s="939"/>
      <c r="GZ44" s="939"/>
      <c r="HA44" s="939"/>
      <c r="HB44" s="939"/>
      <c r="HC44" s="939"/>
      <c r="HD44" s="939"/>
      <c r="HE44" s="939"/>
      <c r="HF44" s="939"/>
      <c r="HG44" s="939"/>
      <c r="HH44" s="939"/>
      <c r="HI44" s="939"/>
      <c r="HJ44" s="939"/>
      <c r="HK44" s="939"/>
      <c r="HL44" s="939"/>
      <c r="HM44" s="939"/>
      <c r="HN44" s="939"/>
      <c r="HO44" s="939"/>
      <c r="HP44" s="939"/>
      <c r="HQ44" s="939"/>
      <c r="HR44" s="939"/>
      <c r="HS44" s="939"/>
      <c r="HT44" s="939"/>
      <c r="HU44" s="939"/>
      <c r="HV44" s="939"/>
      <c r="HW44" s="939"/>
      <c r="HX44" s="939"/>
      <c r="HY44" s="939"/>
      <c r="HZ44" s="939"/>
      <c r="IA44" s="939"/>
      <c r="IB44" s="939"/>
      <c r="IC44" s="939"/>
      <c r="ID44" s="939"/>
      <c r="IE44" s="939"/>
      <c r="IF44" s="939"/>
      <c r="IG44" s="939"/>
      <c r="IH44" s="939"/>
      <c r="II44" s="939"/>
      <c r="IJ44" s="939"/>
      <c r="IK44" s="939"/>
      <c r="IL44" s="939"/>
      <c r="IM44" s="939"/>
      <c r="IN44" s="939"/>
      <c r="IO44" s="939"/>
      <c r="IP44" s="939"/>
      <c r="IQ44" s="939"/>
      <c r="IR44" s="939"/>
      <c r="IS44" s="939"/>
      <c r="IT44" s="939"/>
      <c r="IU44" s="939"/>
      <c r="IV44" s="939"/>
      <c r="IW44" s="939"/>
      <c r="IX44" s="939"/>
      <c r="IY44" s="939"/>
      <c r="IZ44" s="939"/>
      <c r="JA44" s="939"/>
      <c r="JB44" s="939"/>
      <c r="JC44" s="939"/>
      <c r="JD44" s="939"/>
      <c r="JE44" s="939"/>
      <c r="JF44" s="939"/>
      <c r="JG44" s="939"/>
      <c r="JH44" s="939"/>
      <c r="JI44" s="939"/>
      <c r="JJ44" s="939"/>
      <c r="JK44" s="939"/>
      <c r="JL44" s="939"/>
      <c r="JM44" s="939"/>
      <c r="JN44" s="939"/>
      <c r="JO44" s="939"/>
      <c r="JP44" s="939"/>
      <c r="JQ44" s="939"/>
      <c r="JR44" s="939"/>
      <c r="JS44" s="939"/>
      <c r="JT44" s="939"/>
      <c r="JU44" s="939"/>
      <c r="JV44" s="939"/>
      <c r="JW44" s="939"/>
      <c r="JX44" s="939"/>
      <c r="JY44" s="939"/>
      <c r="JZ44" s="939"/>
      <c r="KA44" s="939"/>
      <c r="KB44" s="939"/>
      <c r="KC44" s="939"/>
      <c r="KD44" s="939"/>
      <c r="KE44" s="939"/>
      <c r="KF44" s="939"/>
      <c r="KG44" s="939"/>
      <c r="KH44" s="939"/>
      <c r="KI44" s="939"/>
      <c r="KJ44" s="939"/>
      <c r="KK44" s="939"/>
      <c r="KL44" s="939"/>
      <c r="KM44" s="939"/>
      <c r="KN44" s="939"/>
      <c r="KO44" s="939"/>
      <c r="KP44" s="939"/>
      <c r="KQ44" s="939"/>
      <c r="KR44" s="939"/>
      <c r="KS44" s="939"/>
      <c r="KT44" s="939"/>
      <c r="KU44" s="939"/>
      <c r="KV44" s="939"/>
      <c r="KW44" s="939"/>
      <c r="KX44" s="939"/>
      <c r="KY44" s="939"/>
      <c r="KZ44" s="939"/>
      <c r="LA44" s="939"/>
      <c r="LB44" s="939"/>
      <c r="LC44" s="939"/>
      <c r="LD44" s="939"/>
      <c r="LE44" s="939"/>
      <c r="LF44" s="939"/>
      <c r="LG44" s="939"/>
      <c r="LH44" s="939"/>
      <c r="LI44" s="939"/>
      <c r="LJ44" s="939"/>
      <c r="LK44" s="939"/>
      <c r="LL44" s="939"/>
      <c r="LM44" s="939"/>
      <c r="LN44" s="939"/>
      <c r="LO44" s="939"/>
      <c r="LP44" s="939"/>
      <c r="LQ44" s="939"/>
      <c r="LR44" s="939"/>
      <c r="LS44" s="939"/>
      <c r="LT44" s="939"/>
      <c r="LU44" s="939"/>
      <c r="LV44" s="939"/>
      <c r="LW44" s="939"/>
      <c r="LX44" s="939"/>
      <c r="LY44" s="939"/>
      <c r="LZ44" s="939"/>
      <c r="MA44" s="939"/>
      <c r="MB44" s="939"/>
      <c r="MC44" s="939"/>
      <c r="MD44" s="939"/>
      <c r="ME44" s="939"/>
      <c r="MF44" s="939"/>
      <c r="MG44" s="939"/>
      <c r="MH44" s="939"/>
      <c r="MI44" s="939"/>
      <c r="MJ44" s="939"/>
      <c r="MK44" s="939"/>
      <c r="ML44" s="939"/>
      <c r="MM44" s="939"/>
      <c r="MN44" s="939"/>
      <c r="MO44" s="939"/>
      <c r="MP44" s="939"/>
      <c r="MQ44" s="939"/>
      <c r="MR44" s="939"/>
      <c r="MS44" s="939"/>
      <c r="MT44" s="939"/>
      <c r="MU44" s="939"/>
      <c r="MV44" s="939"/>
      <c r="MW44" s="939"/>
      <c r="MX44" s="939"/>
      <c r="MY44" s="939"/>
      <c r="MZ44" s="939"/>
      <c r="NA44" s="939"/>
      <c r="NB44" s="939"/>
      <c r="NC44" s="939"/>
      <c r="ND44" s="939"/>
      <c r="NE44" s="939"/>
      <c r="NF44" s="939"/>
      <c r="NG44" s="939"/>
      <c r="NH44" s="939"/>
      <c r="NI44" s="939"/>
      <c r="NJ44" s="939"/>
      <c r="NK44" s="939"/>
      <c r="NL44" s="939"/>
      <c r="NM44" s="939"/>
      <c r="NN44" s="939"/>
    </row>
    <row r="45" spans="1:378" s="926" customFormat="1" ht="18.5" collapsed="1">
      <c r="A45" s="986">
        <v>5</v>
      </c>
      <c r="B45" s="925" t="s">
        <v>1185</v>
      </c>
      <c r="C45" s="1026"/>
      <c r="E45" s="927"/>
      <c r="F45" s="981">
        <f>MIN(F46:F89)</f>
        <v>45695</v>
      </c>
      <c r="G45" s="981">
        <f>MAX(G46:G89)</f>
        <v>46203</v>
      </c>
      <c r="H45" s="928">
        <f>NETWORKDAYS(F45,G45)</f>
        <v>363</v>
      </c>
      <c r="I45" s="929">
        <f>SUMPRODUCT(H46:H89,I46:I89)/SUM(H46:H89)</f>
        <v>0.75650537634408599</v>
      </c>
      <c r="J45" s="929">
        <f ca="1">_xlfn.LET(
  _xlpm.s,VALUE($F45),
  _xlpm.e,VALUE($G45),
  IF(OR(_xlpm.s="",_xlpm.e=""),"", IF(_xlpm.e&lt;=_xlpm.s, IF(TODAY()&gt;=_xlpm.e,1,0), MAX(0,MIN(1,(TODAY()-_xlpm.s)/(_xlpm.e-_xlpm.s)))))
)</f>
        <v>0.76574803149606296</v>
      </c>
      <c r="K45" s="930">
        <f t="shared" si="42"/>
        <v>363</v>
      </c>
      <c r="L45" s="930"/>
      <c r="M45" s="930"/>
      <c r="N45" s="965"/>
      <c r="O45" s="931"/>
      <c r="P45" s="931"/>
      <c r="Q45" s="931"/>
      <c r="R45" s="931"/>
      <c r="S45" s="931"/>
      <c r="T45" s="931"/>
      <c r="U45" s="931"/>
      <c r="V45" s="931"/>
      <c r="W45" s="931"/>
      <c r="X45" s="931"/>
      <c r="Y45" s="931"/>
      <c r="Z45" s="931"/>
      <c r="AA45" s="931"/>
      <c r="AB45" s="931"/>
      <c r="AC45" s="931"/>
      <c r="AD45" s="931"/>
      <c r="AE45" s="931"/>
      <c r="AF45" s="931"/>
      <c r="AG45" s="931"/>
      <c r="AH45" s="931"/>
      <c r="AI45" s="931"/>
      <c r="AJ45" s="931"/>
      <c r="AK45" s="931"/>
      <c r="AL45" s="931"/>
      <c r="AM45" s="931"/>
      <c r="AN45" s="931"/>
      <c r="AO45" s="931"/>
      <c r="AP45" s="931"/>
      <c r="AQ45" s="931"/>
      <c r="AR45" s="931"/>
      <c r="AS45" s="931"/>
      <c r="AT45" s="931"/>
      <c r="AU45" s="931"/>
      <c r="AV45" s="931"/>
      <c r="AW45" s="931"/>
      <c r="AX45" s="931"/>
      <c r="AY45" s="931"/>
      <c r="AZ45" s="931"/>
      <c r="BA45" s="931"/>
      <c r="BB45" s="931"/>
      <c r="BC45" s="931"/>
      <c r="BD45" s="931"/>
      <c r="BE45" s="931"/>
      <c r="BF45" s="931"/>
      <c r="BG45" s="931"/>
      <c r="BH45" s="931"/>
      <c r="BI45" s="931"/>
      <c r="BJ45" s="931"/>
      <c r="BK45" s="931"/>
      <c r="BL45" s="931"/>
      <c r="BM45" s="931"/>
      <c r="BN45" s="931"/>
      <c r="BO45" s="931"/>
      <c r="BP45" s="931"/>
      <c r="BQ45" s="931"/>
      <c r="BR45" s="931"/>
    </row>
    <row r="46" spans="1:378" s="958" customFormat="1" ht="18.5" hidden="1" outlineLevel="1">
      <c r="A46" s="987" t="str">
        <f t="shared" si="38"/>
        <v>5.1</v>
      </c>
      <c r="B46" s="940" t="s">
        <v>1442</v>
      </c>
      <c r="C46" s="1027"/>
      <c r="D46" s="941"/>
      <c r="E46" s="935"/>
      <c r="F46" s="959">
        <v>46054</v>
      </c>
      <c r="G46" s="960">
        <f>IF(ISBLANK(F46)," - ",IF(H46=0,F46,WORKDAY.INTL(F46,H46,1,Data!$C$3:$C$57)))</f>
        <v>46108</v>
      </c>
      <c r="H46" s="936">
        <v>40</v>
      </c>
      <c r="I46" s="937">
        <v>0.5</v>
      </c>
      <c r="J46" s="937">
        <f t="shared" ref="J46:J69" ca="1" si="43">_xlfn.LET(
  _xlpm.s,VALUE($F46),
  _xlpm.e,VALUE($G46),
  IF(OR(_xlpm.s="",_xlpm.e=""),"", IF(_xlpm.e&lt;=_xlpm.s, IF(TODAY()&gt;=_xlpm.e,1,0), MAX(0,MIN(1,(TODAY()-_xlpm.s)/(_xlpm.e-_xlpm.s)))))
)</f>
        <v>0.55555555555555558</v>
      </c>
      <c r="K46" s="938">
        <f t="shared" si="42"/>
        <v>40</v>
      </c>
      <c r="L46" s="955"/>
      <c r="M46" s="955"/>
      <c r="N46" s="968"/>
      <c r="O46" s="939"/>
      <c r="P46" s="939"/>
      <c r="Q46" s="939"/>
      <c r="R46" s="939"/>
      <c r="S46" s="939"/>
      <c r="T46" s="939"/>
      <c r="U46" s="939"/>
      <c r="V46" s="939"/>
      <c r="W46" s="939"/>
      <c r="X46" s="939"/>
      <c r="Y46" s="939"/>
      <c r="Z46" s="939"/>
      <c r="AA46" s="939"/>
      <c r="AB46" s="939"/>
      <c r="AC46" s="939"/>
      <c r="AD46" s="939"/>
      <c r="AE46" s="939"/>
      <c r="AF46" s="939"/>
      <c r="AG46" s="939"/>
      <c r="AH46" s="939"/>
      <c r="AI46" s="939"/>
      <c r="AJ46" s="939"/>
      <c r="AK46" s="939"/>
      <c r="AL46" s="939"/>
      <c r="AM46" s="939"/>
      <c r="AN46" s="939"/>
      <c r="AO46" s="939"/>
      <c r="AP46" s="939"/>
      <c r="AQ46" s="939"/>
      <c r="AR46" s="939"/>
      <c r="AS46" s="939"/>
      <c r="AT46" s="939"/>
      <c r="AU46" s="939"/>
      <c r="AV46" s="939"/>
      <c r="AW46" s="939"/>
      <c r="AX46" s="939"/>
      <c r="AY46" s="939"/>
      <c r="AZ46" s="939"/>
      <c r="BA46" s="939"/>
      <c r="BB46" s="939"/>
      <c r="BC46" s="939"/>
      <c r="BD46" s="939"/>
      <c r="BE46" s="939"/>
      <c r="BF46" s="939"/>
      <c r="BG46" s="939"/>
      <c r="BH46" s="939"/>
      <c r="BI46" s="939"/>
      <c r="BJ46" s="939"/>
      <c r="BK46" s="939"/>
      <c r="BL46" s="939"/>
      <c r="BM46" s="939"/>
      <c r="BN46" s="939"/>
      <c r="BO46" s="939"/>
      <c r="BP46" s="939"/>
      <c r="BQ46" s="939"/>
      <c r="BR46" s="939"/>
      <c r="BS46" s="939"/>
      <c r="BT46" s="939"/>
      <c r="BU46" s="939"/>
      <c r="BV46" s="939"/>
      <c r="BW46" s="939"/>
      <c r="BX46" s="939"/>
      <c r="BY46" s="939"/>
      <c r="BZ46" s="939"/>
      <c r="CA46" s="939"/>
      <c r="CB46" s="939"/>
      <c r="CC46" s="939"/>
      <c r="CD46" s="939"/>
      <c r="CE46" s="939"/>
      <c r="CF46" s="939"/>
      <c r="CG46" s="939"/>
      <c r="CH46" s="939"/>
      <c r="CI46" s="939"/>
      <c r="CJ46" s="939"/>
      <c r="CK46" s="939"/>
      <c r="CL46" s="939"/>
      <c r="CM46" s="939"/>
      <c r="CN46" s="939"/>
      <c r="CO46" s="939"/>
      <c r="CP46" s="939"/>
      <c r="CQ46" s="939"/>
      <c r="CR46" s="939"/>
      <c r="CS46" s="939"/>
      <c r="CT46" s="939"/>
      <c r="CU46" s="939"/>
      <c r="CV46" s="939"/>
      <c r="CW46" s="939"/>
      <c r="CX46" s="939"/>
      <c r="CY46" s="939"/>
      <c r="CZ46" s="939"/>
      <c r="DA46" s="939"/>
      <c r="DB46" s="939"/>
      <c r="DC46" s="939"/>
      <c r="DD46" s="939"/>
      <c r="DE46" s="939"/>
      <c r="DF46" s="939"/>
      <c r="DG46" s="939"/>
      <c r="DH46" s="939"/>
      <c r="DI46" s="939"/>
      <c r="DJ46" s="939"/>
      <c r="DK46" s="939"/>
      <c r="DL46" s="939"/>
      <c r="DM46" s="939"/>
      <c r="DN46" s="939"/>
      <c r="DO46" s="939"/>
      <c r="DP46" s="939"/>
      <c r="DQ46" s="939"/>
      <c r="DR46" s="939"/>
      <c r="DS46" s="939"/>
      <c r="DT46" s="939"/>
      <c r="DU46" s="939"/>
      <c r="DV46" s="939"/>
      <c r="DW46" s="939"/>
      <c r="DX46" s="939"/>
      <c r="DY46" s="939"/>
      <c r="DZ46" s="939"/>
      <c r="EA46" s="939"/>
      <c r="EB46" s="939"/>
      <c r="EC46" s="939"/>
      <c r="ED46" s="939"/>
      <c r="EE46" s="939"/>
      <c r="EF46" s="939"/>
      <c r="EG46" s="939"/>
      <c r="EH46" s="939"/>
      <c r="EI46" s="939"/>
      <c r="EJ46" s="939"/>
      <c r="EK46" s="939"/>
      <c r="EL46" s="939"/>
      <c r="EM46" s="939"/>
      <c r="EN46" s="939"/>
      <c r="EO46" s="939"/>
      <c r="EP46" s="939"/>
      <c r="EQ46" s="939"/>
      <c r="ER46" s="939"/>
      <c r="ES46" s="939"/>
      <c r="ET46" s="939"/>
      <c r="EU46" s="939"/>
      <c r="EV46" s="939"/>
      <c r="EW46" s="939"/>
      <c r="EX46" s="939"/>
      <c r="EY46" s="939"/>
      <c r="EZ46" s="939"/>
      <c r="FA46" s="939"/>
      <c r="FB46" s="939"/>
      <c r="FC46" s="939"/>
      <c r="FD46" s="939"/>
      <c r="FE46" s="939"/>
      <c r="FF46" s="939"/>
      <c r="FG46" s="939"/>
      <c r="FH46" s="939"/>
      <c r="FI46" s="939"/>
      <c r="FJ46" s="939"/>
      <c r="FK46" s="939"/>
      <c r="FL46" s="939"/>
      <c r="FM46" s="939"/>
      <c r="FN46" s="939"/>
      <c r="FO46" s="939"/>
      <c r="FP46" s="939"/>
      <c r="FQ46" s="939"/>
      <c r="FR46" s="939"/>
      <c r="FS46" s="939"/>
      <c r="FT46" s="939"/>
      <c r="FU46" s="939"/>
      <c r="FV46" s="939"/>
      <c r="FW46" s="939"/>
      <c r="FX46" s="939"/>
      <c r="FY46" s="939"/>
      <c r="FZ46" s="939"/>
      <c r="GA46" s="939"/>
      <c r="GB46" s="939"/>
      <c r="GC46" s="939"/>
      <c r="GD46" s="939"/>
      <c r="GE46" s="939"/>
      <c r="GF46" s="939"/>
      <c r="GG46" s="939"/>
      <c r="GH46" s="939"/>
      <c r="GI46" s="939"/>
      <c r="GJ46" s="939"/>
      <c r="GK46" s="939"/>
      <c r="GL46" s="939"/>
      <c r="GM46" s="939"/>
      <c r="GN46" s="939"/>
      <c r="GO46" s="939"/>
      <c r="GP46" s="939"/>
      <c r="GQ46" s="939"/>
      <c r="GR46" s="939"/>
      <c r="GS46" s="939"/>
      <c r="GT46" s="939"/>
      <c r="GU46" s="939"/>
      <c r="GV46" s="939"/>
      <c r="GW46" s="939"/>
      <c r="GX46" s="939"/>
      <c r="GY46" s="939"/>
      <c r="GZ46" s="939"/>
      <c r="HA46" s="939"/>
      <c r="HB46" s="939"/>
      <c r="HC46" s="939"/>
      <c r="HD46" s="939"/>
      <c r="HE46" s="939"/>
      <c r="HF46" s="939"/>
      <c r="HG46" s="939"/>
      <c r="HH46" s="939"/>
      <c r="HI46" s="939"/>
      <c r="HJ46" s="939"/>
      <c r="HK46" s="939"/>
      <c r="HL46" s="939"/>
      <c r="HM46" s="939"/>
      <c r="HN46" s="939"/>
      <c r="HO46" s="939"/>
      <c r="HP46" s="939"/>
      <c r="HQ46" s="939"/>
      <c r="HR46" s="939"/>
      <c r="HS46" s="939"/>
      <c r="HT46" s="939"/>
      <c r="HU46" s="939"/>
      <c r="HV46" s="939"/>
      <c r="HW46" s="939"/>
      <c r="HX46" s="939"/>
      <c r="HY46" s="939"/>
      <c r="HZ46" s="939"/>
      <c r="IA46" s="939"/>
      <c r="IB46" s="939"/>
      <c r="IC46" s="939"/>
      <c r="ID46" s="939"/>
      <c r="IE46" s="939"/>
      <c r="IF46" s="939"/>
      <c r="IG46" s="939"/>
      <c r="IH46" s="939"/>
      <c r="II46" s="939"/>
      <c r="IJ46" s="939"/>
      <c r="IK46" s="939"/>
      <c r="IL46" s="939"/>
      <c r="IM46" s="939"/>
      <c r="IN46" s="939"/>
      <c r="IO46" s="939"/>
      <c r="IP46" s="939"/>
      <c r="IQ46" s="939"/>
      <c r="IR46" s="939"/>
      <c r="IS46" s="939"/>
      <c r="IT46" s="939"/>
      <c r="IU46" s="939"/>
      <c r="IV46" s="939"/>
      <c r="IW46" s="939"/>
      <c r="IX46" s="939"/>
      <c r="IY46" s="939"/>
      <c r="IZ46" s="939"/>
      <c r="JA46" s="939"/>
      <c r="JB46" s="939"/>
      <c r="JC46" s="939"/>
      <c r="JD46" s="939"/>
      <c r="JE46" s="939"/>
      <c r="JF46" s="939"/>
      <c r="JG46" s="939"/>
      <c r="JH46" s="939"/>
      <c r="JI46" s="939"/>
      <c r="JJ46" s="939"/>
      <c r="JK46" s="939"/>
      <c r="JL46" s="939"/>
      <c r="JM46" s="939"/>
      <c r="JN46" s="939"/>
      <c r="JO46" s="939"/>
      <c r="JP46" s="939"/>
      <c r="JQ46" s="939"/>
      <c r="JR46" s="939"/>
      <c r="JS46" s="939"/>
      <c r="JT46" s="939"/>
      <c r="JU46" s="939"/>
      <c r="JV46" s="939"/>
      <c r="JW46" s="939"/>
      <c r="JX46" s="939"/>
      <c r="JY46" s="939"/>
      <c r="JZ46" s="939"/>
      <c r="KA46" s="939"/>
      <c r="KB46" s="939"/>
      <c r="KC46" s="939"/>
      <c r="KD46" s="939"/>
      <c r="KE46" s="939"/>
      <c r="KF46" s="939"/>
      <c r="KG46" s="939"/>
      <c r="KH46" s="939"/>
      <c r="KI46" s="939"/>
      <c r="KJ46" s="939"/>
      <c r="KK46" s="939"/>
      <c r="KL46" s="939"/>
      <c r="KM46" s="939"/>
      <c r="KN46" s="939"/>
      <c r="KO46" s="939"/>
      <c r="KP46" s="939"/>
      <c r="KQ46" s="939"/>
      <c r="KR46" s="939"/>
      <c r="KS46" s="939"/>
      <c r="KT46" s="939"/>
      <c r="KU46" s="939"/>
      <c r="KV46" s="939"/>
      <c r="KW46" s="939"/>
      <c r="KX46" s="939"/>
      <c r="KY46" s="939"/>
      <c r="KZ46" s="939"/>
      <c r="LA46" s="939"/>
      <c r="LB46" s="939"/>
      <c r="LC46" s="939"/>
      <c r="LD46" s="939"/>
      <c r="LE46" s="939"/>
      <c r="LF46" s="939"/>
      <c r="LG46" s="939"/>
      <c r="LH46" s="939"/>
      <c r="LI46" s="939"/>
      <c r="LJ46" s="939"/>
      <c r="LK46" s="939"/>
      <c r="LL46" s="939"/>
      <c r="LM46" s="939"/>
      <c r="LN46" s="939"/>
      <c r="LO46" s="939"/>
      <c r="LP46" s="939"/>
      <c r="LQ46" s="939"/>
      <c r="LR46" s="939"/>
      <c r="LS46" s="939"/>
      <c r="LT46" s="939"/>
      <c r="LU46" s="939"/>
      <c r="LV46" s="939"/>
      <c r="LW46" s="939"/>
      <c r="LX46" s="939"/>
      <c r="LY46" s="939"/>
      <c r="LZ46" s="939"/>
      <c r="MA46" s="939"/>
      <c r="MB46" s="939"/>
      <c r="MC46" s="939"/>
      <c r="MD46" s="939"/>
      <c r="ME46" s="939"/>
      <c r="MF46" s="939"/>
      <c r="MG46" s="939"/>
      <c r="MH46" s="939"/>
      <c r="MI46" s="939"/>
      <c r="MJ46" s="939"/>
      <c r="MK46" s="939"/>
      <c r="ML46" s="939"/>
      <c r="MM46" s="939"/>
      <c r="MN46" s="939"/>
      <c r="MO46" s="939"/>
      <c r="MP46" s="939"/>
      <c r="MQ46" s="939"/>
      <c r="MR46" s="939"/>
      <c r="MS46" s="939"/>
      <c r="MT46" s="939"/>
      <c r="MU46" s="939"/>
      <c r="MV46" s="939"/>
      <c r="MW46" s="939"/>
      <c r="MX46" s="939"/>
      <c r="MY46" s="939"/>
      <c r="MZ46" s="939"/>
      <c r="NA46" s="939"/>
      <c r="NB46" s="939"/>
      <c r="NC46" s="939"/>
      <c r="ND46" s="939"/>
      <c r="NE46" s="939"/>
      <c r="NF46" s="939"/>
      <c r="NG46" s="939"/>
      <c r="NH46" s="939"/>
      <c r="NI46" s="939"/>
      <c r="NJ46" s="939"/>
      <c r="NK46" s="939"/>
      <c r="NL46" s="939"/>
      <c r="NM46" s="939"/>
      <c r="NN46" s="939"/>
    </row>
    <row r="47" spans="1:378" s="958" customFormat="1" ht="18.5" hidden="1" outlineLevel="1">
      <c r="A47" s="987" t="str">
        <f t="shared" si="38"/>
        <v>5.2</v>
      </c>
      <c r="B47" s="940" t="s">
        <v>1448</v>
      </c>
      <c r="C47" s="1027"/>
      <c r="D47" s="941"/>
      <c r="E47" s="935"/>
      <c r="F47" s="959">
        <f>G46</f>
        <v>46108</v>
      </c>
      <c r="G47" s="960">
        <f>IF(ISBLANK(F47)," - ",IF(H47=0,F47,WORKDAY.INTL(F47,H47,1,Data!$C$3:$C$57)))</f>
        <v>46119</v>
      </c>
      <c r="H47" s="936">
        <v>5</v>
      </c>
      <c r="I47" s="937">
        <v>0</v>
      </c>
      <c r="J47" s="937">
        <f t="shared" ca="1" si="43"/>
        <v>0</v>
      </c>
      <c r="K47" s="938"/>
      <c r="L47" s="955"/>
      <c r="M47" s="955"/>
      <c r="N47" s="968"/>
      <c r="O47" s="939"/>
      <c r="P47" s="939"/>
      <c r="Q47" s="939"/>
      <c r="R47" s="939"/>
      <c r="S47" s="939"/>
      <c r="T47" s="939"/>
      <c r="U47" s="939"/>
      <c r="V47" s="939"/>
      <c r="W47" s="939"/>
      <c r="X47" s="939"/>
      <c r="Y47" s="939"/>
      <c r="Z47" s="939"/>
      <c r="AA47" s="939"/>
      <c r="AB47" s="939"/>
      <c r="AC47" s="939"/>
      <c r="AD47" s="939"/>
      <c r="AE47" s="939"/>
      <c r="AF47" s="939"/>
      <c r="AG47" s="939"/>
      <c r="AH47" s="939"/>
      <c r="AI47" s="939"/>
      <c r="AJ47" s="939"/>
      <c r="AK47" s="939"/>
      <c r="AL47" s="939"/>
      <c r="AM47" s="939"/>
      <c r="AN47" s="939"/>
      <c r="AO47" s="939"/>
      <c r="AP47" s="939"/>
      <c r="AQ47" s="939"/>
      <c r="AR47" s="939"/>
      <c r="AS47" s="939"/>
      <c r="AT47" s="939"/>
      <c r="AU47" s="939"/>
      <c r="AV47" s="939"/>
      <c r="AW47" s="939"/>
      <c r="AX47" s="939"/>
      <c r="AY47" s="939"/>
      <c r="AZ47" s="939"/>
      <c r="BA47" s="939"/>
      <c r="BB47" s="939"/>
      <c r="BC47" s="939"/>
      <c r="BD47" s="939"/>
      <c r="BE47" s="939"/>
      <c r="BF47" s="939"/>
      <c r="BG47" s="939"/>
      <c r="BH47" s="939"/>
      <c r="BI47" s="939"/>
      <c r="BJ47" s="939"/>
      <c r="BK47" s="939"/>
      <c r="BL47" s="939"/>
      <c r="BM47" s="939"/>
      <c r="BN47" s="939"/>
      <c r="BO47" s="939"/>
      <c r="BP47" s="939"/>
      <c r="BQ47" s="939"/>
      <c r="BR47" s="939"/>
      <c r="BS47" s="939"/>
      <c r="BT47" s="939"/>
      <c r="BU47" s="939"/>
      <c r="BV47" s="939"/>
      <c r="BW47" s="939"/>
      <c r="BX47" s="939"/>
      <c r="BY47" s="939"/>
      <c r="BZ47" s="939"/>
      <c r="CA47" s="939"/>
      <c r="CB47" s="939"/>
      <c r="CC47" s="939"/>
      <c r="CD47" s="939"/>
      <c r="CE47" s="939"/>
      <c r="CF47" s="939"/>
      <c r="CG47" s="939"/>
      <c r="CH47" s="939"/>
      <c r="CI47" s="939"/>
      <c r="CJ47" s="939"/>
      <c r="CK47" s="939"/>
      <c r="CL47" s="939"/>
      <c r="CM47" s="939"/>
      <c r="CN47" s="939"/>
      <c r="CO47" s="939"/>
      <c r="CP47" s="939"/>
      <c r="CQ47" s="939"/>
      <c r="CR47" s="939"/>
      <c r="CS47" s="939"/>
      <c r="CT47" s="939"/>
      <c r="CU47" s="939"/>
      <c r="CV47" s="939"/>
      <c r="CW47" s="939"/>
      <c r="CX47" s="939"/>
      <c r="CY47" s="939"/>
      <c r="CZ47" s="939"/>
      <c r="DA47" s="939"/>
      <c r="DB47" s="939"/>
      <c r="DC47" s="939"/>
      <c r="DD47" s="939"/>
      <c r="DE47" s="939"/>
      <c r="DF47" s="939"/>
      <c r="DG47" s="939"/>
      <c r="DH47" s="939"/>
      <c r="DI47" s="939"/>
      <c r="DJ47" s="939"/>
      <c r="DK47" s="939"/>
      <c r="DL47" s="939"/>
      <c r="DM47" s="939"/>
      <c r="DN47" s="939"/>
      <c r="DO47" s="939"/>
      <c r="DP47" s="939"/>
      <c r="DQ47" s="939"/>
      <c r="DR47" s="939"/>
      <c r="DS47" s="939"/>
      <c r="DT47" s="939"/>
      <c r="DU47" s="939"/>
      <c r="DV47" s="939"/>
      <c r="DW47" s="939"/>
      <c r="DX47" s="939"/>
      <c r="DY47" s="939"/>
      <c r="DZ47" s="939"/>
      <c r="EA47" s="939"/>
      <c r="EB47" s="939"/>
      <c r="EC47" s="939"/>
      <c r="ED47" s="939"/>
      <c r="EE47" s="939"/>
      <c r="EF47" s="939"/>
      <c r="EG47" s="939"/>
      <c r="EH47" s="939"/>
      <c r="EI47" s="939"/>
      <c r="EJ47" s="939"/>
      <c r="EK47" s="939"/>
      <c r="EL47" s="939"/>
      <c r="EM47" s="939"/>
      <c r="EN47" s="939"/>
      <c r="EO47" s="939"/>
      <c r="EP47" s="939"/>
      <c r="EQ47" s="939"/>
      <c r="ER47" s="939"/>
      <c r="ES47" s="939"/>
      <c r="ET47" s="939"/>
      <c r="EU47" s="939"/>
      <c r="EV47" s="939"/>
      <c r="EW47" s="939"/>
      <c r="EX47" s="939"/>
      <c r="EY47" s="939"/>
      <c r="EZ47" s="939"/>
      <c r="FA47" s="939"/>
      <c r="FB47" s="939"/>
      <c r="FC47" s="939"/>
      <c r="FD47" s="939"/>
      <c r="FE47" s="939"/>
      <c r="FF47" s="939"/>
      <c r="FG47" s="939"/>
      <c r="FH47" s="939"/>
      <c r="FI47" s="939"/>
      <c r="FJ47" s="939"/>
      <c r="FK47" s="939"/>
      <c r="FL47" s="939"/>
      <c r="FM47" s="939"/>
      <c r="FN47" s="939"/>
      <c r="FO47" s="939"/>
      <c r="FP47" s="939"/>
      <c r="FQ47" s="939"/>
      <c r="FR47" s="939"/>
      <c r="FS47" s="939"/>
      <c r="FT47" s="939"/>
      <c r="FU47" s="939"/>
      <c r="FV47" s="939"/>
      <c r="FW47" s="939"/>
      <c r="FX47" s="939"/>
      <c r="FY47" s="939"/>
      <c r="FZ47" s="939"/>
      <c r="GA47" s="939"/>
      <c r="GB47" s="939"/>
      <c r="GC47" s="939"/>
      <c r="GD47" s="939"/>
      <c r="GE47" s="939"/>
      <c r="GF47" s="939"/>
      <c r="GG47" s="939"/>
      <c r="GH47" s="939"/>
      <c r="GI47" s="939"/>
      <c r="GJ47" s="939"/>
      <c r="GK47" s="939"/>
      <c r="GL47" s="939"/>
      <c r="GM47" s="939"/>
      <c r="GN47" s="939"/>
      <c r="GO47" s="939"/>
      <c r="GP47" s="939"/>
      <c r="GQ47" s="939"/>
      <c r="GR47" s="939"/>
      <c r="GS47" s="939"/>
      <c r="GT47" s="939"/>
      <c r="GU47" s="939"/>
      <c r="GV47" s="939"/>
      <c r="GW47" s="939"/>
      <c r="GX47" s="939"/>
      <c r="GY47" s="939"/>
      <c r="GZ47" s="939"/>
      <c r="HA47" s="939"/>
      <c r="HB47" s="939"/>
      <c r="HC47" s="939"/>
      <c r="HD47" s="939"/>
      <c r="HE47" s="939"/>
      <c r="HF47" s="939"/>
      <c r="HG47" s="939"/>
      <c r="HH47" s="939"/>
      <c r="HI47" s="939"/>
      <c r="HJ47" s="939"/>
      <c r="HK47" s="939"/>
      <c r="HL47" s="939"/>
      <c r="HM47" s="939"/>
      <c r="HN47" s="939"/>
      <c r="HO47" s="939"/>
      <c r="HP47" s="939"/>
      <c r="HQ47" s="939"/>
      <c r="HR47" s="939"/>
      <c r="HS47" s="939"/>
      <c r="HT47" s="939"/>
      <c r="HU47" s="939"/>
      <c r="HV47" s="939"/>
      <c r="HW47" s="939"/>
      <c r="HX47" s="939"/>
      <c r="HY47" s="939"/>
      <c r="HZ47" s="939"/>
      <c r="IA47" s="939"/>
      <c r="IB47" s="939"/>
      <c r="IC47" s="939"/>
      <c r="ID47" s="939"/>
      <c r="IE47" s="939"/>
      <c r="IF47" s="939"/>
      <c r="IG47" s="939"/>
      <c r="IH47" s="939"/>
      <c r="II47" s="939"/>
      <c r="IJ47" s="939"/>
      <c r="IK47" s="939"/>
      <c r="IL47" s="939"/>
      <c r="IM47" s="939"/>
      <c r="IN47" s="939"/>
      <c r="IO47" s="939"/>
      <c r="IP47" s="939"/>
      <c r="IQ47" s="939"/>
      <c r="IR47" s="939"/>
      <c r="IS47" s="939"/>
      <c r="IT47" s="939"/>
      <c r="IU47" s="939"/>
      <c r="IV47" s="939"/>
      <c r="IW47" s="939"/>
      <c r="IX47" s="939"/>
      <c r="IY47" s="939"/>
      <c r="IZ47" s="939"/>
      <c r="JA47" s="939"/>
      <c r="JB47" s="939"/>
      <c r="JC47" s="939"/>
      <c r="JD47" s="939"/>
      <c r="JE47" s="939"/>
      <c r="JF47" s="939"/>
      <c r="JG47" s="939"/>
      <c r="JH47" s="939"/>
      <c r="JI47" s="939"/>
      <c r="JJ47" s="939"/>
      <c r="JK47" s="939"/>
      <c r="JL47" s="939"/>
      <c r="JM47" s="939"/>
      <c r="JN47" s="939"/>
      <c r="JO47" s="939"/>
      <c r="JP47" s="939"/>
      <c r="JQ47" s="939"/>
      <c r="JR47" s="939"/>
      <c r="JS47" s="939"/>
      <c r="JT47" s="939"/>
      <c r="JU47" s="939"/>
      <c r="JV47" s="939"/>
      <c r="JW47" s="939"/>
      <c r="JX47" s="939"/>
      <c r="JY47" s="939"/>
      <c r="JZ47" s="939"/>
      <c r="KA47" s="939"/>
      <c r="KB47" s="939"/>
      <c r="KC47" s="939"/>
      <c r="KD47" s="939"/>
      <c r="KE47" s="939"/>
      <c r="KF47" s="939"/>
      <c r="KG47" s="939"/>
      <c r="KH47" s="939"/>
      <c r="KI47" s="939"/>
      <c r="KJ47" s="939"/>
      <c r="KK47" s="939"/>
      <c r="KL47" s="939"/>
      <c r="KM47" s="939"/>
      <c r="KN47" s="939"/>
      <c r="KO47" s="939"/>
      <c r="KP47" s="939"/>
      <c r="KQ47" s="939"/>
      <c r="KR47" s="939"/>
      <c r="KS47" s="939"/>
      <c r="KT47" s="939"/>
      <c r="KU47" s="939"/>
      <c r="KV47" s="939"/>
      <c r="KW47" s="939"/>
      <c r="KX47" s="939"/>
      <c r="KY47" s="939"/>
      <c r="KZ47" s="939"/>
      <c r="LA47" s="939"/>
      <c r="LB47" s="939"/>
      <c r="LC47" s="939"/>
      <c r="LD47" s="939"/>
      <c r="LE47" s="939"/>
      <c r="LF47" s="939"/>
      <c r="LG47" s="939"/>
      <c r="LH47" s="939"/>
      <c r="LI47" s="939"/>
      <c r="LJ47" s="939"/>
      <c r="LK47" s="939"/>
      <c r="LL47" s="939"/>
      <c r="LM47" s="939"/>
      <c r="LN47" s="939"/>
      <c r="LO47" s="939"/>
      <c r="LP47" s="939"/>
      <c r="LQ47" s="939"/>
      <c r="LR47" s="939"/>
      <c r="LS47" s="939"/>
      <c r="LT47" s="939"/>
      <c r="LU47" s="939"/>
      <c r="LV47" s="939"/>
      <c r="LW47" s="939"/>
      <c r="LX47" s="939"/>
      <c r="LY47" s="939"/>
      <c r="LZ47" s="939"/>
      <c r="MA47" s="939"/>
      <c r="MB47" s="939"/>
      <c r="MC47" s="939"/>
      <c r="MD47" s="939"/>
      <c r="ME47" s="939"/>
      <c r="MF47" s="939"/>
      <c r="MG47" s="939"/>
      <c r="MH47" s="939"/>
      <c r="MI47" s="939"/>
      <c r="MJ47" s="939"/>
      <c r="MK47" s="939"/>
      <c r="ML47" s="939"/>
      <c r="MM47" s="939"/>
      <c r="MN47" s="939"/>
      <c r="MO47" s="939"/>
      <c r="MP47" s="939"/>
      <c r="MQ47" s="939"/>
      <c r="MR47" s="939"/>
      <c r="MS47" s="939"/>
      <c r="MT47" s="939"/>
      <c r="MU47" s="939"/>
      <c r="MV47" s="939"/>
      <c r="MW47" s="939"/>
      <c r="MX47" s="939"/>
      <c r="MY47" s="939"/>
      <c r="MZ47" s="939"/>
      <c r="NA47" s="939"/>
      <c r="NB47" s="939"/>
      <c r="NC47" s="939"/>
      <c r="ND47" s="939"/>
      <c r="NE47" s="939"/>
      <c r="NF47" s="939"/>
      <c r="NG47" s="939"/>
      <c r="NH47" s="939"/>
      <c r="NI47" s="939"/>
      <c r="NJ47" s="939"/>
      <c r="NK47" s="939"/>
      <c r="NL47" s="939"/>
      <c r="NM47" s="939"/>
      <c r="NN47" s="939"/>
    </row>
    <row r="48" spans="1:378" s="958" customFormat="1" ht="18.5" hidden="1" outlineLevel="1">
      <c r="A48" s="987" t="str">
        <f t="shared" si="38"/>
        <v>5.3</v>
      </c>
      <c r="B48" s="940" t="s">
        <v>1449</v>
      </c>
      <c r="C48" s="1027"/>
      <c r="D48" s="941"/>
      <c r="E48" s="935"/>
      <c r="F48" s="959">
        <f>G47</f>
        <v>46119</v>
      </c>
      <c r="G48" s="960">
        <f>IF(ISBLANK(F48)," - ",IF(H48=0,F48,WORKDAY.INTL(F48,H48,1,Data!$C$3:$C$57)))</f>
        <v>46126</v>
      </c>
      <c r="H48" s="936">
        <v>5</v>
      </c>
      <c r="I48" s="937">
        <v>0</v>
      </c>
      <c r="J48" s="937">
        <f t="shared" ca="1" si="43"/>
        <v>0</v>
      </c>
      <c r="K48" s="938"/>
      <c r="L48" s="955"/>
      <c r="M48" s="955"/>
      <c r="N48" s="968"/>
      <c r="O48" s="939"/>
      <c r="P48" s="939"/>
      <c r="Q48" s="939"/>
      <c r="R48" s="939"/>
      <c r="S48" s="939"/>
      <c r="T48" s="939"/>
      <c r="U48" s="939"/>
      <c r="V48" s="939"/>
      <c r="W48" s="939"/>
      <c r="X48" s="939"/>
      <c r="Y48" s="939"/>
      <c r="Z48" s="939"/>
      <c r="AA48" s="939"/>
      <c r="AB48" s="939"/>
      <c r="AC48" s="939"/>
      <c r="AD48" s="939"/>
      <c r="AE48" s="939"/>
      <c r="AF48" s="939"/>
      <c r="AG48" s="939"/>
      <c r="AH48" s="939"/>
      <c r="AI48" s="939"/>
      <c r="AJ48" s="939"/>
      <c r="AK48" s="939"/>
      <c r="AL48" s="939"/>
      <c r="AM48" s="939"/>
      <c r="AN48" s="939"/>
      <c r="AO48" s="939"/>
      <c r="AP48" s="939"/>
      <c r="AQ48" s="939"/>
      <c r="AR48" s="939"/>
      <c r="AS48" s="939"/>
      <c r="AT48" s="939"/>
      <c r="AU48" s="939"/>
      <c r="AV48" s="939"/>
      <c r="AW48" s="939"/>
      <c r="AX48" s="939"/>
      <c r="AY48" s="939"/>
      <c r="AZ48" s="939"/>
      <c r="BA48" s="939"/>
      <c r="BB48" s="939"/>
      <c r="BC48" s="939"/>
      <c r="BD48" s="939"/>
      <c r="BE48" s="939"/>
      <c r="BF48" s="939"/>
      <c r="BG48" s="939"/>
      <c r="BH48" s="939"/>
      <c r="BI48" s="939"/>
      <c r="BJ48" s="939"/>
      <c r="BK48" s="939"/>
      <c r="BL48" s="939"/>
      <c r="BM48" s="939"/>
      <c r="BN48" s="939"/>
      <c r="BO48" s="939"/>
      <c r="BP48" s="939"/>
      <c r="BQ48" s="939"/>
      <c r="BR48" s="939"/>
      <c r="BS48" s="939"/>
      <c r="BT48" s="939"/>
      <c r="BU48" s="939"/>
      <c r="BV48" s="939"/>
      <c r="BW48" s="939"/>
      <c r="BX48" s="939"/>
      <c r="BY48" s="939"/>
      <c r="BZ48" s="939"/>
      <c r="CA48" s="939"/>
      <c r="CB48" s="939"/>
      <c r="CC48" s="939"/>
      <c r="CD48" s="939"/>
      <c r="CE48" s="939"/>
      <c r="CF48" s="939"/>
      <c r="CG48" s="939"/>
      <c r="CH48" s="939"/>
      <c r="CI48" s="939"/>
      <c r="CJ48" s="939"/>
      <c r="CK48" s="939"/>
      <c r="CL48" s="939"/>
      <c r="CM48" s="939"/>
      <c r="CN48" s="939"/>
      <c r="CO48" s="939"/>
      <c r="CP48" s="939"/>
      <c r="CQ48" s="939"/>
      <c r="CR48" s="939"/>
      <c r="CS48" s="939"/>
      <c r="CT48" s="939"/>
      <c r="CU48" s="939"/>
      <c r="CV48" s="939"/>
      <c r="CW48" s="939"/>
      <c r="CX48" s="939"/>
      <c r="CY48" s="939"/>
      <c r="CZ48" s="939"/>
      <c r="DA48" s="939"/>
      <c r="DB48" s="939"/>
      <c r="DC48" s="939"/>
      <c r="DD48" s="939"/>
      <c r="DE48" s="939"/>
      <c r="DF48" s="939"/>
      <c r="DG48" s="939"/>
      <c r="DH48" s="939"/>
      <c r="DI48" s="939"/>
      <c r="DJ48" s="939"/>
      <c r="DK48" s="939"/>
      <c r="DL48" s="939"/>
      <c r="DM48" s="939"/>
      <c r="DN48" s="939"/>
      <c r="DO48" s="939"/>
      <c r="DP48" s="939"/>
      <c r="DQ48" s="939"/>
      <c r="DR48" s="939"/>
      <c r="DS48" s="939"/>
      <c r="DT48" s="939"/>
      <c r="DU48" s="939"/>
      <c r="DV48" s="939"/>
      <c r="DW48" s="939"/>
      <c r="DX48" s="939"/>
      <c r="DY48" s="939"/>
      <c r="DZ48" s="939"/>
      <c r="EA48" s="939"/>
      <c r="EB48" s="939"/>
      <c r="EC48" s="939"/>
      <c r="ED48" s="939"/>
      <c r="EE48" s="939"/>
      <c r="EF48" s="939"/>
      <c r="EG48" s="939"/>
      <c r="EH48" s="939"/>
      <c r="EI48" s="939"/>
      <c r="EJ48" s="939"/>
      <c r="EK48" s="939"/>
      <c r="EL48" s="939"/>
      <c r="EM48" s="939"/>
      <c r="EN48" s="939"/>
      <c r="EO48" s="939"/>
      <c r="EP48" s="939"/>
      <c r="EQ48" s="939"/>
      <c r="ER48" s="939"/>
      <c r="ES48" s="939"/>
      <c r="ET48" s="939"/>
      <c r="EU48" s="939"/>
      <c r="EV48" s="939"/>
      <c r="EW48" s="939"/>
      <c r="EX48" s="939"/>
      <c r="EY48" s="939"/>
      <c r="EZ48" s="939"/>
      <c r="FA48" s="939"/>
      <c r="FB48" s="939"/>
      <c r="FC48" s="939"/>
      <c r="FD48" s="939"/>
      <c r="FE48" s="939"/>
      <c r="FF48" s="939"/>
      <c r="FG48" s="939"/>
      <c r="FH48" s="939"/>
      <c r="FI48" s="939"/>
      <c r="FJ48" s="939"/>
      <c r="FK48" s="939"/>
      <c r="FL48" s="939"/>
      <c r="FM48" s="939"/>
      <c r="FN48" s="939"/>
      <c r="FO48" s="939"/>
      <c r="FP48" s="939"/>
      <c r="FQ48" s="939"/>
      <c r="FR48" s="939"/>
      <c r="FS48" s="939"/>
      <c r="FT48" s="939"/>
      <c r="FU48" s="939"/>
      <c r="FV48" s="939"/>
      <c r="FW48" s="939"/>
      <c r="FX48" s="939"/>
      <c r="FY48" s="939"/>
      <c r="FZ48" s="939"/>
      <c r="GA48" s="939"/>
      <c r="GB48" s="939"/>
      <c r="GC48" s="939"/>
      <c r="GD48" s="939"/>
      <c r="GE48" s="939"/>
      <c r="GF48" s="939"/>
      <c r="GG48" s="939"/>
      <c r="GH48" s="939"/>
      <c r="GI48" s="939"/>
      <c r="GJ48" s="939"/>
      <c r="GK48" s="939"/>
      <c r="GL48" s="939"/>
      <c r="GM48" s="939"/>
      <c r="GN48" s="939"/>
      <c r="GO48" s="939"/>
      <c r="GP48" s="939"/>
      <c r="GQ48" s="939"/>
      <c r="GR48" s="939"/>
      <c r="GS48" s="939"/>
      <c r="GT48" s="939"/>
      <c r="GU48" s="939"/>
      <c r="GV48" s="939"/>
      <c r="GW48" s="939"/>
      <c r="GX48" s="939"/>
      <c r="GY48" s="939"/>
      <c r="GZ48" s="939"/>
      <c r="HA48" s="939"/>
      <c r="HB48" s="939"/>
      <c r="HC48" s="939"/>
      <c r="HD48" s="939"/>
      <c r="HE48" s="939"/>
      <c r="HF48" s="939"/>
      <c r="HG48" s="939"/>
      <c r="HH48" s="939"/>
      <c r="HI48" s="939"/>
      <c r="HJ48" s="939"/>
      <c r="HK48" s="939"/>
      <c r="HL48" s="939"/>
      <c r="HM48" s="939"/>
      <c r="HN48" s="939"/>
      <c r="HO48" s="939"/>
      <c r="HP48" s="939"/>
      <c r="HQ48" s="939"/>
      <c r="HR48" s="939"/>
      <c r="HS48" s="939"/>
      <c r="HT48" s="939"/>
      <c r="HU48" s="939"/>
      <c r="HV48" s="939"/>
      <c r="HW48" s="939"/>
      <c r="HX48" s="939"/>
      <c r="HY48" s="939"/>
      <c r="HZ48" s="939"/>
      <c r="IA48" s="939"/>
      <c r="IB48" s="939"/>
      <c r="IC48" s="939"/>
      <c r="ID48" s="939"/>
      <c r="IE48" s="939"/>
      <c r="IF48" s="939"/>
      <c r="IG48" s="939"/>
      <c r="IH48" s="939"/>
      <c r="II48" s="939"/>
      <c r="IJ48" s="939"/>
      <c r="IK48" s="939"/>
      <c r="IL48" s="939"/>
      <c r="IM48" s="939"/>
      <c r="IN48" s="939"/>
      <c r="IO48" s="939"/>
      <c r="IP48" s="939"/>
      <c r="IQ48" s="939"/>
      <c r="IR48" s="939"/>
      <c r="IS48" s="939"/>
      <c r="IT48" s="939"/>
      <c r="IU48" s="939"/>
      <c r="IV48" s="939"/>
      <c r="IW48" s="939"/>
      <c r="IX48" s="939"/>
      <c r="IY48" s="939"/>
      <c r="IZ48" s="939"/>
      <c r="JA48" s="939"/>
      <c r="JB48" s="939"/>
      <c r="JC48" s="939"/>
      <c r="JD48" s="939"/>
      <c r="JE48" s="939"/>
      <c r="JF48" s="939"/>
      <c r="JG48" s="939"/>
      <c r="JH48" s="939"/>
      <c r="JI48" s="939"/>
      <c r="JJ48" s="939"/>
      <c r="JK48" s="939"/>
      <c r="JL48" s="939"/>
      <c r="JM48" s="939"/>
      <c r="JN48" s="939"/>
      <c r="JO48" s="939"/>
      <c r="JP48" s="939"/>
      <c r="JQ48" s="939"/>
      <c r="JR48" s="939"/>
      <c r="JS48" s="939"/>
      <c r="JT48" s="939"/>
      <c r="JU48" s="939"/>
      <c r="JV48" s="939"/>
      <c r="JW48" s="939"/>
      <c r="JX48" s="939"/>
      <c r="JY48" s="939"/>
      <c r="JZ48" s="939"/>
      <c r="KA48" s="939"/>
      <c r="KB48" s="939"/>
      <c r="KC48" s="939"/>
      <c r="KD48" s="939"/>
      <c r="KE48" s="939"/>
      <c r="KF48" s="939"/>
      <c r="KG48" s="939"/>
      <c r="KH48" s="939"/>
      <c r="KI48" s="939"/>
      <c r="KJ48" s="939"/>
      <c r="KK48" s="939"/>
      <c r="KL48" s="939"/>
      <c r="KM48" s="939"/>
      <c r="KN48" s="939"/>
      <c r="KO48" s="939"/>
      <c r="KP48" s="939"/>
      <c r="KQ48" s="939"/>
      <c r="KR48" s="939"/>
      <c r="KS48" s="939"/>
      <c r="KT48" s="939"/>
      <c r="KU48" s="939"/>
      <c r="KV48" s="939"/>
      <c r="KW48" s="939"/>
      <c r="KX48" s="939"/>
      <c r="KY48" s="939"/>
      <c r="KZ48" s="939"/>
      <c r="LA48" s="939"/>
      <c r="LB48" s="939"/>
      <c r="LC48" s="939"/>
      <c r="LD48" s="939"/>
      <c r="LE48" s="939"/>
      <c r="LF48" s="939"/>
      <c r="LG48" s="939"/>
      <c r="LH48" s="939"/>
      <c r="LI48" s="939"/>
      <c r="LJ48" s="939"/>
      <c r="LK48" s="939"/>
      <c r="LL48" s="939"/>
      <c r="LM48" s="939"/>
      <c r="LN48" s="939"/>
      <c r="LO48" s="939"/>
      <c r="LP48" s="939"/>
      <c r="LQ48" s="939"/>
      <c r="LR48" s="939"/>
      <c r="LS48" s="939"/>
      <c r="LT48" s="939"/>
      <c r="LU48" s="939"/>
      <c r="LV48" s="939"/>
      <c r="LW48" s="939"/>
      <c r="LX48" s="939"/>
      <c r="LY48" s="939"/>
      <c r="LZ48" s="939"/>
      <c r="MA48" s="939"/>
      <c r="MB48" s="939"/>
      <c r="MC48" s="939"/>
      <c r="MD48" s="939"/>
      <c r="ME48" s="939"/>
      <c r="MF48" s="939"/>
      <c r="MG48" s="939"/>
      <c r="MH48" s="939"/>
      <c r="MI48" s="939"/>
      <c r="MJ48" s="939"/>
      <c r="MK48" s="939"/>
      <c r="ML48" s="939"/>
      <c r="MM48" s="939"/>
      <c r="MN48" s="939"/>
      <c r="MO48" s="939"/>
      <c r="MP48" s="939"/>
      <c r="MQ48" s="939"/>
      <c r="MR48" s="939"/>
      <c r="MS48" s="939"/>
      <c r="MT48" s="939"/>
      <c r="MU48" s="939"/>
      <c r="MV48" s="939"/>
      <c r="MW48" s="939"/>
      <c r="MX48" s="939"/>
      <c r="MY48" s="939"/>
      <c r="MZ48" s="939"/>
      <c r="NA48" s="939"/>
      <c r="NB48" s="939"/>
      <c r="NC48" s="939"/>
      <c r="ND48" s="939"/>
      <c r="NE48" s="939"/>
      <c r="NF48" s="939"/>
      <c r="NG48" s="939"/>
      <c r="NH48" s="939"/>
      <c r="NI48" s="939"/>
      <c r="NJ48" s="939"/>
      <c r="NK48" s="939"/>
      <c r="NL48" s="939"/>
      <c r="NM48" s="939"/>
      <c r="NN48" s="939"/>
    </row>
    <row r="49" spans="1:378" s="980" customFormat="1" ht="24" hidden="1" outlineLevel="1">
      <c r="A49" s="988" t="str">
        <f t="shared" si="38"/>
        <v>5.4</v>
      </c>
      <c r="B49" s="949" t="str">
        <f>B46&amp;" Post Review Modifications - If Applicable"</f>
        <v>Civil Design Post Review Modifications - If Applicable</v>
      </c>
      <c r="C49" s="1028"/>
      <c r="D49" s="950"/>
      <c r="E49" s="951"/>
      <c r="F49" s="961">
        <f>G48</f>
        <v>46126</v>
      </c>
      <c r="G49" s="962">
        <f>IF(ISBLANK(F49)," - ",IF(H49=0,F49,WORKDAY.INTL(F49,H49,1,Data!$C$3:$C$57)))</f>
        <v>46133</v>
      </c>
      <c r="H49" s="952">
        <v>5</v>
      </c>
      <c r="I49" s="953">
        <v>0</v>
      </c>
      <c r="J49" s="953">
        <f t="shared" ca="1" si="43"/>
        <v>0</v>
      </c>
      <c r="K49" s="954"/>
      <c r="L49" s="978"/>
      <c r="M49" s="978"/>
      <c r="N49" s="979"/>
      <c r="O49" s="948"/>
      <c r="P49" s="948"/>
      <c r="Q49" s="948"/>
      <c r="R49" s="948"/>
      <c r="S49" s="948"/>
      <c r="T49" s="948"/>
      <c r="U49" s="948"/>
      <c r="V49" s="948"/>
      <c r="W49" s="948"/>
      <c r="X49" s="948"/>
      <c r="Y49" s="948"/>
      <c r="Z49" s="948"/>
      <c r="AA49" s="948"/>
      <c r="AB49" s="948"/>
      <c r="AC49" s="948"/>
      <c r="AD49" s="948"/>
      <c r="AE49" s="948"/>
      <c r="AF49" s="948"/>
      <c r="AG49" s="948"/>
      <c r="AH49" s="948"/>
      <c r="AI49" s="948"/>
      <c r="AJ49" s="948"/>
      <c r="AK49" s="948"/>
      <c r="AL49" s="948"/>
      <c r="AM49" s="948"/>
      <c r="AN49" s="948"/>
      <c r="AO49" s="948"/>
      <c r="AP49" s="948"/>
      <c r="AQ49" s="948"/>
      <c r="AR49" s="948"/>
      <c r="AS49" s="948"/>
      <c r="AT49" s="948"/>
      <c r="AU49" s="948"/>
      <c r="AV49" s="948"/>
      <c r="AW49" s="948"/>
      <c r="AX49" s="948"/>
      <c r="AY49" s="948"/>
      <c r="AZ49" s="948"/>
      <c r="BA49" s="948"/>
      <c r="BB49" s="948"/>
      <c r="BC49" s="948"/>
      <c r="BD49" s="948"/>
      <c r="BE49" s="948"/>
      <c r="BF49" s="948"/>
      <c r="BG49" s="948"/>
      <c r="BH49" s="948"/>
      <c r="BI49" s="948"/>
      <c r="BJ49" s="948"/>
      <c r="BK49" s="948"/>
      <c r="BL49" s="948"/>
      <c r="BM49" s="948"/>
      <c r="BN49" s="948"/>
      <c r="BO49" s="948"/>
      <c r="BP49" s="948"/>
      <c r="BQ49" s="948"/>
      <c r="BR49" s="948"/>
      <c r="BS49" s="948"/>
      <c r="BT49" s="948"/>
      <c r="BU49" s="948"/>
      <c r="BV49" s="948"/>
      <c r="BW49" s="948"/>
      <c r="BX49" s="948"/>
      <c r="BY49" s="948"/>
      <c r="BZ49" s="948"/>
      <c r="CA49" s="948"/>
      <c r="CB49" s="948"/>
      <c r="CC49" s="948"/>
      <c r="CD49" s="948"/>
      <c r="CE49" s="948"/>
      <c r="CF49" s="948"/>
      <c r="CG49" s="948"/>
      <c r="CH49" s="948"/>
      <c r="CI49" s="948"/>
      <c r="CJ49" s="948"/>
      <c r="CK49" s="948"/>
      <c r="CL49" s="948"/>
      <c r="CM49" s="948"/>
      <c r="CN49" s="948"/>
      <c r="CO49" s="948"/>
      <c r="CP49" s="948"/>
      <c r="CQ49" s="948"/>
      <c r="CR49" s="948"/>
      <c r="CS49" s="948"/>
      <c r="CT49" s="948"/>
      <c r="CU49" s="948"/>
      <c r="CV49" s="948"/>
      <c r="CW49" s="948"/>
      <c r="CX49" s="948"/>
      <c r="CY49" s="948"/>
      <c r="CZ49" s="948"/>
      <c r="DA49" s="948"/>
      <c r="DB49" s="948"/>
      <c r="DC49" s="948"/>
      <c r="DD49" s="948"/>
      <c r="DE49" s="948"/>
      <c r="DF49" s="948"/>
      <c r="DG49" s="948"/>
      <c r="DH49" s="948"/>
      <c r="DI49" s="948"/>
      <c r="DJ49" s="948"/>
      <c r="DK49" s="948"/>
      <c r="DL49" s="948"/>
      <c r="DM49" s="948"/>
      <c r="DN49" s="948"/>
      <c r="DO49" s="948"/>
      <c r="DP49" s="948"/>
      <c r="DQ49" s="948"/>
      <c r="DR49" s="948"/>
      <c r="DS49" s="948"/>
      <c r="DT49" s="948"/>
      <c r="DU49" s="948"/>
      <c r="DV49" s="948"/>
      <c r="DW49" s="948"/>
      <c r="DX49" s="948"/>
      <c r="DY49" s="948"/>
      <c r="DZ49" s="948"/>
      <c r="EA49" s="948"/>
      <c r="EB49" s="948"/>
      <c r="EC49" s="948"/>
      <c r="ED49" s="948"/>
      <c r="EE49" s="948"/>
      <c r="EF49" s="948"/>
      <c r="EG49" s="948"/>
      <c r="EH49" s="948"/>
      <c r="EI49" s="948"/>
      <c r="EJ49" s="948"/>
      <c r="EK49" s="948"/>
      <c r="EL49" s="948"/>
      <c r="EM49" s="948"/>
      <c r="EN49" s="948"/>
      <c r="EO49" s="948"/>
      <c r="EP49" s="948"/>
      <c r="EQ49" s="948"/>
      <c r="ER49" s="948"/>
      <c r="ES49" s="948"/>
      <c r="ET49" s="948"/>
      <c r="EU49" s="948"/>
      <c r="EV49" s="948"/>
      <c r="EW49" s="948"/>
      <c r="EX49" s="948"/>
      <c r="EY49" s="948"/>
      <c r="EZ49" s="948"/>
      <c r="FA49" s="948"/>
      <c r="FB49" s="948"/>
      <c r="FC49" s="948"/>
      <c r="FD49" s="948"/>
      <c r="FE49" s="948"/>
      <c r="FF49" s="948"/>
      <c r="FG49" s="948"/>
      <c r="FH49" s="948"/>
      <c r="FI49" s="948"/>
      <c r="FJ49" s="948"/>
      <c r="FK49" s="948"/>
      <c r="FL49" s="948"/>
      <c r="FM49" s="948"/>
      <c r="FN49" s="948"/>
      <c r="FO49" s="948"/>
      <c r="FP49" s="948"/>
      <c r="FQ49" s="948"/>
      <c r="FR49" s="948"/>
      <c r="FS49" s="948"/>
      <c r="FT49" s="948"/>
      <c r="FU49" s="948"/>
      <c r="FV49" s="948"/>
      <c r="FW49" s="948"/>
      <c r="FX49" s="948"/>
      <c r="FY49" s="948"/>
      <c r="FZ49" s="948"/>
      <c r="GA49" s="948"/>
      <c r="GB49" s="948"/>
      <c r="GC49" s="948"/>
      <c r="GD49" s="948"/>
      <c r="GE49" s="948"/>
      <c r="GF49" s="948"/>
      <c r="GG49" s="948"/>
      <c r="GH49" s="948"/>
      <c r="GI49" s="948"/>
      <c r="GJ49" s="948"/>
      <c r="GK49" s="948"/>
      <c r="GL49" s="948"/>
      <c r="GM49" s="948"/>
      <c r="GN49" s="948"/>
      <c r="GO49" s="948"/>
      <c r="GP49" s="948"/>
      <c r="GQ49" s="948"/>
      <c r="GR49" s="948"/>
      <c r="GS49" s="948"/>
      <c r="GT49" s="948"/>
      <c r="GU49" s="948"/>
      <c r="GV49" s="948"/>
      <c r="GW49" s="948"/>
      <c r="GX49" s="948"/>
      <c r="GY49" s="948"/>
      <c r="GZ49" s="948"/>
      <c r="HA49" s="948"/>
      <c r="HB49" s="948"/>
      <c r="HC49" s="948"/>
      <c r="HD49" s="948"/>
      <c r="HE49" s="948"/>
      <c r="HF49" s="948"/>
      <c r="HG49" s="948"/>
      <c r="HH49" s="948"/>
      <c r="HI49" s="948"/>
      <c r="HJ49" s="948"/>
      <c r="HK49" s="948"/>
      <c r="HL49" s="948"/>
      <c r="HM49" s="948"/>
      <c r="HN49" s="948"/>
      <c r="HO49" s="948"/>
      <c r="HP49" s="948"/>
      <c r="HQ49" s="948"/>
      <c r="HR49" s="948"/>
      <c r="HS49" s="948"/>
      <c r="HT49" s="948"/>
      <c r="HU49" s="948"/>
      <c r="HV49" s="948"/>
      <c r="HW49" s="948"/>
      <c r="HX49" s="948"/>
      <c r="HY49" s="948"/>
      <c r="HZ49" s="948"/>
      <c r="IA49" s="948"/>
      <c r="IB49" s="948"/>
      <c r="IC49" s="948"/>
      <c r="ID49" s="948"/>
      <c r="IE49" s="948"/>
      <c r="IF49" s="948"/>
      <c r="IG49" s="948"/>
      <c r="IH49" s="948"/>
      <c r="II49" s="948"/>
      <c r="IJ49" s="948"/>
      <c r="IK49" s="948"/>
      <c r="IL49" s="948"/>
      <c r="IM49" s="948"/>
      <c r="IN49" s="948"/>
      <c r="IO49" s="948"/>
      <c r="IP49" s="948"/>
      <c r="IQ49" s="948"/>
      <c r="IR49" s="948"/>
      <c r="IS49" s="948"/>
      <c r="IT49" s="948"/>
      <c r="IU49" s="948"/>
      <c r="IV49" s="948"/>
      <c r="IW49" s="948"/>
      <c r="IX49" s="948"/>
      <c r="IY49" s="948"/>
      <c r="IZ49" s="948"/>
      <c r="JA49" s="948"/>
      <c r="JB49" s="948"/>
      <c r="JC49" s="948"/>
      <c r="JD49" s="948"/>
      <c r="JE49" s="948"/>
      <c r="JF49" s="948"/>
      <c r="JG49" s="948"/>
      <c r="JH49" s="948"/>
      <c r="JI49" s="948"/>
      <c r="JJ49" s="948"/>
      <c r="JK49" s="948"/>
      <c r="JL49" s="948"/>
      <c r="JM49" s="948"/>
      <c r="JN49" s="948"/>
      <c r="JO49" s="948"/>
      <c r="JP49" s="948"/>
      <c r="JQ49" s="948"/>
      <c r="JR49" s="948"/>
      <c r="JS49" s="948"/>
      <c r="JT49" s="948"/>
      <c r="JU49" s="948"/>
      <c r="JV49" s="948"/>
      <c r="JW49" s="948"/>
      <c r="JX49" s="948"/>
      <c r="JY49" s="948"/>
      <c r="JZ49" s="948"/>
      <c r="KA49" s="948"/>
      <c r="KB49" s="948"/>
      <c r="KC49" s="948"/>
      <c r="KD49" s="948"/>
      <c r="KE49" s="948"/>
      <c r="KF49" s="948"/>
      <c r="KG49" s="948"/>
      <c r="KH49" s="948"/>
      <c r="KI49" s="948"/>
      <c r="KJ49" s="948"/>
      <c r="KK49" s="948"/>
      <c r="KL49" s="948"/>
      <c r="KM49" s="948"/>
      <c r="KN49" s="948"/>
      <c r="KO49" s="948"/>
      <c r="KP49" s="948"/>
      <c r="KQ49" s="948"/>
      <c r="KR49" s="948"/>
      <c r="KS49" s="948"/>
      <c r="KT49" s="948"/>
      <c r="KU49" s="948"/>
      <c r="KV49" s="948"/>
      <c r="KW49" s="948"/>
      <c r="KX49" s="948"/>
      <c r="KY49" s="948"/>
      <c r="KZ49" s="948"/>
      <c r="LA49" s="948"/>
      <c r="LB49" s="948"/>
      <c r="LC49" s="948"/>
      <c r="LD49" s="948"/>
      <c r="LE49" s="948"/>
      <c r="LF49" s="948"/>
      <c r="LG49" s="948"/>
      <c r="LH49" s="948"/>
      <c r="LI49" s="948"/>
      <c r="LJ49" s="948"/>
      <c r="LK49" s="948"/>
      <c r="LL49" s="948"/>
      <c r="LM49" s="948"/>
      <c r="LN49" s="948"/>
      <c r="LO49" s="948"/>
      <c r="LP49" s="948"/>
      <c r="LQ49" s="948"/>
      <c r="LR49" s="948"/>
      <c r="LS49" s="948"/>
      <c r="LT49" s="948"/>
      <c r="LU49" s="948"/>
      <c r="LV49" s="948"/>
      <c r="LW49" s="948"/>
      <c r="LX49" s="948"/>
      <c r="LY49" s="948"/>
      <c r="LZ49" s="948"/>
      <c r="MA49" s="948"/>
      <c r="MB49" s="948"/>
      <c r="MC49" s="948"/>
      <c r="MD49" s="948"/>
      <c r="ME49" s="948"/>
      <c r="MF49" s="948"/>
      <c r="MG49" s="948"/>
      <c r="MH49" s="948"/>
      <c r="MI49" s="948"/>
      <c r="MJ49" s="948"/>
      <c r="MK49" s="948"/>
      <c r="ML49" s="948"/>
      <c r="MM49" s="948"/>
      <c r="MN49" s="948"/>
      <c r="MO49" s="948"/>
      <c r="MP49" s="948"/>
      <c r="MQ49" s="948"/>
      <c r="MR49" s="948"/>
      <c r="MS49" s="948"/>
      <c r="MT49" s="948"/>
      <c r="MU49" s="948"/>
      <c r="MV49" s="948"/>
      <c r="MW49" s="948"/>
      <c r="MX49" s="948"/>
      <c r="MY49" s="948"/>
      <c r="MZ49" s="948"/>
      <c r="NA49" s="948"/>
      <c r="NB49" s="948"/>
      <c r="NC49" s="948"/>
      <c r="ND49" s="948"/>
      <c r="NE49" s="948"/>
      <c r="NF49" s="948"/>
      <c r="NG49" s="948"/>
      <c r="NH49" s="948"/>
      <c r="NI49" s="948"/>
      <c r="NJ49" s="948"/>
      <c r="NK49" s="948"/>
      <c r="NL49" s="948"/>
      <c r="NM49" s="948"/>
      <c r="NN49" s="948"/>
    </row>
    <row r="50" spans="1:378" s="958" customFormat="1" ht="18.5" hidden="1" outlineLevel="1">
      <c r="A50" s="989" t="str">
        <f t="shared" si="38"/>
        <v>5.5</v>
      </c>
      <c r="B50" s="970" t="s">
        <v>1439</v>
      </c>
      <c r="C50" s="1029"/>
      <c r="D50" s="971"/>
      <c r="E50" s="972"/>
      <c r="F50" s="973">
        <v>45695</v>
      </c>
      <c r="G50" s="974">
        <f>IF(ISBLANK(F50)," - ",IF(H50=0,F50,WORKDAY.INTL(F50,H50,1,Data!$C$3:$C$57)))</f>
        <v>46104</v>
      </c>
      <c r="H50" s="975">
        <v>260</v>
      </c>
      <c r="I50" s="976">
        <v>0.85</v>
      </c>
      <c r="J50" s="976">
        <f t="shared" ca="1" si="43"/>
        <v>0.9511002444987775</v>
      </c>
      <c r="K50" s="977"/>
      <c r="L50" s="955"/>
      <c r="M50" s="955"/>
      <c r="N50" s="968"/>
      <c r="O50" s="939"/>
      <c r="P50" s="939"/>
      <c r="Q50" s="939"/>
      <c r="R50" s="939"/>
      <c r="S50" s="939"/>
      <c r="T50" s="939"/>
      <c r="U50" s="939"/>
      <c r="V50" s="939"/>
      <c r="W50" s="939"/>
      <c r="X50" s="939"/>
      <c r="Y50" s="939"/>
      <c r="Z50" s="939"/>
      <c r="AA50" s="939"/>
      <c r="AB50" s="939"/>
      <c r="AC50" s="939"/>
      <c r="AD50" s="939"/>
      <c r="AE50" s="939"/>
      <c r="AF50" s="939"/>
      <c r="AG50" s="939"/>
      <c r="AH50" s="939"/>
      <c r="AI50" s="939"/>
      <c r="AJ50" s="939"/>
      <c r="AK50" s="939"/>
      <c r="AL50" s="939"/>
      <c r="AM50" s="939"/>
      <c r="AN50" s="939"/>
      <c r="AO50" s="939"/>
      <c r="AP50" s="939"/>
      <c r="AQ50" s="939"/>
      <c r="AR50" s="939"/>
      <c r="AS50" s="939"/>
      <c r="AT50" s="939"/>
      <c r="AU50" s="939"/>
      <c r="AV50" s="939"/>
      <c r="AW50" s="939"/>
      <c r="AX50" s="939"/>
      <c r="AY50" s="939"/>
      <c r="AZ50" s="939"/>
      <c r="BA50" s="939"/>
      <c r="BB50" s="939"/>
      <c r="BC50" s="939"/>
      <c r="BD50" s="939"/>
      <c r="BE50" s="939"/>
      <c r="BF50" s="939"/>
      <c r="BG50" s="939"/>
      <c r="BH50" s="939"/>
      <c r="BI50" s="939"/>
      <c r="BJ50" s="939"/>
      <c r="BK50" s="939"/>
      <c r="BL50" s="939"/>
      <c r="BM50" s="939"/>
      <c r="BN50" s="939"/>
      <c r="BO50" s="939"/>
      <c r="BP50" s="939"/>
      <c r="BQ50" s="939"/>
      <c r="BR50" s="939"/>
      <c r="BS50" s="939"/>
      <c r="BT50" s="939"/>
      <c r="BU50" s="939"/>
      <c r="BV50" s="939"/>
      <c r="BW50" s="939"/>
      <c r="BX50" s="939"/>
      <c r="BY50" s="939"/>
      <c r="BZ50" s="939"/>
      <c r="CA50" s="939"/>
      <c r="CB50" s="939"/>
      <c r="CC50" s="939"/>
      <c r="CD50" s="939"/>
      <c r="CE50" s="939"/>
      <c r="CF50" s="939"/>
      <c r="CG50" s="939"/>
      <c r="CH50" s="939"/>
      <c r="CI50" s="939"/>
      <c r="CJ50" s="939"/>
      <c r="CK50" s="939"/>
      <c r="CL50" s="939"/>
      <c r="CM50" s="939"/>
      <c r="CN50" s="939"/>
      <c r="CO50" s="939"/>
      <c r="CP50" s="939"/>
      <c r="CQ50" s="939"/>
      <c r="CR50" s="939"/>
      <c r="CS50" s="939"/>
      <c r="CT50" s="939"/>
      <c r="CU50" s="939"/>
      <c r="CV50" s="939"/>
      <c r="CW50" s="939"/>
      <c r="CX50" s="939"/>
      <c r="CY50" s="939"/>
      <c r="CZ50" s="939"/>
      <c r="DA50" s="939"/>
      <c r="DB50" s="939"/>
      <c r="DC50" s="939"/>
      <c r="DD50" s="939"/>
      <c r="DE50" s="939"/>
      <c r="DF50" s="939"/>
      <c r="DG50" s="939"/>
      <c r="DH50" s="939"/>
      <c r="DI50" s="939"/>
      <c r="DJ50" s="939"/>
      <c r="DK50" s="939"/>
      <c r="DL50" s="939"/>
      <c r="DM50" s="939"/>
      <c r="DN50" s="939"/>
      <c r="DO50" s="939"/>
      <c r="DP50" s="939"/>
      <c r="DQ50" s="939"/>
      <c r="DR50" s="939"/>
      <c r="DS50" s="939"/>
      <c r="DT50" s="939"/>
      <c r="DU50" s="939"/>
      <c r="DV50" s="939"/>
      <c r="DW50" s="939"/>
      <c r="DX50" s="939"/>
      <c r="DY50" s="939"/>
      <c r="DZ50" s="939"/>
      <c r="EA50" s="939"/>
      <c r="EB50" s="939"/>
      <c r="EC50" s="939"/>
      <c r="ED50" s="939"/>
      <c r="EE50" s="939"/>
      <c r="EF50" s="939"/>
      <c r="EG50" s="939"/>
      <c r="EH50" s="939"/>
      <c r="EI50" s="939"/>
      <c r="EJ50" s="939"/>
      <c r="EK50" s="939"/>
      <c r="EL50" s="939"/>
      <c r="EM50" s="939"/>
      <c r="EN50" s="939"/>
      <c r="EO50" s="939"/>
      <c r="EP50" s="939"/>
      <c r="EQ50" s="939"/>
      <c r="ER50" s="939"/>
      <c r="ES50" s="939"/>
      <c r="ET50" s="939"/>
      <c r="EU50" s="939"/>
      <c r="EV50" s="939"/>
      <c r="EW50" s="939"/>
      <c r="EX50" s="939"/>
      <c r="EY50" s="939"/>
      <c r="EZ50" s="939"/>
      <c r="FA50" s="939"/>
      <c r="FB50" s="939"/>
      <c r="FC50" s="939"/>
      <c r="FD50" s="939"/>
      <c r="FE50" s="939"/>
      <c r="FF50" s="939"/>
      <c r="FG50" s="939"/>
      <c r="FH50" s="939"/>
      <c r="FI50" s="939"/>
      <c r="FJ50" s="939"/>
      <c r="FK50" s="939"/>
      <c r="FL50" s="939"/>
      <c r="FM50" s="939"/>
      <c r="FN50" s="939"/>
      <c r="FO50" s="939"/>
      <c r="FP50" s="939"/>
      <c r="FQ50" s="939"/>
      <c r="FR50" s="939"/>
      <c r="FS50" s="939"/>
      <c r="FT50" s="939"/>
      <c r="FU50" s="939"/>
      <c r="FV50" s="939"/>
      <c r="FW50" s="939"/>
      <c r="FX50" s="939"/>
      <c r="FY50" s="939"/>
      <c r="FZ50" s="939"/>
      <c r="GA50" s="939"/>
      <c r="GB50" s="939"/>
      <c r="GC50" s="939"/>
      <c r="GD50" s="939"/>
      <c r="GE50" s="939"/>
      <c r="GF50" s="939"/>
      <c r="GG50" s="939"/>
      <c r="GH50" s="939"/>
      <c r="GI50" s="939"/>
      <c r="GJ50" s="939"/>
      <c r="GK50" s="939"/>
      <c r="GL50" s="939"/>
      <c r="GM50" s="939"/>
      <c r="GN50" s="939"/>
      <c r="GO50" s="939"/>
      <c r="GP50" s="939"/>
      <c r="GQ50" s="939"/>
      <c r="GR50" s="939"/>
      <c r="GS50" s="939"/>
      <c r="GT50" s="939"/>
      <c r="GU50" s="939"/>
      <c r="GV50" s="939"/>
      <c r="GW50" s="939"/>
      <c r="GX50" s="939"/>
      <c r="GY50" s="939"/>
      <c r="GZ50" s="939"/>
      <c r="HA50" s="939"/>
      <c r="HB50" s="939"/>
      <c r="HC50" s="939"/>
      <c r="HD50" s="939"/>
      <c r="HE50" s="939"/>
      <c r="HF50" s="939"/>
      <c r="HG50" s="939"/>
      <c r="HH50" s="939"/>
      <c r="HI50" s="939"/>
      <c r="HJ50" s="939"/>
      <c r="HK50" s="939"/>
      <c r="HL50" s="939"/>
      <c r="HM50" s="939"/>
      <c r="HN50" s="939"/>
      <c r="HO50" s="939"/>
      <c r="HP50" s="939"/>
      <c r="HQ50" s="939"/>
      <c r="HR50" s="939"/>
      <c r="HS50" s="939"/>
      <c r="HT50" s="939"/>
      <c r="HU50" s="939"/>
      <c r="HV50" s="939"/>
      <c r="HW50" s="939"/>
      <c r="HX50" s="939"/>
      <c r="HY50" s="939"/>
      <c r="HZ50" s="939"/>
      <c r="IA50" s="939"/>
      <c r="IB50" s="939"/>
      <c r="IC50" s="939"/>
      <c r="ID50" s="939"/>
      <c r="IE50" s="939"/>
      <c r="IF50" s="939"/>
      <c r="IG50" s="939"/>
      <c r="IH50" s="939"/>
      <c r="II50" s="939"/>
      <c r="IJ50" s="939"/>
      <c r="IK50" s="939"/>
      <c r="IL50" s="939"/>
      <c r="IM50" s="939"/>
      <c r="IN50" s="939"/>
      <c r="IO50" s="939"/>
      <c r="IP50" s="939"/>
      <c r="IQ50" s="939"/>
      <c r="IR50" s="939"/>
      <c r="IS50" s="939"/>
      <c r="IT50" s="939"/>
      <c r="IU50" s="939"/>
      <c r="IV50" s="939"/>
      <c r="IW50" s="939"/>
      <c r="IX50" s="939"/>
      <c r="IY50" s="939"/>
      <c r="IZ50" s="939"/>
      <c r="JA50" s="939"/>
      <c r="JB50" s="939"/>
      <c r="JC50" s="939"/>
      <c r="JD50" s="939"/>
      <c r="JE50" s="939"/>
      <c r="JF50" s="939"/>
      <c r="JG50" s="939"/>
      <c r="JH50" s="939"/>
      <c r="JI50" s="939"/>
      <c r="JJ50" s="939"/>
      <c r="JK50" s="939"/>
      <c r="JL50" s="939"/>
      <c r="JM50" s="939"/>
      <c r="JN50" s="939"/>
      <c r="JO50" s="939"/>
      <c r="JP50" s="939"/>
      <c r="JQ50" s="939"/>
      <c r="JR50" s="939"/>
      <c r="JS50" s="939"/>
      <c r="JT50" s="939"/>
      <c r="JU50" s="939"/>
      <c r="JV50" s="939"/>
      <c r="JW50" s="939"/>
      <c r="JX50" s="939"/>
      <c r="JY50" s="939"/>
      <c r="JZ50" s="939"/>
      <c r="KA50" s="939"/>
      <c r="KB50" s="939"/>
      <c r="KC50" s="939"/>
      <c r="KD50" s="939"/>
      <c r="KE50" s="939"/>
      <c r="KF50" s="939"/>
      <c r="KG50" s="939"/>
      <c r="KH50" s="939"/>
      <c r="KI50" s="939"/>
      <c r="KJ50" s="939"/>
      <c r="KK50" s="939"/>
      <c r="KL50" s="939"/>
      <c r="KM50" s="939"/>
      <c r="KN50" s="939"/>
      <c r="KO50" s="939"/>
      <c r="KP50" s="939"/>
      <c r="KQ50" s="939"/>
      <c r="KR50" s="939"/>
      <c r="KS50" s="939"/>
      <c r="KT50" s="939"/>
      <c r="KU50" s="939"/>
      <c r="KV50" s="939"/>
      <c r="KW50" s="939"/>
      <c r="KX50" s="939"/>
      <c r="KY50" s="939"/>
      <c r="KZ50" s="939"/>
      <c r="LA50" s="939"/>
      <c r="LB50" s="939"/>
      <c r="LC50" s="939"/>
      <c r="LD50" s="939"/>
      <c r="LE50" s="939"/>
      <c r="LF50" s="939"/>
      <c r="LG50" s="939"/>
      <c r="LH50" s="939"/>
      <c r="LI50" s="939"/>
      <c r="LJ50" s="939"/>
      <c r="LK50" s="939"/>
      <c r="LL50" s="939"/>
      <c r="LM50" s="939"/>
      <c r="LN50" s="939"/>
      <c r="LO50" s="939"/>
      <c r="LP50" s="939"/>
      <c r="LQ50" s="939"/>
      <c r="LR50" s="939"/>
      <c r="LS50" s="939"/>
      <c r="LT50" s="939"/>
      <c r="LU50" s="939"/>
      <c r="LV50" s="939"/>
      <c r="LW50" s="939"/>
      <c r="LX50" s="939"/>
      <c r="LY50" s="939"/>
      <c r="LZ50" s="939"/>
      <c r="MA50" s="939"/>
      <c r="MB50" s="939"/>
      <c r="MC50" s="939"/>
      <c r="MD50" s="939"/>
      <c r="ME50" s="939"/>
      <c r="MF50" s="939"/>
      <c r="MG50" s="939"/>
      <c r="MH50" s="939"/>
      <c r="MI50" s="939"/>
      <c r="MJ50" s="939"/>
      <c r="MK50" s="939"/>
      <c r="ML50" s="939"/>
      <c r="MM50" s="939"/>
      <c r="MN50" s="939"/>
      <c r="MO50" s="939"/>
      <c r="MP50" s="939"/>
      <c r="MQ50" s="939"/>
      <c r="MR50" s="939"/>
      <c r="MS50" s="939"/>
      <c r="MT50" s="939"/>
      <c r="MU50" s="939"/>
      <c r="MV50" s="939"/>
      <c r="MW50" s="939"/>
      <c r="MX50" s="939"/>
      <c r="MY50" s="939"/>
      <c r="MZ50" s="939"/>
      <c r="NA50" s="939"/>
      <c r="NB50" s="939"/>
      <c r="NC50" s="939"/>
      <c r="ND50" s="939"/>
      <c r="NE50" s="939"/>
      <c r="NF50" s="939"/>
      <c r="NG50" s="939"/>
      <c r="NH50" s="939"/>
      <c r="NI50" s="939"/>
      <c r="NJ50" s="939"/>
      <c r="NK50" s="939"/>
      <c r="NL50" s="939"/>
      <c r="NM50" s="939"/>
      <c r="NN50" s="939"/>
    </row>
    <row r="51" spans="1:378" s="958" customFormat="1" ht="18.5" hidden="1" outlineLevel="1">
      <c r="A51" s="987" t="str">
        <f t="shared" si="38"/>
        <v>5.6</v>
      </c>
      <c r="B51" s="940" t="s">
        <v>1450</v>
      </c>
      <c r="C51" s="1027"/>
      <c r="D51" s="941"/>
      <c r="E51" s="935"/>
      <c r="F51" s="959">
        <f>G50</f>
        <v>46104</v>
      </c>
      <c r="G51" s="960">
        <f>IF(ISBLANK(F51)," - ",IF(H51=0,F51,WORKDAY.INTL(F51,H51,1,Data!$C$3:$C$57)))</f>
        <v>46111</v>
      </c>
      <c r="H51" s="936">
        <v>5</v>
      </c>
      <c r="I51" s="937">
        <v>0</v>
      </c>
      <c r="J51" s="937">
        <f t="shared" ca="1" si="43"/>
        <v>0</v>
      </c>
      <c r="K51" s="938"/>
      <c r="L51" s="955"/>
      <c r="M51" s="955"/>
      <c r="N51" s="968"/>
      <c r="O51" s="939"/>
      <c r="P51" s="939"/>
      <c r="Q51" s="939"/>
      <c r="R51" s="939"/>
      <c r="S51" s="939"/>
      <c r="T51" s="939"/>
      <c r="U51" s="939"/>
      <c r="V51" s="939"/>
      <c r="W51" s="939"/>
      <c r="X51" s="939"/>
      <c r="Y51" s="939"/>
      <c r="Z51" s="939"/>
      <c r="AA51" s="939"/>
      <c r="AB51" s="939"/>
      <c r="AC51" s="939"/>
      <c r="AD51" s="939"/>
      <c r="AE51" s="939"/>
      <c r="AF51" s="939"/>
      <c r="AG51" s="939"/>
      <c r="AH51" s="939"/>
      <c r="AI51" s="939"/>
      <c r="AJ51" s="939"/>
      <c r="AK51" s="939"/>
      <c r="AL51" s="939"/>
      <c r="AM51" s="939"/>
      <c r="AN51" s="939"/>
      <c r="AO51" s="939"/>
      <c r="AP51" s="939"/>
      <c r="AQ51" s="939"/>
      <c r="AR51" s="939"/>
      <c r="AS51" s="939"/>
      <c r="AT51" s="939"/>
      <c r="AU51" s="939"/>
      <c r="AV51" s="939"/>
      <c r="AW51" s="939"/>
      <c r="AX51" s="939"/>
      <c r="AY51" s="939"/>
      <c r="AZ51" s="939"/>
      <c r="BA51" s="939"/>
      <c r="BB51" s="939"/>
      <c r="BC51" s="939"/>
      <c r="BD51" s="939"/>
      <c r="BE51" s="939"/>
      <c r="BF51" s="939"/>
      <c r="BG51" s="939"/>
      <c r="BH51" s="939"/>
      <c r="BI51" s="939"/>
      <c r="BJ51" s="939"/>
      <c r="BK51" s="939"/>
      <c r="BL51" s="939"/>
      <c r="BM51" s="939"/>
      <c r="BN51" s="939"/>
      <c r="BO51" s="939"/>
      <c r="BP51" s="939"/>
      <c r="BQ51" s="939"/>
      <c r="BR51" s="939"/>
      <c r="BS51" s="939"/>
      <c r="BT51" s="939"/>
      <c r="BU51" s="939"/>
      <c r="BV51" s="939"/>
      <c r="BW51" s="939"/>
      <c r="BX51" s="939"/>
      <c r="BY51" s="939"/>
      <c r="BZ51" s="939"/>
      <c r="CA51" s="939"/>
      <c r="CB51" s="939"/>
      <c r="CC51" s="939"/>
      <c r="CD51" s="939"/>
      <c r="CE51" s="939"/>
      <c r="CF51" s="939"/>
      <c r="CG51" s="939"/>
      <c r="CH51" s="939"/>
      <c r="CI51" s="939"/>
      <c r="CJ51" s="939"/>
      <c r="CK51" s="939"/>
      <c r="CL51" s="939"/>
      <c r="CM51" s="939"/>
      <c r="CN51" s="939"/>
      <c r="CO51" s="939"/>
      <c r="CP51" s="939"/>
      <c r="CQ51" s="939"/>
      <c r="CR51" s="939"/>
      <c r="CS51" s="939"/>
      <c r="CT51" s="939"/>
      <c r="CU51" s="939"/>
      <c r="CV51" s="939"/>
      <c r="CW51" s="939"/>
      <c r="CX51" s="939"/>
      <c r="CY51" s="939"/>
      <c r="CZ51" s="939"/>
      <c r="DA51" s="939"/>
      <c r="DB51" s="939"/>
      <c r="DC51" s="939"/>
      <c r="DD51" s="939"/>
      <c r="DE51" s="939"/>
      <c r="DF51" s="939"/>
      <c r="DG51" s="939"/>
      <c r="DH51" s="939"/>
      <c r="DI51" s="939"/>
      <c r="DJ51" s="939"/>
      <c r="DK51" s="939"/>
      <c r="DL51" s="939"/>
      <c r="DM51" s="939"/>
      <c r="DN51" s="939"/>
      <c r="DO51" s="939"/>
      <c r="DP51" s="939"/>
      <c r="DQ51" s="939"/>
      <c r="DR51" s="939"/>
      <c r="DS51" s="939"/>
      <c r="DT51" s="939"/>
      <c r="DU51" s="939"/>
      <c r="DV51" s="939"/>
      <c r="DW51" s="939"/>
      <c r="DX51" s="939"/>
      <c r="DY51" s="939"/>
      <c r="DZ51" s="939"/>
      <c r="EA51" s="939"/>
      <c r="EB51" s="939"/>
      <c r="EC51" s="939"/>
      <c r="ED51" s="939"/>
      <c r="EE51" s="939"/>
      <c r="EF51" s="939"/>
      <c r="EG51" s="939"/>
      <c r="EH51" s="939"/>
      <c r="EI51" s="939"/>
      <c r="EJ51" s="939"/>
      <c r="EK51" s="939"/>
      <c r="EL51" s="939"/>
      <c r="EM51" s="939"/>
      <c r="EN51" s="939"/>
      <c r="EO51" s="939"/>
      <c r="EP51" s="939"/>
      <c r="EQ51" s="939"/>
      <c r="ER51" s="939"/>
      <c r="ES51" s="939"/>
      <c r="ET51" s="939"/>
      <c r="EU51" s="939"/>
      <c r="EV51" s="939"/>
      <c r="EW51" s="939"/>
      <c r="EX51" s="939"/>
      <c r="EY51" s="939"/>
      <c r="EZ51" s="939"/>
      <c r="FA51" s="939"/>
      <c r="FB51" s="939"/>
      <c r="FC51" s="939"/>
      <c r="FD51" s="939"/>
      <c r="FE51" s="939"/>
      <c r="FF51" s="939"/>
      <c r="FG51" s="939"/>
      <c r="FH51" s="939"/>
      <c r="FI51" s="939"/>
      <c r="FJ51" s="939"/>
      <c r="FK51" s="939"/>
      <c r="FL51" s="939"/>
      <c r="FM51" s="939"/>
      <c r="FN51" s="939"/>
      <c r="FO51" s="939"/>
      <c r="FP51" s="939"/>
      <c r="FQ51" s="939"/>
      <c r="FR51" s="939"/>
      <c r="FS51" s="939"/>
      <c r="FT51" s="939"/>
      <c r="FU51" s="939"/>
      <c r="FV51" s="939"/>
      <c r="FW51" s="939"/>
      <c r="FX51" s="939"/>
      <c r="FY51" s="939"/>
      <c r="FZ51" s="939"/>
      <c r="GA51" s="939"/>
      <c r="GB51" s="939"/>
      <c r="GC51" s="939"/>
      <c r="GD51" s="939"/>
      <c r="GE51" s="939"/>
      <c r="GF51" s="939"/>
      <c r="GG51" s="939"/>
      <c r="GH51" s="939"/>
      <c r="GI51" s="939"/>
      <c r="GJ51" s="939"/>
      <c r="GK51" s="939"/>
      <c r="GL51" s="939"/>
      <c r="GM51" s="939"/>
      <c r="GN51" s="939"/>
      <c r="GO51" s="939"/>
      <c r="GP51" s="939"/>
      <c r="GQ51" s="939"/>
      <c r="GR51" s="939"/>
      <c r="GS51" s="939"/>
      <c r="GT51" s="939"/>
      <c r="GU51" s="939"/>
      <c r="GV51" s="939"/>
      <c r="GW51" s="939"/>
      <c r="GX51" s="939"/>
      <c r="GY51" s="939"/>
      <c r="GZ51" s="939"/>
      <c r="HA51" s="939"/>
      <c r="HB51" s="939"/>
      <c r="HC51" s="939"/>
      <c r="HD51" s="939"/>
      <c r="HE51" s="939"/>
      <c r="HF51" s="939"/>
      <c r="HG51" s="939"/>
      <c r="HH51" s="939"/>
      <c r="HI51" s="939"/>
      <c r="HJ51" s="939"/>
      <c r="HK51" s="939"/>
      <c r="HL51" s="939"/>
      <c r="HM51" s="939"/>
      <c r="HN51" s="939"/>
      <c r="HO51" s="939"/>
      <c r="HP51" s="939"/>
      <c r="HQ51" s="939"/>
      <c r="HR51" s="939"/>
      <c r="HS51" s="939"/>
      <c r="HT51" s="939"/>
      <c r="HU51" s="939"/>
      <c r="HV51" s="939"/>
      <c r="HW51" s="939"/>
      <c r="HX51" s="939"/>
      <c r="HY51" s="939"/>
      <c r="HZ51" s="939"/>
      <c r="IA51" s="939"/>
      <c r="IB51" s="939"/>
      <c r="IC51" s="939"/>
      <c r="ID51" s="939"/>
      <c r="IE51" s="939"/>
      <c r="IF51" s="939"/>
      <c r="IG51" s="939"/>
      <c r="IH51" s="939"/>
      <c r="II51" s="939"/>
      <c r="IJ51" s="939"/>
      <c r="IK51" s="939"/>
      <c r="IL51" s="939"/>
      <c r="IM51" s="939"/>
      <c r="IN51" s="939"/>
      <c r="IO51" s="939"/>
      <c r="IP51" s="939"/>
      <c r="IQ51" s="939"/>
      <c r="IR51" s="939"/>
      <c r="IS51" s="939"/>
      <c r="IT51" s="939"/>
      <c r="IU51" s="939"/>
      <c r="IV51" s="939"/>
      <c r="IW51" s="939"/>
      <c r="IX51" s="939"/>
      <c r="IY51" s="939"/>
      <c r="IZ51" s="939"/>
      <c r="JA51" s="939"/>
      <c r="JB51" s="939"/>
      <c r="JC51" s="939"/>
      <c r="JD51" s="939"/>
      <c r="JE51" s="939"/>
      <c r="JF51" s="939"/>
      <c r="JG51" s="939"/>
      <c r="JH51" s="939"/>
      <c r="JI51" s="939"/>
      <c r="JJ51" s="939"/>
      <c r="JK51" s="939"/>
      <c r="JL51" s="939"/>
      <c r="JM51" s="939"/>
      <c r="JN51" s="939"/>
      <c r="JO51" s="939"/>
      <c r="JP51" s="939"/>
      <c r="JQ51" s="939"/>
      <c r="JR51" s="939"/>
      <c r="JS51" s="939"/>
      <c r="JT51" s="939"/>
      <c r="JU51" s="939"/>
      <c r="JV51" s="939"/>
      <c r="JW51" s="939"/>
      <c r="JX51" s="939"/>
      <c r="JY51" s="939"/>
      <c r="JZ51" s="939"/>
      <c r="KA51" s="939"/>
      <c r="KB51" s="939"/>
      <c r="KC51" s="939"/>
      <c r="KD51" s="939"/>
      <c r="KE51" s="939"/>
      <c r="KF51" s="939"/>
      <c r="KG51" s="939"/>
      <c r="KH51" s="939"/>
      <c r="KI51" s="939"/>
      <c r="KJ51" s="939"/>
      <c r="KK51" s="939"/>
      <c r="KL51" s="939"/>
      <c r="KM51" s="939"/>
      <c r="KN51" s="939"/>
      <c r="KO51" s="939"/>
      <c r="KP51" s="939"/>
      <c r="KQ51" s="939"/>
      <c r="KR51" s="939"/>
      <c r="KS51" s="939"/>
      <c r="KT51" s="939"/>
      <c r="KU51" s="939"/>
      <c r="KV51" s="939"/>
      <c r="KW51" s="939"/>
      <c r="KX51" s="939"/>
      <c r="KY51" s="939"/>
      <c r="KZ51" s="939"/>
      <c r="LA51" s="939"/>
      <c r="LB51" s="939"/>
      <c r="LC51" s="939"/>
      <c r="LD51" s="939"/>
      <c r="LE51" s="939"/>
      <c r="LF51" s="939"/>
      <c r="LG51" s="939"/>
      <c r="LH51" s="939"/>
      <c r="LI51" s="939"/>
      <c r="LJ51" s="939"/>
      <c r="LK51" s="939"/>
      <c r="LL51" s="939"/>
      <c r="LM51" s="939"/>
      <c r="LN51" s="939"/>
      <c r="LO51" s="939"/>
      <c r="LP51" s="939"/>
      <c r="LQ51" s="939"/>
      <c r="LR51" s="939"/>
      <c r="LS51" s="939"/>
      <c r="LT51" s="939"/>
      <c r="LU51" s="939"/>
      <c r="LV51" s="939"/>
      <c r="LW51" s="939"/>
      <c r="LX51" s="939"/>
      <c r="LY51" s="939"/>
      <c r="LZ51" s="939"/>
      <c r="MA51" s="939"/>
      <c r="MB51" s="939"/>
      <c r="MC51" s="939"/>
      <c r="MD51" s="939"/>
      <c r="ME51" s="939"/>
      <c r="MF51" s="939"/>
      <c r="MG51" s="939"/>
      <c r="MH51" s="939"/>
      <c r="MI51" s="939"/>
      <c r="MJ51" s="939"/>
      <c r="MK51" s="939"/>
      <c r="ML51" s="939"/>
      <c r="MM51" s="939"/>
      <c r="MN51" s="939"/>
      <c r="MO51" s="939"/>
      <c r="MP51" s="939"/>
      <c r="MQ51" s="939"/>
      <c r="MR51" s="939"/>
      <c r="MS51" s="939"/>
      <c r="MT51" s="939"/>
      <c r="MU51" s="939"/>
      <c r="MV51" s="939"/>
      <c r="MW51" s="939"/>
      <c r="MX51" s="939"/>
      <c r="MY51" s="939"/>
      <c r="MZ51" s="939"/>
      <c r="NA51" s="939"/>
      <c r="NB51" s="939"/>
      <c r="NC51" s="939"/>
      <c r="ND51" s="939"/>
      <c r="NE51" s="939"/>
      <c r="NF51" s="939"/>
      <c r="NG51" s="939"/>
      <c r="NH51" s="939"/>
      <c r="NI51" s="939"/>
      <c r="NJ51" s="939"/>
      <c r="NK51" s="939"/>
      <c r="NL51" s="939"/>
      <c r="NM51" s="939"/>
      <c r="NN51" s="939"/>
    </row>
    <row r="52" spans="1:378" s="958" customFormat="1" ht="18.5" hidden="1" outlineLevel="1">
      <c r="A52" s="987" t="str">
        <f t="shared" si="38"/>
        <v>5.7</v>
      </c>
      <c r="B52" s="940" t="s">
        <v>1451</v>
      </c>
      <c r="C52" s="1027"/>
      <c r="D52" s="941"/>
      <c r="E52" s="935"/>
      <c r="F52" s="959">
        <f>G51</f>
        <v>46111</v>
      </c>
      <c r="G52" s="960">
        <f>IF(ISBLANK(F52)," - ",IF(H52=0,F52,WORKDAY.INTL(F52,H52,1,Data!$C$3:$C$57)))</f>
        <v>46120</v>
      </c>
      <c r="H52" s="936">
        <v>5</v>
      </c>
      <c r="I52" s="937">
        <v>0</v>
      </c>
      <c r="J52" s="937">
        <f t="shared" ca="1" si="43"/>
        <v>0</v>
      </c>
      <c r="K52" s="938"/>
      <c r="L52" s="955"/>
      <c r="M52" s="955"/>
      <c r="N52" s="968"/>
      <c r="O52" s="939"/>
      <c r="P52" s="939"/>
      <c r="Q52" s="939"/>
      <c r="R52" s="939"/>
      <c r="S52" s="939"/>
      <c r="T52" s="939"/>
      <c r="U52" s="939"/>
      <c r="V52" s="939"/>
      <c r="W52" s="939"/>
      <c r="X52" s="939"/>
      <c r="Y52" s="939"/>
      <c r="Z52" s="939"/>
      <c r="AA52" s="939"/>
      <c r="AB52" s="939"/>
      <c r="AC52" s="939"/>
      <c r="AD52" s="939"/>
      <c r="AE52" s="939"/>
      <c r="AF52" s="939"/>
      <c r="AG52" s="939"/>
      <c r="AH52" s="939"/>
      <c r="AI52" s="939"/>
      <c r="AJ52" s="939"/>
      <c r="AK52" s="939"/>
      <c r="AL52" s="939"/>
      <c r="AM52" s="939"/>
      <c r="AN52" s="939"/>
      <c r="AO52" s="939"/>
      <c r="AP52" s="939"/>
      <c r="AQ52" s="939"/>
      <c r="AR52" s="939"/>
      <c r="AS52" s="939"/>
      <c r="AT52" s="939"/>
      <c r="AU52" s="939"/>
      <c r="AV52" s="939"/>
      <c r="AW52" s="939"/>
      <c r="AX52" s="939"/>
      <c r="AY52" s="939"/>
      <c r="AZ52" s="939"/>
      <c r="BA52" s="939"/>
      <c r="BB52" s="939"/>
      <c r="BC52" s="939"/>
      <c r="BD52" s="939"/>
      <c r="BE52" s="939"/>
      <c r="BF52" s="939"/>
      <c r="BG52" s="939"/>
      <c r="BH52" s="939"/>
      <c r="BI52" s="939"/>
      <c r="BJ52" s="939"/>
      <c r="BK52" s="939"/>
      <c r="BL52" s="939"/>
      <c r="BM52" s="939"/>
      <c r="BN52" s="939"/>
      <c r="BO52" s="939"/>
      <c r="BP52" s="939"/>
      <c r="BQ52" s="939"/>
      <c r="BR52" s="939"/>
      <c r="BS52" s="939"/>
      <c r="BT52" s="939"/>
      <c r="BU52" s="939"/>
      <c r="BV52" s="939"/>
      <c r="BW52" s="939"/>
      <c r="BX52" s="939"/>
      <c r="BY52" s="939"/>
      <c r="BZ52" s="939"/>
      <c r="CA52" s="939"/>
      <c r="CB52" s="939"/>
      <c r="CC52" s="939"/>
      <c r="CD52" s="939"/>
      <c r="CE52" s="939"/>
      <c r="CF52" s="939"/>
      <c r="CG52" s="939"/>
      <c r="CH52" s="939"/>
      <c r="CI52" s="939"/>
      <c r="CJ52" s="939"/>
      <c r="CK52" s="939"/>
      <c r="CL52" s="939"/>
      <c r="CM52" s="939"/>
      <c r="CN52" s="939"/>
      <c r="CO52" s="939"/>
      <c r="CP52" s="939"/>
      <c r="CQ52" s="939"/>
      <c r="CR52" s="939"/>
      <c r="CS52" s="939"/>
      <c r="CT52" s="939"/>
      <c r="CU52" s="939"/>
      <c r="CV52" s="939"/>
      <c r="CW52" s="939"/>
      <c r="CX52" s="939"/>
      <c r="CY52" s="939"/>
      <c r="CZ52" s="939"/>
      <c r="DA52" s="939"/>
      <c r="DB52" s="939"/>
      <c r="DC52" s="939"/>
      <c r="DD52" s="939"/>
      <c r="DE52" s="939"/>
      <c r="DF52" s="939"/>
      <c r="DG52" s="939"/>
      <c r="DH52" s="939"/>
      <c r="DI52" s="939"/>
      <c r="DJ52" s="939"/>
      <c r="DK52" s="939"/>
      <c r="DL52" s="939"/>
      <c r="DM52" s="939"/>
      <c r="DN52" s="939"/>
      <c r="DO52" s="939"/>
      <c r="DP52" s="939"/>
      <c r="DQ52" s="939"/>
      <c r="DR52" s="939"/>
      <c r="DS52" s="939"/>
      <c r="DT52" s="939"/>
      <c r="DU52" s="939"/>
      <c r="DV52" s="939"/>
      <c r="DW52" s="939"/>
      <c r="DX52" s="939"/>
      <c r="DY52" s="939"/>
      <c r="DZ52" s="939"/>
      <c r="EA52" s="939"/>
      <c r="EB52" s="939"/>
      <c r="EC52" s="939"/>
      <c r="ED52" s="939"/>
      <c r="EE52" s="939"/>
      <c r="EF52" s="939"/>
      <c r="EG52" s="939"/>
      <c r="EH52" s="939"/>
      <c r="EI52" s="939"/>
      <c r="EJ52" s="939"/>
      <c r="EK52" s="939"/>
      <c r="EL52" s="939"/>
      <c r="EM52" s="939"/>
      <c r="EN52" s="939"/>
      <c r="EO52" s="939"/>
      <c r="EP52" s="939"/>
      <c r="EQ52" s="939"/>
      <c r="ER52" s="939"/>
      <c r="ES52" s="939"/>
      <c r="ET52" s="939"/>
      <c r="EU52" s="939"/>
      <c r="EV52" s="939"/>
      <c r="EW52" s="939"/>
      <c r="EX52" s="939"/>
      <c r="EY52" s="939"/>
      <c r="EZ52" s="939"/>
      <c r="FA52" s="939"/>
      <c r="FB52" s="939"/>
      <c r="FC52" s="939"/>
      <c r="FD52" s="939"/>
      <c r="FE52" s="939"/>
      <c r="FF52" s="939"/>
      <c r="FG52" s="939"/>
      <c r="FH52" s="939"/>
      <c r="FI52" s="939"/>
      <c r="FJ52" s="939"/>
      <c r="FK52" s="939"/>
      <c r="FL52" s="939"/>
      <c r="FM52" s="939"/>
      <c r="FN52" s="939"/>
      <c r="FO52" s="939"/>
      <c r="FP52" s="939"/>
      <c r="FQ52" s="939"/>
      <c r="FR52" s="939"/>
      <c r="FS52" s="939"/>
      <c r="FT52" s="939"/>
      <c r="FU52" s="939"/>
      <c r="FV52" s="939"/>
      <c r="FW52" s="939"/>
      <c r="FX52" s="939"/>
      <c r="FY52" s="939"/>
      <c r="FZ52" s="939"/>
      <c r="GA52" s="939"/>
      <c r="GB52" s="939"/>
      <c r="GC52" s="939"/>
      <c r="GD52" s="939"/>
      <c r="GE52" s="939"/>
      <c r="GF52" s="939"/>
      <c r="GG52" s="939"/>
      <c r="GH52" s="939"/>
      <c r="GI52" s="939"/>
      <c r="GJ52" s="939"/>
      <c r="GK52" s="939"/>
      <c r="GL52" s="939"/>
      <c r="GM52" s="939"/>
      <c r="GN52" s="939"/>
      <c r="GO52" s="939"/>
      <c r="GP52" s="939"/>
      <c r="GQ52" s="939"/>
      <c r="GR52" s="939"/>
      <c r="GS52" s="939"/>
      <c r="GT52" s="939"/>
      <c r="GU52" s="939"/>
      <c r="GV52" s="939"/>
      <c r="GW52" s="939"/>
      <c r="GX52" s="939"/>
      <c r="GY52" s="939"/>
      <c r="GZ52" s="939"/>
      <c r="HA52" s="939"/>
      <c r="HB52" s="939"/>
      <c r="HC52" s="939"/>
      <c r="HD52" s="939"/>
      <c r="HE52" s="939"/>
      <c r="HF52" s="939"/>
      <c r="HG52" s="939"/>
      <c r="HH52" s="939"/>
      <c r="HI52" s="939"/>
      <c r="HJ52" s="939"/>
      <c r="HK52" s="939"/>
      <c r="HL52" s="939"/>
      <c r="HM52" s="939"/>
      <c r="HN52" s="939"/>
      <c r="HO52" s="939"/>
      <c r="HP52" s="939"/>
      <c r="HQ52" s="939"/>
      <c r="HR52" s="939"/>
      <c r="HS52" s="939"/>
      <c r="HT52" s="939"/>
      <c r="HU52" s="939"/>
      <c r="HV52" s="939"/>
      <c r="HW52" s="939"/>
      <c r="HX52" s="939"/>
      <c r="HY52" s="939"/>
      <c r="HZ52" s="939"/>
      <c r="IA52" s="939"/>
      <c r="IB52" s="939"/>
      <c r="IC52" s="939"/>
      <c r="ID52" s="939"/>
      <c r="IE52" s="939"/>
      <c r="IF52" s="939"/>
      <c r="IG52" s="939"/>
      <c r="IH52" s="939"/>
      <c r="II52" s="939"/>
      <c r="IJ52" s="939"/>
      <c r="IK52" s="939"/>
      <c r="IL52" s="939"/>
      <c r="IM52" s="939"/>
      <c r="IN52" s="939"/>
      <c r="IO52" s="939"/>
      <c r="IP52" s="939"/>
      <c r="IQ52" s="939"/>
      <c r="IR52" s="939"/>
      <c r="IS52" s="939"/>
      <c r="IT52" s="939"/>
      <c r="IU52" s="939"/>
      <c r="IV52" s="939"/>
      <c r="IW52" s="939"/>
      <c r="IX52" s="939"/>
      <c r="IY52" s="939"/>
      <c r="IZ52" s="939"/>
      <c r="JA52" s="939"/>
      <c r="JB52" s="939"/>
      <c r="JC52" s="939"/>
      <c r="JD52" s="939"/>
      <c r="JE52" s="939"/>
      <c r="JF52" s="939"/>
      <c r="JG52" s="939"/>
      <c r="JH52" s="939"/>
      <c r="JI52" s="939"/>
      <c r="JJ52" s="939"/>
      <c r="JK52" s="939"/>
      <c r="JL52" s="939"/>
      <c r="JM52" s="939"/>
      <c r="JN52" s="939"/>
      <c r="JO52" s="939"/>
      <c r="JP52" s="939"/>
      <c r="JQ52" s="939"/>
      <c r="JR52" s="939"/>
      <c r="JS52" s="939"/>
      <c r="JT52" s="939"/>
      <c r="JU52" s="939"/>
      <c r="JV52" s="939"/>
      <c r="JW52" s="939"/>
      <c r="JX52" s="939"/>
      <c r="JY52" s="939"/>
      <c r="JZ52" s="939"/>
      <c r="KA52" s="939"/>
      <c r="KB52" s="939"/>
      <c r="KC52" s="939"/>
      <c r="KD52" s="939"/>
      <c r="KE52" s="939"/>
      <c r="KF52" s="939"/>
      <c r="KG52" s="939"/>
      <c r="KH52" s="939"/>
      <c r="KI52" s="939"/>
      <c r="KJ52" s="939"/>
      <c r="KK52" s="939"/>
      <c r="KL52" s="939"/>
      <c r="KM52" s="939"/>
      <c r="KN52" s="939"/>
      <c r="KO52" s="939"/>
      <c r="KP52" s="939"/>
      <c r="KQ52" s="939"/>
      <c r="KR52" s="939"/>
      <c r="KS52" s="939"/>
      <c r="KT52" s="939"/>
      <c r="KU52" s="939"/>
      <c r="KV52" s="939"/>
      <c r="KW52" s="939"/>
      <c r="KX52" s="939"/>
      <c r="KY52" s="939"/>
      <c r="KZ52" s="939"/>
      <c r="LA52" s="939"/>
      <c r="LB52" s="939"/>
      <c r="LC52" s="939"/>
      <c r="LD52" s="939"/>
      <c r="LE52" s="939"/>
      <c r="LF52" s="939"/>
      <c r="LG52" s="939"/>
      <c r="LH52" s="939"/>
      <c r="LI52" s="939"/>
      <c r="LJ52" s="939"/>
      <c r="LK52" s="939"/>
      <c r="LL52" s="939"/>
      <c r="LM52" s="939"/>
      <c r="LN52" s="939"/>
      <c r="LO52" s="939"/>
      <c r="LP52" s="939"/>
      <c r="LQ52" s="939"/>
      <c r="LR52" s="939"/>
      <c r="LS52" s="939"/>
      <c r="LT52" s="939"/>
      <c r="LU52" s="939"/>
      <c r="LV52" s="939"/>
      <c r="LW52" s="939"/>
      <c r="LX52" s="939"/>
      <c r="LY52" s="939"/>
      <c r="LZ52" s="939"/>
      <c r="MA52" s="939"/>
      <c r="MB52" s="939"/>
      <c r="MC52" s="939"/>
      <c r="MD52" s="939"/>
      <c r="ME52" s="939"/>
      <c r="MF52" s="939"/>
      <c r="MG52" s="939"/>
      <c r="MH52" s="939"/>
      <c r="MI52" s="939"/>
      <c r="MJ52" s="939"/>
      <c r="MK52" s="939"/>
      <c r="ML52" s="939"/>
      <c r="MM52" s="939"/>
      <c r="MN52" s="939"/>
      <c r="MO52" s="939"/>
      <c r="MP52" s="939"/>
      <c r="MQ52" s="939"/>
      <c r="MR52" s="939"/>
      <c r="MS52" s="939"/>
      <c r="MT52" s="939"/>
      <c r="MU52" s="939"/>
      <c r="MV52" s="939"/>
      <c r="MW52" s="939"/>
      <c r="MX52" s="939"/>
      <c r="MY52" s="939"/>
      <c r="MZ52" s="939"/>
      <c r="NA52" s="939"/>
      <c r="NB52" s="939"/>
      <c r="NC52" s="939"/>
      <c r="ND52" s="939"/>
      <c r="NE52" s="939"/>
      <c r="NF52" s="939"/>
      <c r="NG52" s="939"/>
      <c r="NH52" s="939"/>
      <c r="NI52" s="939"/>
      <c r="NJ52" s="939"/>
      <c r="NK52" s="939"/>
      <c r="NL52" s="939"/>
      <c r="NM52" s="939"/>
      <c r="NN52" s="939"/>
    </row>
    <row r="53" spans="1:378" s="958" customFormat="1" ht="24" hidden="1" outlineLevel="1">
      <c r="A53" s="988" t="str">
        <f t="shared" si="38"/>
        <v>5.8</v>
      </c>
      <c r="B53" s="949" t="str">
        <f>B50&amp;" Post Review Modifications - If Applicable"</f>
        <v>DC Design - Rooftop Post Review Modifications - If Applicable</v>
      </c>
      <c r="C53" s="1028"/>
      <c r="D53" s="950"/>
      <c r="E53" s="951"/>
      <c r="F53" s="961">
        <f>G52</f>
        <v>46120</v>
      </c>
      <c r="G53" s="962">
        <f>IF(ISBLANK(F53)," - ",IF(H53=0,F53,WORKDAY.INTL(F53,H53,1,Data!$C$3:$C$57)))</f>
        <v>46127</v>
      </c>
      <c r="H53" s="952">
        <v>5</v>
      </c>
      <c r="I53" s="953">
        <v>0</v>
      </c>
      <c r="J53" s="953">
        <f t="shared" ca="1" si="43"/>
        <v>0</v>
      </c>
      <c r="K53" s="954"/>
      <c r="L53" s="978"/>
      <c r="M53" s="978"/>
      <c r="N53" s="968"/>
      <c r="O53" s="948"/>
      <c r="P53" s="948"/>
      <c r="Q53" s="948"/>
      <c r="R53" s="948"/>
      <c r="S53" s="948"/>
      <c r="T53" s="948"/>
      <c r="U53" s="948"/>
      <c r="V53" s="948"/>
      <c r="W53" s="948"/>
      <c r="X53" s="948"/>
      <c r="Y53" s="948"/>
      <c r="Z53" s="948"/>
      <c r="AA53" s="948"/>
      <c r="AB53" s="948"/>
      <c r="AC53" s="948"/>
      <c r="AD53" s="948"/>
      <c r="AE53" s="948"/>
      <c r="AF53" s="948"/>
      <c r="AG53" s="948"/>
      <c r="AH53" s="948"/>
      <c r="AI53" s="948"/>
      <c r="AJ53" s="948"/>
      <c r="AK53" s="948"/>
      <c r="AL53" s="948"/>
      <c r="AM53" s="948"/>
      <c r="AN53" s="948"/>
      <c r="AO53" s="948"/>
      <c r="AP53" s="948"/>
      <c r="AQ53" s="948"/>
      <c r="AR53" s="948"/>
      <c r="AS53" s="948"/>
      <c r="AT53" s="948"/>
      <c r="AU53" s="948"/>
      <c r="AV53" s="948"/>
      <c r="AW53" s="948"/>
      <c r="AX53" s="948"/>
      <c r="AY53" s="948"/>
      <c r="AZ53" s="948"/>
      <c r="BA53" s="948"/>
      <c r="BB53" s="948"/>
      <c r="BC53" s="948"/>
      <c r="BD53" s="948"/>
      <c r="BE53" s="948"/>
      <c r="BF53" s="948"/>
      <c r="BG53" s="948"/>
      <c r="BH53" s="948"/>
      <c r="BI53" s="948"/>
      <c r="BJ53" s="948"/>
      <c r="BK53" s="948"/>
      <c r="BL53" s="948"/>
      <c r="BM53" s="948"/>
      <c r="BN53" s="948"/>
      <c r="BO53" s="948"/>
      <c r="BP53" s="948"/>
      <c r="BQ53" s="948"/>
      <c r="BR53" s="948"/>
      <c r="BS53" s="948"/>
      <c r="BT53" s="948"/>
      <c r="BU53" s="948"/>
      <c r="BV53" s="948"/>
      <c r="BW53" s="948"/>
      <c r="BX53" s="948"/>
      <c r="BY53" s="948"/>
      <c r="BZ53" s="948"/>
      <c r="CA53" s="948"/>
      <c r="CB53" s="948"/>
      <c r="CC53" s="948"/>
      <c r="CD53" s="948"/>
      <c r="CE53" s="948"/>
      <c r="CF53" s="948"/>
      <c r="CG53" s="948"/>
      <c r="CH53" s="948"/>
      <c r="CI53" s="948"/>
      <c r="CJ53" s="948"/>
      <c r="CK53" s="948"/>
      <c r="CL53" s="948"/>
      <c r="CM53" s="948"/>
      <c r="CN53" s="948"/>
      <c r="CO53" s="948"/>
      <c r="CP53" s="948"/>
      <c r="CQ53" s="948"/>
      <c r="CR53" s="948"/>
      <c r="CS53" s="948"/>
      <c r="CT53" s="948"/>
      <c r="CU53" s="948"/>
      <c r="CV53" s="948"/>
      <c r="CW53" s="948"/>
      <c r="CX53" s="948"/>
      <c r="CY53" s="948"/>
      <c r="CZ53" s="948"/>
      <c r="DA53" s="948"/>
      <c r="DB53" s="948"/>
      <c r="DC53" s="948"/>
      <c r="DD53" s="948"/>
      <c r="DE53" s="948"/>
      <c r="DF53" s="948"/>
      <c r="DG53" s="948"/>
      <c r="DH53" s="948"/>
      <c r="DI53" s="948"/>
      <c r="DJ53" s="948"/>
      <c r="DK53" s="948"/>
      <c r="DL53" s="948"/>
      <c r="DM53" s="948"/>
      <c r="DN53" s="948"/>
      <c r="DO53" s="948"/>
      <c r="DP53" s="948"/>
      <c r="DQ53" s="948"/>
      <c r="DR53" s="948"/>
      <c r="DS53" s="948"/>
      <c r="DT53" s="948"/>
      <c r="DU53" s="948"/>
      <c r="DV53" s="948"/>
      <c r="DW53" s="948"/>
      <c r="DX53" s="948"/>
      <c r="DY53" s="948"/>
      <c r="DZ53" s="948"/>
      <c r="EA53" s="948"/>
      <c r="EB53" s="948"/>
      <c r="EC53" s="948"/>
      <c r="ED53" s="948"/>
      <c r="EE53" s="948"/>
      <c r="EF53" s="948"/>
      <c r="EG53" s="948"/>
      <c r="EH53" s="948"/>
      <c r="EI53" s="948"/>
      <c r="EJ53" s="948"/>
      <c r="EK53" s="948"/>
      <c r="EL53" s="948"/>
      <c r="EM53" s="948"/>
      <c r="EN53" s="948"/>
      <c r="EO53" s="948"/>
      <c r="EP53" s="948"/>
      <c r="EQ53" s="948"/>
      <c r="ER53" s="948"/>
      <c r="ES53" s="948"/>
      <c r="ET53" s="948"/>
      <c r="EU53" s="948"/>
      <c r="EV53" s="948"/>
      <c r="EW53" s="948"/>
      <c r="EX53" s="948"/>
      <c r="EY53" s="948"/>
      <c r="EZ53" s="948"/>
      <c r="FA53" s="948"/>
      <c r="FB53" s="948"/>
      <c r="FC53" s="948"/>
      <c r="FD53" s="948"/>
      <c r="FE53" s="948"/>
      <c r="FF53" s="948"/>
      <c r="FG53" s="948"/>
      <c r="FH53" s="948"/>
      <c r="FI53" s="948"/>
      <c r="FJ53" s="948"/>
      <c r="FK53" s="948"/>
      <c r="FL53" s="948"/>
      <c r="FM53" s="948"/>
      <c r="FN53" s="948"/>
      <c r="FO53" s="948"/>
      <c r="FP53" s="948"/>
      <c r="FQ53" s="948"/>
      <c r="FR53" s="948"/>
      <c r="FS53" s="948"/>
      <c r="FT53" s="948"/>
      <c r="FU53" s="948"/>
      <c r="FV53" s="948"/>
      <c r="FW53" s="948"/>
      <c r="FX53" s="948"/>
      <c r="FY53" s="948"/>
      <c r="FZ53" s="948"/>
      <c r="GA53" s="948"/>
      <c r="GB53" s="948"/>
      <c r="GC53" s="948"/>
      <c r="GD53" s="948"/>
      <c r="GE53" s="948"/>
      <c r="GF53" s="948"/>
      <c r="GG53" s="948"/>
      <c r="GH53" s="948"/>
      <c r="GI53" s="948"/>
      <c r="GJ53" s="948"/>
      <c r="GK53" s="948"/>
      <c r="GL53" s="948"/>
      <c r="GM53" s="948"/>
      <c r="GN53" s="948"/>
      <c r="GO53" s="948"/>
      <c r="GP53" s="948"/>
      <c r="GQ53" s="948"/>
      <c r="GR53" s="948"/>
      <c r="GS53" s="948"/>
      <c r="GT53" s="948"/>
      <c r="GU53" s="948"/>
      <c r="GV53" s="948"/>
      <c r="GW53" s="948"/>
      <c r="GX53" s="948"/>
      <c r="GY53" s="948"/>
      <c r="GZ53" s="948"/>
      <c r="HA53" s="948"/>
      <c r="HB53" s="948"/>
      <c r="HC53" s="948"/>
      <c r="HD53" s="948"/>
      <c r="HE53" s="948"/>
      <c r="HF53" s="948"/>
      <c r="HG53" s="948"/>
      <c r="HH53" s="948"/>
      <c r="HI53" s="948"/>
      <c r="HJ53" s="948"/>
      <c r="HK53" s="948"/>
      <c r="HL53" s="948"/>
      <c r="HM53" s="948"/>
      <c r="HN53" s="948"/>
      <c r="HO53" s="948"/>
      <c r="HP53" s="948"/>
      <c r="HQ53" s="948"/>
      <c r="HR53" s="948"/>
      <c r="HS53" s="948"/>
      <c r="HT53" s="948"/>
      <c r="HU53" s="948"/>
      <c r="HV53" s="948"/>
      <c r="HW53" s="948"/>
      <c r="HX53" s="948"/>
      <c r="HY53" s="948"/>
      <c r="HZ53" s="948"/>
      <c r="IA53" s="948"/>
      <c r="IB53" s="948"/>
      <c r="IC53" s="948"/>
      <c r="ID53" s="948"/>
      <c r="IE53" s="948"/>
      <c r="IF53" s="948"/>
      <c r="IG53" s="948"/>
      <c r="IH53" s="948"/>
      <c r="II53" s="948"/>
      <c r="IJ53" s="948"/>
      <c r="IK53" s="948"/>
      <c r="IL53" s="948"/>
      <c r="IM53" s="948"/>
      <c r="IN53" s="948"/>
      <c r="IO53" s="948"/>
      <c r="IP53" s="948"/>
      <c r="IQ53" s="948"/>
      <c r="IR53" s="948"/>
      <c r="IS53" s="948"/>
      <c r="IT53" s="948"/>
      <c r="IU53" s="948"/>
      <c r="IV53" s="948"/>
      <c r="IW53" s="948"/>
      <c r="IX53" s="948"/>
      <c r="IY53" s="948"/>
      <c r="IZ53" s="948"/>
      <c r="JA53" s="948"/>
      <c r="JB53" s="948"/>
      <c r="JC53" s="948"/>
      <c r="JD53" s="948"/>
      <c r="JE53" s="948"/>
      <c r="JF53" s="948"/>
      <c r="JG53" s="948"/>
      <c r="JH53" s="948"/>
      <c r="JI53" s="948"/>
      <c r="JJ53" s="948"/>
      <c r="JK53" s="948"/>
      <c r="JL53" s="948"/>
      <c r="JM53" s="948"/>
      <c r="JN53" s="948"/>
      <c r="JO53" s="948"/>
      <c r="JP53" s="948"/>
      <c r="JQ53" s="948"/>
      <c r="JR53" s="948"/>
      <c r="JS53" s="948"/>
      <c r="JT53" s="948"/>
      <c r="JU53" s="948"/>
      <c r="JV53" s="948"/>
      <c r="JW53" s="948"/>
      <c r="JX53" s="948"/>
      <c r="JY53" s="948"/>
      <c r="JZ53" s="948"/>
      <c r="KA53" s="948"/>
      <c r="KB53" s="948"/>
      <c r="KC53" s="948"/>
      <c r="KD53" s="948"/>
      <c r="KE53" s="948"/>
      <c r="KF53" s="948"/>
      <c r="KG53" s="948"/>
      <c r="KH53" s="948"/>
      <c r="KI53" s="948"/>
      <c r="KJ53" s="948"/>
      <c r="KK53" s="948"/>
      <c r="KL53" s="948"/>
      <c r="KM53" s="948"/>
      <c r="KN53" s="948"/>
      <c r="KO53" s="948"/>
      <c r="KP53" s="948"/>
      <c r="KQ53" s="948"/>
      <c r="KR53" s="948"/>
      <c r="KS53" s="948"/>
      <c r="KT53" s="948"/>
      <c r="KU53" s="948"/>
      <c r="KV53" s="948"/>
      <c r="KW53" s="948"/>
      <c r="KX53" s="948"/>
      <c r="KY53" s="948"/>
      <c r="KZ53" s="948"/>
      <c r="LA53" s="948"/>
      <c r="LB53" s="948"/>
      <c r="LC53" s="948"/>
      <c r="LD53" s="948"/>
      <c r="LE53" s="948"/>
      <c r="LF53" s="948"/>
      <c r="LG53" s="948"/>
      <c r="LH53" s="948"/>
      <c r="LI53" s="948"/>
      <c r="LJ53" s="948"/>
      <c r="LK53" s="948"/>
      <c r="LL53" s="948"/>
      <c r="LM53" s="948"/>
      <c r="LN53" s="948"/>
      <c r="LO53" s="948"/>
      <c r="LP53" s="948"/>
      <c r="LQ53" s="948"/>
      <c r="LR53" s="948"/>
      <c r="LS53" s="948"/>
      <c r="LT53" s="948"/>
      <c r="LU53" s="948"/>
      <c r="LV53" s="948"/>
      <c r="LW53" s="948"/>
      <c r="LX53" s="948"/>
      <c r="LY53" s="948"/>
      <c r="LZ53" s="948"/>
      <c r="MA53" s="948"/>
      <c r="MB53" s="948"/>
      <c r="MC53" s="948"/>
      <c r="MD53" s="948"/>
      <c r="ME53" s="948"/>
      <c r="MF53" s="948"/>
      <c r="MG53" s="948"/>
      <c r="MH53" s="948"/>
      <c r="MI53" s="948"/>
      <c r="MJ53" s="948"/>
      <c r="MK53" s="948"/>
      <c r="ML53" s="948"/>
      <c r="MM53" s="948"/>
      <c r="MN53" s="948"/>
      <c r="MO53" s="948"/>
      <c r="MP53" s="948"/>
      <c r="MQ53" s="948"/>
      <c r="MR53" s="948"/>
      <c r="MS53" s="948"/>
      <c r="MT53" s="948"/>
      <c r="MU53" s="948"/>
      <c r="MV53" s="948"/>
      <c r="MW53" s="948"/>
      <c r="MX53" s="948"/>
      <c r="MY53" s="948"/>
      <c r="MZ53" s="948"/>
      <c r="NA53" s="948"/>
      <c r="NB53" s="948"/>
      <c r="NC53" s="948"/>
      <c r="ND53" s="948"/>
      <c r="NE53" s="948"/>
      <c r="NF53" s="948"/>
      <c r="NG53" s="948"/>
      <c r="NH53" s="948"/>
      <c r="NI53" s="948"/>
      <c r="NJ53" s="948"/>
      <c r="NK53" s="948"/>
      <c r="NL53" s="948"/>
      <c r="NM53" s="948"/>
      <c r="NN53" s="948"/>
    </row>
    <row r="54" spans="1:378" s="958" customFormat="1" ht="18.5" hidden="1" outlineLevel="1">
      <c r="A54" s="989" t="str">
        <f t="shared" si="38"/>
        <v>5.9</v>
      </c>
      <c r="B54" s="970" t="s">
        <v>1440</v>
      </c>
      <c r="C54" s="1029"/>
      <c r="D54" s="971"/>
      <c r="E54" s="972"/>
      <c r="F54" s="973">
        <v>45695</v>
      </c>
      <c r="G54" s="974">
        <f>IF(ISBLANK(F54)," - ",IF(H54=0,F54,WORKDAY.INTL(F54,H54,1,Data!$C$3:$C$57)))</f>
        <v>46104</v>
      </c>
      <c r="H54" s="975">
        <v>260</v>
      </c>
      <c r="I54" s="976">
        <v>0.85</v>
      </c>
      <c r="J54" s="976">
        <f t="shared" ca="1" si="43"/>
        <v>0.9511002444987775</v>
      </c>
      <c r="K54" s="977"/>
      <c r="L54" s="955"/>
      <c r="M54" s="955"/>
      <c r="N54" s="968"/>
      <c r="O54" s="939"/>
      <c r="P54" s="939"/>
      <c r="Q54" s="939"/>
      <c r="R54" s="939"/>
      <c r="S54" s="939"/>
      <c r="T54" s="939"/>
      <c r="U54" s="939"/>
      <c r="V54" s="939"/>
      <c r="W54" s="939"/>
      <c r="X54" s="939"/>
      <c r="Y54" s="939"/>
      <c r="Z54" s="939"/>
      <c r="AA54" s="939"/>
      <c r="AB54" s="939"/>
      <c r="AC54" s="939"/>
      <c r="AD54" s="939"/>
      <c r="AE54" s="939"/>
      <c r="AF54" s="939"/>
      <c r="AG54" s="939"/>
      <c r="AH54" s="939"/>
      <c r="AI54" s="939"/>
      <c r="AJ54" s="939"/>
      <c r="AK54" s="939"/>
      <c r="AL54" s="939"/>
      <c r="AM54" s="939"/>
      <c r="AN54" s="939"/>
      <c r="AO54" s="939"/>
      <c r="AP54" s="939"/>
      <c r="AQ54" s="939"/>
      <c r="AR54" s="939"/>
      <c r="AS54" s="939"/>
      <c r="AT54" s="939"/>
      <c r="AU54" s="939"/>
      <c r="AV54" s="939"/>
      <c r="AW54" s="939"/>
      <c r="AX54" s="939"/>
      <c r="AY54" s="939"/>
      <c r="AZ54" s="939"/>
      <c r="BA54" s="939"/>
      <c r="BB54" s="939"/>
      <c r="BC54" s="939"/>
      <c r="BD54" s="939"/>
      <c r="BE54" s="939"/>
      <c r="BF54" s="939"/>
      <c r="BG54" s="939"/>
      <c r="BH54" s="939"/>
      <c r="BI54" s="939"/>
      <c r="BJ54" s="939"/>
      <c r="BK54" s="939"/>
      <c r="BL54" s="939"/>
      <c r="BM54" s="939"/>
      <c r="BN54" s="939"/>
      <c r="BO54" s="939"/>
      <c r="BP54" s="939"/>
      <c r="BQ54" s="939"/>
      <c r="BR54" s="939"/>
      <c r="BS54" s="939"/>
      <c r="BT54" s="939"/>
      <c r="BU54" s="939"/>
      <c r="BV54" s="939"/>
      <c r="BW54" s="939"/>
      <c r="BX54" s="939"/>
      <c r="BY54" s="939"/>
      <c r="BZ54" s="939"/>
      <c r="CA54" s="939"/>
      <c r="CB54" s="939"/>
      <c r="CC54" s="939"/>
      <c r="CD54" s="939"/>
      <c r="CE54" s="939"/>
      <c r="CF54" s="939"/>
      <c r="CG54" s="939"/>
      <c r="CH54" s="939"/>
      <c r="CI54" s="939"/>
      <c r="CJ54" s="939"/>
      <c r="CK54" s="939"/>
      <c r="CL54" s="939"/>
      <c r="CM54" s="939"/>
      <c r="CN54" s="939"/>
      <c r="CO54" s="939"/>
      <c r="CP54" s="939"/>
      <c r="CQ54" s="939"/>
      <c r="CR54" s="939"/>
      <c r="CS54" s="939"/>
      <c r="CT54" s="939"/>
      <c r="CU54" s="939"/>
      <c r="CV54" s="939"/>
      <c r="CW54" s="939"/>
      <c r="CX54" s="939"/>
      <c r="CY54" s="939"/>
      <c r="CZ54" s="939"/>
      <c r="DA54" s="939"/>
      <c r="DB54" s="939"/>
      <c r="DC54" s="939"/>
      <c r="DD54" s="939"/>
      <c r="DE54" s="939"/>
      <c r="DF54" s="939"/>
      <c r="DG54" s="939"/>
      <c r="DH54" s="939"/>
      <c r="DI54" s="939"/>
      <c r="DJ54" s="939"/>
      <c r="DK54" s="939"/>
      <c r="DL54" s="939"/>
      <c r="DM54" s="939"/>
      <c r="DN54" s="939"/>
      <c r="DO54" s="939"/>
      <c r="DP54" s="939"/>
      <c r="DQ54" s="939"/>
      <c r="DR54" s="939"/>
      <c r="DS54" s="939"/>
      <c r="DT54" s="939"/>
      <c r="DU54" s="939"/>
      <c r="DV54" s="939"/>
      <c r="DW54" s="939"/>
      <c r="DX54" s="939"/>
      <c r="DY54" s="939"/>
      <c r="DZ54" s="939"/>
      <c r="EA54" s="939"/>
      <c r="EB54" s="939"/>
      <c r="EC54" s="939"/>
      <c r="ED54" s="939"/>
      <c r="EE54" s="939"/>
      <c r="EF54" s="939"/>
      <c r="EG54" s="939"/>
      <c r="EH54" s="939"/>
      <c r="EI54" s="939"/>
      <c r="EJ54" s="939"/>
      <c r="EK54" s="939"/>
      <c r="EL54" s="939"/>
      <c r="EM54" s="939"/>
      <c r="EN54" s="939"/>
      <c r="EO54" s="939"/>
      <c r="EP54" s="939"/>
      <c r="EQ54" s="939"/>
      <c r="ER54" s="939"/>
      <c r="ES54" s="939"/>
      <c r="ET54" s="939"/>
      <c r="EU54" s="939"/>
      <c r="EV54" s="939"/>
      <c r="EW54" s="939"/>
      <c r="EX54" s="939"/>
      <c r="EY54" s="939"/>
      <c r="EZ54" s="939"/>
      <c r="FA54" s="939"/>
      <c r="FB54" s="939"/>
      <c r="FC54" s="939"/>
      <c r="FD54" s="939"/>
      <c r="FE54" s="939"/>
      <c r="FF54" s="939"/>
      <c r="FG54" s="939"/>
      <c r="FH54" s="939"/>
      <c r="FI54" s="939"/>
      <c r="FJ54" s="939"/>
      <c r="FK54" s="939"/>
      <c r="FL54" s="939"/>
      <c r="FM54" s="939"/>
      <c r="FN54" s="939"/>
      <c r="FO54" s="939"/>
      <c r="FP54" s="939"/>
      <c r="FQ54" s="939"/>
      <c r="FR54" s="939"/>
      <c r="FS54" s="939"/>
      <c r="FT54" s="939"/>
      <c r="FU54" s="939"/>
      <c r="FV54" s="939"/>
      <c r="FW54" s="939"/>
      <c r="FX54" s="939"/>
      <c r="FY54" s="939"/>
      <c r="FZ54" s="939"/>
      <c r="GA54" s="939"/>
      <c r="GB54" s="939"/>
      <c r="GC54" s="939"/>
      <c r="GD54" s="939"/>
      <c r="GE54" s="939"/>
      <c r="GF54" s="939"/>
      <c r="GG54" s="939"/>
      <c r="GH54" s="939"/>
      <c r="GI54" s="939"/>
      <c r="GJ54" s="939"/>
      <c r="GK54" s="939"/>
      <c r="GL54" s="939"/>
      <c r="GM54" s="939"/>
      <c r="GN54" s="939"/>
      <c r="GO54" s="939"/>
      <c r="GP54" s="939"/>
      <c r="GQ54" s="939"/>
      <c r="GR54" s="939"/>
      <c r="GS54" s="939"/>
      <c r="GT54" s="939"/>
      <c r="GU54" s="939"/>
      <c r="GV54" s="939"/>
      <c r="GW54" s="939"/>
      <c r="GX54" s="939"/>
      <c r="GY54" s="939"/>
      <c r="GZ54" s="939"/>
      <c r="HA54" s="939"/>
      <c r="HB54" s="939"/>
      <c r="HC54" s="939"/>
      <c r="HD54" s="939"/>
      <c r="HE54" s="939"/>
      <c r="HF54" s="939"/>
      <c r="HG54" s="939"/>
      <c r="HH54" s="939"/>
      <c r="HI54" s="939"/>
      <c r="HJ54" s="939"/>
      <c r="HK54" s="939"/>
      <c r="HL54" s="939"/>
      <c r="HM54" s="939"/>
      <c r="HN54" s="939"/>
      <c r="HO54" s="939"/>
      <c r="HP54" s="939"/>
      <c r="HQ54" s="939"/>
      <c r="HR54" s="939"/>
      <c r="HS54" s="939"/>
      <c r="HT54" s="939"/>
      <c r="HU54" s="939"/>
      <c r="HV54" s="939"/>
      <c r="HW54" s="939"/>
      <c r="HX54" s="939"/>
      <c r="HY54" s="939"/>
      <c r="HZ54" s="939"/>
      <c r="IA54" s="939"/>
      <c r="IB54" s="939"/>
      <c r="IC54" s="939"/>
      <c r="ID54" s="939"/>
      <c r="IE54" s="939"/>
      <c r="IF54" s="939"/>
      <c r="IG54" s="939"/>
      <c r="IH54" s="939"/>
      <c r="II54" s="939"/>
      <c r="IJ54" s="939"/>
      <c r="IK54" s="939"/>
      <c r="IL54" s="939"/>
      <c r="IM54" s="939"/>
      <c r="IN54" s="939"/>
      <c r="IO54" s="939"/>
      <c r="IP54" s="939"/>
      <c r="IQ54" s="939"/>
      <c r="IR54" s="939"/>
      <c r="IS54" s="939"/>
      <c r="IT54" s="939"/>
      <c r="IU54" s="939"/>
      <c r="IV54" s="939"/>
      <c r="IW54" s="939"/>
      <c r="IX54" s="939"/>
      <c r="IY54" s="939"/>
      <c r="IZ54" s="939"/>
      <c r="JA54" s="939"/>
      <c r="JB54" s="939"/>
      <c r="JC54" s="939"/>
      <c r="JD54" s="939"/>
      <c r="JE54" s="939"/>
      <c r="JF54" s="939"/>
      <c r="JG54" s="939"/>
      <c r="JH54" s="939"/>
      <c r="JI54" s="939"/>
      <c r="JJ54" s="939"/>
      <c r="JK54" s="939"/>
      <c r="JL54" s="939"/>
      <c r="JM54" s="939"/>
      <c r="JN54" s="939"/>
      <c r="JO54" s="939"/>
      <c r="JP54" s="939"/>
      <c r="JQ54" s="939"/>
      <c r="JR54" s="939"/>
      <c r="JS54" s="939"/>
      <c r="JT54" s="939"/>
      <c r="JU54" s="939"/>
      <c r="JV54" s="939"/>
      <c r="JW54" s="939"/>
      <c r="JX54" s="939"/>
      <c r="JY54" s="939"/>
      <c r="JZ54" s="939"/>
      <c r="KA54" s="939"/>
      <c r="KB54" s="939"/>
      <c r="KC54" s="939"/>
      <c r="KD54" s="939"/>
      <c r="KE54" s="939"/>
      <c r="KF54" s="939"/>
      <c r="KG54" s="939"/>
      <c r="KH54" s="939"/>
      <c r="KI54" s="939"/>
      <c r="KJ54" s="939"/>
      <c r="KK54" s="939"/>
      <c r="KL54" s="939"/>
      <c r="KM54" s="939"/>
      <c r="KN54" s="939"/>
      <c r="KO54" s="939"/>
      <c r="KP54" s="939"/>
      <c r="KQ54" s="939"/>
      <c r="KR54" s="939"/>
      <c r="KS54" s="939"/>
      <c r="KT54" s="939"/>
      <c r="KU54" s="939"/>
      <c r="KV54" s="939"/>
      <c r="KW54" s="939"/>
      <c r="KX54" s="939"/>
      <c r="KY54" s="939"/>
      <c r="KZ54" s="939"/>
      <c r="LA54" s="939"/>
      <c r="LB54" s="939"/>
      <c r="LC54" s="939"/>
      <c r="LD54" s="939"/>
      <c r="LE54" s="939"/>
      <c r="LF54" s="939"/>
      <c r="LG54" s="939"/>
      <c r="LH54" s="939"/>
      <c r="LI54" s="939"/>
      <c r="LJ54" s="939"/>
      <c r="LK54" s="939"/>
      <c r="LL54" s="939"/>
      <c r="LM54" s="939"/>
      <c r="LN54" s="939"/>
      <c r="LO54" s="939"/>
      <c r="LP54" s="939"/>
      <c r="LQ54" s="939"/>
      <c r="LR54" s="939"/>
      <c r="LS54" s="939"/>
      <c r="LT54" s="939"/>
      <c r="LU54" s="939"/>
      <c r="LV54" s="939"/>
      <c r="LW54" s="939"/>
      <c r="LX54" s="939"/>
      <c r="LY54" s="939"/>
      <c r="LZ54" s="939"/>
      <c r="MA54" s="939"/>
      <c r="MB54" s="939"/>
      <c r="MC54" s="939"/>
      <c r="MD54" s="939"/>
      <c r="ME54" s="939"/>
      <c r="MF54" s="939"/>
      <c r="MG54" s="939"/>
      <c r="MH54" s="939"/>
      <c r="MI54" s="939"/>
      <c r="MJ54" s="939"/>
      <c r="MK54" s="939"/>
      <c r="ML54" s="939"/>
      <c r="MM54" s="939"/>
      <c r="MN54" s="939"/>
      <c r="MO54" s="939"/>
      <c r="MP54" s="939"/>
      <c r="MQ54" s="939"/>
      <c r="MR54" s="939"/>
      <c r="MS54" s="939"/>
      <c r="MT54" s="939"/>
      <c r="MU54" s="939"/>
      <c r="MV54" s="939"/>
      <c r="MW54" s="939"/>
      <c r="MX54" s="939"/>
      <c r="MY54" s="939"/>
      <c r="MZ54" s="939"/>
      <c r="NA54" s="939"/>
      <c r="NB54" s="939"/>
      <c r="NC54" s="939"/>
      <c r="ND54" s="939"/>
      <c r="NE54" s="939"/>
      <c r="NF54" s="939"/>
      <c r="NG54" s="939"/>
      <c r="NH54" s="939"/>
      <c r="NI54" s="939"/>
      <c r="NJ54" s="939"/>
      <c r="NK54" s="939"/>
      <c r="NL54" s="939"/>
      <c r="NM54" s="939"/>
      <c r="NN54" s="939"/>
    </row>
    <row r="55" spans="1:378" s="958" customFormat="1" ht="18.5" hidden="1" outlineLevel="1">
      <c r="A55" s="987" t="str">
        <f t="shared" si="38"/>
        <v>5.10</v>
      </c>
      <c r="B55" s="940" t="s">
        <v>1452</v>
      </c>
      <c r="C55" s="1027"/>
      <c r="D55" s="941"/>
      <c r="E55" s="935"/>
      <c r="F55" s="959">
        <f>G54</f>
        <v>46104</v>
      </c>
      <c r="G55" s="960">
        <f>IF(ISBLANK(F55)," - ",IF(H55=0,F55,WORKDAY.INTL(F55,H55,1,Data!$C$3:$C$57)))</f>
        <v>46111</v>
      </c>
      <c r="H55" s="936">
        <v>5</v>
      </c>
      <c r="I55" s="937">
        <v>0</v>
      </c>
      <c r="J55" s="937">
        <f t="shared" ca="1" si="43"/>
        <v>0</v>
      </c>
      <c r="K55" s="938"/>
      <c r="L55" s="955"/>
      <c r="M55" s="955"/>
      <c r="N55" s="968"/>
      <c r="O55" s="939"/>
      <c r="P55" s="939"/>
      <c r="Q55" s="939"/>
      <c r="R55" s="939"/>
      <c r="S55" s="939"/>
      <c r="T55" s="939"/>
      <c r="U55" s="939"/>
      <c r="V55" s="939"/>
      <c r="W55" s="939"/>
      <c r="X55" s="939"/>
      <c r="Y55" s="939"/>
      <c r="Z55" s="939"/>
      <c r="AA55" s="939"/>
      <c r="AB55" s="939"/>
      <c r="AC55" s="939"/>
      <c r="AD55" s="939"/>
      <c r="AE55" s="939"/>
      <c r="AF55" s="939"/>
      <c r="AG55" s="939"/>
      <c r="AH55" s="939"/>
      <c r="AI55" s="939"/>
      <c r="AJ55" s="939"/>
      <c r="AK55" s="939"/>
      <c r="AL55" s="939"/>
      <c r="AM55" s="939"/>
      <c r="AN55" s="939"/>
      <c r="AO55" s="939"/>
      <c r="AP55" s="939"/>
      <c r="AQ55" s="939"/>
      <c r="AR55" s="939"/>
      <c r="AS55" s="939"/>
      <c r="AT55" s="939"/>
      <c r="AU55" s="939"/>
      <c r="AV55" s="939"/>
      <c r="AW55" s="939"/>
      <c r="AX55" s="939"/>
      <c r="AY55" s="939"/>
      <c r="AZ55" s="939"/>
      <c r="BA55" s="939"/>
      <c r="BB55" s="939"/>
      <c r="BC55" s="939"/>
      <c r="BD55" s="939"/>
      <c r="BE55" s="939"/>
      <c r="BF55" s="939"/>
      <c r="BG55" s="939"/>
      <c r="BH55" s="939"/>
      <c r="BI55" s="939"/>
      <c r="BJ55" s="939"/>
      <c r="BK55" s="939"/>
      <c r="BL55" s="939"/>
      <c r="BM55" s="939"/>
      <c r="BN55" s="939"/>
      <c r="BO55" s="939"/>
      <c r="BP55" s="939"/>
      <c r="BQ55" s="939"/>
      <c r="BR55" s="939"/>
      <c r="BS55" s="939"/>
      <c r="BT55" s="939"/>
      <c r="BU55" s="939"/>
      <c r="BV55" s="939"/>
      <c r="BW55" s="939"/>
      <c r="BX55" s="939"/>
      <c r="BY55" s="939"/>
      <c r="BZ55" s="939"/>
      <c r="CA55" s="939"/>
      <c r="CB55" s="939"/>
      <c r="CC55" s="939"/>
      <c r="CD55" s="939"/>
      <c r="CE55" s="939"/>
      <c r="CF55" s="939"/>
      <c r="CG55" s="939"/>
      <c r="CH55" s="939"/>
      <c r="CI55" s="939"/>
      <c r="CJ55" s="939"/>
      <c r="CK55" s="939"/>
      <c r="CL55" s="939"/>
      <c r="CM55" s="939"/>
      <c r="CN55" s="939"/>
      <c r="CO55" s="939"/>
      <c r="CP55" s="939"/>
      <c r="CQ55" s="939"/>
      <c r="CR55" s="939"/>
      <c r="CS55" s="939"/>
      <c r="CT55" s="939"/>
      <c r="CU55" s="939"/>
      <c r="CV55" s="939"/>
      <c r="CW55" s="939"/>
      <c r="CX55" s="939"/>
      <c r="CY55" s="939"/>
      <c r="CZ55" s="939"/>
      <c r="DA55" s="939"/>
      <c r="DB55" s="939"/>
      <c r="DC55" s="939"/>
      <c r="DD55" s="939"/>
      <c r="DE55" s="939"/>
      <c r="DF55" s="939"/>
      <c r="DG55" s="939"/>
      <c r="DH55" s="939"/>
      <c r="DI55" s="939"/>
      <c r="DJ55" s="939"/>
      <c r="DK55" s="939"/>
      <c r="DL55" s="939"/>
      <c r="DM55" s="939"/>
      <c r="DN55" s="939"/>
      <c r="DO55" s="939"/>
      <c r="DP55" s="939"/>
      <c r="DQ55" s="939"/>
      <c r="DR55" s="939"/>
      <c r="DS55" s="939"/>
      <c r="DT55" s="939"/>
      <c r="DU55" s="939"/>
      <c r="DV55" s="939"/>
      <c r="DW55" s="939"/>
      <c r="DX55" s="939"/>
      <c r="DY55" s="939"/>
      <c r="DZ55" s="939"/>
      <c r="EA55" s="939"/>
      <c r="EB55" s="939"/>
      <c r="EC55" s="939"/>
      <c r="ED55" s="939"/>
      <c r="EE55" s="939"/>
      <c r="EF55" s="939"/>
      <c r="EG55" s="939"/>
      <c r="EH55" s="939"/>
      <c r="EI55" s="939"/>
      <c r="EJ55" s="939"/>
      <c r="EK55" s="939"/>
      <c r="EL55" s="939"/>
      <c r="EM55" s="939"/>
      <c r="EN55" s="939"/>
      <c r="EO55" s="939"/>
      <c r="EP55" s="939"/>
      <c r="EQ55" s="939"/>
      <c r="ER55" s="939"/>
      <c r="ES55" s="939"/>
      <c r="ET55" s="939"/>
      <c r="EU55" s="939"/>
      <c r="EV55" s="939"/>
      <c r="EW55" s="939"/>
      <c r="EX55" s="939"/>
      <c r="EY55" s="939"/>
      <c r="EZ55" s="939"/>
      <c r="FA55" s="939"/>
      <c r="FB55" s="939"/>
      <c r="FC55" s="939"/>
      <c r="FD55" s="939"/>
      <c r="FE55" s="939"/>
      <c r="FF55" s="939"/>
      <c r="FG55" s="939"/>
      <c r="FH55" s="939"/>
      <c r="FI55" s="939"/>
      <c r="FJ55" s="939"/>
      <c r="FK55" s="939"/>
      <c r="FL55" s="939"/>
      <c r="FM55" s="939"/>
      <c r="FN55" s="939"/>
      <c r="FO55" s="939"/>
      <c r="FP55" s="939"/>
      <c r="FQ55" s="939"/>
      <c r="FR55" s="939"/>
      <c r="FS55" s="939"/>
      <c r="FT55" s="939"/>
      <c r="FU55" s="939"/>
      <c r="FV55" s="939"/>
      <c r="FW55" s="939"/>
      <c r="FX55" s="939"/>
      <c r="FY55" s="939"/>
      <c r="FZ55" s="939"/>
      <c r="GA55" s="939"/>
      <c r="GB55" s="939"/>
      <c r="GC55" s="939"/>
      <c r="GD55" s="939"/>
      <c r="GE55" s="939"/>
      <c r="GF55" s="939"/>
      <c r="GG55" s="939"/>
      <c r="GH55" s="939"/>
      <c r="GI55" s="939"/>
      <c r="GJ55" s="939"/>
      <c r="GK55" s="939"/>
      <c r="GL55" s="939"/>
      <c r="GM55" s="939"/>
      <c r="GN55" s="939"/>
      <c r="GO55" s="939"/>
      <c r="GP55" s="939"/>
      <c r="GQ55" s="939"/>
      <c r="GR55" s="939"/>
      <c r="GS55" s="939"/>
      <c r="GT55" s="939"/>
      <c r="GU55" s="939"/>
      <c r="GV55" s="939"/>
      <c r="GW55" s="939"/>
      <c r="GX55" s="939"/>
      <c r="GY55" s="939"/>
      <c r="GZ55" s="939"/>
      <c r="HA55" s="939"/>
      <c r="HB55" s="939"/>
      <c r="HC55" s="939"/>
      <c r="HD55" s="939"/>
      <c r="HE55" s="939"/>
      <c r="HF55" s="939"/>
      <c r="HG55" s="939"/>
      <c r="HH55" s="939"/>
      <c r="HI55" s="939"/>
      <c r="HJ55" s="939"/>
      <c r="HK55" s="939"/>
      <c r="HL55" s="939"/>
      <c r="HM55" s="939"/>
      <c r="HN55" s="939"/>
      <c r="HO55" s="939"/>
      <c r="HP55" s="939"/>
      <c r="HQ55" s="939"/>
      <c r="HR55" s="939"/>
      <c r="HS55" s="939"/>
      <c r="HT55" s="939"/>
      <c r="HU55" s="939"/>
      <c r="HV55" s="939"/>
      <c r="HW55" s="939"/>
      <c r="HX55" s="939"/>
      <c r="HY55" s="939"/>
      <c r="HZ55" s="939"/>
      <c r="IA55" s="939"/>
      <c r="IB55" s="939"/>
      <c r="IC55" s="939"/>
      <c r="ID55" s="939"/>
      <c r="IE55" s="939"/>
      <c r="IF55" s="939"/>
      <c r="IG55" s="939"/>
      <c r="IH55" s="939"/>
      <c r="II55" s="939"/>
      <c r="IJ55" s="939"/>
      <c r="IK55" s="939"/>
      <c r="IL55" s="939"/>
      <c r="IM55" s="939"/>
      <c r="IN55" s="939"/>
      <c r="IO55" s="939"/>
      <c r="IP55" s="939"/>
      <c r="IQ55" s="939"/>
      <c r="IR55" s="939"/>
      <c r="IS55" s="939"/>
      <c r="IT55" s="939"/>
      <c r="IU55" s="939"/>
      <c r="IV55" s="939"/>
      <c r="IW55" s="939"/>
      <c r="IX55" s="939"/>
      <c r="IY55" s="939"/>
      <c r="IZ55" s="939"/>
      <c r="JA55" s="939"/>
      <c r="JB55" s="939"/>
      <c r="JC55" s="939"/>
      <c r="JD55" s="939"/>
      <c r="JE55" s="939"/>
      <c r="JF55" s="939"/>
      <c r="JG55" s="939"/>
      <c r="JH55" s="939"/>
      <c r="JI55" s="939"/>
      <c r="JJ55" s="939"/>
      <c r="JK55" s="939"/>
      <c r="JL55" s="939"/>
      <c r="JM55" s="939"/>
      <c r="JN55" s="939"/>
      <c r="JO55" s="939"/>
      <c r="JP55" s="939"/>
      <c r="JQ55" s="939"/>
      <c r="JR55" s="939"/>
      <c r="JS55" s="939"/>
      <c r="JT55" s="939"/>
      <c r="JU55" s="939"/>
      <c r="JV55" s="939"/>
      <c r="JW55" s="939"/>
      <c r="JX55" s="939"/>
      <c r="JY55" s="939"/>
      <c r="JZ55" s="939"/>
      <c r="KA55" s="939"/>
      <c r="KB55" s="939"/>
      <c r="KC55" s="939"/>
      <c r="KD55" s="939"/>
      <c r="KE55" s="939"/>
      <c r="KF55" s="939"/>
      <c r="KG55" s="939"/>
      <c r="KH55" s="939"/>
      <c r="KI55" s="939"/>
      <c r="KJ55" s="939"/>
      <c r="KK55" s="939"/>
      <c r="KL55" s="939"/>
      <c r="KM55" s="939"/>
      <c r="KN55" s="939"/>
      <c r="KO55" s="939"/>
      <c r="KP55" s="939"/>
      <c r="KQ55" s="939"/>
      <c r="KR55" s="939"/>
      <c r="KS55" s="939"/>
      <c r="KT55" s="939"/>
      <c r="KU55" s="939"/>
      <c r="KV55" s="939"/>
      <c r="KW55" s="939"/>
      <c r="KX55" s="939"/>
      <c r="KY55" s="939"/>
      <c r="KZ55" s="939"/>
      <c r="LA55" s="939"/>
      <c r="LB55" s="939"/>
      <c r="LC55" s="939"/>
      <c r="LD55" s="939"/>
      <c r="LE55" s="939"/>
      <c r="LF55" s="939"/>
      <c r="LG55" s="939"/>
      <c r="LH55" s="939"/>
      <c r="LI55" s="939"/>
      <c r="LJ55" s="939"/>
      <c r="LK55" s="939"/>
      <c r="LL55" s="939"/>
      <c r="LM55" s="939"/>
      <c r="LN55" s="939"/>
      <c r="LO55" s="939"/>
      <c r="LP55" s="939"/>
      <c r="LQ55" s="939"/>
      <c r="LR55" s="939"/>
      <c r="LS55" s="939"/>
      <c r="LT55" s="939"/>
      <c r="LU55" s="939"/>
      <c r="LV55" s="939"/>
      <c r="LW55" s="939"/>
      <c r="LX55" s="939"/>
      <c r="LY55" s="939"/>
      <c r="LZ55" s="939"/>
      <c r="MA55" s="939"/>
      <c r="MB55" s="939"/>
      <c r="MC55" s="939"/>
      <c r="MD55" s="939"/>
      <c r="ME55" s="939"/>
      <c r="MF55" s="939"/>
      <c r="MG55" s="939"/>
      <c r="MH55" s="939"/>
      <c r="MI55" s="939"/>
      <c r="MJ55" s="939"/>
      <c r="MK55" s="939"/>
      <c r="ML55" s="939"/>
      <c r="MM55" s="939"/>
      <c r="MN55" s="939"/>
      <c r="MO55" s="939"/>
      <c r="MP55" s="939"/>
      <c r="MQ55" s="939"/>
      <c r="MR55" s="939"/>
      <c r="MS55" s="939"/>
      <c r="MT55" s="939"/>
      <c r="MU55" s="939"/>
      <c r="MV55" s="939"/>
      <c r="MW55" s="939"/>
      <c r="MX55" s="939"/>
      <c r="MY55" s="939"/>
      <c r="MZ55" s="939"/>
      <c r="NA55" s="939"/>
      <c r="NB55" s="939"/>
      <c r="NC55" s="939"/>
      <c r="ND55" s="939"/>
      <c r="NE55" s="939"/>
      <c r="NF55" s="939"/>
      <c r="NG55" s="939"/>
      <c r="NH55" s="939"/>
      <c r="NI55" s="939"/>
      <c r="NJ55" s="939"/>
      <c r="NK55" s="939"/>
      <c r="NL55" s="939"/>
      <c r="NM55" s="939"/>
      <c r="NN55" s="939"/>
    </row>
    <row r="56" spans="1:378" s="958" customFormat="1" ht="18.5" hidden="1" outlineLevel="1">
      <c r="A56" s="987" t="str">
        <f t="shared" si="38"/>
        <v>5.11</v>
      </c>
      <c r="B56" s="940" t="s">
        <v>1453</v>
      </c>
      <c r="C56" s="1027"/>
      <c r="D56" s="941"/>
      <c r="E56" s="935"/>
      <c r="F56" s="959">
        <f>G55</f>
        <v>46111</v>
      </c>
      <c r="G56" s="960">
        <f>IF(ISBLANK(F56)," - ",IF(H56=0,F56,WORKDAY.INTL(F56,H56,1,Data!$C$3:$C$57)))</f>
        <v>46120</v>
      </c>
      <c r="H56" s="936">
        <v>5</v>
      </c>
      <c r="I56" s="937">
        <v>0</v>
      </c>
      <c r="J56" s="937">
        <f t="shared" ca="1" si="43"/>
        <v>0</v>
      </c>
      <c r="K56" s="938"/>
      <c r="L56" s="955"/>
      <c r="M56" s="955"/>
      <c r="N56" s="968"/>
      <c r="O56" s="939"/>
      <c r="P56" s="939"/>
      <c r="Q56" s="939"/>
      <c r="R56" s="939"/>
      <c r="S56" s="939"/>
      <c r="T56" s="939"/>
      <c r="U56" s="939"/>
      <c r="V56" s="939"/>
      <c r="W56" s="939"/>
      <c r="X56" s="939"/>
      <c r="Y56" s="939"/>
      <c r="Z56" s="939"/>
      <c r="AA56" s="939"/>
      <c r="AB56" s="939"/>
      <c r="AC56" s="939"/>
      <c r="AD56" s="939"/>
      <c r="AE56" s="939"/>
      <c r="AF56" s="939"/>
      <c r="AG56" s="939"/>
      <c r="AH56" s="939"/>
      <c r="AI56" s="939"/>
      <c r="AJ56" s="939"/>
      <c r="AK56" s="939"/>
      <c r="AL56" s="939"/>
      <c r="AM56" s="939"/>
      <c r="AN56" s="939"/>
      <c r="AO56" s="939"/>
      <c r="AP56" s="939"/>
      <c r="AQ56" s="939"/>
      <c r="AR56" s="939"/>
      <c r="AS56" s="939"/>
      <c r="AT56" s="939"/>
      <c r="AU56" s="939"/>
      <c r="AV56" s="939"/>
      <c r="AW56" s="939"/>
      <c r="AX56" s="939"/>
      <c r="AY56" s="939"/>
      <c r="AZ56" s="939"/>
      <c r="BA56" s="939"/>
      <c r="BB56" s="939"/>
      <c r="BC56" s="939"/>
      <c r="BD56" s="939"/>
      <c r="BE56" s="939"/>
      <c r="BF56" s="939"/>
      <c r="BG56" s="939"/>
      <c r="BH56" s="939"/>
      <c r="BI56" s="939"/>
      <c r="BJ56" s="939"/>
      <c r="BK56" s="939"/>
      <c r="BL56" s="939"/>
      <c r="BM56" s="939"/>
      <c r="BN56" s="939"/>
      <c r="BO56" s="939"/>
      <c r="BP56" s="939"/>
      <c r="BQ56" s="939"/>
      <c r="BR56" s="939"/>
      <c r="BS56" s="939"/>
      <c r="BT56" s="939"/>
      <c r="BU56" s="939"/>
      <c r="BV56" s="939"/>
      <c r="BW56" s="939"/>
      <c r="BX56" s="939"/>
      <c r="BY56" s="939"/>
      <c r="BZ56" s="939"/>
      <c r="CA56" s="939"/>
      <c r="CB56" s="939"/>
      <c r="CC56" s="939"/>
      <c r="CD56" s="939"/>
      <c r="CE56" s="939"/>
      <c r="CF56" s="939"/>
      <c r="CG56" s="939"/>
      <c r="CH56" s="939"/>
      <c r="CI56" s="939"/>
      <c r="CJ56" s="939"/>
      <c r="CK56" s="939"/>
      <c r="CL56" s="939"/>
      <c r="CM56" s="939"/>
      <c r="CN56" s="939"/>
      <c r="CO56" s="939"/>
      <c r="CP56" s="939"/>
      <c r="CQ56" s="939"/>
      <c r="CR56" s="939"/>
      <c r="CS56" s="939"/>
      <c r="CT56" s="939"/>
      <c r="CU56" s="939"/>
      <c r="CV56" s="939"/>
      <c r="CW56" s="939"/>
      <c r="CX56" s="939"/>
      <c r="CY56" s="939"/>
      <c r="CZ56" s="939"/>
      <c r="DA56" s="939"/>
      <c r="DB56" s="939"/>
      <c r="DC56" s="939"/>
      <c r="DD56" s="939"/>
      <c r="DE56" s="939"/>
      <c r="DF56" s="939"/>
      <c r="DG56" s="939"/>
      <c r="DH56" s="939"/>
      <c r="DI56" s="939"/>
      <c r="DJ56" s="939"/>
      <c r="DK56" s="939"/>
      <c r="DL56" s="939"/>
      <c r="DM56" s="939"/>
      <c r="DN56" s="939"/>
      <c r="DO56" s="939"/>
      <c r="DP56" s="939"/>
      <c r="DQ56" s="939"/>
      <c r="DR56" s="939"/>
      <c r="DS56" s="939"/>
      <c r="DT56" s="939"/>
      <c r="DU56" s="939"/>
      <c r="DV56" s="939"/>
      <c r="DW56" s="939"/>
      <c r="DX56" s="939"/>
      <c r="DY56" s="939"/>
      <c r="DZ56" s="939"/>
      <c r="EA56" s="939"/>
      <c r="EB56" s="939"/>
      <c r="EC56" s="939"/>
      <c r="ED56" s="939"/>
      <c r="EE56" s="939"/>
      <c r="EF56" s="939"/>
      <c r="EG56" s="939"/>
      <c r="EH56" s="939"/>
      <c r="EI56" s="939"/>
      <c r="EJ56" s="939"/>
      <c r="EK56" s="939"/>
      <c r="EL56" s="939"/>
      <c r="EM56" s="939"/>
      <c r="EN56" s="939"/>
      <c r="EO56" s="939"/>
      <c r="EP56" s="939"/>
      <c r="EQ56" s="939"/>
      <c r="ER56" s="939"/>
      <c r="ES56" s="939"/>
      <c r="ET56" s="939"/>
      <c r="EU56" s="939"/>
      <c r="EV56" s="939"/>
      <c r="EW56" s="939"/>
      <c r="EX56" s="939"/>
      <c r="EY56" s="939"/>
      <c r="EZ56" s="939"/>
      <c r="FA56" s="939"/>
      <c r="FB56" s="939"/>
      <c r="FC56" s="939"/>
      <c r="FD56" s="939"/>
      <c r="FE56" s="939"/>
      <c r="FF56" s="939"/>
      <c r="FG56" s="939"/>
      <c r="FH56" s="939"/>
      <c r="FI56" s="939"/>
      <c r="FJ56" s="939"/>
      <c r="FK56" s="939"/>
      <c r="FL56" s="939"/>
      <c r="FM56" s="939"/>
      <c r="FN56" s="939"/>
      <c r="FO56" s="939"/>
      <c r="FP56" s="939"/>
      <c r="FQ56" s="939"/>
      <c r="FR56" s="939"/>
      <c r="FS56" s="939"/>
      <c r="FT56" s="939"/>
      <c r="FU56" s="939"/>
      <c r="FV56" s="939"/>
      <c r="FW56" s="939"/>
      <c r="FX56" s="939"/>
      <c r="FY56" s="939"/>
      <c r="FZ56" s="939"/>
      <c r="GA56" s="939"/>
      <c r="GB56" s="939"/>
      <c r="GC56" s="939"/>
      <c r="GD56" s="939"/>
      <c r="GE56" s="939"/>
      <c r="GF56" s="939"/>
      <c r="GG56" s="939"/>
      <c r="GH56" s="939"/>
      <c r="GI56" s="939"/>
      <c r="GJ56" s="939"/>
      <c r="GK56" s="939"/>
      <c r="GL56" s="939"/>
      <c r="GM56" s="939"/>
      <c r="GN56" s="939"/>
      <c r="GO56" s="939"/>
      <c r="GP56" s="939"/>
      <c r="GQ56" s="939"/>
      <c r="GR56" s="939"/>
      <c r="GS56" s="939"/>
      <c r="GT56" s="939"/>
      <c r="GU56" s="939"/>
      <c r="GV56" s="939"/>
      <c r="GW56" s="939"/>
      <c r="GX56" s="939"/>
      <c r="GY56" s="939"/>
      <c r="GZ56" s="939"/>
      <c r="HA56" s="939"/>
      <c r="HB56" s="939"/>
      <c r="HC56" s="939"/>
      <c r="HD56" s="939"/>
      <c r="HE56" s="939"/>
      <c r="HF56" s="939"/>
      <c r="HG56" s="939"/>
      <c r="HH56" s="939"/>
      <c r="HI56" s="939"/>
      <c r="HJ56" s="939"/>
      <c r="HK56" s="939"/>
      <c r="HL56" s="939"/>
      <c r="HM56" s="939"/>
      <c r="HN56" s="939"/>
      <c r="HO56" s="939"/>
      <c r="HP56" s="939"/>
      <c r="HQ56" s="939"/>
      <c r="HR56" s="939"/>
      <c r="HS56" s="939"/>
      <c r="HT56" s="939"/>
      <c r="HU56" s="939"/>
      <c r="HV56" s="939"/>
      <c r="HW56" s="939"/>
      <c r="HX56" s="939"/>
      <c r="HY56" s="939"/>
      <c r="HZ56" s="939"/>
      <c r="IA56" s="939"/>
      <c r="IB56" s="939"/>
      <c r="IC56" s="939"/>
      <c r="ID56" s="939"/>
      <c r="IE56" s="939"/>
      <c r="IF56" s="939"/>
      <c r="IG56" s="939"/>
      <c r="IH56" s="939"/>
      <c r="II56" s="939"/>
      <c r="IJ56" s="939"/>
      <c r="IK56" s="939"/>
      <c r="IL56" s="939"/>
      <c r="IM56" s="939"/>
      <c r="IN56" s="939"/>
      <c r="IO56" s="939"/>
      <c r="IP56" s="939"/>
      <c r="IQ56" s="939"/>
      <c r="IR56" s="939"/>
      <c r="IS56" s="939"/>
      <c r="IT56" s="939"/>
      <c r="IU56" s="939"/>
      <c r="IV56" s="939"/>
      <c r="IW56" s="939"/>
      <c r="IX56" s="939"/>
      <c r="IY56" s="939"/>
      <c r="IZ56" s="939"/>
      <c r="JA56" s="939"/>
      <c r="JB56" s="939"/>
      <c r="JC56" s="939"/>
      <c r="JD56" s="939"/>
      <c r="JE56" s="939"/>
      <c r="JF56" s="939"/>
      <c r="JG56" s="939"/>
      <c r="JH56" s="939"/>
      <c r="JI56" s="939"/>
      <c r="JJ56" s="939"/>
      <c r="JK56" s="939"/>
      <c r="JL56" s="939"/>
      <c r="JM56" s="939"/>
      <c r="JN56" s="939"/>
      <c r="JO56" s="939"/>
      <c r="JP56" s="939"/>
      <c r="JQ56" s="939"/>
      <c r="JR56" s="939"/>
      <c r="JS56" s="939"/>
      <c r="JT56" s="939"/>
      <c r="JU56" s="939"/>
      <c r="JV56" s="939"/>
      <c r="JW56" s="939"/>
      <c r="JX56" s="939"/>
      <c r="JY56" s="939"/>
      <c r="JZ56" s="939"/>
      <c r="KA56" s="939"/>
      <c r="KB56" s="939"/>
      <c r="KC56" s="939"/>
      <c r="KD56" s="939"/>
      <c r="KE56" s="939"/>
      <c r="KF56" s="939"/>
      <c r="KG56" s="939"/>
      <c r="KH56" s="939"/>
      <c r="KI56" s="939"/>
      <c r="KJ56" s="939"/>
      <c r="KK56" s="939"/>
      <c r="KL56" s="939"/>
      <c r="KM56" s="939"/>
      <c r="KN56" s="939"/>
      <c r="KO56" s="939"/>
      <c r="KP56" s="939"/>
      <c r="KQ56" s="939"/>
      <c r="KR56" s="939"/>
      <c r="KS56" s="939"/>
      <c r="KT56" s="939"/>
      <c r="KU56" s="939"/>
      <c r="KV56" s="939"/>
      <c r="KW56" s="939"/>
      <c r="KX56" s="939"/>
      <c r="KY56" s="939"/>
      <c r="KZ56" s="939"/>
      <c r="LA56" s="939"/>
      <c r="LB56" s="939"/>
      <c r="LC56" s="939"/>
      <c r="LD56" s="939"/>
      <c r="LE56" s="939"/>
      <c r="LF56" s="939"/>
      <c r="LG56" s="939"/>
      <c r="LH56" s="939"/>
      <c r="LI56" s="939"/>
      <c r="LJ56" s="939"/>
      <c r="LK56" s="939"/>
      <c r="LL56" s="939"/>
      <c r="LM56" s="939"/>
      <c r="LN56" s="939"/>
      <c r="LO56" s="939"/>
      <c r="LP56" s="939"/>
      <c r="LQ56" s="939"/>
      <c r="LR56" s="939"/>
      <c r="LS56" s="939"/>
      <c r="LT56" s="939"/>
      <c r="LU56" s="939"/>
      <c r="LV56" s="939"/>
      <c r="LW56" s="939"/>
      <c r="LX56" s="939"/>
      <c r="LY56" s="939"/>
      <c r="LZ56" s="939"/>
      <c r="MA56" s="939"/>
      <c r="MB56" s="939"/>
      <c r="MC56" s="939"/>
      <c r="MD56" s="939"/>
      <c r="ME56" s="939"/>
      <c r="MF56" s="939"/>
      <c r="MG56" s="939"/>
      <c r="MH56" s="939"/>
      <c r="MI56" s="939"/>
      <c r="MJ56" s="939"/>
      <c r="MK56" s="939"/>
      <c r="ML56" s="939"/>
      <c r="MM56" s="939"/>
      <c r="MN56" s="939"/>
      <c r="MO56" s="939"/>
      <c r="MP56" s="939"/>
      <c r="MQ56" s="939"/>
      <c r="MR56" s="939"/>
      <c r="MS56" s="939"/>
      <c r="MT56" s="939"/>
      <c r="MU56" s="939"/>
      <c r="MV56" s="939"/>
      <c r="MW56" s="939"/>
      <c r="MX56" s="939"/>
      <c r="MY56" s="939"/>
      <c r="MZ56" s="939"/>
      <c r="NA56" s="939"/>
      <c r="NB56" s="939"/>
      <c r="NC56" s="939"/>
      <c r="ND56" s="939"/>
      <c r="NE56" s="939"/>
      <c r="NF56" s="939"/>
      <c r="NG56" s="939"/>
      <c r="NH56" s="939"/>
      <c r="NI56" s="939"/>
      <c r="NJ56" s="939"/>
      <c r="NK56" s="939"/>
      <c r="NL56" s="939"/>
      <c r="NM56" s="939"/>
      <c r="NN56" s="939"/>
    </row>
    <row r="57" spans="1:378" s="958" customFormat="1" ht="24" hidden="1" outlineLevel="1">
      <c r="A57" s="988" t="str">
        <f t="shared" si="38"/>
        <v>5.12</v>
      </c>
      <c r="B57" s="949" t="str">
        <f>B54&amp;" Post Review Modifications - If Applicable"</f>
        <v>DC Design - Ground Mount Post Review Modifications - If Applicable</v>
      </c>
      <c r="C57" s="1028"/>
      <c r="D57" s="950"/>
      <c r="E57" s="951"/>
      <c r="F57" s="961">
        <f>G56</f>
        <v>46120</v>
      </c>
      <c r="G57" s="962">
        <f>IF(ISBLANK(F57)," - ",IF(H57=0,F57,WORKDAY.INTL(F57,H57,1,Data!$C$3:$C$57)))</f>
        <v>46127</v>
      </c>
      <c r="H57" s="952">
        <v>5</v>
      </c>
      <c r="I57" s="953">
        <v>0</v>
      </c>
      <c r="J57" s="953">
        <f t="shared" ca="1" si="43"/>
        <v>0</v>
      </c>
      <c r="K57" s="938"/>
      <c r="L57" s="955"/>
      <c r="M57" s="955"/>
      <c r="N57" s="968"/>
      <c r="O57" s="948"/>
      <c r="P57" s="948"/>
      <c r="Q57" s="948"/>
      <c r="R57" s="948"/>
      <c r="S57" s="948"/>
      <c r="T57" s="948"/>
      <c r="U57" s="948"/>
      <c r="V57" s="948"/>
      <c r="W57" s="948"/>
      <c r="X57" s="948"/>
      <c r="Y57" s="948"/>
      <c r="Z57" s="948"/>
      <c r="AA57" s="948"/>
      <c r="AB57" s="948"/>
      <c r="AC57" s="948"/>
      <c r="AD57" s="948"/>
      <c r="AE57" s="948"/>
      <c r="AF57" s="948"/>
      <c r="AG57" s="948"/>
      <c r="AH57" s="948"/>
      <c r="AI57" s="948"/>
      <c r="AJ57" s="948"/>
      <c r="AK57" s="948"/>
      <c r="AL57" s="948"/>
      <c r="AM57" s="948"/>
      <c r="AN57" s="948"/>
      <c r="AO57" s="948"/>
      <c r="AP57" s="948"/>
      <c r="AQ57" s="948"/>
      <c r="AR57" s="948"/>
      <c r="AS57" s="948"/>
      <c r="AT57" s="948"/>
      <c r="AU57" s="948"/>
      <c r="AV57" s="948"/>
      <c r="AW57" s="948"/>
      <c r="AX57" s="948"/>
      <c r="AY57" s="948"/>
      <c r="AZ57" s="948"/>
      <c r="BA57" s="948"/>
      <c r="BB57" s="948"/>
      <c r="BC57" s="948"/>
      <c r="BD57" s="948"/>
      <c r="BE57" s="948"/>
      <c r="BF57" s="948"/>
      <c r="BG57" s="948"/>
      <c r="BH57" s="948"/>
      <c r="BI57" s="948"/>
      <c r="BJ57" s="948"/>
      <c r="BK57" s="948"/>
      <c r="BL57" s="948"/>
      <c r="BM57" s="948"/>
      <c r="BN57" s="948"/>
      <c r="BO57" s="948"/>
      <c r="BP57" s="948"/>
      <c r="BQ57" s="948"/>
      <c r="BR57" s="948"/>
      <c r="BS57" s="948"/>
      <c r="BT57" s="948"/>
      <c r="BU57" s="948"/>
      <c r="BV57" s="948"/>
      <c r="BW57" s="948"/>
      <c r="BX57" s="948"/>
      <c r="BY57" s="948"/>
      <c r="BZ57" s="948"/>
      <c r="CA57" s="948"/>
      <c r="CB57" s="948"/>
      <c r="CC57" s="948"/>
      <c r="CD57" s="948"/>
      <c r="CE57" s="948"/>
      <c r="CF57" s="948"/>
      <c r="CG57" s="948"/>
      <c r="CH57" s="948"/>
      <c r="CI57" s="948"/>
      <c r="CJ57" s="948"/>
      <c r="CK57" s="948"/>
      <c r="CL57" s="948"/>
      <c r="CM57" s="948"/>
      <c r="CN57" s="948"/>
      <c r="CO57" s="948"/>
      <c r="CP57" s="948"/>
      <c r="CQ57" s="948"/>
      <c r="CR57" s="948"/>
      <c r="CS57" s="948"/>
      <c r="CT57" s="948"/>
      <c r="CU57" s="948"/>
      <c r="CV57" s="948"/>
      <c r="CW57" s="948"/>
      <c r="CX57" s="948"/>
      <c r="CY57" s="948"/>
      <c r="CZ57" s="948"/>
      <c r="DA57" s="948"/>
      <c r="DB57" s="948"/>
      <c r="DC57" s="948"/>
      <c r="DD57" s="948"/>
      <c r="DE57" s="948"/>
      <c r="DF57" s="948"/>
      <c r="DG57" s="948"/>
      <c r="DH57" s="948"/>
      <c r="DI57" s="948"/>
      <c r="DJ57" s="948"/>
      <c r="DK57" s="948"/>
      <c r="DL57" s="948"/>
      <c r="DM57" s="948"/>
      <c r="DN57" s="948"/>
      <c r="DO57" s="948"/>
      <c r="DP57" s="948"/>
      <c r="DQ57" s="948"/>
      <c r="DR57" s="948"/>
      <c r="DS57" s="948"/>
      <c r="DT57" s="948"/>
      <c r="DU57" s="948"/>
      <c r="DV57" s="948"/>
      <c r="DW57" s="948"/>
      <c r="DX57" s="948"/>
      <c r="DY57" s="948"/>
      <c r="DZ57" s="948"/>
      <c r="EA57" s="948"/>
      <c r="EB57" s="948"/>
      <c r="EC57" s="948"/>
      <c r="ED57" s="948"/>
      <c r="EE57" s="948"/>
      <c r="EF57" s="948"/>
      <c r="EG57" s="948"/>
      <c r="EH57" s="948"/>
      <c r="EI57" s="948"/>
      <c r="EJ57" s="948"/>
      <c r="EK57" s="948"/>
      <c r="EL57" s="948"/>
      <c r="EM57" s="948"/>
      <c r="EN57" s="948"/>
      <c r="EO57" s="948"/>
      <c r="EP57" s="948"/>
      <c r="EQ57" s="948"/>
      <c r="ER57" s="948"/>
      <c r="ES57" s="948"/>
      <c r="ET57" s="948"/>
      <c r="EU57" s="948"/>
      <c r="EV57" s="948"/>
      <c r="EW57" s="948"/>
      <c r="EX57" s="948"/>
      <c r="EY57" s="948"/>
      <c r="EZ57" s="948"/>
      <c r="FA57" s="948"/>
      <c r="FB57" s="948"/>
      <c r="FC57" s="948"/>
      <c r="FD57" s="948"/>
      <c r="FE57" s="948"/>
      <c r="FF57" s="948"/>
      <c r="FG57" s="948"/>
      <c r="FH57" s="948"/>
      <c r="FI57" s="948"/>
      <c r="FJ57" s="948"/>
      <c r="FK57" s="948"/>
      <c r="FL57" s="948"/>
      <c r="FM57" s="948"/>
      <c r="FN57" s="948"/>
      <c r="FO57" s="948"/>
      <c r="FP57" s="948"/>
      <c r="FQ57" s="948"/>
      <c r="FR57" s="948"/>
      <c r="FS57" s="948"/>
      <c r="FT57" s="948"/>
      <c r="FU57" s="948"/>
      <c r="FV57" s="948"/>
      <c r="FW57" s="948"/>
      <c r="FX57" s="948"/>
      <c r="FY57" s="948"/>
      <c r="FZ57" s="948"/>
      <c r="GA57" s="948"/>
      <c r="GB57" s="948"/>
      <c r="GC57" s="948"/>
      <c r="GD57" s="948"/>
      <c r="GE57" s="948"/>
      <c r="GF57" s="948"/>
      <c r="GG57" s="948"/>
      <c r="GH57" s="948"/>
      <c r="GI57" s="948"/>
      <c r="GJ57" s="948"/>
      <c r="GK57" s="948"/>
      <c r="GL57" s="948"/>
      <c r="GM57" s="948"/>
      <c r="GN57" s="948"/>
      <c r="GO57" s="948"/>
      <c r="GP57" s="948"/>
      <c r="GQ57" s="948"/>
      <c r="GR57" s="948"/>
      <c r="GS57" s="948"/>
      <c r="GT57" s="948"/>
      <c r="GU57" s="948"/>
      <c r="GV57" s="948"/>
      <c r="GW57" s="948"/>
      <c r="GX57" s="948"/>
      <c r="GY57" s="948"/>
      <c r="GZ57" s="948"/>
      <c r="HA57" s="948"/>
      <c r="HB57" s="948"/>
      <c r="HC57" s="948"/>
      <c r="HD57" s="948"/>
      <c r="HE57" s="948"/>
      <c r="HF57" s="948"/>
      <c r="HG57" s="948"/>
      <c r="HH57" s="948"/>
      <c r="HI57" s="948"/>
      <c r="HJ57" s="948"/>
      <c r="HK57" s="948"/>
      <c r="HL57" s="948"/>
      <c r="HM57" s="948"/>
      <c r="HN57" s="948"/>
      <c r="HO57" s="948"/>
      <c r="HP57" s="948"/>
      <c r="HQ57" s="948"/>
      <c r="HR57" s="948"/>
      <c r="HS57" s="948"/>
      <c r="HT57" s="948"/>
      <c r="HU57" s="948"/>
      <c r="HV57" s="948"/>
      <c r="HW57" s="948"/>
      <c r="HX57" s="948"/>
      <c r="HY57" s="948"/>
      <c r="HZ57" s="948"/>
      <c r="IA57" s="948"/>
      <c r="IB57" s="948"/>
      <c r="IC57" s="948"/>
      <c r="ID57" s="948"/>
      <c r="IE57" s="948"/>
      <c r="IF57" s="948"/>
      <c r="IG57" s="948"/>
      <c r="IH57" s="948"/>
      <c r="II57" s="948"/>
      <c r="IJ57" s="948"/>
      <c r="IK57" s="948"/>
      <c r="IL57" s="948"/>
      <c r="IM57" s="948"/>
      <c r="IN57" s="948"/>
      <c r="IO57" s="948"/>
      <c r="IP57" s="948"/>
      <c r="IQ57" s="948"/>
      <c r="IR57" s="948"/>
      <c r="IS57" s="948"/>
      <c r="IT57" s="948"/>
      <c r="IU57" s="948"/>
      <c r="IV57" s="948"/>
      <c r="IW57" s="948"/>
      <c r="IX57" s="948"/>
      <c r="IY57" s="948"/>
      <c r="IZ57" s="948"/>
      <c r="JA57" s="948"/>
      <c r="JB57" s="948"/>
      <c r="JC57" s="948"/>
      <c r="JD57" s="948"/>
      <c r="JE57" s="948"/>
      <c r="JF57" s="948"/>
      <c r="JG57" s="948"/>
      <c r="JH57" s="948"/>
      <c r="JI57" s="948"/>
      <c r="JJ57" s="948"/>
      <c r="JK57" s="948"/>
      <c r="JL57" s="948"/>
      <c r="JM57" s="948"/>
      <c r="JN57" s="948"/>
      <c r="JO57" s="948"/>
      <c r="JP57" s="948"/>
      <c r="JQ57" s="948"/>
      <c r="JR57" s="948"/>
      <c r="JS57" s="948"/>
      <c r="JT57" s="948"/>
      <c r="JU57" s="948"/>
      <c r="JV57" s="948"/>
      <c r="JW57" s="948"/>
      <c r="JX57" s="948"/>
      <c r="JY57" s="948"/>
      <c r="JZ57" s="948"/>
      <c r="KA57" s="948"/>
      <c r="KB57" s="948"/>
      <c r="KC57" s="948"/>
      <c r="KD57" s="948"/>
      <c r="KE57" s="948"/>
      <c r="KF57" s="948"/>
      <c r="KG57" s="948"/>
      <c r="KH57" s="948"/>
      <c r="KI57" s="948"/>
      <c r="KJ57" s="948"/>
      <c r="KK57" s="948"/>
      <c r="KL57" s="948"/>
      <c r="KM57" s="948"/>
      <c r="KN57" s="948"/>
      <c r="KO57" s="948"/>
      <c r="KP57" s="948"/>
      <c r="KQ57" s="948"/>
      <c r="KR57" s="948"/>
      <c r="KS57" s="948"/>
      <c r="KT57" s="948"/>
      <c r="KU57" s="948"/>
      <c r="KV57" s="948"/>
      <c r="KW57" s="948"/>
      <c r="KX57" s="948"/>
      <c r="KY57" s="948"/>
      <c r="KZ57" s="948"/>
      <c r="LA57" s="948"/>
      <c r="LB57" s="948"/>
      <c r="LC57" s="948"/>
      <c r="LD57" s="948"/>
      <c r="LE57" s="948"/>
      <c r="LF57" s="948"/>
      <c r="LG57" s="948"/>
      <c r="LH57" s="948"/>
      <c r="LI57" s="948"/>
      <c r="LJ57" s="948"/>
      <c r="LK57" s="948"/>
      <c r="LL57" s="948"/>
      <c r="LM57" s="948"/>
      <c r="LN57" s="948"/>
      <c r="LO57" s="948"/>
      <c r="LP57" s="948"/>
      <c r="LQ57" s="948"/>
      <c r="LR57" s="948"/>
      <c r="LS57" s="948"/>
      <c r="LT57" s="948"/>
      <c r="LU57" s="948"/>
      <c r="LV57" s="948"/>
      <c r="LW57" s="948"/>
      <c r="LX57" s="948"/>
      <c r="LY57" s="948"/>
      <c r="LZ57" s="948"/>
      <c r="MA57" s="948"/>
      <c r="MB57" s="948"/>
      <c r="MC57" s="948"/>
      <c r="MD57" s="948"/>
      <c r="ME57" s="948"/>
      <c r="MF57" s="948"/>
      <c r="MG57" s="948"/>
      <c r="MH57" s="948"/>
      <c r="MI57" s="948"/>
      <c r="MJ57" s="948"/>
      <c r="MK57" s="948"/>
      <c r="ML57" s="948"/>
      <c r="MM57" s="948"/>
      <c r="MN57" s="948"/>
      <c r="MO57" s="948"/>
      <c r="MP57" s="948"/>
      <c r="MQ57" s="948"/>
      <c r="MR57" s="948"/>
      <c r="MS57" s="948"/>
      <c r="MT57" s="948"/>
      <c r="MU57" s="948"/>
      <c r="MV57" s="948"/>
      <c r="MW57" s="948"/>
      <c r="MX57" s="948"/>
      <c r="MY57" s="948"/>
      <c r="MZ57" s="948"/>
      <c r="NA57" s="948"/>
      <c r="NB57" s="948"/>
      <c r="NC57" s="948"/>
      <c r="ND57" s="948"/>
      <c r="NE57" s="948"/>
      <c r="NF57" s="948"/>
      <c r="NG57" s="948"/>
      <c r="NH57" s="948"/>
      <c r="NI57" s="948"/>
      <c r="NJ57" s="948"/>
      <c r="NK57" s="948"/>
      <c r="NL57" s="948"/>
      <c r="NM57" s="948"/>
      <c r="NN57" s="948"/>
    </row>
    <row r="58" spans="1:378" s="958" customFormat="1" ht="18.5" hidden="1" outlineLevel="1">
      <c r="A58" s="989" t="str">
        <f t="shared" si="38"/>
        <v>5.13</v>
      </c>
      <c r="B58" s="970" t="s">
        <v>1441</v>
      </c>
      <c r="C58" s="1029"/>
      <c r="D58" s="971"/>
      <c r="E58" s="972"/>
      <c r="F58" s="973">
        <v>45695</v>
      </c>
      <c r="G58" s="974">
        <f>IF(ISBLANK(F58)," - ",IF(H58=0,F58,WORKDAY.INTL(F58,H58,1,Data!$C$3:$C$57)))</f>
        <v>46104</v>
      </c>
      <c r="H58" s="975">
        <v>260</v>
      </c>
      <c r="I58" s="976">
        <v>0.85</v>
      </c>
      <c r="J58" s="976">
        <f t="shared" ca="1" si="43"/>
        <v>0.9511002444987775</v>
      </c>
      <c r="K58" s="938"/>
      <c r="L58" s="955"/>
      <c r="M58" s="955"/>
      <c r="N58" s="968"/>
      <c r="O58" s="939"/>
      <c r="P58" s="939"/>
      <c r="Q58" s="939"/>
      <c r="R58" s="939"/>
      <c r="S58" s="939"/>
      <c r="T58" s="939"/>
      <c r="U58" s="939"/>
      <c r="V58" s="939"/>
      <c r="W58" s="939"/>
      <c r="X58" s="939"/>
      <c r="Y58" s="939"/>
      <c r="Z58" s="939"/>
      <c r="AA58" s="939"/>
      <c r="AB58" s="939"/>
      <c r="AC58" s="939"/>
      <c r="AD58" s="939"/>
      <c r="AE58" s="939"/>
      <c r="AF58" s="939"/>
      <c r="AG58" s="939"/>
      <c r="AH58" s="939"/>
      <c r="AI58" s="939"/>
      <c r="AJ58" s="939"/>
      <c r="AK58" s="939"/>
      <c r="AL58" s="939"/>
      <c r="AM58" s="939"/>
      <c r="AN58" s="939"/>
      <c r="AO58" s="939"/>
      <c r="AP58" s="939"/>
      <c r="AQ58" s="939"/>
      <c r="AR58" s="939"/>
      <c r="AS58" s="939"/>
      <c r="AT58" s="939"/>
      <c r="AU58" s="939"/>
      <c r="AV58" s="939"/>
      <c r="AW58" s="939"/>
      <c r="AX58" s="939"/>
      <c r="AY58" s="939"/>
      <c r="AZ58" s="939"/>
      <c r="BA58" s="939"/>
      <c r="BB58" s="939"/>
      <c r="BC58" s="939"/>
      <c r="BD58" s="939"/>
      <c r="BE58" s="939"/>
      <c r="BF58" s="939"/>
      <c r="BG58" s="939"/>
      <c r="BH58" s="939"/>
      <c r="BI58" s="939"/>
      <c r="BJ58" s="939"/>
      <c r="BK58" s="939"/>
      <c r="BL58" s="939"/>
      <c r="BM58" s="939"/>
      <c r="BN58" s="939"/>
      <c r="BO58" s="939"/>
      <c r="BP58" s="939"/>
      <c r="BQ58" s="939"/>
      <c r="BR58" s="939"/>
      <c r="BS58" s="939"/>
      <c r="BT58" s="939"/>
      <c r="BU58" s="939"/>
      <c r="BV58" s="939"/>
      <c r="BW58" s="939"/>
      <c r="BX58" s="939"/>
      <c r="BY58" s="939"/>
      <c r="BZ58" s="939"/>
      <c r="CA58" s="939"/>
      <c r="CB58" s="939"/>
      <c r="CC58" s="939"/>
      <c r="CD58" s="939"/>
      <c r="CE58" s="939"/>
      <c r="CF58" s="939"/>
      <c r="CG58" s="939"/>
      <c r="CH58" s="939"/>
      <c r="CI58" s="939"/>
      <c r="CJ58" s="939"/>
      <c r="CK58" s="939"/>
      <c r="CL58" s="939"/>
      <c r="CM58" s="939"/>
      <c r="CN58" s="939"/>
      <c r="CO58" s="939"/>
      <c r="CP58" s="939"/>
      <c r="CQ58" s="939"/>
      <c r="CR58" s="939"/>
      <c r="CS58" s="939"/>
      <c r="CT58" s="939"/>
      <c r="CU58" s="939"/>
      <c r="CV58" s="939"/>
      <c r="CW58" s="939"/>
      <c r="CX58" s="939"/>
      <c r="CY58" s="939"/>
      <c r="CZ58" s="939"/>
      <c r="DA58" s="939"/>
      <c r="DB58" s="939"/>
      <c r="DC58" s="939"/>
      <c r="DD58" s="939"/>
      <c r="DE58" s="939"/>
      <c r="DF58" s="939"/>
      <c r="DG58" s="939"/>
      <c r="DH58" s="939"/>
      <c r="DI58" s="939"/>
      <c r="DJ58" s="939"/>
      <c r="DK58" s="939"/>
      <c r="DL58" s="939"/>
      <c r="DM58" s="939"/>
      <c r="DN58" s="939"/>
      <c r="DO58" s="939"/>
      <c r="DP58" s="939"/>
      <c r="DQ58" s="939"/>
      <c r="DR58" s="939"/>
      <c r="DS58" s="939"/>
      <c r="DT58" s="939"/>
      <c r="DU58" s="939"/>
      <c r="DV58" s="939"/>
      <c r="DW58" s="939"/>
      <c r="DX58" s="939"/>
      <c r="DY58" s="939"/>
      <c r="DZ58" s="939"/>
      <c r="EA58" s="939"/>
      <c r="EB58" s="939"/>
      <c r="EC58" s="939"/>
      <c r="ED58" s="939"/>
      <c r="EE58" s="939"/>
      <c r="EF58" s="939"/>
      <c r="EG58" s="939"/>
      <c r="EH58" s="939"/>
      <c r="EI58" s="939"/>
      <c r="EJ58" s="939"/>
      <c r="EK58" s="939"/>
      <c r="EL58" s="939"/>
      <c r="EM58" s="939"/>
      <c r="EN58" s="939"/>
      <c r="EO58" s="939"/>
      <c r="EP58" s="939"/>
      <c r="EQ58" s="939"/>
      <c r="ER58" s="939"/>
      <c r="ES58" s="939"/>
      <c r="ET58" s="939"/>
      <c r="EU58" s="939"/>
      <c r="EV58" s="939"/>
      <c r="EW58" s="939"/>
      <c r="EX58" s="939"/>
      <c r="EY58" s="939"/>
      <c r="EZ58" s="939"/>
      <c r="FA58" s="939"/>
      <c r="FB58" s="939"/>
      <c r="FC58" s="939"/>
      <c r="FD58" s="939"/>
      <c r="FE58" s="939"/>
      <c r="FF58" s="939"/>
      <c r="FG58" s="939"/>
      <c r="FH58" s="939"/>
      <c r="FI58" s="939"/>
      <c r="FJ58" s="939"/>
      <c r="FK58" s="939"/>
      <c r="FL58" s="939"/>
      <c r="FM58" s="939"/>
      <c r="FN58" s="939"/>
      <c r="FO58" s="939"/>
      <c r="FP58" s="939"/>
      <c r="FQ58" s="939"/>
      <c r="FR58" s="939"/>
      <c r="FS58" s="939"/>
      <c r="FT58" s="939"/>
      <c r="FU58" s="939"/>
      <c r="FV58" s="939"/>
      <c r="FW58" s="939"/>
      <c r="FX58" s="939"/>
      <c r="FY58" s="939"/>
      <c r="FZ58" s="939"/>
      <c r="GA58" s="939"/>
      <c r="GB58" s="939"/>
      <c r="GC58" s="939"/>
      <c r="GD58" s="939"/>
      <c r="GE58" s="939"/>
      <c r="GF58" s="939"/>
      <c r="GG58" s="939"/>
      <c r="GH58" s="939"/>
      <c r="GI58" s="939"/>
      <c r="GJ58" s="939"/>
      <c r="GK58" s="939"/>
      <c r="GL58" s="939"/>
      <c r="GM58" s="939"/>
      <c r="GN58" s="939"/>
      <c r="GO58" s="939"/>
      <c r="GP58" s="939"/>
      <c r="GQ58" s="939"/>
      <c r="GR58" s="939"/>
      <c r="GS58" s="939"/>
      <c r="GT58" s="939"/>
      <c r="GU58" s="939"/>
      <c r="GV58" s="939"/>
      <c r="GW58" s="939"/>
      <c r="GX58" s="939"/>
      <c r="GY58" s="939"/>
      <c r="GZ58" s="939"/>
      <c r="HA58" s="939"/>
      <c r="HB58" s="939"/>
      <c r="HC58" s="939"/>
      <c r="HD58" s="939"/>
      <c r="HE58" s="939"/>
      <c r="HF58" s="939"/>
      <c r="HG58" s="939"/>
      <c r="HH58" s="939"/>
      <c r="HI58" s="939"/>
      <c r="HJ58" s="939"/>
      <c r="HK58" s="939"/>
      <c r="HL58" s="939"/>
      <c r="HM58" s="939"/>
      <c r="HN58" s="939"/>
      <c r="HO58" s="939"/>
      <c r="HP58" s="939"/>
      <c r="HQ58" s="939"/>
      <c r="HR58" s="939"/>
      <c r="HS58" s="939"/>
      <c r="HT58" s="939"/>
      <c r="HU58" s="939"/>
      <c r="HV58" s="939"/>
      <c r="HW58" s="939"/>
      <c r="HX58" s="939"/>
      <c r="HY58" s="939"/>
      <c r="HZ58" s="939"/>
      <c r="IA58" s="939"/>
      <c r="IB58" s="939"/>
      <c r="IC58" s="939"/>
      <c r="ID58" s="939"/>
      <c r="IE58" s="939"/>
      <c r="IF58" s="939"/>
      <c r="IG58" s="939"/>
      <c r="IH58" s="939"/>
      <c r="II58" s="939"/>
      <c r="IJ58" s="939"/>
      <c r="IK58" s="939"/>
      <c r="IL58" s="939"/>
      <c r="IM58" s="939"/>
      <c r="IN58" s="939"/>
      <c r="IO58" s="939"/>
      <c r="IP58" s="939"/>
      <c r="IQ58" s="939"/>
      <c r="IR58" s="939"/>
      <c r="IS58" s="939"/>
      <c r="IT58" s="939"/>
      <c r="IU58" s="939"/>
      <c r="IV58" s="939"/>
      <c r="IW58" s="939"/>
      <c r="IX58" s="939"/>
      <c r="IY58" s="939"/>
      <c r="IZ58" s="939"/>
      <c r="JA58" s="939"/>
      <c r="JB58" s="939"/>
      <c r="JC58" s="939"/>
      <c r="JD58" s="939"/>
      <c r="JE58" s="939"/>
      <c r="JF58" s="939"/>
      <c r="JG58" s="939"/>
      <c r="JH58" s="939"/>
      <c r="JI58" s="939"/>
      <c r="JJ58" s="939"/>
      <c r="JK58" s="939"/>
      <c r="JL58" s="939"/>
      <c r="JM58" s="939"/>
      <c r="JN58" s="939"/>
      <c r="JO58" s="939"/>
      <c r="JP58" s="939"/>
      <c r="JQ58" s="939"/>
      <c r="JR58" s="939"/>
      <c r="JS58" s="939"/>
      <c r="JT58" s="939"/>
      <c r="JU58" s="939"/>
      <c r="JV58" s="939"/>
      <c r="JW58" s="939"/>
      <c r="JX58" s="939"/>
      <c r="JY58" s="939"/>
      <c r="JZ58" s="939"/>
      <c r="KA58" s="939"/>
      <c r="KB58" s="939"/>
      <c r="KC58" s="939"/>
      <c r="KD58" s="939"/>
      <c r="KE58" s="939"/>
      <c r="KF58" s="939"/>
      <c r="KG58" s="939"/>
      <c r="KH58" s="939"/>
      <c r="KI58" s="939"/>
      <c r="KJ58" s="939"/>
      <c r="KK58" s="939"/>
      <c r="KL58" s="939"/>
      <c r="KM58" s="939"/>
      <c r="KN58" s="939"/>
      <c r="KO58" s="939"/>
      <c r="KP58" s="939"/>
      <c r="KQ58" s="939"/>
      <c r="KR58" s="939"/>
      <c r="KS58" s="939"/>
      <c r="KT58" s="939"/>
      <c r="KU58" s="939"/>
      <c r="KV58" s="939"/>
      <c r="KW58" s="939"/>
      <c r="KX58" s="939"/>
      <c r="KY58" s="939"/>
      <c r="KZ58" s="939"/>
      <c r="LA58" s="939"/>
      <c r="LB58" s="939"/>
      <c r="LC58" s="939"/>
      <c r="LD58" s="939"/>
      <c r="LE58" s="939"/>
      <c r="LF58" s="939"/>
      <c r="LG58" s="939"/>
      <c r="LH58" s="939"/>
      <c r="LI58" s="939"/>
      <c r="LJ58" s="939"/>
      <c r="LK58" s="939"/>
      <c r="LL58" s="939"/>
      <c r="LM58" s="939"/>
      <c r="LN58" s="939"/>
      <c r="LO58" s="939"/>
      <c r="LP58" s="939"/>
      <c r="LQ58" s="939"/>
      <c r="LR58" s="939"/>
      <c r="LS58" s="939"/>
      <c r="LT58" s="939"/>
      <c r="LU58" s="939"/>
      <c r="LV58" s="939"/>
      <c r="LW58" s="939"/>
      <c r="LX58" s="939"/>
      <c r="LY58" s="939"/>
      <c r="LZ58" s="939"/>
      <c r="MA58" s="939"/>
      <c r="MB58" s="939"/>
      <c r="MC58" s="939"/>
      <c r="MD58" s="939"/>
      <c r="ME58" s="939"/>
      <c r="MF58" s="939"/>
      <c r="MG58" s="939"/>
      <c r="MH58" s="939"/>
      <c r="MI58" s="939"/>
      <c r="MJ58" s="939"/>
      <c r="MK58" s="939"/>
      <c r="ML58" s="939"/>
      <c r="MM58" s="939"/>
      <c r="MN58" s="939"/>
      <c r="MO58" s="939"/>
      <c r="MP58" s="939"/>
      <c r="MQ58" s="939"/>
      <c r="MR58" s="939"/>
      <c r="MS58" s="939"/>
      <c r="MT58" s="939"/>
      <c r="MU58" s="939"/>
      <c r="MV58" s="939"/>
      <c r="MW58" s="939"/>
      <c r="MX58" s="939"/>
      <c r="MY58" s="939"/>
      <c r="MZ58" s="939"/>
      <c r="NA58" s="939"/>
      <c r="NB58" s="939"/>
      <c r="NC58" s="939"/>
      <c r="ND58" s="939"/>
      <c r="NE58" s="939"/>
      <c r="NF58" s="939"/>
      <c r="NG58" s="939"/>
      <c r="NH58" s="939"/>
      <c r="NI58" s="939"/>
      <c r="NJ58" s="939"/>
      <c r="NK58" s="939"/>
      <c r="NL58" s="939"/>
      <c r="NM58" s="939"/>
      <c r="NN58" s="939"/>
    </row>
    <row r="59" spans="1:378" s="958" customFormat="1" ht="18.5" hidden="1" outlineLevel="1">
      <c r="A59" s="987" t="str">
        <f t="shared" si="38"/>
        <v>5.14</v>
      </c>
      <c r="B59" s="940" t="s">
        <v>1454</v>
      </c>
      <c r="C59" s="1027"/>
      <c r="D59" s="941"/>
      <c r="E59" s="935"/>
      <c r="F59" s="959">
        <f>G58</f>
        <v>46104</v>
      </c>
      <c r="G59" s="960">
        <f>IF(ISBLANK(F59)," - ",IF(H59=0,F59,WORKDAY.INTL(F59,H59,1,Data!$C$3:$C$57)))</f>
        <v>46111</v>
      </c>
      <c r="H59" s="936">
        <v>5</v>
      </c>
      <c r="I59" s="937">
        <v>0</v>
      </c>
      <c r="J59" s="937">
        <f t="shared" ca="1" si="43"/>
        <v>0</v>
      </c>
      <c r="K59" s="938"/>
      <c r="L59" s="955"/>
      <c r="M59" s="955"/>
      <c r="N59" s="968"/>
      <c r="O59" s="939"/>
      <c r="P59" s="939"/>
      <c r="Q59" s="939"/>
      <c r="R59" s="939"/>
      <c r="S59" s="939"/>
      <c r="T59" s="939"/>
      <c r="U59" s="939"/>
      <c r="V59" s="939"/>
      <c r="W59" s="939"/>
      <c r="X59" s="939"/>
      <c r="Y59" s="939"/>
      <c r="Z59" s="939"/>
      <c r="AA59" s="939"/>
      <c r="AB59" s="939"/>
      <c r="AC59" s="939"/>
      <c r="AD59" s="939"/>
      <c r="AE59" s="939"/>
      <c r="AF59" s="939"/>
      <c r="AG59" s="939"/>
      <c r="AH59" s="939"/>
      <c r="AI59" s="939"/>
      <c r="AJ59" s="939"/>
      <c r="AK59" s="939"/>
      <c r="AL59" s="939"/>
      <c r="AM59" s="939"/>
      <c r="AN59" s="939"/>
      <c r="AO59" s="939"/>
      <c r="AP59" s="939"/>
      <c r="AQ59" s="939"/>
      <c r="AR59" s="939"/>
      <c r="AS59" s="939"/>
      <c r="AT59" s="939"/>
      <c r="AU59" s="939"/>
      <c r="AV59" s="939"/>
      <c r="AW59" s="939"/>
      <c r="AX59" s="939"/>
      <c r="AY59" s="939"/>
      <c r="AZ59" s="939"/>
      <c r="BA59" s="939"/>
      <c r="BB59" s="939"/>
      <c r="BC59" s="939"/>
      <c r="BD59" s="939"/>
      <c r="BE59" s="939"/>
      <c r="BF59" s="939"/>
      <c r="BG59" s="939"/>
      <c r="BH59" s="939"/>
      <c r="BI59" s="939"/>
      <c r="BJ59" s="939"/>
      <c r="BK59" s="939"/>
      <c r="BL59" s="939"/>
      <c r="BM59" s="939"/>
      <c r="BN59" s="939"/>
      <c r="BO59" s="939"/>
      <c r="BP59" s="939"/>
      <c r="BQ59" s="939"/>
      <c r="BR59" s="939"/>
      <c r="BS59" s="939"/>
      <c r="BT59" s="939"/>
      <c r="BU59" s="939"/>
      <c r="BV59" s="939"/>
      <c r="BW59" s="939"/>
      <c r="BX59" s="939"/>
      <c r="BY59" s="939"/>
      <c r="BZ59" s="939"/>
      <c r="CA59" s="939"/>
      <c r="CB59" s="939"/>
      <c r="CC59" s="939"/>
      <c r="CD59" s="939"/>
      <c r="CE59" s="939"/>
      <c r="CF59" s="939"/>
      <c r="CG59" s="939"/>
      <c r="CH59" s="939"/>
      <c r="CI59" s="939"/>
      <c r="CJ59" s="939"/>
      <c r="CK59" s="939"/>
      <c r="CL59" s="939"/>
      <c r="CM59" s="939"/>
      <c r="CN59" s="939"/>
      <c r="CO59" s="939"/>
      <c r="CP59" s="939"/>
      <c r="CQ59" s="939"/>
      <c r="CR59" s="939"/>
      <c r="CS59" s="939"/>
      <c r="CT59" s="939"/>
      <c r="CU59" s="939"/>
      <c r="CV59" s="939"/>
      <c r="CW59" s="939"/>
      <c r="CX59" s="939"/>
      <c r="CY59" s="939"/>
      <c r="CZ59" s="939"/>
      <c r="DA59" s="939"/>
      <c r="DB59" s="939"/>
      <c r="DC59" s="939"/>
      <c r="DD59" s="939"/>
      <c r="DE59" s="939"/>
      <c r="DF59" s="939"/>
      <c r="DG59" s="939"/>
      <c r="DH59" s="939"/>
      <c r="DI59" s="939"/>
      <c r="DJ59" s="939"/>
      <c r="DK59" s="939"/>
      <c r="DL59" s="939"/>
      <c r="DM59" s="939"/>
      <c r="DN59" s="939"/>
      <c r="DO59" s="939"/>
      <c r="DP59" s="939"/>
      <c r="DQ59" s="939"/>
      <c r="DR59" s="939"/>
      <c r="DS59" s="939"/>
      <c r="DT59" s="939"/>
      <c r="DU59" s="939"/>
      <c r="DV59" s="939"/>
      <c r="DW59" s="939"/>
      <c r="DX59" s="939"/>
      <c r="DY59" s="939"/>
      <c r="DZ59" s="939"/>
      <c r="EA59" s="939"/>
      <c r="EB59" s="939"/>
      <c r="EC59" s="939"/>
      <c r="ED59" s="939"/>
      <c r="EE59" s="939"/>
      <c r="EF59" s="939"/>
      <c r="EG59" s="939"/>
      <c r="EH59" s="939"/>
      <c r="EI59" s="939"/>
      <c r="EJ59" s="939"/>
      <c r="EK59" s="939"/>
      <c r="EL59" s="939"/>
      <c r="EM59" s="939"/>
      <c r="EN59" s="939"/>
      <c r="EO59" s="939"/>
      <c r="EP59" s="939"/>
      <c r="EQ59" s="939"/>
      <c r="ER59" s="939"/>
      <c r="ES59" s="939"/>
      <c r="ET59" s="939"/>
      <c r="EU59" s="939"/>
      <c r="EV59" s="939"/>
      <c r="EW59" s="939"/>
      <c r="EX59" s="939"/>
      <c r="EY59" s="939"/>
      <c r="EZ59" s="939"/>
      <c r="FA59" s="939"/>
      <c r="FB59" s="939"/>
      <c r="FC59" s="939"/>
      <c r="FD59" s="939"/>
      <c r="FE59" s="939"/>
      <c r="FF59" s="939"/>
      <c r="FG59" s="939"/>
      <c r="FH59" s="939"/>
      <c r="FI59" s="939"/>
      <c r="FJ59" s="939"/>
      <c r="FK59" s="939"/>
      <c r="FL59" s="939"/>
      <c r="FM59" s="939"/>
      <c r="FN59" s="939"/>
      <c r="FO59" s="939"/>
      <c r="FP59" s="939"/>
      <c r="FQ59" s="939"/>
      <c r="FR59" s="939"/>
      <c r="FS59" s="939"/>
      <c r="FT59" s="939"/>
      <c r="FU59" s="939"/>
      <c r="FV59" s="939"/>
      <c r="FW59" s="939"/>
      <c r="FX59" s="939"/>
      <c r="FY59" s="939"/>
      <c r="FZ59" s="939"/>
      <c r="GA59" s="939"/>
      <c r="GB59" s="939"/>
      <c r="GC59" s="939"/>
      <c r="GD59" s="939"/>
      <c r="GE59" s="939"/>
      <c r="GF59" s="939"/>
      <c r="GG59" s="939"/>
      <c r="GH59" s="939"/>
      <c r="GI59" s="939"/>
      <c r="GJ59" s="939"/>
      <c r="GK59" s="939"/>
      <c r="GL59" s="939"/>
      <c r="GM59" s="939"/>
      <c r="GN59" s="939"/>
      <c r="GO59" s="939"/>
      <c r="GP59" s="939"/>
      <c r="GQ59" s="939"/>
      <c r="GR59" s="939"/>
      <c r="GS59" s="939"/>
      <c r="GT59" s="939"/>
      <c r="GU59" s="939"/>
      <c r="GV59" s="939"/>
      <c r="GW59" s="939"/>
      <c r="GX59" s="939"/>
      <c r="GY59" s="939"/>
      <c r="GZ59" s="939"/>
      <c r="HA59" s="939"/>
      <c r="HB59" s="939"/>
      <c r="HC59" s="939"/>
      <c r="HD59" s="939"/>
      <c r="HE59" s="939"/>
      <c r="HF59" s="939"/>
      <c r="HG59" s="939"/>
      <c r="HH59" s="939"/>
      <c r="HI59" s="939"/>
      <c r="HJ59" s="939"/>
      <c r="HK59" s="939"/>
      <c r="HL59" s="939"/>
      <c r="HM59" s="939"/>
      <c r="HN59" s="939"/>
      <c r="HO59" s="939"/>
      <c r="HP59" s="939"/>
      <c r="HQ59" s="939"/>
      <c r="HR59" s="939"/>
      <c r="HS59" s="939"/>
      <c r="HT59" s="939"/>
      <c r="HU59" s="939"/>
      <c r="HV59" s="939"/>
      <c r="HW59" s="939"/>
      <c r="HX59" s="939"/>
      <c r="HY59" s="939"/>
      <c r="HZ59" s="939"/>
      <c r="IA59" s="939"/>
      <c r="IB59" s="939"/>
      <c r="IC59" s="939"/>
      <c r="ID59" s="939"/>
      <c r="IE59" s="939"/>
      <c r="IF59" s="939"/>
      <c r="IG59" s="939"/>
      <c r="IH59" s="939"/>
      <c r="II59" s="939"/>
      <c r="IJ59" s="939"/>
      <c r="IK59" s="939"/>
      <c r="IL59" s="939"/>
      <c r="IM59" s="939"/>
      <c r="IN59" s="939"/>
      <c r="IO59" s="939"/>
      <c r="IP59" s="939"/>
      <c r="IQ59" s="939"/>
      <c r="IR59" s="939"/>
      <c r="IS59" s="939"/>
      <c r="IT59" s="939"/>
      <c r="IU59" s="939"/>
      <c r="IV59" s="939"/>
      <c r="IW59" s="939"/>
      <c r="IX59" s="939"/>
      <c r="IY59" s="939"/>
      <c r="IZ59" s="939"/>
      <c r="JA59" s="939"/>
      <c r="JB59" s="939"/>
      <c r="JC59" s="939"/>
      <c r="JD59" s="939"/>
      <c r="JE59" s="939"/>
      <c r="JF59" s="939"/>
      <c r="JG59" s="939"/>
      <c r="JH59" s="939"/>
      <c r="JI59" s="939"/>
      <c r="JJ59" s="939"/>
      <c r="JK59" s="939"/>
      <c r="JL59" s="939"/>
      <c r="JM59" s="939"/>
      <c r="JN59" s="939"/>
      <c r="JO59" s="939"/>
      <c r="JP59" s="939"/>
      <c r="JQ59" s="939"/>
      <c r="JR59" s="939"/>
      <c r="JS59" s="939"/>
      <c r="JT59" s="939"/>
      <c r="JU59" s="939"/>
      <c r="JV59" s="939"/>
      <c r="JW59" s="939"/>
      <c r="JX59" s="939"/>
      <c r="JY59" s="939"/>
      <c r="JZ59" s="939"/>
      <c r="KA59" s="939"/>
      <c r="KB59" s="939"/>
      <c r="KC59" s="939"/>
      <c r="KD59" s="939"/>
      <c r="KE59" s="939"/>
      <c r="KF59" s="939"/>
      <c r="KG59" s="939"/>
      <c r="KH59" s="939"/>
      <c r="KI59" s="939"/>
      <c r="KJ59" s="939"/>
      <c r="KK59" s="939"/>
      <c r="KL59" s="939"/>
      <c r="KM59" s="939"/>
      <c r="KN59" s="939"/>
      <c r="KO59" s="939"/>
      <c r="KP59" s="939"/>
      <c r="KQ59" s="939"/>
      <c r="KR59" s="939"/>
      <c r="KS59" s="939"/>
      <c r="KT59" s="939"/>
      <c r="KU59" s="939"/>
      <c r="KV59" s="939"/>
      <c r="KW59" s="939"/>
      <c r="KX59" s="939"/>
      <c r="KY59" s="939"/>
      <c r="KZ59" s="939"/>
      <c r="LA59" s="939"/>
      <c r="LB59" s="939"/>
      <c r="LC59" s="939"/>
      <c r="LD59" s="939"/>
      <c r="LE59" s="939"/>
      <c r="LF59" s="939"/>
      <c r="LG59" s="939"/>
      <c r="LH59" s="939"/>
      <c r="LI59" s="939"/>
      <c r="LJ59" s="939"/>
      <c r="LK59" s="939"/>
      <c r="LL59" s="939"/>
      <c r="LM59" s="939"/>
      <c r="LN59" s="939"/>
      <c r="LO59" s="939"/>
      <c r="LP59" s="939"/>
      <c r="LQ59" s="939"/>
      <c r="LR59" s="939"/>
      <c r="LS59" s="939"/>
      <c r="LT59" s="939"/>
      <c r="LU59" s="939"/>
      <c r="LV59" s="939"/>
      <c r="LW59" s="939"/>
      <c r="LX59" s="939"/>
      <c r="LY59" s="939"/>
      <c r="LZ59" s="939"/>
      <c r="MA59" s="939"/>
      <c r="MB59" s="939"/>
      <c r="MC59" s="939"/>
      <c r="MD59" s="939"/>
      <c r="ME59" s="939"/>
      <c r="MF59" s="939"/>
      <c r="MG59" s="939"/>
      <c r="MH59" s="939"/>
      <c r="MI59" s="939"/>
      <c r="MJ59" s="939"/>
      <c r="MK59" s="939"/>
      <c r="ML59" s="939"/>
      <c r="MM59" s="939"/>
      <c r="MN59" s="939"/>
      <c r="MO59" s="939"/>
      <c r="MP59" s="939"/>
      <c r="MQ59" s="939"/>
      <c r="MR59" s="939"/>
      <c r="MS59" s="939"/>
      <c r="MT59" s="939"/>
      <c r="MU59" s="939"/>
      <c r="MV59" s="939"/>
      <c r="MW59" s="939"/>
      <c r="MX59" s="939"/>
      <c r="MY59" s="939"/>
      <c r="MZ59" s="939"/>
      <c r="NA59" s="939"/>
      <c r="NB59" s="939"/>
      <c r="NC59" s="939"/>
      <c r="ND59" s="939"/>
      <c r="NE59" s="939"/>
      <c r="NF59" s="939"/>
      <c r="NG59" s="939"/>
      <c r="NH59" s="939"/>
      <c r="NI59" s="939"/>
      <c r="NJ59" s="939"/>
      <c r="NK59" s="939"/>
      <c r="NL59" s="939"/>
      <c r="NM59" s="939"/>
      <c r="NN59" s="939"/>
    </row>
    <row r="60" spans="1:378" s="958" customFormat="1" ht="18.5" hidden="1" outlineLevel="1">
      <c r="A60" s="987" t="str">
        <f t="shared" si="38"/>
        <v>5.15</v>
      </c>
      <c r="B60" s="940" t="s">
        <v>1455</v>
      </c>
      <c r="C60" s="1027"/>
      <c r="D60" s="941"/>
      <c r="E60" s="935"/>
      <c r="F60" s="959">
        <f>G59</f>
        <v>46111</v>
      </c>
      <c r="G60" s="960">
        <f>IF(ISBLANK(F60)," - ",IF(H60=0,F60,WORKDAY.INTL(F60,H60,1,Data!$C$3:$C$57)))</f>
        <v>46120</v>
      </c>
      <c r="H60" s="936">
        <v>5</v>
      </c>
      <c r="I60" s="937">
        <v>0</v>
      </c>
      <c r="J60" s="937">
        <f t="shared" ca="1" si="43"/>
        <v>0</v>
      </c>
      <c r="K60" s="938"/>
      <c r="L60" s="955"/>
      <c r="M60" s="955"/>
      <c r="N60" s="968"/>
      <c r="O60" s="939"/>
      <c r="P60" s="939"/>
      <c r="Q60" s="939"/>
      <c r="R60" s="939"/>
      <c r="S60" s="939"/>
      <c r="T60" s="939"/>
      <c r="U60" s="939"/>
      <c r="V60" s="939"/>
      <c r="W60" s="939"/>
      <c r="X60" s="939"/>
      <c r="Y60" s="939"/>
      <c r="Z60" s="939"/>
      <c r="AA60" s="939"/>
      <c r="AB60" s="939"/>
      <c r="AC60" s="939"/>
      <c r="AD60" s="939"/>
      <c r="AE60" s="939"/>
      <c r="AF60" s="939"/>
      <c r="AG60" s="939"/>
      <c r="AH60" s="939"/>
      <c r="AI60" s="939"/>
      <c r="AJ60" s="939"/>
      <c r="AK60" s="939"/>
      <c r="AL60" s="939"/>
      <c r="AM60" s="939"/>
      <c r="AN60" s="939"/>
      <c r="AO60" s="939"/>
      <c r="AP60" s="939"/>
      <c r="AQ60" s="939"/>
      <c r="AR60" s="939"/>
      <c r="AS60" s="939"/>
      <c r="AT60" s="939"/>
      <c r="AU60" s="939"/>
      <c r="AV60" s="939"/>
      <c r="AW60" s="939"/>
      <c r="AX60" s="939"/>
      <c r="AY60" s="939"/>
      <c r="AZ60" s="939"/>
      <c r="BA60" s="939"/>
      <c r="BB60" s="939"/>
      <c r="BC60" s="939"/>
      <c r="BD60" s="939"/>
      <c r="BE60" s="939"/>
      <c r="BF60" s="939"/>
      <c r="BG60" s="939"/>
      <c r="BH60" s="939"/>
      <c r="BI60" s="939"/>
      <c r="BJ60" s="939"/>
      <c r="BK60" s="939"/>
      <c r="BL60" s="939"/>
      <c r="BM60" s="939"/>
      <c r="BN60" s="939"/>
      <c r="BO60" s="939"/>
      <c r="BP60" s="939"/>
      <c r="BQ60" s="939"/>
      <c r="BR60" s="939"/>
      <c r="BS60" s="939"/>
      <c r="BT60" s="939"/>
      <c r="BU60" s="939"/>
      <c r="BV60" s="939"/>
      <c r="BW60" s="939"/>
      <c r="BX60" s="939"/>
      <c r="BY60" s="939"/>
      <c r="BZ60" s="939"/>
      <c r="CA60" s="939"/>
      <c r="CB60" s="939"/>
      <c r="CC60" s="939"/>
      <c r="CD60" s="939"/>
      <c r="CE60" s="939"/>
      <c r="CF60" s="939"/>
      <c r="CG60" s="939"/>
      <c r="CH60" s="939"/>
      <c r="CI60" s="939"/>
      <c r="CJ60" s="939"/>
      <c r="CK60" s="939"/>
      <c r="CL60" s="939"/>
      <c r="CM60" s="939"/>
      <c r="CN60" s="939"/>
      <c r="CO60" s="939"/>
      <c r="CP60" s="939"/>
      <c r="CQ60" s="939"/>
      <c r="CR60" s="939"/>
      <c r="CS60" s="939"/>
      <c r="CT60" s="939"/>
      <c r="CU60" s="939"/>
      <c r="CV60" s="939"/>
      <c r="CW60" s="939"/>
      <c r="CX60" s="939"/>
      <c r="CY60" s="939"/>
      <c r="CZ60" s="939"/>
      <c r="DA60" s="939"/>
      <c r="DB60" s="939"/>
      <c r="DC60" s="939"/>
      <c r="DD60" s="939"/>
      <c r="DE60" s="939"/>
      <c r="DF60" s="939"/>
      <c r="DG60" s="939"/>
      <c r="DH60" s="939"/>
      <c r="DI60" s="939"/>
      <c r="DJ60" s="939"/>
      <c r="DK60" s="939"/>
      <c r="DL60" s="939"/>
      <c r="DM60" s="939"/>
      <c r="DN60" s="939"/>
      <c r="DO60" s="939"/>
      <c r="DP60" s="939"/>
      <c r="DQ60" s="939"/>
      <c r="DR60" s="939"/>
      <c r="DS60" s="939"/>
      <c r="DT60" s="939"/>
      <c r="DU60" s="939"/>
      <c r="DV60" s="939"/>
      <c r="DW60" s="939"/>
      <c r="DX60" s="939"/>
      <c r="DY60" s="939"/>
      <c r="DZ60" s="939"/>
      <c r="EA60" s="939"/>
      <c r="EB60" s="939"/>
      <c r="EC60" s="939"/>
      <c r="ED60" s="939"/>
      <c r="EE60" s="939"/>
      <c r="EF60" s="939"/>
      <c r="EG60" s="939"/>
      <c r="EH60" s="939"/>
      <c r="EI60" s="939"/>
      <c r="EJ60" s="939"/>
      <c r="EK60" s="939"/>
      <c r="EL60" s="939"/>
      <c r="EM60" s="939"/>
      <c r="EN60" s="939"/>
      <c r="EO60" s="939"/>
      <c r="EP60" s="939"/>
      <c r="EQ60" s="939"/>
      <c r="ER60" s="939"/>
      <c r="ES60" s="939"/>
      <c r="ET60" s="939"/>
      <c r="EU60" s="939"/>
      <c r="EV60" s="939"/>
      <c r="EW60" s="939"/>
      <c r="EX60" s="939"/>
      <c r="EY60" s="939"/>
      <c r="EZ60" s="939"/>
      <c r="FA60" s="939"/>
      <c r="FB60" s="939"/>
      <c r="FC60" s="939"/>
      <c r="FD60" s="939"/>
      <c r="FE60" s="939"/>
      <c r="FF60" s="939"/>
      <c r="FG60" s="939"/>
      <c r="FH60" s="939"/>
      <c r="FI60" s="939"/>
      <c r="FJ60" s="939"/>
      <c r="FK60" s="939"/>
      <c r="FL60" s="939"/>
      <c r="FM60" s="939"/>
      <c r="FN60" s="939"/>
      <c r="FO60" s="939"/>
      <c r="FP60" s="939"/>
      <c r="FQ60" s="939"/>
      <c r="FR60" s="939"/>
      <c r="FS60" s="939"/>
      <c r="FT60" s="939"/>
      <c r="FU60" s="939"/>
      <c r="FV60" s="939"/>
      <c r="FW60" s="939"/>
      <c r="FX60" s="939"/>
      <c r="FY60" s="939"/>
      <c r="FZ60" s="939"/>
      <c r="GA60" s="939"/>
      <c r="GB60" s="939"/>
      <c r="GC60" s="939"/>
      <c r="GD60" s="939"/>
      <c r="GE60" s="939"/>
      <c r="GF60" s="939"/>
      <c r="GG60" s="939"/>
      <c r="GH60" s="939"/>
      <c r="GI60" s="939"/>
      <c r="GJ60" s="939"/>
      <c r="GK60" s="939"/>
      <c r="GL60" s="939"/>
      <c r="GM60" s="939"/>
      <c r="GN60" s="939"/>
      <c r="GO60" s="939"/>
      <c r="GP60" s="939"/>
      <c r="GQ60" s="939"/>
      <c r="GR60" s="939"/>
      <c r="GS60" s="939"/>
      <c r="GT60" s="939"/>
      <c r="GU60" s="939"/>
      <c r="GV60" s="939"/>
      <c r="GW60" s="939"/>
      <c r="GX60" s="939"/>
      <c r="GY60" s="939"/>
      <c r="GZ60" s="939"/>
      <c r="HA60" s="939"/>
      <c r="HB60" s="939"/>
      <c r="HC60" s="939"/>
      <c r="HD60" s="939"/>
      <c r="HE60" s="939"/>
      <c r="HF60" s="939"/>
      <c r="HG60" s="939"/>
      <c r="HH60" s="939"/>
      <c r="HI60" s="939"/>
      <c r="HJ60" s="939"/>
      <c r="HK60" s="939"/>
      <c r="HL60" s="939"/>
      <c r="HM60" s="939"/>
      <c r="HN60" s="939"/>
      <c r="HO60" s="939"/>
      <c r="HP60" s="939"/>
      <c r="HQ60" s="939"/>
      <c r="HR60" s="939"/>
      <c r="HS60" s="939"/>
      <c r="HT60" s="939"/>
      <c r="HU60" s="939"/>
      <c r="HV60" s="939"/>
      <c r="HW60" s="939"/>
      <c r="HX60" s="939"/>
      <c r="HY60" s="939"/>
      <c r="HZ60" s="939"/>
      <c r="IA60" s="939"/>
      <c r="IB60" s="939"/>
      <c r="IC60" s="939"/>
      <c r="ID60" s="939"/>
      <c r="IE60" s="939"/>
      <c r="IF60" s="939"/>
      <c r="IG60" s="939"/>
      <c r="IH60" s="939"/>
      <c r="II60" s="939"/>
      <c r="IJ60" s="939"/>
      <c r="IK60" s="939"/>
      <c r="IL60" s="939"/>
      <c r="IM60" s="939"/>
      <c r="IN60" s="939"/>
      <c r="IO60" s="939"/>
      <c r="IP60" s="939"/>
      <c r="IQ60" s="939"/>
      <c r="IR60" s="939"/>
      <c r="IS60" s="939"/>
      <c r="IT60" s="939"/>
      <c r="IU60" s="939"/>
      <c r="IV60" s="939"/>
      <c r="IW60" s="939"/>
      <c r="IX60" s="939"/>
      <c r="IY60" s="939"/>
      <c r="IZ60" s="939"/>
      <c r="JA60" s="939"/>
      <c r="JB60" s="939"/>
      <c r="JC60" s="939"/>
      <c r="JD60" s="939"/>
      <c r="JE60" s="939"/>
      <c r="JF60" s="939"/>
      <c r="JG60" s="939"/>
      <c r="JH60" s="939"/>
      <c r="JI60" s="939"/>
      <c r="JJ60" s="939"/>
      <c r="JK60" s="939"/>
      <c r="JL60" s="939"/>
      <c r="JM60" s="939"/>
      <c r="JN60" s="939"/>
      <c r="JO60" s="939"/>
      <c r="JP60" s="939"/>
      <c r="JQ60" s="939"/>
      <c r="JR60" s="939"/>
      <c r="JS60" s="939"/>
      <c r="JT60" s="939"/>
      <c r="JU60" s="939"/>
      <c r="JV60" s="939"/>
      <c r="JW60" s="939"/>
      <c r="JX60" s="939"/>
      <c r="JY60" s="939"/>
      <c r="JZ60" s="939"/>
      <c r="KA60" s="939"/>
      <c r="KB60" s="939"/>
      <c r="KC60" s="939"/>
      <c r="KD60" s="939"/>
      <c r="KE60" s="939"/>
      <c r="KF60" s="939"/>
      <c r="KG60" s="939"/>
      <c r="KH60" s="939"/>
      <c r="KI60" s="939"/>
      <c r="KJ60" s="939"/>
      <c r="KK60" s="939"/>
      <c r="KL60" s="939"/>
      <c r="KM60" s="939"/>
      <c r="KN60" s="939"/>
      <c r="KO60" s="939"/>
      <c r="KP60" s="939"/>
      <c r="KQ60" s="939"/>
      <c r="KR60" s="939"/>
      <c r="KS60" s="939"/>
      <c r="KT60" s="939"/>
      <c r="KU60" s="939"/>
      <c r="KV60" s="939"/>
      <c r="KW60" s="939"/>
      <c r="KX60" s="939"/>
      <c r="KY60" s="939"/>
      <c r="KZ60" s="939"/>
      <c r="LA60" s="939"/>
      <c r="LB60" s="939"/>
      <c r="LC60" s="939"/>
      <c r="LD60" s="939"/>
      <c r="LE60" s="939"/>
      <c r="LF60" s="939"/>
      <c r="LG60" s="939"/>
      <c r="LH60" s="939"/>
      <c r="LI60" s="939"/>
      <c r="LJ60" s="939"/>
      <c r="LK60" s="939"/>
      <c r="LL60" s="939"/>
      <c r="LM60" s="939"/>
      <c r="LN60" s="939"/>
      <c r="LO60" s="939"/>
      <c r="LP60" s="939"/>
      <c r="LQ60" s="939"/>
      <c r="LR60" s="939"/>
      <c r="LS60" s="939"/>
      <c r="LT60" s="939"/>
      <c r="LU60" s="939"/>
      <c r="LV60" s="939"/>
      <c r="LW60" s="939"/>
      <c r="LX60" s="939"/>
      <c r="LY60" s="939"/>
      <c r="LZ60" s="939"/>
      <c r="MA60" s="939"/>
      <c r="MB60" s="939"/>
      <c r="MC60" s="939"/>
      <c r="MD60" s="939"/>
      <c r="ME60" s="939"/>
      <c r="MF60" s="939"/>
      <c r="MG60" s="939"/>
      <c r="MH60" s="939"/>
      <c r="MI60" s="939"/>
      <c r="MJ60" s="939"/>
      <c r="MK60" s="939"/>
      <c r="ML60" s="939"/>
      <c r="MM60" s="939"/>
      <c r="MN60" s="939"/>
      <c r="MO60" s="939"/>
      <c r="MP60" s="939"/>
      <c r="MQ60" s="939"/>
      <c r="MR60" s="939"/>
      <c r="MS60" s="939"/>
      <c r="MT60" s="939"/>
      <c r="MU60" s="939"/>
      <c r="MV60" s="939"/>
      <c r="MW60" s="939"/>
      <c r="MX60" s="939"/>
      <c r="MY60" s="939"/>
      <c r="MZ60" s="939"/>
      <c r="NA60" s="939"/>
      <c r="NB60" s="939"/>
      <c r="NC60" s="939"/>
      <c r="ND60" s="939"/>
      <c r="NE60" s="939"/>
      <c r="NF60" s="939"/>
      <c r="NG60" s="939"/>
      <c r="NH60" s="939"/>
      <c r="NI60" s="939"/>
      <c r="NJ60" s="939"/>
      <c r="NK60" s="939"/>
      <c r="NL60" s="939"/>
      <c r="NM60" s="939"/>
      <c r="NN60" s="939"/>
    </row>
    <row r="61" spans="1:378" s="958" customFormat="1" ht="24" hidden="1" outlineLevel="1">
      <c r="A61" s="988" t="str">
        <f t="shared" si="38"/>
        <v>5.16</v>
      </c>
      <c r="B61" s="949" t="str">
        <f>B58&amp;" Post Review Modifications - If Applicable"</f>
        <v>DC Design - Carport Post Review Modifications - If Applicable</v>
      </c>
      <c r="C61" s="1028"/>
      <c r="D61" s="950"/>
      <c r="E61" s="951"/>
      <c r="F61" s="961">
        <f>G60</f>
        <v>46120</v>
      </c>
      <c r="G61" s="962">
        <f>IF(ISBLANK(F61)," - ",IF(H61=0,F61,WORKDAY.INTL(F61,H61,1,Data!$C$3:$C$57)))</f>
        <v>46127</v>
      </c>
      <c r="H61" s="952">
        <v>5</v>
      </c>
      <c r="I61" s="953">
        <v>0</v>
      </c>
      <c r="J61" s="953">
        <f t="shared" ca="1" si="43"/>
        <v>0</v>
      </c>
      <c r="K61" s="938"/>
      <c r="L61" s="955"/>
      <c r="M61" s="955"/>
      <c r="N61" s="968"/>
      <c r="O61" s="948"/>
      <c r="P61" s="948"/>
      <c r="Q61" s="948"/>
      <c r="R61" s="948"/>
      <c r="S61" s="948"/>
      <c r="T61" s="948"/>
      <c r="U61" s="948"/>
      <c r="V61" s="948"/>
      <c r="W61" s="948"/>
      <c r="X61" s="948"/>
      <c r="Y61" s="948"/>
      <c r="Z61" s="948"/>
      <c r="AA61" s="948"/>
      <c r="AB61" s="948"/>
      <c r="AC61" s="948"/>
      <c r="AD61" s="948"/>
      <c r="AE61" s="948"/>
      <c r="AF61" s="948"/>
      <c r="AG61" s="948"/>
      <c r="AH61" s="948"/>
      <c r="AI61" s="948"/>
      <c r="AJ61" s="948"/>
      <c r="AK61" s="948"/>
      <c r="AL61" s="948"/>
      <c r="AM61" s="948"/>
      <c r="AN61" s="948"/>
      <c r="AO61" s="948"/>
      <c r="AP61" s="948"/>
      <c r="AQ61" s="948"/>
      <c r="AR61" s="948"/>
      <c r="AS61" s="948"/>
      <c r="AT61" s="948"/>
      <c r="AU61" s="948"/>
      <c r="AV61" s="948"/>
      <c r="AW61" s="948"/>
      <c r="AX61" s="948"/>
      <c r="AY61" s="948"/>
      <c r="AZ61" s="948"/>
      <c r="BA61" s="948"/>
      <c r="BB61" s="948"/>
      <c r="BC61" s="948"/>
      <c r="BD61" s="948"/>
      <c r="BE61" s="948"/>
      <c r="BF61" s="948"/>
      <c r="BG61" s="948"/>
      <c r="BH61" s="948"/>
      <c r="BI61" s="948"/>
      <c r="BJ61" s="948"/>
      <c r="BK61" s="948"/>
      <c r="BL61" s="948"/>
      <c r="BM61" s="948"/>
      <c r="BN61" s="948"/>
      <c r="BO61" s="948"/>
      <c r="BP61" s="948"/>
      <c r="BQ61" s="948"/>
      <c r="BR61" s="948"/>
      <c r="BS61" s="948"/>
      <c r="BT61" s="948"/>
      <c r="BU61" s="948"/>
      <c r="BV61" s="948"/>
      <c r="BW61" s="948"/>
      <c r="BX61" s="948"/>
      <c r="BY61" s="948"/>
      <c r="BZ61" s="948"/>
      <c r="CA61" s="948"/>
      <c r="CB61" s="948"/>
      <c r="CC61" s="948"/>
      <c r="CD61" s="948"/>
      <c r="CE61" s="948"/>
      <c r="CF61" s="948"/>
      <c r="CG61" s="948"/>
      <c r="CH61" s="948"/>
      <c r="CI61" s="948"/>
      <c r="CJ61" s="948"/>
      <c r="CK61" s="948"/>
      <c r="CL61" s="948"/>
      <c r="CM61" s="948"/>
      <c r="CN61" s="948"/>
      <c r="CO61" s="948"/>
      <c r="CP61" s="948"/>
      <c r="CQ61" s="948"/>
      <c r="CR61" s="948"/>
      <c r="CS61" s="948"/>
      <c r="CT61" s="948"/>
      <c r="CU61" s="948"/>
      <c r="CV61" s="948"/>
      <c r="CW61" s="948"/>
      <c r="CX61" s="948"/>
      <c r="CY61" s="948"/>
      <c r="CZ61" s="948"/>
      <c r="DA61" s="948"/>
      <c r="DB61" s="948"/>
      <c r="DC61" s="948"/>
      <c r="DD61" s="948"/>
      <c r="DE61" s="948"/>
      <c r="DF61" s="948"/>
      <c r="DG61" s="948"/>
      <c r="DH61" s="948"/>
      <c r="DI61" s="948"/>
      <c r="DJ61" s="948"/>
      <c r="DK61" s="948"/>
      <c r="DL61" s="948"/>
      <c r="DM61" s="948"/>
      <c r="DN61" s="948"/>
      <c r="DO61" s="948"/>
      <c r="DP61" s="948"/>
      <c r="DQ61" s="948"/>
      <c r="DR61" s="948"/>
      <c r="DS61" s="948"/>
      <c r="DT61" s="948"/>
      <c r="DU61" s="948"/>
      <c r="DV61" s="948"/>
      <c r="DW61" s="948"/>
      <c r="DX61" s="948"/>
      <c r="DY61" s="948"/>
      <c r="DZ61" s="948"/>
      <c r="EA61" s="948"/>
      <c r="EB61" s="948"/>
      <c r="EC61" s="948"/>
      <c r="ED61" s="948"/>
      <c r="EE61" s="948"/>
      <c r="EF61" s="948"/>
      <c r="EG61" s="948"/>
      <c r="EH61" s="948"/>
      <c r="EI61" s="948"/>
      <c r="EJ61" s="948"/>
      <c r="EK61" s="948"/>
      <c r="EL61" s="948"/>
      <c r="EM61" s="948"/>
      <c r="EN61" s="948"/>
      <c r="EO61" s="948"/>
      <c r="EP61" s="948"/>
      <c r="EQ61" s="948"/>
      <c r="ER61" s="948"/>
      <c r="ES61" s="948"/>
      <c r="ET61" s="948"/>
      <c r="EU61" s="948"/>
      <c r="EV61" s="948"/>
      <c r="EW61" s="948"/>
      <c r="EX61" s="948"/>
      <c r="EY61" s="948"/>
      <c r="EZ61" s="948"/>
      <c r="FA61" s="948"/>
      <c r="FB61" s="948"/>
      <c r="FC61" s="948"/>
      <c r="FD61" s="948"/>
      <c r="FE61" s="948"/>
      <c r="FF61" s="948"/>
      <c r="FG61" s="948"/>
      <c r="FH61" s="948"/>
      <c r="FI61" s="948"/>
      <c r="FJ61" s="948"/>
      <c r="FK61" s="948"/>
      <c r="FL61" s="948"/>
      <c r="FM61" s="948"/>
      <c r="FN61" s="948"/>
      <c r="FO61" s="948"/>
      <c r="FP61" s="948"/>
      <c r="FQ61" s="948"/>
      <c r="FR61" s="948"/>
      <c r="FS61" s="948"/>
      <c r="FT61" s="948"/>
      <c r="FU61" s="948"/>
      <c r="FV61" s="948"/>
      <c r="FW61" s="948"/>
      <c r="FX61" s="948"/>
      <c r="FY61" s="948"/>
      <c r="FZ61" s="948"/>
      <c r="GA61" s="948"/>
      <c r="GB61" s="948"/>
      <c r="GC61" s="948"/>
      <c r="GD61" s="948"/>
      <c r="GE61" s="948"/>
      <c r="GF61" s="948"/>
      <c r="GG61" s="948"/>
      <c r="GH61" s="948"/>
      <c r="GI61" s="948"/>
      <c r="GJ61" s="948"/>
      <c r="GK61" s="948"/>
      <c r="GL61" s="948"/>
      <c r="GM61" s="948"/>
      <c r="GN61" s="948"/>
      <c r="GO61" s="948"/>
      <c r="GP61" s="948"/>
      <c r="GQ61" s="948"/>
      <c r="GR61" s="948"/>
      <c r="GS61" s="948"/>
      <c r="GT61" s="948"/>
      <c r="GU61" s="948"/>
      <c r="GV61" s="948"/>
      <c r="GW61" s="948"/>
      <c r="GX61" s="948"/>
      <c r="GY61" s="948"/>
      <c r="GZ61" s="948"/>
      <c r="HA61" s="948"/>
      <c r="HB61" s="948"/>
      <c r="HC61" s="948"/>
      <c r="HD61" s="948"/>
      <c r="HE61" s="948"/>
      <c r="HF61" s="948"/>
      <c r="HG61" s="948"/>
      <c r="HH61" s="948"/>
      <c r="HI61" s="948"/>
      <c r="HJ61" s="948"/>
      <c r="HK61" s="948"/>
      <c r="HL61" s="948"/>
      <c r="HM61" s="948"/>
      <c r="HN61" s="948"/>
      <c r="HO61" s="948"/>
      <c r="HP61" s="948"/>
      <c r="HQ61" s="948"/>
      <c r="HR61" s="948"/>
      <c r="HS61" s="948"/>
      <c r="HT61" s="948"/>
      <c r="HU61" s="948"/>
      <c r="HV61" s="948"/>
      <c r="HW61" s="948"/>
      <c r="HX61" s="948"/>
      <c r="HY61" s="948"/>
      <c r="HZ61" s="948"/>
      <c r="IA61" s="948"/>
      <c r="IB61" s="948"/>
      <c r="IC61" s="948"/>
      <c r="ID61" s="948"/>
      <c r="IE61" s="948"/>
      <c r="IF61" s="948"/>
      <c r="IG61" s="948"/>
      <c r="IH61" s="948"/>
      <c r="II61" s="948"/>
      <c r="IJ61" s="948"/>
      <c r="IK61" s="948"/>
      <c r="IL61" s="948"/>
      <c r="IM61" s="948"/>
      <c r="IN61" s="948"/>
      <c r="IO61" s="948"/>
      <c r="IP61" s="948"/>
      <c r="IQ61" s="948"/>
      <c r="IR61" s="948"/>
      <c r="IS61" s="948"/>
      <c r="IT61" s="948"/>
      <c r="IU61" s="948"/>
      <c r="IV61" s="948"/>
      <c r="IW61" s="948"/>
      <c r="IX61" s="948"/>
      <c r="IY61" s="948"/>
      <c r="IZ61" s="948"/>
      <c r="JA61" s="948"/>
      <c r="JB61" s="948"/>
      <c r="JC61" s="948"/>
      <c r="JD61" s="948"/>
      <c r="JE61" s="948"/>
      <c r="JF61" s="948"/>
      <c r="JG61" s="948"/>
      <c r="JH61" s="948"/>
      <c r="JI61" s="948"/>
      <c r="JJ61" s="948"/>
      <c r="JK61" s="948"/>
      <c r="JL61" s="948"/>
      <c r="JM61" s="948"/>
      <c r="JN61" s="948"/>
      <c r="JO61" s="948"/>
      <c r="JP61" s="948"/>
      <c r="JQ61" s="948"/>
      <c r="JR61" s="948"/>
      <c r="JS61" s="948"/>
      <c r="JT61" s="948"/>
      <c r="JU61" s="948"/>
      <c r="JV61" s="948"/>
      <c r="JW61" s="948"/>
      <c r="JX61" s="948"/>
      <c r="JY61" s="948"/>
      <c r="JZ61" s="948"/>
      <c r="KA61" s="948"/>
      <c r="KB61" s="948"/>
      <c r="KC61" s="948"/>
      <c r="KD61" s="948"/>
      <c r="KE61" s="948"/>
      <c r="KF61" s="948"/>
      <c r="KG61" s="948"/>
      <c r="KH61" s="948"/>
      <c r="KI61" s="948"/>
      <c r="KJ61" s="948"/>
      <c r="KK61" s="948"/>
      <c r="KL61" s="948"/>
      <c r="KM61" s="948"/>
      <c r="KN61" s="948"/>
      <c r="KO61" s="948"/>
      <c r="KP61" s="948"/>
      <c r="KQ61" s="948"/>
      <c r="KR61" s="948"/>
      <c r="KS61" s="948"/>
      <c r="KT61" s="948"/>
      <c r="KU61" s="948"/>
      <c r="KV61" s="948"/>
      <c r="KW61" s="948"/>
      <c r="KX61" s="948"/>
      <c r="KY61" s="948"/>
      <c r="KZ61" s="948"/>
      <c r="LA61" s="948"/>
      <c r="LB61" s="948"/>
      <c r="LC61" s="948"/>
      <c r="LD61" s="948"/>
      <c r="LE61" s="948"/>
      <c r="LF61" s="948"/>
      <c r="LG61" s="948"/>
      <c r="LH61" s="948"/>
      <c r="LI61" s="948"/>
      <c r="LJ61" s="948"/>
      <c r="LK61" s="948"/>
      <c r="LL61" s="948"/>
      <c r="LM61" s="948"/>
      <c r="LN61" s="948"/>
      <c r="LO61" s="948"/>
      <c r="LP61" s="948"/>
      <c r="LQ61" s="948"/>
      <c r="LR61" s="948"/>
      <c r="LS61" s="948"/>
      <c r="LT61" s="948"/>
      <c r="LU61" s="948"/>
      <c r="LV61" s="948"/>
      <c r="LW61" s="948"/>
      <c r="LX61" s="948"/>
      <c r="LY61" s="948"/>
      <c r="LZ61" s="948"/>
      <c r="MA61" s="948"/>
      <c r="MB61" s="948"/>
      <c r="MC61" s="948"/>
      <c r="MD61" s="948"/>
      <c r="ME61" s="948"/>
      <c r="MF61" s="948"/>
      <c r="MG61" s="948"/>
      <c r="MH61" s="948"/>
      <c r="MI61" s="948"/>
      <c r="MJ61" s="948"/>
      <c r="MK61" s="948"/>
      <c r="ML61" s="948"/>
      <c r="MM61" s="948"/>
      <c r="MN61" s="948"/>
      <c r="MO61" s="948"/>
      <c r="MP61" s="948"/>
      <c r="MQ61" s="948"/>
      <c r="MR61" s="948"/>
      <c r="MS61" s="948"/>
      <c r="MT61" s="948"/>
      <c r="MU61" s="948"/>
      <c r="MV61" s="948"/>
      <c r="MW61" s="948"/>
      <c r="MX61" s="948"/>
      <c r="MY61" s="948"/>
      <c r="MZ61" s="948"/>
      <c r="NA61" s="948"/>
      <c r="NB61" s="948"/>
      <c r="NC61" s="948"/>
      <c r="ND61" s="948"/>
      <c r="NE61" s="948"/>
      <c r="NF61" s="948"/>
      <c r="NG61" s="948"/>
      <c r="NH61" s="948"/>
      <c r="NI61" s="948"/>
      <c r="NJ61" s="948"/>
      <c r="NK61" s="948"/>
      <c r="NL61" s="948"/>
      <c r="NM61" s="948"/>
      <c r="NN61" s="948"/>
    </row>
    <row r="62" spans="1:378" s="958" customFormat="1" ht="18.5" hidden="1" outlineLevel="1">
      <c r="A62" s="989" t="str">
        <f t="shared" si="38"/>
        <v>5.17</v>
      </c>
      <c r="B62" s="970" t="s">
        <v>1438</v>
      </c>
      <c r="C62" s="1029"/>
      <c r="D62" s="971"/>
      <c r="E62" s="972"/>
      <c r="F62" s="973">
        <v>45695</v>
      </c>
      <c r="G62" s="974">
        <f>IF(ISBLANK(F62)," - ",IF(H62=0,F62,WORKDAY.INTL(F62,H62,1,Data!$C$3:$C$57)))</f>
        <v>46104</v>
      </c>
      <c r="H62" s="975">
        <v>260</v>
      </c>
      <c r="I62" s="976">
        <v>0.85</v>
      </c>
      <c r="J62" s="976">
        <f t="shared" ca="1" si="43"/>
        <v>0.9511002444987775</v>
      </c>
      <c r="K62" s="938">
        <f t="shared" ref="K62:K66" si="44">IF(OR(G62=0,F62=0)," - ",NETWORKDAYS(F62,G62))</f>
        <v>292</v>
      </c>
      <c r="L62" s="955"/>
      <c r="M62" s="955"/>
      <c r="N62" s="968"/>
      <c r="O62" s="939"/>
      <c r="P62" s="939"/>
      <c r="Q62" s="939"/>
      <c r="R62" s="939"/>
      <c r="S62" s="939"/>
      <c r="T62" s="939"/>
      <c r="U62" s="939"/>
      <c r="V62" s="939"/>
      <c r="W62" s="939"/>
      <c r="X62" s="939"/>
      <c r="Y62" s="939"/>
      <c r="Z62" s="939"/>
      <c r="AA62" s="939"/>
      <c r="AB62" s="939"/>
      <c r="AC62" s="939"/>
      <c r="AD62" s="939"/>
      <c r="AE62" s="939"/>
      <c r="AF62" s="939"/>
      <c r="AG62" s="939"/>
      <c r="AH62" s="939"/>
      <c r="AI62" s="939"/>
      <c r="AJ62" s="939"/>
      <c r="AK62" s="939"/>
      <c r="AL62" s="939"/>
      <c r="AM62" s="939"/>
      <c r="AN62" s="939"/>
      <c r="AO62" s="939"/>
      <c r="AP62" s="939"/>
      <c r="AQ62" s="939"/>
      <c r="AR62" s="939"/>
      <c r="AS62" s="939"/>
      <c r="AT62" s="939"/>
      <c r="AU62" s="939"/>
      <c r="AV62" s="939"/>
      <c r="AW62" s="939"/>
      <c r="AX62" s="939"/>
      <c r="AY62" s="939"/>
      <c r="AZ62" s="939"/>
      <c r="BA62" s="939"/>
      <c r="BB62" s="939"/>
      <c r="BC62" s="939"/>
      <c r="BD62" s="939"/>
      <c r="BE62" s="939"/>
      <c r="BF62" s="939"/>
      <c r="BG62" s="939"/>
      <c r="BH62" s="939"/>
      <c r="BI62" s="939"/>
      <c r="BJ62" s="939"/>
      <c r="BK62" s="939"/>
      <c r="BL62" s="939"/>
      <c r="BM62" s="939"/>
      <c r="BN62" s="939"/>
      <c r="BO62" s="939"/>
      <c r="BP62" s="939"/>
      <c r="BQ62" s="939"/>
      <c r="BR62" s="939"/>
      <c r="BS62" s="939"/>
      <c r="BT62" s="939"/>
      <c r="BU62" s="939"/>
      <c r="BV62" s="939"/>
      <c r="BW62" s="939"/>
      <c r="BX62" s="939"/>
      <c r="BY62" s="939"/>
      <c r="BZ62" s="939"/>
      <c r="CA62" s="939"/>
      <c r="CB62" s="939"/>
      <c r="CC62" s="939"/>
      <c r="CD62" s="939"/>
      <c r="CE62" s="939"/>
      <c r="CF62" s="939"/>
      <c r="CG62" s="939"/>
      <c r="CH62" s="939"/>
      <c r="CI62" s="939"/>
      <c r="CJ62" s="939"/>
      <c r="CK62" s="939"/>
      <c r="CL62" s="939"/>
      <c r="CM62" s="939"/>
      <c r="CN62" s="939"/>
      <c r="CO62" s="939"/>
      <c r="CP62" s="939"/>
      <c r="CQ62" s="939"/>
      <c r="CR62" s="939"/>
      <c r="CS62" s="939"/>
      <c r="CT62" s="939"/>
      <c r="CU62" s="939"/>
      <c r="CV62" s="939"/>
      <c r="CW62" s="939"/>
      <c r="CX62" s="939"/>
      <c r="CY62" s="939"/>
      <c r="CZ62" s="939"/>
      <c r="DA62" s="939"/>
      <c r="DB62" s="939"/>
      <c r="DC62" s="939"/>
      <c r="DD62" s="939"/>
      <c r="DE62" s="939"/>
      <c r="DF62" s="939"/>
      <c r="DG62" s="939"/>
      <c r="DH62" s="939"/>
      <c r="DI62" s="939"/>
      <c r="DJ62" s="939"/>
      <c r="DK62" s="939"/>
      <c r="DL62" s="939"/>
      <c r="DM62" s="939"/>
      <c r="DN62" s="939"/>
      <c r="DO62" s="939"/>
      <c r="DP62" s="939"/>
      <c r="DQ62" s="939"/>
      <c r="DR62" s="939"/>
      <c r="DS62" s="939"/>
      <c r="DT62" s="939"/>
      <c r="DU62" s="939"/>
      <c r="DV62" s="939"/>
      <c r="DW62" s="939"/>
      <c r="DX62" s="939"/>
      <c r="DY62" s="939"/>
      <c r="DZ62" s="939"/>
      <c r="EA62" s="939"/>
      <c r="EB62" s="939"/>
      <c r="EC62" s="939"/>
      <c r="ED62" s="939"/>
      <c r="EE62" s="939"/>
      <c r="EF62" s="939"/>
      <c r="EG62" s="939"/>
      <c r="EH62" s="939"/>
      <c r="EI62" s="939"/>
      <c r="EJ62" s="939"/>
      <c r="EK62" s="939"/>
      <c r="EL62" s="939"/>
      <c r="EM62" s="939"/>
      <c r="EN62" s="939"/>
      <c r="EO62" s="939"/>
      <c r="EP62" s="939"/>
      <c r="EQ62" s="939"/>
      <c r="ER62" s="939"/>
      <c r="ES62" s="939"/>
      <c r="ET62" s="939"/>
      <c r="EU62" s="939"/>
      <c r="EV62" s="939"/>
      <c r="EW62" s="939"/>
      <c r="EX62" s="939"/>
      <c r="EY62" s="939"/>
      <c r="EZ62" s="939"/>
      <c r="FA62" s="939"/>
      <c r="FB62" s="939"/>
      <c r="FC62" s="939"/>
      <c r="FD62" s="939"/>
      <c r="FE62" s="939"/>
      <c r="FF62" s="939"/>
      <c r="FG62" s="939"/>
      <c r="FH62" s="939"/>
      <c r="FI62" s="939"/>
      <c r="FJ62" s="939"/>
      <c r="FK62" s="939"/>
      <c r="FL62" s="939"/>
      <c r="FM62" s="939"/>
      <c r="FN62" s="939"/>
      <c r="FO62" s="939"/>
      <c r="FP62" s="939"/>
      <c r="FQ62" s="939"/>
      <c r="FR62" s="939"/>
      <c r="FS62" s="939"/>
      <c r="FT62" s="939"/>
      <c r="FU62" s="939"/>
      <c r="FV62" s="939"/>
      <c r="FW62" s="939"/>
      <c r="FX62" s="939"/>
      <c r="FY62" s="939"/>
      <c r="FZ62" s="939"/>
      <c r="GA62" s="939"/>
      <c r="GB62" s="939"/>
      <c r="GC62" s="939"/>
      <c r="GD62" s="939"/>
      <c r="GE62" s="939"/>
      <c r="GF62" s="939"/>
      <c r="GG62" s="939"/>
      <c r="GH62" s="939"/>
      <c r="GI62" s="939"/>
      <c r="GJ62" s="939"/>
      <c r="GK62" s="939"/>
      <c r="GL62" s="939"/>
      <c r="GM62" s="939"/>
      <c r="GN62" s="939"/>
      <c r="GO62" s="939"/>
      <c r="GP62" s="939"/>
      <c r="GQ62" s="939"/>
      <c r="GR62" s="939"/>
      <c r="GS62" s="939"/>
      <c r="GT62" s="939"/>
      <c r="GU62" s="939"/>
      <c r="GV62" s="939"/>
      <c r="GW62" s="939"/>
      <c r="GX62" s="939"/>
      <c r="GY62" s="939"/>
      <c r="GZ62" s="939"/>
      <c r="HA62" s="939"/>
      <c r="HB62" s="939"/>
      <c r="HC62" s="939"/>
      <c r="HD62" s="939"/>
      <c r="HE62" s="939"/>
      <c r="HF62" s="939"/>
      <c r="HG62" s="939"/>
      <c r="HH62" s="939"/>
      <c r="HI62" s="939"/>
      <c r="HJ62" s="939"/>
      <c r="HK62" s="939"/>
      <c r="HL62" s="939"/>
      <c r="HM62" s="939"/>
      <c r="HN62" s="939"/>
      <c r="HO62" s="939"/>
      <c r="HP62" s="939"/>
      <c r="HQ62" s="939"/>
      <c r="HR62" s="939"/>
      <c r="HS62" s="939"/>
      <c r="HT62" s="939"/>
      <c r="HU62" s="939"/>
      <c r="HV62" s="939"/>
      <c r="HW62" s="939"/>
      <c r="HX62" s="939"/>
      <c r="HY62" s="939"/>
      <c r="HZ62" s="939"/>
      <c r="IA62" s="939"/>
      <c r="IB62" s="939"/>
      <c r="IC62" s="939"/>
      <c r="ID62" s="939"/>
      <c r="IE62" s="939"/>
      <c r="IF62" s="939"/>
      <c r="IG62" s="939"/>
      <c r="IH62" s="939"/>
      <c r="II62" s="939"/>
      <c r="IJ62" s="939"/>
      <c r="IK62" s="939"/>
      <c r="IL62" s="939"/>
      <c r="IM62" s="939"/>
      <c r="IN62" s="939"/>
      <c r="IO62" s="939"/>
      <c r="IP62" s="939"/>
      <c r="IQ62" s="939"/>
      <c r="IR62" s="939"/>
      <c r="IS62" s="939"/>
      <c r="IT62" s="939"/>
      <c r="IU62" s="939"/>
      <c r="IV62" s="939"/>
      <c r="IW62" s="939"/>
      <c r="IX62" s="939"/>
      <c r="IY62" s="939"/>
      <c r="IZ62" s="939"/>
      <c r="JA62" s="939"/>
      <c r="JB62" s="939"/>
      <c r="JC62" s="939"/>
      <c r="JD62" s="939"/>
      <c r="JE62" s="939"/>
      <c r="JF62" s="939"/>
      <c r="JG62" s="939"/>
      <c r="JH62" s="939"/>
      <c r="JI62" s="939"/>
      <c r="JJ62" s="939"/>
      <c r="JK62" s="939"/>
      <c r="JL62" s="939"/>
      <c r="JM62" s="939"/>
      <c r="JN62" s="939"/>
      <c r="JO62" s="939"/>
      <c r="JP62" s="939"/>
      <c r="JQ62" s="939"/>
      <c r="JR62" s="939"/>
      <c r="JS62" s="939"/>
      <c r="JT62" s="939"/>
      <c r="JU62" s="939"/>
      <c r="JV62" s="939"/>
      <c r="JW62" s="939"/>
      <c r="JX62" s="939"/>
      <c r="JY62" s="939"/>
      <c r="JZ62" s="939"/>
      <c r="KA62" s="939"/>
      <c r="KB62" s="939"/>
      <c r="KC62" s="939"/>
      <c r="KD62" s="939"/>
      <c r="KE62" s="939"/>
      <c r="KF62" s="939"/>
      <c r="KG62" s="939"/>
      <c r="KH62" s="939"/>
      <c r="KI62" s="939"/>
      <c r="KJ62" s="939"/>
      <c r="KK62" s="939"/>
      <c r="KL62" s="939"/>
      <c r="KM62" s="939"/>
      <c r="KN62" s="939"/>
      <c r="KO62" s="939"/>
      <c r="KP62" s="939"/>
      <c r="KQ62" s="939"/>
      <c r="KR62" s="939"/>
      <c r="KS62" s="939"/>
      <c r="KT62" s="939"/>
      <c r="KU62" s="939"/>
      <c r="KV62" s="939"/>
      <c r="KW62" s="939"/>
      <c r="KX62" s="939"/>
      <c r="KY62" s="939"/>
      <c r="KZ62" s="939"/>
      <c r="LA62" s="939"/>
      <c r="LB62" s="939"/>
      <c r="LC62" s="939"/>
      <c r="LD62" s="939"/>
      <c r="LE62" s="939"/>
      <c r="LF62" s="939"/>
      <c r="LG62" s="939"/>
      <c r="LH62" s="939"/>
      <c r="LI62" s="939"/>
      <c r="LJ62" s="939"/>
      <c r="LK62" s="939"/>
      <c r="LL62" s="939"/>
      <c r="LM62" s="939"/>
      <c r="LN62" s="939"/>
      <c r="LO62" s="939"/>
      <c r="LP62" s="939"/>
      <c r="LQ62" s="939"/>
      <c r="LR62" s="939"/>
      <c r="LS62" s="939"/>
      <c r="LT62" s="939"/>
      <c r="LU62" s="939"/>
      <c r="LV62" s="939"/>
      <c r="LW62" s="939"/>
      <c r="LX62" s="939"/>
      <c r="LY62" s="939"/>
      <c r="LZ62" s="939"/>
      <c r="MA62" s="939"/>
      <c r="MB62" s="939"/>
      <c r="MC62" s="939"/>
      <c r="MD62" s="939"/>
      <c r="ME62" s="939"/>
      <c r="MF62" s="939"/>
      <c r="MG62" s="939"/>
      <c r="MH62" s="939"/>
      <c r="MI62" s="939"/>
      <c r="MJ62" s="939"/>
      <c r="MK62" s="939"/>
      <c r="ML62" s="939"/>
      <c r="MM62" s="939"/>
      <c r="MN62" s="939"/>
      <c r="MO62" s="939"/>
      <c r="MP62" s="939"/>
      <c r="MQ62" s="939"/>
      <c r="MR62" s="939"/>
      <c r="MS62" s="939"/>
      <c r="MT62" s="939"/>
      <c r="MU62" s="939"/>
      <c r="MV62" s="939"/>
      <c r="MW62" s="939"/>
      <c r="MX62" s="939"/>
      <c r="MY62" s="939"/>
      <c r="MZ62" s="939"/>
      <c r="NA62" s="939"/>
      <c r="NB62" s="939"/>
      <c r="NC62" s="939"/>
      <c r="ND62" s="939"/>
      <c r="NE62" s="939"/>
      <c r="NF62" s="939"/>
      <c r="NG62" s="939"/>
      <c r="NH62" s="939"/>
      <c r="NI62" s="939"/>
      <c r="NJ62" s="939"/>
      <c r="NK62" s="939"/>
      <c r="NL62" s="939"/>
      <c r="NM62" s="939"/>
      <c r="NN62" s="939"/>
    </row>
    <row r="63" spans="1:378" s="958" customFormat="1" ht="18.5" hidden="1" outlineLevel="1">
      <c r="A63" s="987" t="str">
        <f t="shared" si="38"/>
        <v>5.18</v>
      </c>
      <c r="B63" s="940" t="s">
        <v>1456</v>
      </c>
      <c r="C63" s="1027"/>
      <c r="D63" s="941"/>
      <c r="E63" s="935"/>
      <c r="F63" s="959">
        <f>G62</f>
        <v>46104</v>
      </c>
      <c r="G63" s="960">
        <f>IF(ISBLANK(F63)," - ",IF(H63=0,F63,WORKDAY.INTL(F63,H63,1,Data!$C$3:$C$57)))</f>
        <v>46111</v>
      </c>
      <c r="H63" s="936">
        <v>5</v>
      </c>
      <c r="I63" s="937">
        <v>0</v>
      </c>
      <c r="J63" s="937">
        <f t="shared" ca="1" si="43"/>
        <v>0</v>
      </c>
      <c r="K63" s="938"/>
      <c r="L63" s="955"/>
      <c r="M63" s="955"/>
      <c r="N63" s="968"/>
      <c r="O63" s="939"/>
      <c r="P63" s="939"/>
      <c r="Q63" s="939"/>
      <c r="R63" s="939"/>
      <c r="S63" s="939"/>
      <c r="T63" s="939"/>
      <c r="U63" s="939"/>
      <c r="V63" s="939"/>
      <c r="W63" s="939"/>
      <c r="X63" s="939"/>
      <c r="Y63" s="939"/>
      <c r="Z63" s="939"/>
      <c r="AA63" s="939"/>
      <c r="AB63" s="939"/>
      <c r="AC63" s="939"/>
      <c r="AD63" s="939"/>
      <c r="AE63" s="939"/>
      <c r="AF63" s="939"/>
      <c r="AG63" s="939"/>
      <c r="AH63" s="939"/>
      <c r="AI63" s="939"/>
      <c r="AJ63" s="939"/>
      <c r="AK63" s="939"/>
      <c r="AL63" s="939"/>
      <c r="AM63" s="939"/>
      <c r="AN63" s="939"/>
      <c r="AO63" s="939"/>
      <c r="AP63" s="939"/>
      <c r="AQ63" s="939"/>
      <c r="AR63" s="939"/>
      <c r="AS63" s="939"/>
      <c r="AT63" s="939"/>
      <c r="AU63" s="939"/>
      <c r="AV63" s="939"/>
      <c r="AW63" s="939"/>
      <c r="AX63" s="939"/>
      <c r="AY63" s="939"/>
      <c r="AZ63" s="939"/>
      <c r="BA63" s="939"/>
      <c r="BB63" s="939"/>
      <c r="BC63" s="939"/>
      <c r="BD63" s="939"/>
      <c r="BE63" s="939"/>
      <c r="BF63" s="939"/>
      <c r="BG63" s="939"/>
      <c r="BH63" s="939"/>
      <c r="BI63" s="939"/>
      <c r="BJ63" s="939"/>
      <c r="BK63" s="939"/>
      <c r="BL63" s="939"/>
      <c r="BM63" s="939"/>
      <c r="BN63" s="939"/>
      <c r="BO63" s="939"/>
      <c r="BP63" s="939"/>
      <c r="BQ63" s="939"/>
      <c r="BR63" s="939"/>
      <c r="BS63" s="939"/>
      <c r="BT63" s="939"/>
      <c r="BU63" s="939"/>
      <c r="BV63" s="939"/>
      <c r="BW63" s="939"/>
      <c r="BX63" s="939"/>
      <c r="BY63" s="939"/>
      <c r="BZ63" s="939"/>
      <c r="CA63" s="939"/>
      <c r="CB63" s="939"/>
      <c r="CC63" s="939"/>
      <c r="CD63" s="939"/>
      <c r="CE63" s="939"/>
      <c r="CF63" s="939"/>
      <c r="CG63" s="939"/>
      <c r="CH63" s="939"/>
      <c r="CI63" s="939"/>
      <c r="CJ63" s="939"/>
      <c r="CK63" s="939"/>
      <c r="CL63" s="939"/>
      <c r="CM63" s="939"/>
      <c r="CN63" s="939"/>
      <c r="CO63" s="939"/>
      <c r="CP63" s="939"/>
      <c r="CQ63" s="939"/>
      <c r="CR63" s="939"/>
      <c r="CS63" s="939"/>
      <c r="CT63" s="939"/>
      <c r="CU63" s="939"/>
      <c r="CV63" s="939"/>
      <c r="CW63" s="939"/>
      <c r="CX63" s="939"/>
      <c r="CY63" s="939"/>
      <c r="CZ63" s="939"/>
      <c r="DA63" s="939"/>
      <c r="DB63" s="939"/>
      <c r="DC63" s="939"/>
      <c r="DD63" s="939"/>
      <c r="DE63" s="939"/>
      <c r="DF63" s="939"/>
      <c r="DG63" s="939"/>
      <c r="DH63" s="939"/>
      <c r="DI63" s="939"/>
      <c r="DJ63" s="939"/>
      <c r="DK63" s="939"/>
      <c r="DL63" s="939"/>
      <c r="DM63" s="939"/>
      <c r="DN63" s="939"/>
      <c r="DO63" s="939"/>
      <c r="DP63" s="939"/>
      <c r="DQ63" s="939"/>
      <c r="DR63" s="939"/>
      <c r="DS63" s="939"/>
      <c r="DT63" s="939"/>
      <c r="DU63" s="939"/>
      <c r="DV63" s="939"/>
      <c r="DW63" s="939"/>
      <c r="DX63" s="939"/>
      <c r="DY63" s="939"/>
      <c r="DZ63" s="939"/>
      <c r="EA63" s="939"/>
      <c r="EB63" s="939"/>
      <c r="EC63" s="939"/>
      <c r="ED63" s="939"/>
      <c r="EE63" s="939"/>
      <c r="EF63" s="939"/>
      <c r="EG63" s="939"/>
      <c r="EH63" s="939"/>
      <c r="EI63" s="939"/>
      <c r="EJ63" s="939"/>
      <c r="EK63" s="939"/>
      <c r="EL63" s="939"/>
      <c r="EM63" s="939"/>
      <c r="EN63" s="939"/>
      <c r="EO63" s="939"/>
      <c r="EP63" s="939"/>
      <c r="EQ63" s="939"/>
      <c r="ER63" s="939"/>
      <c r="ES63" s="939"/>
      <c r="ET63" s="939"/>
      <c r="EU63" s="939"/>
      <c r="EV63" s="939"/>
      <c r="EW63" s="939"/>
      <c r="EX63" s="939"/>
      <c r="EY63" s="939"/>
      <c r="EZ63" s="939"/>
      <c r="FA63" s="939"/>
      <c r="FB63" s="939"/>
      <c r="FC63" s="939"/>
      <c r="FD63" s="939"/>
      <c r="FE63" s="939"/>
      <c r="FF63" s="939"/>
      <c r="FG63" s="939"/>
      <c r="FH63" s="939"/>
      <c r="FI63" s="939"/>
      <c r="FJ63" s="939"/>
      <c r="FK63" s="939"/>
      <c r="FL63" s="939"/>
      <c r="FM63" s="939"/>
      <c r="FN63" s="939"/>
      <c r="FO63" s="939"/>
      <c r="FP63" s="939"/>
      <c r="FQ63" s="939"/>
      <c r="FR63" s="939"/>
      <c r="FS63" s="939"/>
      <c r="FT63" s="939"/>
      <c r="FU63" s="939"/>
      <c r="FV63" s="939"/>
      <c r="FW63" s="939"/>
      <c r="FX63" s="939"/>
      <c r="FY63" s="939"/>
      <c r="FZ63" s="939"/>
      <c r="GA63" s="939"/>
      <c r="GB63" s="939"/>
      <c r="GC63" s="939"/>
      <c r="GD63" s="939"/>
      <c r="GE63" s="939"/>
      <c r="GF63" s="939"/>
      <c r="GG63" s="939"/>
      <c r="GH63" s="939"/>
      <c r="GI63" s="939"/>
      <c r="GJ63" s="939"/>
      <c r="GK63" s="939"/>
      <c r="GL63" s="939"/>
      <c r="GM63" s="939"/>
      <c r="GN63" s="939"/>
      <c r="GO63" s="939"/>
      <c r="GP63" s="939"/>
      <c r="GQ63" s="939"/>
      <c r="GR63" s="939"/>
      <c r="GS63" s="939"/>
      <c r="GT63" s="939"/>
      <c r="GU63" s="939"/>
      <c r="GV63" s="939"/>
      <c r="GW63" s="939"/>
      <c r="GX63" s="939"/>
      <c r="GY63" s="939"/>
      <c r="GZ63" s="939"/>
      <c r="HA63" s="939"/>
      <c r="HB63" s="939"/>
      <c r="HC63" s="939"/>
      <c r="HD63" s="939"/>
      <c r="HE63" s="939"/>
      <c r="HF63" s="939"/>
      <c r="HG63" s="939"/>
      <c r="HH63" s="939"/>
      <c r="HI63" s="939"/>
      <c r="HJ63" s="939"/>
      <c r="HK63" s="939"/>
      <c r="HL63" s="939"/>
      <c r="HM63" s="939"/>
      <c r="HN63" s="939"/>
      <c r="HO63" s="939"/>
      <c r="HP63" s="939"/>
      <c r="HQ63" s="939"/>
      <c r="HR63" s="939"/>
      <c r="HS63" s="939"/>
      <c r="HT63" s="939"/>
      <c r="HU63" s="939"/>
      <c r="HV63" s="939"/>
      <c r="HW63" s="939"/>
      <c r="HX63" s="939"/>
      <c r="HY63" s="939"/>
      <c r="HZ63" s="939"/>
      <c r="IA63" s="939"/>
      <c r="IB63" s="939"/>
      <c r="IC63" s="939"/>
      <c r="ID63" s="939"/>
      <c r="IE63" s="939"/>
      <c r="IF63" s="939"/>
      <c r="IG63" s="939"/>
      <c r="IH63" s="939"/>
      <c r="II63" s="939"/>
      <c r="IJ63" s="939"/>
      <c r="IK63" s="939"/>
      <c r="IL63" s="939"/>
      <c r="IM63" s="939"/>
      <c r="IN63" s="939"/>
      <c r="IO63" s="939"/>
      <c r="IP63" s="939"/>
      <c r="IQ63" s="939"/>
      <c r="IR63" s="939"/>
      <c r="IS63" s="939"/>
      <c r="IT63" s="939"/>
      <c r="IU63" s="939"/>
      <c r="IV63" s="939"/>
      <c r="IW63" s="939"/>
      <c r="IX63" s="939"/>
      <c r="IY63" s="939"/>
      <c r="IZ63" s="939"/>
      <c r="JA63" s="939"/>
      <c r="JB63" s="939"/>
      <c r="JC63" s="939"/>
      <c r="JD63" s="939"/>
      <c r="JE63" s="939"/>
      <c r="JF63" s="939"/>
      <c r="JG63" s="939"/>
      <c r="JH63" s="939"/>
      <c r="JI63" s="939"/>
      <c r="JJ63" s="939"/>
      <c r="JK63" s="939"/>
      <c r="JL63" s="939"/>
      <c r="JM63" s="939"/>
      <c r="JN63" s="939"/>
      <c r="JO63" s="939"/>
      <c r="JP63" s="939"/>
      <c r="JQ63" s="939"/>
      <c r="JR63" s="939"/>
      <c r="JS63" s="939"/>
      <c r="JT63" s="939"/>
      <c r="JU63" s="939"/>
      <c r="JV63" s="939"/>
      <c r="JW63" s="939"/>
      <c r="JX63" s="939"/>
      <c r="JY63" s="939"/>
      <c r="JZ63" s="939"/>
      <c r="KA63" s="939"/>
      <c r="KB63" s="939"/>
      <c r="KC63" s="939"/>
      <c r="KD63" s="939"/>
      <c r="KE63" s="939"/>
      <c r="KF63" s="939"/>
      <c r="KG63" s="939"/>
      <c r="KH63" s="939"/>
      <c r="KI63" s="939"/>
      <c r="KJ63" s="939"/>
      <c r="KK63" s="939"/>
      <c r="KL63" s="939"/>
      <c r="KM63" s="939"/>
      <c r="KN63" s="939"/>
      <c r="KO63" s="939"/>
      <c r="KP63" s="939"/>
      <c r="KQ63" s="939"/>
      <c r="KR63" s="939"/>
      <c r="KS63" s="939"/>
      <c r="KT63" s="939"/>
      <c r="KU63" s="939"/>
      <c r="KV63" s="939"/>
      <c r="KW63" s="939"/>
      <c r="KX63" s="939"/>
      <c r="KY63" s="939"/>
      <c r="KZ63" s="939"/>
      <c r="LA63" s="939"/>
      <c r="LB63" s="939"/>
      <c r="LC63" s="939"/>
      <c r="LD63" s="939"/>
      <c r="LE63" s="939"/>
      <c r="LF63" s="939"/>
      <c r="LG63" s="939"/>
      <c r="LH63" s="939"/>
      <c r="LI63" s="939"/>
      <c r="LJ63" s="939"/>
      <c r="LK63" s="939"/>
      <c r="LL63" s="939"/>
      <c r="LM63" s="939"/>
      <c r="LN63" s="939"/>
      <c r="LO63" s="939"/>
      <c r="LP63" s="939"/>
      <c r="LQ63" s="939"/>
      <c r="LR63" s="939"/>
      <c r="LS63" s="939"/>
      <c r="LT63" s="939"/>
      <c r="LU63" s="939"/>
      <c r="LV63" s="939"/>
      <c r="LW63" s="939"/>
      <c r="LX63" s="939"/>
      <c r="LY63" s="939"/>
      <c r="LZ63" s="939"/>
      <c r="MA63" s="939"/>
      <c r="MB63" s="939"/>
      <c r="MC63" s="939"/>
      <c r="MD63" s="939"/>
      <c r="ME63" s="939"/>
      <c r="MF63" s="939"/>
      <c r="MG63" s="939"/>
      <c r="MH63" s="939"/>
      <c r="MI63" s="939"/>
      <c r="MJ63" s="939"/>
      <c r="MK63" s="939"/>
      <c r="ML63" s="939"/>
      <c r="MM63" s="939"/>
      <c r="MN63" s="939"/>
      <c r="MO63" s="939"/>
      <c r="MP63" s="939"/>
      <c r="MQ63" s="939"/>
      <c r="MR63" s="939"/>
      <c r="MS63" s="939"/>
      <c r="MT63" s="939"/>
      <c r="MU63" s="939"/>
      <c r="MV63" s="939"/>
      <c r="MW63" s="939"/>
      <c r="MX63" s="939"/>
      <c r="MY63" s="939"/>
      <c r="MZ63" s="939"/>
      <c r="NA63" s="939"/>
      <c r="NB63" s="939"/>
      <c r="NC63" s="939"/>
      <c r="ND63" s="939"/>
      <c r="NE63" s="939"/>
      <c r="NF63" s="939"/>
      <c r="NG63" s="939"/>
      <c r="NH63" s="939"/>
      <c r="NI63" s="939"/>
      <c r="NJ63" s="939"/>
      <c r="NK63" s="939"/>
      <c r="NL63" s="939"/>
      <c r="NM63" s="939"/>
      <c r="NN63" s="939"/>
    </row>
    <row r="64" spans="1:378" s="958" customFormat="1" ht="18.5" hidden="1" outlineLevel="1">
      <c r="A64" s="987" t="str">
        <f t="shared" si="38"/>
        <v>5.19</v>
      </c>
      <c r="B64" s="940" t="s">
        <v>1457</v>
      </c>
      <c r="C64" s="1027"/>
      <c r="D64" s="941"/>
      <c r="E64" s="935"/>
      <c r="F64" s="959">
        <f>G63</f>
        <v>46111</v>
      </c>
      <c r="G64" s="960">
        <f>IF(ISBLANK(F64)," - ",IF(H64=0,F64,WORKDAY.INTL(F64,H64,1,Data!$C$3:$C$57)))</f>
        <v>46120</v>
      </c>
      <c r="H64" s="936">
        <v>5</v>
      </c>
      <c r="I64" s="937">
        <v>0</v>
      </c>
      <c r="J64" s="937">
        <f t="shared" ca="1" si="43"/>
        <v>0</v>
      </c>
      <c r="K64" s="938"/>
      <c r="L64" s="955"/>
      <c r="M64" s="955"/>
      <c r="N64" s="968"/>
      <c r="O64" s="939"/>
      <c r="P64" s="939"/>
      <c r="Q64" s="939"/>
      <c r="R64" s="939"/>
      <c r="S64" s="939"/>
      <c r="T64" s="939"/>
      <c r="U64" s="939"/>
      <c r="V64" s="939"/>
      <c r="W64" s="939"/>
      <c r="X64" s="939"/>
      <c r="Y64" s="939"/>
      <c r="Z64" s="939"/>
      <c r="AA64" s="939"/>
      <c r="AB64" s="939"/>
      <c r="AC64" s="939"/>
      <c r="AD64" s="939"/>
      <c r="AE64" s="939"/>
      <c r="AF64" s="939"/>
      <c r="AG64" s="939"/>
      <c r="AH64" s="939"/>
      <c r="AI64" s="939"/>
      <c r="AJ64" s="939"/>
      <c r="AK64" s="939"/>
      <c r="AL64" s="939"/>
      <c r="AM64" s="939"/>
      <c r="AN64" s="939"/>
      <c r="AO64" s="939"/>
      <c r="AP64" s="939"/>
      <c r="AQ64" s="939"/>
      <c r="AR64" s="939"/>
      <c r="AS64" s="939"/>
      <c r="AT64" s="939"/>
      <c r="AU64" s="939"/>
      <c r="AV64" s="939"/>
      <c r="AW64" s="939"/>
      <c r="AX64" s="939"/>
      <c r="AY64" s="939"/>
      <c r="AZ64" s="939"/>
      <c r="BA64" s="939"/>
      <c r="BB64" s="939"/>
      <c r="BC64" s="939"/>
      <c r="BD64" s="939"/>
      <c r="BE64" s="939"/>
      <c r="BF64" s="939"/>
      <c r="BG64" s="939"/>
      <c r="BH64" s="939"/>
      <c r="BI64" s="939"/>
      <c r="BJ64" s="939"/>
      <c r="BK64" s="939"/>
      <c r="BL64" s="939"/>
      <c r="BM64" s="939"/>
      <c r="BN64" s="939"/>
      <c r="BO64" s="939"/>
      <c r="BP64" s="939"/>
      <c r="BQ64" s="939"/>
      <c r="BR64" s="939"/>
      <c r="BS64" s="939"/>
      <c r="BT64" s="939"/>
      <c r="BU64" s="939"/>
      <c r="BV64" s="939"/>
      <c r="BW64" s="939"/>
      <c r="BX64" s="939"/>
      <c r="BY64" s="939"/>
      <c r="BZ64" s="939"/>
      <c r="CA64" s="939"/>
      <c r="CB64" s="939"/>
      <c r="CC64" s="939"/>
      <c r="CD64" s="939"/>
      <c r="CE64" s="939"/>
      <c r="CF64" s="939"/>
      <c r="CG64" s="939"/>
      <c r="CH64" s="939"/>
      <c r="CI64" s="939"/>
      <c r="CJ64" s="939"/>
      <c r="CK64" s="939"/>
      <c r="CL64" s="939"/>
      <c r="CM64" s="939"/>
      <c r="CN64" s="939"/>
      <c r="CO64" s="939"/>
      <c r="CP64" s="939"/>
      <c r="CQ64" s="939"/>
      <c r="CR64" s="939"/>
      <c r="CS64" s="939"/>
      <c r="CT64" s="939"/>
      <c r="CU64" s="939"/>
      <c r="CV64" s="939"/>
      <c r="CW64" s="939"/>
      <c r="CX64" s="939"/>
      <c r="CY64" s="939"/>
      <c r="CZ64" s="939"/>
      <c r="DA64" s="939"/>
      <c r="DB64" s="939"/>
      <c r="DC64" s="939"/>
      <c r="DD64" s="939"/>
      <c r="DE64" s="939"/>
      <c r="DF64" s="939"/>
      <c r="DG64" s="939"/>
      <c r="DH64" s="939"/>
      <c r="DI64" s="939"/>
      <c r="DJ64" s="939"/>
      <c r="DK64" s="939"/>
      <c r="DL64" s="939"/>
      <c r="DM64" s="939"/>
      <c r="DN64" s="939"/>
      <c r="DO64" s="939"/>
      <c r="DP64" s="939"/>
      <c r="DQ64" s="939"/>
      <c r="DR64" s="939"/>
      <c r="DS64" s="939"/>
      <c r="DT64" s="939"/>
      <c r="DU64" s="939"/>
      <c r="DV64" s="939"/>
      <c r="DW64" s="939"/>
      <c r="DX64" s="939"/>
      <c r="DY64" s="939"/>
      <c r="DZ64" s="939"/>
      <c r="EA64" s="939"/>
      <c r="EB64" s="939"/>
      <c r="EC64" s="939"/>
      <c r="ED64" s="939"/>
      <c r="EE64" s="939"/>
      <c r="EF64" s="939"/>
      <c r="EG64" s="939"/>
      <c r="EH64" s="939"/>
      <c r="EI64" s="939"/>
      <c r="EJ64" s="939"/>
      <c r="EK64" s="939"/>
      <c r="EL64" s="939"/>
      <c r="EM64" s="939"/>
      <c r="EN64" s="939"/>
      <c r="EO64" s="939"/>
      <c r="EP64" s="939"/>
      <c r="EQ64" s="939"/>
      <c r="ER64" s="939"/>
      <c r="ES64" s="939"/>
      <c r="ET64" s="939"/>
      <c r="EU64" s="939"/>
      <c r="EV64" s="939"/>
      <c r="EW64" s="939"/>
      <c r="EX64" s="939"/>
      <c r="EY64" s="939"/>
      <c r="EZ64" s="939"/>
      <c r="FA64" s="939"/>
      <c r="FB64" s="939"/>
      <c r="FC64" s="939"/>
      <c r="FD64" s="939"/>
      <c r="FE64" s="939"/>
      <c r="FF64" s="939"/>
      <c r="FG64" s="939"/>
      <c r="FH64" s="939"/>
      <c r="FI64" s="939"/>
      <c r="FJ64" s="939"/>
      <c r="FK64" s="939"/>
      <c r="FL64" s="939"/>
      <c r="FM64" s="939"/>
      <c r="FN64" s="939"/>
      <c r="FO64" s="939"/>
      <c r="FP64" s="939"/>
      <c r="FQ64" s="939"/>
      <c r="FR64" s="939"/>
      <c r="FS64" s="939"/>
      <c r="FT64" s="939"/>
      <c r="FU64" s="939"/>
      <c r="FV64" s="939"/>
      <c r="FW64" s="939"/>
      <c r="FX64" s="939"/>
      <c r="FY64" s="939"/>
      <c r="FZ64" s="939"/>
      <c r="GA64" s="939"/>
      <c r="GB64" s="939"/>
      <c r="GC64" s="939"/>
      <c r="GD64" s="939"/>
      <c r="GE64" s="939"/>
      <c r="GF64" s="939"/>
      <c r="GG64" s="939"/>
      <c r="GH64" s="939"/>
      <c r="GI64" s="939"/>
      <c r="GJ64" s="939"/>
      <c r="GK64" s="939"/>
      <c r="GL64" s="939"/>
      <c r="GM64" s="939"/>
      <c r="GN64" s="939"/>
      <c r="GO64" s="939"/>
      <c r="GP64" s="939"/>
      <c r="GQ64" s="939"/>
      <c r="GR64" s="939"/>
      <c r="GS64" s="939"/>
      <c r="GT64" s="939"/>
      <c r="GU64" s="939"/>
      <c r="GV64" s="939"/>
      <c r="GW64" s="939"/>
      <c r="GX64" s="939"/>
      <c r="GY64" s="939"/>
      <c r="GZ64" s="939"/>
      <c r="HA64" s="939"/>
      <c r="HB64" s="939"/>
      <c r="HC64" s="939"/>
      <c r="HD64" s="939"/>
      <c r="HE64" s="939"/>
      <c r="HF64" s="939"/>
      <c r="HG64" s="939"/>
      <c r="HH64" s="939"/>
      <c r="HI64" s="939"/>
      <c r="HJ64" s="939"/>
      <c r="HK64" s="939"/>
      <c r="HL64" s="939"/>
      <c r="HM64" s="939"/>
      <c r="HN64" s="939"/>
      <c r="HO64" s="939"/>
      <c r="HP64" s="939"/>
      <c r="HQ64" s="939"/>
      <c r="HR64" s="939"/>
      <c r="HS64" s="939"/>
      <c r="HT64" s="939"/>
      <c r="HU64" s="939"/>
      <c r="HV64" s="939"/>
      <c r="HW64" s="939"/>
      <c r="HX64" s="939"/>
      <c r="HY64" s="939"/>
      <c r="HZ64" s="939"/>
      <c r="IA64" s="939"/>
      <c r="IB64" s="939"/>
      <c r="IC64" s="939"/>
      <c r="ID64" s="939"/>
      <c r="IE64" s="939"/>
      <c r="IF64" s="939"/>
      <c r="IG64" s="939"/>
      <c r="IH64" s="939"/>
      <c r="II64" s="939"/>
      <c r="IJ64" s="939"/>
      <c r="IK64" s="939"/>
      <c r="IL64" s="939"/>
      <c r="IM64" s="939"/>
      <c r="IN64" s="939"/>
      <c r="IO64" s="939"/>
      <c r="IP64" s="939"/>
      <c r="IQ64" s="939"/>
      <c r="IR64" s="939"/>
      <c r="IS64" s="939"/>
      <c r="IT64" s="939"/>
      <c r="IU64" s="939"/>
      <c r="IV64" s="939"/>
      <c r="IW64" s="939"/>
      <c r="IX64" s="939"/>
      <c r="IY64" s="939"/>
      <c r="IZ64" s="939"/>
      <c r="JA64" s="939"/>
      <c r="JB64" s="939"/>
      <c r="JC64" s="939"/>
      <c r="JD64" s="939"/>
      <c r="JE64" s="939"/>
      <c r="JF64" s="939"/>
      <c r="JG64" s="939"/>
      <c r="JH64" s="939"/>
      <c r="JI64" s="939"/>
      <c r="JJ64" s="939"/>
      <c r="JK64" s="939"/>
      <c r="JL64" s="939"/>
      <c r="JM64" s="939"/>
      <c r="JN64" s="939"/>
      <c r="JO64" s="939"/>
      <c r="JP64" s="939"/>
      <c r="JQ64" s="939"/>
      <c r="JR64" s="939"/>
      <c r="JS64" s="939"/>
      <c r="JT64" s="939"/>
      <c r="JU64" s="939"/>
      <c r="JV64" s="939"/>
      <c r="JW64" s="939"/>
      <c r="JX64" s="939"/>
      <c r="JY64" s="939"/>
      <c r="JZ64" s="939"/>
      <c r="KA64" s="939"/>
      <c r="KB64" s="939"/>
      <c r="KC64" s="939"/>
      <c r="KD64" s="939"/>
      <c r="KE64" s="939"/>
      <c r="KF64" s="939"/>
      <c r="KG64" s="939"/>
      <c r="KH64" s="939"/>
      <c r="KI64" s="939"/>
      <c r="KJ64" s="939"/>
      <c r="KK64" s="939"/>
      <c r="KL64" s="939"/>
      <c r="KM64" s="939"/>
      <c r="KN64" s="939"/>
      <c r="KO64" s="939"/>
      <c r="KP64" s="939"/>
      <c r="KQ64" s="939"/>
      <c r="KR64" s="939"/>
      <c r="KS64" s="939"/>
      <c r="KT64" s="939"/>
      <c r="KU64" s="939"/>
      <c r="KV64" s="939"/>
      <c r="KW64" s="939"/>
      <c r="KX64" s="939"/>
      <c r="KY64" s="939"/>
      <c r="KZ64" s="939"/>
      <c r="LA64" s="939"/>
      <c r="LB64" s="939"/>
      <c r="LC64" s="939"/>
      <c r="LD64" s="939"/>
      <c r="LE64" s="939"/>
      <c r="LF64" s="939"/>
      <c r="LG64" s="939"/>
      <c r="LH64" s="939"/>
      <c r="LI64" s="939"/>
      <c r="LJ64" s="939"/>
      <c r="LK64" s="939"/>
      <c r="LL64" s="939"/>
      <c r="LM64" s="939"/>
      <c r="LN64" s="939"/>
      <c r="LO64" s="939"/>
      <c r="LP64" s="939"/>
      <c r="LQ64" s="939"/>
      <c r="LR64" s="939"/>
      <c r="LS64" s="939"/>
      <c r="LT64" s="939"/>
      <c r="LU64" s="939"/>
      <c r="LV64" s="939"/>
      <c r="LW64" s="939"/>
      <c r="LX64" s="939"/>
      <c r="LY64" s="939"/>
      <c r="LZ64" s="939"/>
      <c r="MA64" s="939"/>
      <c r="MB64" s="939"/>
      <c r="MC64" s="939"/>
      <c r="MD64" s="939"/>
      <c r="ME64" s="939"/>
      <c r="MF64" s="939"/>
      <c r="MG64" s="939"/>
      <c r="MH64" s="939"/>
      <c r="MI64" s="939"/>
      <c r="MJ64" s="939"/>
      <c r="MK64" s="939"/>
      <c r="ML64" s="939"/>
      <c r="MM64" s="939"/>
      <c r="MN64" s="939"/>
      <c r="MO64" s="939"/>
      <c r="MP64" s="939"/>
      <c r="MQ64" s="939"/>
      <c r="MR64" s="939"/>
      <c r="MS64" s="939"/>
      <c r="MT64" s="939"/>
      <c r="MU64" s="939"/>
      <c r="MV64" s="939"/>
      <c r="MW64" s="939"/>
      <c r="MX64" s="939"/>
      <c r="MY64" s="939"/>
      <c r="MZ64" s="939"/>
      <c r="NA64" s="939"/>
      <c r="NB64" s="939"/>
      <c r="NC64" s="939"/>
      <c r="ND64" s="939"/>
      <c r="NE64" s="939"/>
      <c r="NF64" s="939"/>
      <c r="NG64" s="939"/>
      <c r="NH64" s="939"/>
      <c r="NI64" s="939"/>
      <c r="NJ64" s="939"/>
      <c r="NK64" s="939"/>
      <c r="NL64" s="939"/>
      <c r="NM64" s="939"/>
      <c r="NN64" s="939"/>
    </row>
    <row r="65" spans="1:378" s="958" customFormat="1" ht="24" hidden="1" outlineLevel="1">
      <c r="A65" s="988" t="str">
        <f t="shared" si="38"/>
        <v>5.20</v>
      </c>
      <c r="B65" s="949" t="str">
        <f>B62&amp;" Post Review Modifications - If Applicable"</f>
        <v>LV Design Post Review Modifications - If Applicable</v>
      </c>
      <c r="C65" s="1028"/>
      <c r="D65" s="950"/>
      <c r="E65" s="951"/>
      <c r="F65" s="961">
        <f>G64</f>
        <v>46120</v>
      </c>
      <c r="G65" s="962">
        <f>IF(ISBLANK(F65)," - ",IF(H65=0,F65,WORKDAY.INTL(F65,H65,1,Data!$C$3:$C$57)))</f>
        <v>46127</v>
      </c>
      <c r="H65" s="952">
        <v>5</v>
      </c>
      <c r="I65" s="953">
        <v>0</v>
      </c>
      <c r="J65" s="953">
        <f t="shared" ca="1" si="43"/>
        <v>0</v>
      </c>
      <c r="K65" s="938"/>
      <c r="L65" s="955"/>
      <c r="M65" s="955"/>
      <c r="N65" s="968"/>
      <c r="O65" s="948"/>
      <c r="P65" s="948"/>
      <c r="Q65" s="948"/>
      <c r="R65" s="948"/>
      <c r="S65" s="948"/>
      <c r="T65" s="948"/>
      <c r="U65" s="948"/>
      <c r="V65" s="948"/>
      <c r="W65" s="948"/>
      <c r="X65" s="948"/>
      <c r="Y65" s="948"/>
      <c r="Z65" s="948"/>
      <c r="AA65" s="948"/>
      <c r="AB65" s="948"/>
      <c r="AC65" s="948"/>
      <c r="AD65" s="948"/>
      <c r="AE65" s="948"/>
      <c r="AF65" s="948"/>
      <c r="AG65" s="948"/>
      <c r="AH65" s="948"/>
      <c r="AI65" s="948"/>
      <c r="AJ65" s="948"/>
      <c r="AK65" s="948"/>
      <c r="AL65" s="948"/>
      <c r="AM65" s="948"/>
      <c r="AN65" s="948"/>
      <c r="AO65" s="948"/>
      <c r="AP65" s="948"/>
      <c r="AQ65" s="948"/>
      <c r="AR65" s="948"/>
      <c r="AS65" s="948"/>
      <c r="AT65" s="948"/>
      <c r="AU65" s="948"/>
      <c r="AV65" s="948"/>
      <c r="AW65" s="948"/>
      <c r="AX65" s="948"/>
      <c r="AY65" s="948"/>
      <c r="AZ65" s="948"/>
      <c r="BA65" s="948"/>
      <c r="BB65" s="948"/>
      <c r="BC65" s="948"/>
      <c r="BD65" s="948"/>
      <c r="BE65" s="948"/>
      <c r="BF65" s="948"/>
      <c r="BG65" s="948"/>
      <c r="BH65" s="948"/>
      <c r="BI65" s="948"/>
      <c r="BJ65" s="948"/>
      <c r="BK65" s="948"/>
      <c r="BL65" s="948"/>
      <c r="BM65" s="948"/>
      <c r="BN65" s="948"/>
      <c r="BO65" s="948"/>
      <c r="BP65" s="948"/>
      <c r="BQ65" s="948"/>
      <c r="BR65" s="948"/>
      <c r="BS65" s="948"/>
      <c r="BT65" s="948"/>
      <c r="BU65" s="948"/>
      <c r="BV65" s="948"/>
      <c r="BW65" s="948"/>
      <c r="BX65" s="948"/>
      <c r="BY65" s="948"/>
      <c r="BZ65" s="948"/>
      <c r="CA65" s="948"/>
      <c r="CB65" s="948"/>
      <c r="CC65" s="948"/>
      <c r="CD65" s="948"/>
      <c r="CE65" s="948"/>
      <c r="CF65" s="948"/>
      <c r="CG65" s="948"/>
      <c r="CH65" s="948"/>
      <c r="CI65" s="948"/>
      <c r="CJ65" s="948"/>
      <c r="CK65" s="948"/>
      <c r="CL65" s="948"/>
      <c r="CM65" s="948"/>
      <c r="CN65" s="948"/>
      <c r="CO65" s="948"/>
      <c r="CP65" s="948"/>
      <c r="CQ65" s="948"/>
      <c r="CR65" s="948"/>
      <c r="CS65" s="948"/>
      <c r="CT65" s="948"/>
      <c r="CU65" s="948"/>
      <c r="CV65" s="948"/>
      <c r="CW65" s="948"/>
      <c r="CX65" s="948"/>
      <c r="CY65" s="948"/>
      <c r="CZ65" s="948"/>
      <c r="DA65" s="948"/>
      <c r="DB65" s="948"/>
      <c r="DC65" s="948"/>
      <c r="DD65" s="948"/>
      <c r="DE65" s="948"/>
      <c r="DF65" s="948"/>
      <c r="DG65" s="948"/>
      <c r="DH65" s="948"/>
      <c r="DI65" s="948"/>
      <c r="DJ65" s="948"/>
      <c r="DK65" s="948"/>
      <c r="DL65" s="948"/>
      <c r="DM65" s="948"/>
      <c r="DN65" s="948"/>
      <c r="DO65" s="948"/>
      <c r="DP65" s="948"/>
      <c r="DQ65" s="948"/>
      <c r="DR65" s="948"/>
      <c r="DS65" s="948"/>
      <c r="DT65" s="948"/>
      <c r="DU65" s="948"/>
      <c r="DV65" s="948"/>
      <c r="DW65" s="948"/>
      <c r="DX65" s="948"/>
      <c r="DY65" s="948"/>
      <c r="DZ65" s="948"/>
      <c r="EA65" s="948"/>
      <c r="EB65" s="948"/>
      <c r="EC65" s="948"/>
      <c r="ED65" s="948"/>
      <c r="EE65" s="948"/>
      <c r="EF65" s="948"/>
      <c r="EG65" s="948"/>
      <c r="EH65" s="948"/>
      <c r="EI65" s="948"/>
      <c r="EJ65" s="948"/>
      <c r="EK65" s="948"/>
      <c r="EL65" s="948"/>
      <c r="EM65" s="948"/>
      <c r="EN65" s="948"/>
      <c r="EO65" s="948"/>
      <c r="EP65" s="948"/>
      <c r="EQ65" s="948"/>
      <c r="ER65" s="948"/>
      <c r="ES65" s="948"/>
      <c r="ET65" s="948"/>
      <c r="EU65" s="948"/>
      <c r="EV65" s="948"/>
      <c r="EW65" s="948"/>
      <c r="EX65" s="948"/>
      <c r="EY65" s="948"/>
      <c r="EZ65" s="948"/>
      <c r="FA65" s="948"/>
      <c r="FB65" s="948"/>
      <c r="FC65" s="948"/>
      <c r="FD65" s="948"/>
      <c r="FE65" s="948"/>
      <c r="FF65" s="948"/>
      <c r="FG65" s="948"/>
      <c r="FH65" s="948"/>
      <c r="FI65" s="948"/>
      <c r="FJ65" s="948"/>
      <c r="FK65" s="948"/>
      <c r="FL65" s="948"/>
      <c r="FM65" s="948"/>
      <c r="FN65" s="948"/>
      <c r="FO65" s="948"/>
      <c r="FP65" s="948"/>
      <c r="FQ65" s="948"/>
      <c r="FR65" s="948"/>
      <c r="FS65" s="948"/>
      <c r="FT65" s="948"/>
      <c r="FU65" s="948"/>
      <c r="FV65" s="948"/>
      <c r="FW65" s="948"/>
      <c r="FX65" s="948"/>
      <c r="FY65" s="948"/>
      <c r="FZ65" s="948"/>
      <c r="GA65" s="948"/>
      <c r="GB65" s="948"/>
      <c r="GC65" s="948"/>
      <c r="GD65" s="948"/>
      <c r="GE65" s="948"/>
      <c r="GF65" s="948"/>
      <c r="GG65" s="948"/>
      <c r="GH65" s="948"/>
      <c r="GI65" s="948"/>
      <c r="GJ65" s="948"/>
      <c r="GK65" s="948"/>
      <c r="GL65" s="948"/>
      <c r="GM65" s="948"/>
      <c r="GN65" s="948"/>
      <c r="GO65" s="948"/>
      <c r="GP65" s="948"/>
      <c r="GQ65" s="948"/>
      <c r="GR65" s="948"/>
      <c r="GS65" s="948"/>
      <c r="GT65" s="948"/>
      <c r="GU65" s="948"/>
      <c r="GV65" s="948"/>
      <c r="GW65" s="948"/>
      <c r="GX65" s="948"/>
      <c r="GY65" s="948"/>
      <c r="GZ65" s="948"/>
      <c r="HA65" s="948"/>
      <c r="HB65" s="948"/>
      <c r="HC65" s="948"/>
      <c r="HD65" s="948"/>
      <c r="HE65" s="948"/>
      <c r="HF65" s="948"/>
      <c r="HG65" s="948"/>
      <c r="HH65" s="948"/>
      <c r="HI65" s="948"/>
      <c r="HJ65" s="948"/>
      <c r="HK65" s="948"/>
      <c r="HL65" s="948"/>
      <c r="HM65" s="948"/>
      <c r="HN65" s="948"/>
      <c r="HO65" s="948"/>
      <c r="HP65" s="948"/>
      <c r="HQ65" s="948"/>
      <c r="HR65" s="948"/>
      <c r="HS65" s="948"/>
      <c r="HT65" s="948"/>
      <c r="HU65" s="948"/>
      <c r="HV65" s="948"/>
      <c r="HW65" s="948"/>
      <c r="HX65" s="948"/>
      <c r="HY65" s="948"/>
      <c r="HZ65" s="948"/>
      <c r="IA65" s="948"/>
      <c r="IB65" s="948"/>
      <c r="IC65" s="948"/>
      <c r="ID65" s="948"/>
      <c r="IE65" s="948"/>
      <c r="IF65" s="948"/>
      <c r="IG65" s="948"/>
      <c r="IH65" s="948"/>
      <c r="II65" s="948"/>
      <c r="IJ65" s="948"/>
      <c r="IK65" s="948"/>
      <c r="IL65" s="948"/>
      <c r="IM65" s="948"/>
      <c r="IN65" s="948"/>
      <c r="IO65" s="948"/>
      <c r="IP65" s="948"/>
      <c r="IQ65" s="948"/>
      <c r="IR65" s="948"/>
      <c r="IS65" s="948"/>
      <c r="IT65" s="948"/>
      <c r="IU65" s="948"/>
      <c r="IV65" s="948"/>
      <c r="IW65" s="948"/>
      <c r="IX65" s="948"/>
      <c r="IY65" s="948"/>
      <c r="IZ65" s="948"/>
      <c r="JA65" s="948"/>
      <c r="JB65" s="948"/>
      <c r="JC65" s="948"/>
      <c r="JD65" s="948"/>
      <c r="JE65" s="948"/>
      <c r="JF65" s="948"/>
      <c r="JG65" s="948"/>
      <c r="JH65" s="948"/>
      <c r="JI65" s="948"/>
      <c r="JJ65" s="948"/>
      <c r="JK65" s="948"/>
      <c r="JL65" s="948"/>
      <c r="JM65" s="948"/>
      <c r="JN65" s="948"/>
      <c r="JO65" s="948"/>
      <c r="JP65" s="948"/>
      <c r="JQ65" s="948"/>
      <c r="JR65" s="948"/>
      <c r="JS65" s="948"/>
      <c r="JT65" s="948"/>
      <c r="JU65" s="948"/>
      <c r="JV65" s="948"/>
      <c r="JW65" s="948"/>
      <c r="JX65" s="948"/>
      <c r="JY65" s="948"/>
      <c r="JZ65" s="948"/>
      <c r="KA65" s="948"/>
      <c r="KB65" s="948"/>
      <c r="KC65" s="948"/>
      <c r="KD65" s="948"/>
      <c r="KE65" s="948"/>
      <c r="KF65" s="948"/>
      <c r="KG65" s="948"/>
      <c r="KH65" s="948"/>
      <c r="KI65" s="948"/>
      <c r="KJ65" s="948"/>
      <c r="KK65" s="948"/>
      <c r="KL65" s="948"/>
      <c r="KM65" s="948"/>
      <c r="KN65" s="948"/>
      <c r="KO65" s="948"/>
      <c r="KP65" s="948"/>
      <c r="KQ65" s="948"/>
      <c r="KR65" s="948"/>
      <c r="KS65" s="948"/>
      <c r="KT65" s="948"/>
      <c r="KU65" s="948"/>
      <c r="KV65" s="948"/>
      <c r="KW65" s="948"/>
      <c r="KX65" s="948"/>
      <c r="KY65" s="948"/>
      <c r="KZ65" s="948"/>
      <c r="LA65" s="948"/>
      <c r="LB65" s="948"/>
      <c r="LC65" s="948"/>
      <c r="LD65" s="948"/>
      <c r="LE65" s="948"/>
      <c r="LF65" s="948"/>
      <c r="LG65" s="948"/>
      <c r="LH65" s="948"/>
      <c r="LI65" s="948"/>
      <c r="LJ65" s="948"/>
      <c r="LK65" s="948"/>
      <c r="LL65" s="948"/>
      <c r="LM65" s="948"/>
      <c r="LN65" s="948"/>
      <c r="LO65" s="948"/>
      <c r="LP65" s="948"/>
      <c r="LQ65" s="948"/>
      <c r="LR65" s="948"/>
      <c r="LS65" s="948"/>
      <c r="LT65" s="948"/>
      <c r="LU65" s="948"/>
      <c r="LV65" s="948"/>
      <c r="LW65" s="948"/>
      <c r="LX65" s="948"/>
      <c r="LY65" s="948"/>
      <c r="LZ65" s="948"/>
      <c r="MA65" s="948"/>
      <c r="MB65" s="948"/>
      <c r="MC65" s="948"/>
      <c r="MD65" s="948"/>
      <c r="ME65" s="948"/>
      <c r="MF65" s="948"/>
      <c r="MG65" s="948"/>
      <c r="MH65" s="948"/>
      <c r="MI65" s="948"/>
      <c r="MJ65" s="948"/>
      <c r="MK65" s="948"/>
      <c r="ML65" s="948"/>
      <c r="MM65" s="948"/>
      <c r="MN65" s="948"/>
      <c r="MO65" s="948"/>
      <c r="MP65" s="948"/>
      <c r="MQ65" s="948"/>
      <c r="MR65" s="948"/>
      <c r="MS65" s="948"/>
      <c r="MT65" s="948"/>
      <c r="MU65" s="948"/>
      <c r="MV65" s="948"/>
      <c r="MW65" s="948"/>
      <c r="MX65" s="948"/>
      <c r="MY65" s="948"/>
      <c r="MZ65" s="948"/>
      <c r="NA65" s="948"/>
      <c r="NB65" s="948"/>
      <c r="NC65" s="948"/>
      <c r="ND65" s="948"/>
      <c r="NE65" s="948"/>
      <c r="NF65" s="948"/>
      <c r="NG65" s="948"/>
      <c r="NH65" s="948"/>
      <c r="NI65" s="948"/>
      <c r="NJ65" s="948"/>
      <c r="NK65" s="948"/>
      <c r="NL65" s="948"/>
      <c r="NM65" s="948"/>
      <c r="NN65" s="948"/>
    </row>
    <row r="66" spans="1:378" s="958" customFormat="1" ht="18.5" hidden="1" outlineLevel="1">
      <c r="A66" s="989" t="str">
        <f t="shared" si="38"/>
        <v>5.21</v>
      </c>
      <c r="B66" s="970" t="s">
        <v>604</v>
      </c>
      <c r="C66" s="1029"/>
      <c r="D66" s="971"/>
      <c r="E66" s="972"/>
      <c r="F66" s="973">
        <v>45695</v>
      </c>
      <c r="G66" s="974">
        <f>IF(ISBLANK(F66)," - ",IF(H66=0,F66,WORKDAY.INTL(F66,H66,1,Data!$C$3:$C$57)))</f>
        <v>46104</v>
      </c>
      <c r="H66" s="975">
        <v>260</v>
      </c>
      <c r="I66" s="976">
        <v>0.85</v>
      </c>
      <c r="J66" s="976">
        <f t="shared" ca="1" si="43"/>
        <v>0.9511002444987775</v>
      </c>
      <c r="K66" s="938">
        <f t="shared" si="44"/>
        <v>292</v>
      </c>
      <c r="L66" s="955"/>
      <c r="M66" s="955"/>
      <c r="N66" s="968"/>
      <c r="O66" s="939"/>
      <c r="P66" s="939"/>
      <c r="Q66" s="939"/>
      <c r="R66" s="939"/>
      <c r="S66" s="939"/>
      <c r="T66" s="939"/>
      <c r="U66" s="939"/>
      <c r="V66" s="939"/>
      <c r="W66" s="939"/>
      <c r="X66" s="939"/>
      <c r="Y66" s="939"/>
      <c r="Z66" s="939"/>
      <c r="AA66" s="939"/>
      <c r="AB66" s="939"/>
      <c r="AC66" s="939"/>
      <c r="AD66" s="939"/>
      <c r="AE66" s="939"/>
      <c r="AF66" s="939"/>
      <c r="AG66" s="939"/>
      <c r="AH66" s="939"/>
      <c r="AI66" s="939"/>
      <c r="AJ66" s="939"/>
      <c r="AK66" s="939"/>
      <c r="AL66" s="939"/>
      <c r="AM66" s="939"/>
      <c r="AN66" s="939"/>
      <c r="AO66" s="939"/>
      <c r="AP66" s="939"/>
      <c r="AQ66" s="939"/>
      <c r="AR66" s="939"/>
      <c r="AS66" s="939"/>
      <c r="AT66" s="939"/>
      <c r="AU66" s="939"/>
      <c r="AV66" s="939"/>
      <c r="AW66" s="939"/>
      <c r="AX66" s="939"/>
      <c r="AY66" s="939"/>
      <c r="AZ66" s="939"/>
      <c r="BA66" s="939"/>
      <c r="BB66" s="939"/>
      <c r="BC66" s="939"/>
      <c r="BD66" s="939"/>
      <c r="BE66" s="939"/>
      <c r="BF66" s="939"/>
      <c r="BG66" s="939"/>
      <c r="BH66" s="939"/>
      <c r="BI66" s="939"/>
      <c r="BJ66" s="939"/>
      <c r="BK66" s="939"/>
      <c r="BL66" s="939"/>
      <c r="BM66" s="939"/>
      <c r="BN66" s="939"/>
      <c r="BO66" s="939"/>
      <c r="BP66" s="939"/>
      <c r="BQ66" s="939"/>
      <c r="BR66" s="939"/>
      <c r="BS66" s="939"/>
      <c r="BT66" s="939"/>
      <c r="BU66" s="939"/>
      <c r="BV66" s="939"/>
      <c r="BW66" s="939"/>
      <c r="BX66" s="939"/>
      <c r="BY66" s="939"/>
      <c r="BZ66" s="939"/>
      <c r="CA66" s="939"/>
      <c r="CB66" s="939"/>
      <c r="CC66" s="939"/>
      <c r="CD66" s="939"/>
      <c r="CE66" s="939"/>
      <c r="CF66" s="939"/>
      <c r="CG66" s="939"/>
      <c r="CH66" s="939"/>
      <c r="CI66" s="939"/>
      <c r="CJ66" s="939"/>
      <c r="CK66" s="939"/>
      <c r="CL66" s="939"/>
      <c r="CM66" s="939"/>
      <c r="CN66" s="939"/>
      <c r="CO66" s="939"/>
      <c r="CP66" s="939"/>
      <c r="CQ66" s="939"/>
      <c r="CR66" s="939"/>
      <c r="CS66" s="939"/>
      <c r="CT66" s="939"/>
      <c r="CU66" s="939"/>
      <c r="CV66" s="939"/>
      <c r="CW66" s="939"/>
      <c r="CX66" s="939"/>
      <c r="CY66" s="939"/>
      <c r="CZ66" s="939"/>
      <c r="DA66" s="939"/>
      <c r="DB66" s="939"/>
      <c r="DC66" s="939"/>
      <c r="DD66" s="939"/>
      <c r="DE66" s="939"/>
      <c r="DF66" s="939"/>
      <c r="DG66" s="939"/>
      <c r="DH66" s="939"/>
      <c r="DI66" s="939"/>
      <c r="DJ66" s="939"/>
      <c r="DK66" s="939"/>
      <c r="DL66" s="939"/>
      <c r="DM66" s="939"/>
      <c r="DN66" s="939"/>
      <c r="DO66" s="939"/>
      <c r="DP66" s="939"/>
      <c r="DQ66" s="939"/>
      <c r="DR66" s="939"/>
      <c r="DS66" s="939"/>
      <c r="DT66" s="939"/>
      <c r="DU66" s="939"/>
      <c r="DV66" s="939"/>
      <c r="DW66" s="939"/>
      <c r="DX66" s="939"/>
      <c r="DY66" s="939"/>
      <c r="DZ66" s="939"/>
      <c r="EA66" s="939"/>
      <c r="EB66" s="939"/>
      <c r="EC66" s="939"/>
      <c r="ED66" s="939"/>
      <c r="EE66" s="939"/>
      <c r="EF66" s="939"/>
      <c r="EG66" s="939"/>
      <c r="EH66" s="939"/>
      <c r="EI66" s="939"/>
      <c r="EJ66" s="939"/>
      <c r="EK66" s="939"/>
      <c r="EL66" s="939"/>
      <c r="EM66" s="939"/>
      <c r="EN66" s="939"/>
      <c r="EO66" s="939"/>
      <c r="EP66" s="939"/>
      <c r="EQ66" s="939"/>
      <c r="ER66" s="939"/>
      <c r="ES66" s="939"/>
      <c r="ET66" s="939"/>
      <c r="EU66" s="939"/>
      <c r="EV66" s="939"/>
      <c r="EW66" s="939"/>
      <c r="EX66" s="939"/>
      <c r="EY66" s="939"/>
      <c r="EZ66" s="939"/>
      <c r="FA66" s="939"/>
      <c r="FB66" s="939"/>
      <c r="FC66" s="939"/>
      <c r="FD66" s="939"/>
      <c r="FE66" s="939"/>
      <c r="FF66" s="939"/>
      <c r="FG66" s="939"/>
      <c r="FH66" s="939"/>
      <c r="FI66" s="939"/>
      <c r="FJ66" s="939"/>
      <c r="FK66" s="939"/>
      <c r="FL66" s="939"/>
      <c r="FM66" s="939"/>
      <c r="FN66" s="939"/>
      <c r="FO66" s="939"/>
      <c r="FP66" s="939"/>
      <c r="FQ66" s="939"/>
      <c r="FR66" s="939"/>
      <c r="FS66" s="939"/>
      <c r="FT66" s="939"/>
      <c r="FU66" s="939"/>
      <c r="FV66" s="939"/>
      <c r="FW66" s="939"/>
      <c r="FX66" s="939"/>
      <c r="FY66" s="939"/>
      <c r="FZ66" s="939"/>
      <c r="GA66" s="939"/>
      <c r="GB66" s="939"/>
      <c r="GC66" s="939"/>
      <c r="GD66" s="939"/>
      <c r="GE66" s="939"/>
      <c r="GF66" s="939"/>
      <c r="GG66" s="939"/>
      <c r="GH66" s="939"/>
      <c r="GI66" s="939"/>
      <c r="GJ66" s="939"/>
      <c r="GK66" s="939"/>
      <c r="GL66" s="939"/>
      <c r="GM66" s="939"/>
      <c r="GN66" s="939"/>
      <c r="GO66" s="939"/>
      <c r="GP66" s="939"/>
      <c r="GQ66" s="939"/>
      <c r="GR66" s="939"/>
      <c r="GS66" s="939"/>
      <c r="GT66" s="939"/>
      <c r="GU66" s="939"/>
      <c r="GV66" s="939"/>
      <c r="GW66" s="939"/>
      <c r="GX66" s="939"/>
      <c r="GY66" s="939"/>
      <c r="GZ66" s="939"/>
      <c r="HA66" s="939"/>
      <c r="HB66" s="939"/>
      <c r="HC66" s="939"/>
      <c r="HD66" s="939"/>
      <c r="HE66" s="939"/>
      <c r="HF66" s="939"/>
      <c r="HG66" s="939"/>
      <c r="HH66" s="939"/>
      <c r="HI66" s="939"/>
      <c r="HJ66" s="939"/>
      <c r="HK66" s="939"/>
      <c r="HL66" s="939"/>
      <c r="HM66" s="939"/>
      <c r="HN66" s="939"/>
      <c r="HO66" s="939"/>
      <c r="HP66" s="939"/>
      <c r="HQ66" s="939"/>
      <c r="HR66" s="939"/>
      <c r="HS66" s="939"/>
      <c r="HT66" s="939"/>
      <c r="HU66" s="939"/>
      <c r="HV66" s="939"/>
      <c r="HW66" s="939"/>
      <c r="HX66" s="939"/>
      <c r="HY66" s="939"/>
      <c r="HZ66" s="939"/>
      <c r="IA66" s="939"/>
      <c r="IB66" s="939"/>
      <c r="IC66" s="939"/>
      <c r="ID66" s="939"/>
      <c r="IE66" s="939"/>
      <c r="IF66" s="939"/>
      <c r="IG66" s="939"/>
      <c r="IH66" s="939"/>
      <c r="II66" s="939"/>
      <c r="IJ66" s="939"/>
      <c r="IK66" s="939"/>
      <c r="IL66" s="939"/>
      <c r="IM66" s="939"/>
      <c r="IN66" s="939"/>
      <c r="IO66" s="939"/>
      <c r="IP66" s="939"/>
      <c r="IQ66" s="939"/>
      <c r="IR66" s="939"/>
      <c r="IS66" s="939"/>
      <c r="IT66" s="939"/>
      <c r="IU66" s="939"/>
      <c r="IV66" s="939"/>
      <c r="IW66" s="939"/>
      <c r="IX66" s="939"/>
      <c r="IY66" s="939"/>
      <c r="IZ66" s="939"/>
      <c r="JA66" s="939"/>
      <c r="JB66" s="939"/>
      <c r="JC66" s="939"/>
      <c r="JD66" s="939"/>
      <c r="JE66" s="939"/>
      <c r="JF66" s="939"/>
      <c r="JG66" s="939"/>
      <c r="JH66" s="939"/>
      <c r="JI66" s="939"/>
      <c r="JJ66" s="939"/>
      <c r="JK66" s="939"/>
      <c r="JL66" s="939"/>
      <c r="JM66" s="939"/>
      <c r="JN66" s="939"/>
      <c r="JO66" s="939"/>
      <c r="JP66" s="939"/>
      <c r="JQ66" s="939"/>
      <c r="JR66" s="939"/>
      <c r="JS66" s="939"/>
      <c r="JT66" s="939"/>
      <c r="JU66" s="939"/>
      <c r="JV66" s="939"/>
      <c r="JW66" s="939"/>
      <c r="JX66" s="939"/>
      <c r="JY66" s="939"/>
      <c r="JZ66" s="939"/>
      <c r="KA66" s="939"/>
      <c r="KB66" s="939"/>
      <c r="KC66" s="939"/>
      <c r="KD66" s="939"/>
      <c r="KE66" s="939"/>
      <c r="KF66" s="939"/>
      <c r="KG66" s="939"/>
      <c r="KH66" s="939"/>
      <c r="KI66" s="939"/>
      <c r="KJ66" s="939"/>
      <c r="KK66" s="939"/>
      <c r="KL66" s="939"/>
      <c r="KM66" s="939"/>
      <c r="KN66" s="939"/>
      <c r="KO66" s="939"/>
      <c r="KP66" s="939"/>
      <c r="KQ66" s="939"/>
      <c r="KR66" s="939"/>
      <c r="KS66" s="939"/>
      <c r="KT66" s="939"/>
      <c r="KU66" s="939"/>
      <c r="KV66" s="939"/>
      <c r="KW66" s="939"/>
      <c r="KX66" s="939"/>
      <c r="KY66" s="939"/>
      <c r="KZ66" s="939"/>
      <c r="LA66" s="939"/>
      <c r="LB66" s="939"/>
      <c r="LC66" s="939"/>
      <c r="LD66" s="939"/>
      <c r="LE66" s="939"/>
      <c r="LF66" s="939"/>
      <c r="LG66" s="939"/>
      <c r="LH66" s="939"/>
      <c r="LI66" s="939"/>
      <c r="LJ66" s="939"/>
      <c r="LK66" s="939"/>
      <c r="LL66" s="939"/>
      <c r="LM66" s="939"/>
      <c r="LN66" s="939"/>
      <c r="LO66" s="939"/>
      <c r="LP66" s="939"/>
      <c r="LQ66" s="939"/>
      <c r="LR66" s="939"/>
      <c r="LS66" s="939"/>
      <c r="LT66" s="939"/>
      <c r="LU66" s="939"/>
      <c r="LV66" s="939"/>
      <c r="LW66" s="939"/>
      <c r="LX66" s="939"/>
      <c r="LY66" s="939"/>
      <c r="LZ66" s="939"/>
      <c r="MA66" s="939"/>
      <c r="MB66" s="939"/>
      <c r="MC66" s="939"/>
      <c r="MD66" s="939"/>
      <c r="ME66" s="939"/>
      <c r="MF66" s="939"/>
      <c r="MG66" s="939"/>
      <c r="MH66" s="939"/>
      <c r="MI66" s="939"/>
      <c r="MJ66" s="939"/>
      <c r="MK66" s="939"/>
      <c r="ML66" s="939"/>
      <c r="MM66" s="939"/>
      <c r="MN66" s="939"/>
      <c r="MO66" s="939"/>
      <c r="MP66" s="939"/>
      <c r="MQ66" s="939"/>
      <c r="MR66" s="939"/>
      <c r="MS66" s="939"/>
      <c r="MT66" s="939"/>
      <c r="MU66" s="939"/>
      <c r="MV66" s="939"/>
      <c r="MW66" s="939"/>
      <c r="MX66" s="939"/>
      <c r="MY66" s="939"/>
      <c r="MZ66" s="939"/>
      <c r="NA66" s="939"/>
      <c r="NB66" s="939"/>
      <c r="NC66" s="939"/>
      <c r="ND66" s="939"/>
      <c r="NE66" s="939"/>
      <c r="NF66" s="939"/>
      <c r="NG66" s="939"/>
      <c r="NH66" s="939"/>
      <c r="NI66" s="939"/>
      <c r="NJ66" s="939"/>
      <c r="NK66" s="939"/>
      <c r="NL66" s="939"/>
      <c r="NM66" s="939"/>
      <c r="NN66" s="939"/>
    </row>
    <row r="67" spans="1:378" s="958" customFormat="1" ht="18.5" hidden="1" outlineLevel="1">
      <c r="A67" s="987" t="str">
        <f t="shared" si="38"/>
        <v>5.22</v>
      </c>
      <c r="B67" s="940" t="s">
        <v>1458</v>
      </c>
      <c r="C67" s="1027"/>
      <c r="D67" s="941"/>
      <c r="E67" s="935"/>
      <c r="F67" s="959">
        <f>G66</f>
        <v>46104</v>
      </c>
      <c r="G67" s="960">
        <f>IF(ISBLANK(F67)," - ",IF(H67=0,F67,WORKDAY.INTL(F67,H67,1,Data!$C$3:$C$57)))</f>
        <v>46111</v>
      </c>
      <c r="H67" s="936">
        <v>5</v>
      </c>
      <c r="I67" s="937">
        <v>0</v>
      </c>
      <c r="J67" s="937">
        <f t="shared" ca="1" si="43"/>
        <v>0</v>
      </c>
      <c r="K67" s="938"/>
      <c r="L67" s="955"/>
      <c r="M67" s="955"/>
      <c r="N67" s="968"/>
      <c r="O67" s="939"/>
      <c r="P67" s="939"/>
      <c r="Q67" s="939"/>
      <c r="R67" s="939"/>
      <c r="S67" s="939"/>
      <c r="T67" s="939"/>
      <c r="U67" s="939"/>
      <c r="V67" s="939"/>
      <c r="W67" s="939"/>
      <c r="X67" s="939"/>
      <c r="Y67" s="939"/>
      <c r="Z67" s="939"/>
      <c r="AA67" s="939"/>
      <c r="AB67" s="939"/>
      <c r="AC67" s="939"/>
      <c r="AD67" s="939"/>
      <c r="AE67" s="939"/>
      <c r="AF67" s="939"/>
      <c r="AG67" s="939"/>
      <c r="AH67" s="939"/>
      <c r="AI67" s="939"/>
      <c r="AJ67" s="939"/>
      <c r="AK67" s="939"/>
      <c r="AL67" s="939"/>
      <c r="AM67" s="939"/>
      <c r="AN67" s="939"/>
      <c r="AO67" s="939"/>
      <c r="AP67" s="939"/>
      <c r="AQ67" s="939"/>
      <c r="AR67" s="939"/>
      <c r="AS67" s="939"/>
      <c r="AT67" s="939"/>
      <c r="AU67" s="939"/>
      <c r="AV67" s="939"/>
      <c r="AW67" s="939"/>
      <c r="AX67" s="939"/>
      <c r="AY67" s="939"/>
      <c r="AZ67" s="939"/>
      <c r="BA67" s="939"/>
      <c r="BB67" s="939"/>
      <c r="BC67" s="939"/>
      <c r="BD67" s="939"/>
      <c r="BE67" s="939"/>
      <c r="BF67" s="939"/>
      <c r="BG67" s="939"/>
      <c r="BH67" s="939"/>
      <c r="BI67" s="939"/>
      <c r="BJ67" s="939"/>
      <c r="BK67" s="939"/>
      <c r="BL67" s="939"/>
      <c r="BM67" s="939"/>
      <c r="BN67" s="939"/>
      <c r="BO67" s="939"/>
      <c r="BP67" s="939"/>
      <c r="BQ67" s="939"/>
      <c r="BR67" s="939"/>
      <c r="BS67" s="939"/>
      <c r="BT67" s="939"/>
      <c r="BU67" s="939"/>
      <c r="BV67" s="939"/>
      <c r="BW67" s="939"/>
      <c r="BX67" s="939"/>
      <c r="BY67" s="939"/>
      <c r="BZ67" s="939"/>
      <c r="CA67" s="939"/>
      <c r="CB67" s="939"/>
      <c r="CC67" s="939"/>
      <c r="CD67" s="939"/>
      <c r="CE67" s="939"/>
      <c r="CF67" s="939"/>
      <c r="CG67" s="939"/>
      <c r="CH67" s="939"/>
      <c r="CI67" s="939"/>
      <c r="CJ67" s="939"/>
      <c r="CK67" s="939"/>
      <c r="CL67" s="939"/>
      <c r="CM67" s="939"/>
      <c r="CN67" s="939"/>
      <c r="CO67" s="939"/>
      <c r="CP67" s="939"/>
      <c r="CQ67" s="939"/>
      <c r="CR67" s="939"/>
      <c r="CS67" s="939"/>
      <c r="CT67" s="939"/>
      <c r="CU67" s="939"/>
      <c r="CV67" s="939"/>
      <c r="CW67" s="939"/>
      <c r="CX67" s="939"/>
      <c r="CY67" s="939"/>
      <c r="CZ67" s="939"/>
      <c r="DA67" s="939"/>
      <c r="DB67" s="939"/>
      <c r="DC67" s="939"/>
      <c r="DD67" s="939"/>
      <c r="DE67" s="939"/>
      <c r="DF67" s="939"/>
      <c r="DG67" s="939"/>
      <c r="DH67" s="939"/>
      <c r="DI67" s="939"/>
      <c r="DJ67" s="939"/>
      <c r="DK67" s="939"/>
      <c r="DL67" s="939"/>
      <c r="DM67" s="939"/>
      <c r="DN67" s="939"/>
      <c r="DO67" s="939"/>
      <c r="DP67" s="939"/>
      <c r="DQ67" s="939"/>
      <c r="DR67" s="939"/>
      <c r="DS67" s="939"/>
      <c r="DT67" s="939"/>
      <c r="DU67" s="939"/>
      <c r="DV67" s="939"/>
      <c r="DW67" s="939"/>
      <c r="DX67" s="939"/>
      <c r="DY67" s="939"/>
      <c r="DZ67" s="939"/>
      <c r="EA67" s="939"/>
      <c r="EB67" s="939"/>
      <c r="EC67" s="939"/>
      <c r="ED67" s="939"/>
      <c r="EE67" s="939"/>
      <c r="EF67" s="939"/>
      <c r="EG67" s="939"/>
      <c r="EH67" s="939"/>
      <c r="EI67" s="939"/>
      <c r="EJ67" s="939"/>
      <c r="EK67" s="939"/>
      <c r="EL67" s="939"/>
      <c r="EM67" s="939"/>
      <c r="EN67" s="939"/>
      <c r="EO67" s="939"/>
      <c r="EP67" s="939"/>
      <c r="EQ67" s="939"/>
      <c r="ER67" s="939"/>
      <c r="ES67" s="939"/>
      <c r="ET67" s="939"/>
      <c r="EU67" s="939"/>
      <c r="EV67" s="939"/>
      <c r="EW67" s="939"/>
      <c r="EX67" s="939"/>
      <c r="EY67" s="939"/>
      <c r="EZ67" s="939"/>
      <c r="FA67" s="939"/>
      <c r="FB67" s="939"/>
      <c r="FC67" s="939"/>
      <c r="FD67" s="939"/>
      <c r="FE67" s="939"/>
      <c r="FF67" s="939"/>
      <c r="FG67" s="939"/>
      <c r="FH67" s="939"/>
      <c r="FI67" s="939"/>
      <c r="FJ67" s="939"/>
      <c r="FK67" s="939"/>
      <c r="FL67" s="939"/>
      <c r="FM67" s="939"/>
      <c r="FN67" s="939"/>
      <c r="FO67" s="939"/>
      <c r="FP67" s="939"/>
      <c r="FQ67" s="939"/>
      <c r="FR67" s="939"/>
      <c r="FS67" s="939"/>
      <c r="FT67" s="939"/>
      <c r="FU67" s="939"/>
      <c r="FV67" s="939"/>
      <c r="FW67" s="939"/>
      <c r="FX67" s="939"/>
      <c r="FY67" s="939"/>
      <c r="FZ67" s="939"/>
      <c r="GA67" s="939"/>
      <c r="GB67" s="939"/>
      <c r="GC67" s="939"/>
      <c r="GD67" s="939"/>
      <c r="GE67" s="939"/>
      <c r="GF67" s="939"/>
      <c r="GG67" s="939"/>
      <c r="GH67" s="939"/>
      <c r="GI67" s="939"/>
      <c r="GJ67" s="939"/>
      <c r="GK67" s="939"/>
      <c r="GL67" s="939"/>
      <c r="GM67" s="939"/>
      <c r="GN67" s="939"/>
      <c r="GO67" s="939"/>
      <c r="GP67" s="939"/>
      <c r="GQ67" s="939"/>
      <c r="GR67" s="939"/>
      <c r="GS67" s="939"/>
      <c r="GT67" s="939"/>
      <c r="GU67" s="939"/>
      <c r="GV67" s="939"/>
      <c r="GW67" s="939"/>
      <c r="GX67" s="939"/>
      <c r="GY67" s="939"/>
      <c r="GZ67" s="939"/>
      <c r="HA67" s="939"/>
      <c r="HB67" s="939"/>
      <c r="HC67" s="939"/>
      <c r="HD67" s="939"/>
      <c r="HE67" s="939"/>
      <c r="HF67" s="939"/>
      <c r="HG67" s="939"/>
      <c r="HH67" s="939"/>
      <c r="HI67" s="939"/>
      <c r="HJ67" s="939"/>
      <c r="HK67" s="939"/>
      <c r="HL67" s="939"/>
      <c r="HM67" s="939"/>
      <c r="HN67" s="939"/>
      <c r="HO67" s="939"/>
      <c r="HP67" s="939"/>
      <c r="HQ67" s="939"/>
      <c r="HR67" s="939"/>
      <c r="HS67" s="939"/>
      <c r="HT67" s="939"/>
      <c r="HU67" s="939"/>
      <c r="HV67" s="939"/>
      <c r="HW67" s="939"/>
      <c r="HX67" s="939"/>
      <c r="HY67" s="939"/>
      <c r="HZ67" s="939"/>
      <c r="IA67" s="939"/>
      <c r="IB67" s="939"/>
      <c r="IC67" s="939"/>
      <c r="ID67" s="939"/>
      <c r="IE67" s="939"/>
      <c r="IF67" s="939"/>
      <c r="IG67" s="939"/>
      <c r="IH67" s="939"/>
      <c r="II67" s="939"/>
      <c r="IJ67" s="939"/>
      <c r="IK67" s="939"/>
      <c r="IL67" s="939"/>
      <c r="IM67" s="939"/>
      <c r="IN67" s="939"/>
      <c r="IO67" s="939"/>
      <c r="IP67" s="939"/>
      <c r="IQ67" s="939"/>
      <c r="IR67" s="939"/>
      <c r="IS67" s="939"/>
      <c r="IT67" s="939"/>
      <c r="IU67" s="939"/>
      <c r="IV67" s="939"/>
      <c r="IW67" s="939"/>
      <c r="IX67" s="939"/>
      <c r="IY67" s="939"/>
      <c r="IZ67" s="939"/>
      <c r="JA67" s="939"/>
      <c r="JB67" s="939"/>
      <c r="JC67" s="939"/>
      <c r="JD67" s="939"/>
      <c r="JE67" s="939"/>
      <c r="JF67" s="939"/>
      <c r="JG67" s="939"/>
      <c r="JH67" s="939"/>
      <c r="JI67" s="939"/>
      <c r="JJ67" s="939"/>
      <c r="JK67" s="939"/>
      <c r="JL67" s="939"/>
      <c r="JM67" s="939"/>
      <c r="JN67" s="939"/>
      <c r="JO67" s="939"/>
      <c r="JP67" s="939"/>
      <c r="JQ67" s="939"/>
      <c r="JR67" s="939"/>
      <c r="JS67" s="939"/>
      <c r="JT67" s="939"/>
      <c r="JU67" s="939"/>
      <c r="JV67" s="939"/>
      <c r="JW67" s="939"/>
      <c r="JX67" s="939"/>
      <c r="JY67" s="939"/>
      <c r="JZ67" s="939"/>
      <c r="KA67" s="939"/>
      <c r="KB67" s="939"/>
      <c r="KC67" s="939"/>
      <c r="KD67" s="939"/>
      <c r="KE67" s="939"/>
      <c r="KF67" s="939"/>
      <c r="KG67" s="939"/>
      <c r="KH67" s="939"/>
      <c r="KI67" s="939"/>
      <c r="KJ67" s="939"/>
      <c r="KK67" s="939"/>
      <c r="KL67" s="939"/>
      <c r="KM67" s="939"/>
      <c r="KN67" s="939"/>
      <c r="KO67" s="939"/>
      <c r="KP67" s="939"/>
      <c r="KQ67" s="939"/>
      <c r="KR67" s="939"/>
      <c r="KS67" s="939"/>
      <c r="KT67" s="939"/>
      <c r="KU67" s="939"/>
      <c r="KV67" s="939"/>
      <c r="KW67" s="939"/>
      <c r="KX67" s="939"/>
      <c r="KY67" s="939"/>
      <c r="KZ67" s="939"/>
      <c r="LA67" s="939"/>
      <c r="LB67" s="939"/>
      <c r="LC67" s="939"/>
      <c r="LD67" s="939"/>
      <c r="LE67" s="939"/>
      <c r="LF67" s="939"/>
      <c r="LG67" s="939"/>
      <c r="LH67" s="939"/>
      <c r="LI67" s="939"/>
      <c r="LJ67" s="939"/>
      <c r="LK67" s="939"/>
      <c r="LL67" s="939"/>
      <c r="LM67" s="939"/>
      <c r="LN67" s="939"/>
      <c r="LO67" s="939"/>
      <c r="LP67" s="939"/>
      <c r="LQ67" s="939"/>
      <c r="LR67" s="939"/>
      <c r="LS67" s="939"/>
      <c r="LT67" s="939"/>
      <c r="LU67" s="939"/>
      <c r="LV67" s="939"/>
      <c r="LW67" s="939"/>
      <c r="LX67" s="939"/>
      <c r="LY67" s="939"/>
      <c r="LZ67" s="939"/>
      <c r="MA67" s="939"/>
      <c r="MB67" s="939"/>
      <c r="MC67" s="939"/>
      <c r="MD67" s="939"/>
      <c r="ME67" s="939"/>
      <c r="MF67" s="939"/>
      <c r="MG67" s="939"/>
      <c r="MH67" s="939"/>
      <c r="MI67" s="939"/>
      <c r="MJ67" s="939"/>
      <c r="MK67" s="939"/>
      <c r="ML67" s="939"/>
      <c r="MM67" s="939"/>
      <c r="MN67" s="939"/>
      <c r="MO67" s="939"/>
      <c r="MP67" s="939"/>
      <c r="MQ67" s="939"/>
      <c r="MR67" s="939"/>
      <c r="MS67" s="939"/>
      <c r="MT67" s="939"/>
      <c r="MU67" s="939"/>
      <c r="MV67" s="939"/>
      <c r="MW67" s="939"/>
      <c r="MX67" s="939"/>
      <c r="MY67" s="939"/>
      <c r="MZ67" s="939"/>
      <c r="NA67" s="939"/>
      <c r="NB67" s="939"/>
      <c r="NC67" s="939"/>
      <c r="ND67" s="939"/>
      <c r="NE67" s="939"/>
      <c r="NF67" s="939"/>
      <c r="NG67" s="939"/>
      <c r="NH67" s="939"/>
      <c r="NI67" s="939"/>
      <c r="NJ67" s="939"/>
      <c r="NK67" s="939"/>
      <c r="NL67" s="939"/>
      <c r="NM67" s="939"/>
      <c r="NN67" s="939"/>
    </row>
    <row r="68" spans="1:378" s="958" customFormat="1" ht="18.5" hidden="1" outlineLevel="1">
      <c r="A68" s="987" t="str">
        <f t="shared" si="38"/>
        <v>5.23</v>
      </c>
      <c r="B68" s="940" t="s">
        <v>1459</v>
      </c>
      <c r="C68" s="1027"/>
      <c r="D68" s="941"/>
      <c r="E68" s="935"/>
      <c r="F68" s="959">
        <f>G67</f>
        <v>46111</v>
      </c>
      <c r="G68" s="960">
        <f>IF(ISBLANK(F68)," - ",IF(H68=0,F68,WORKDAY.INTL(F68,H68,1,Data!$C$3:$C$57)))</f>
        <v>46120</v>
      </c>
      <c r="H68" s="936">
        <v>5</v>
      </c>
      <c r="I68" s="937">
        <v>0</v>
      </c>
      <c r="J68" s="937">
        <f t="shared" ca="1" si="43"/>
        <v>0</v>
      </c>
      <c r="K68" s="938"/>
      <c r="L68" s="955"/>
      <c r="M68" s="955"/>
      <c r="N68" s="968"/>
      <c r="O68" s="939"/>
      <c r="P68" s="939"/>
      <c r="Q68" s="939"/>
      <c r="R68" s="939"/>
      <c r="S68" s="939"/>
      <c r="T68" s="939"/>
      <c r="U68" s="939"/>
      <c r="V68" s="939"/>
      <c r="W68" s="939"/>
      <c r="X68" s="939"/>
      <c r="Y68" s="939"/>
      <c r="Z68" s="939"/>
      <c r="AA68" s="939"/>
      <c r="AB68" s="939"/>
      <c r="AC68" s="939"/>
      <c r="AD68" s="939"/>
      <c r="AE68" s="939"/>
      <c r="AF68" s="939"/>
      <c r="AG68" s="939"/>
      <c r="AH68" s="939"/>
      <c r="AI68" s="939"/>
      <c r="AJ68" s="939"/>
      <c r="AK68" s="939"/>
      <c r="AL68" s="939"/>
      <c r="AM68" s="939"/>
      <c r="AN68" s="939"/>
      <c r="AO68" s="939"/>
      <c r="AP68" s="939"/>
      <c r="AQ68" s="939"/>
      <c r="AR68" s="939"/>
      <c r="AS68" s="939"/>
      <c r="AT68" s="939"/>
      <c r="AU68" s="939"/>
      <c r="AV68" s="939"/>
      <c r="AW68" s="939"/>
      <c r="AX68" s="939"/>
      <c r="AY68" s="939"/>
      <c r="AZ68" s="939"/>
      <c r="BA68" s="939"/>
      <c r="BB68" s="939"/>
      <c r="BC68" s="939"/>
      <c r="BD68" s="939"/>
      <c r="BE68" s="939"/>
      <c r="BF68" s="939"/>
      <c r="BG68" s="939"/>
      <c r="BH68" s="939"/>
      <c r="BI68" s="939"/>
      <c r="BJ68" s="939"/>
      <c r="BK68" s="939"/>
      <c r="BL68" s="939"/>
      <c r="BM68" s="939"/>
      <c r="BN68" s="939"/>
      <c r="BO68" s="939"/>
      <c r="BP68" s="939"/>
      <c r="BQ68" s="939"/>
      <c r="BR68" s="939"/>
      <c r="BS68" s="939"/>
      <c r="BT68" s="939"/>
      <c r="BU68" s="939"/>
      <c r="BV68" s="939"/>
      <c r="BW68" s="939"/>
      <c r="BX68" s="939"/>
      <c r="BY68" s="939"/>
      <c r="BZ68" s="939"/>
      <c r="CA68" s="939"/>
      <c r="CB68" s="939"/>
      <c r="CC68" s="939"/>
      <c r="CD68" s="939"/>
      <c r="CE68" s="939"/>
      <c r="CF68" s="939"/>
      <c r="CG68" s="939"/>
      <c r="CH68" s="939"/>
      <c r="CI68" s="939"/>
      <c r="CJ68" s="939"/>
      <c r="CK68" s="939"/>
      <c r="CL68" s="939"/>
      <c r="CM68" s="939"/>
      <c r="CN68" s="939"/>
      <c r="CO68" s="939"/>
      <c r="CP68" s="939"/>
      <c r="CQ68" s="939"/>
      <c r="CR68" s="939"/>
      <c r="CS68" s="939"/>
      <c r="CT68" s="939"/>
      <c r="CU68" s="939"/>
      <c r="CV68" s="939"/>
      <c r="CW68" s="939"/>
      <c r="CX68" s="939"/>
      <c r="CY68" s="939"/>
      <c r="CZ68" s="939"/>
      <c r="DA68" s="939"/>
      <c r="DB68" s="939"/>
      <c r="DC68" s="939"/>
      <c r="DD68" s="939"/>
      <c r="DE68" s="939"/>
      <c r="DF68" s="939"/>
      <c r="DG68" s="939"/>
      <c r="DH68" s="939"/>
      <c r="DI68" s="939"/>
      <c r="DJ68" s="939"/>
      <c r="DK68" s="939"/>
      <c r="DL68" s="939"/>
      <c r="DM68" s="939"/>
      <c r="DN68" s="939"/>
      <c r="DO68" s="939"/>
      <c r="DP68" s="939"/>
      <c r="DQ68" s="939"/>
      <c r="DR68" s="939"/>
      <c r="DS68" s="939"/>
      <c r="DT68" s="939"/>
      <c r="DU68" s="939"/>
      <c r="DV68" s="939"/>
      <c r="DW68" s="939"/>
      <c r="DX68" s="939"/>
      <c r="DY68" s="939"/>
      <c r="DZ68" s="939"/>
      <c r="EA68" s="939"/>
      <c r="EB68" s="939"/>
      <c r="EC68" s="939"/>
      <c r="ED68" s="939"/>
      <c r="EE68" s="939"/>
      <c r="EF68" s="939"/>
      <c r="EG68" s="939"/>
      <c r="EH68" s="939"/>
      <c r="EI68" s="939"/>
      <c r="EJ68" s="939"/>
      <c r="EK68" s="939"/>
      <c r="EL68" s="939"/>
      <c r="EM68" s="939"/>
      <c r="EN68" s="939"/>
      <c r="EO68" s="939"/>
      <c r="EP68" s="939"/>
      <c r="EQ68" s="939"/>
      <c r="ER68" s="939"/>
      <c r="ES68" s="939"/>
      <c r="ET68" s="939"/>
      <c r="EU68" s="939"/>
      <c r="EV68" s="939"/>
      <c r="EW68" s="939"/>
      <c r="EX68" s="939"/>
      <c r="EY68" s="939"/>
      <c r="EZ68" s="939"/>
      <c r="FA68" s="939"/>
      <c r="FB68" s="939"/>
      <c r="FC68" s="939"/>
      <c r="FD68" s="939"/>
      <c r="FE68" s="939"/>
      <c r="FF68" s="939"/>
      <c r="FG68" s="939"/>
      <c r="FH68" s="939"/>
      <c r="FI68" s="939"/>
      <c r="FJ68" s="939"/>
      <c r="FK68" s="939"/>
      <c r="FL68" s="939"/>
      <c r="FM68" s="939"/>
      <c r="FN68" s="939"/>
      <c r="FO68" s="939"/>
      <c r="FP68" s="939"/>
      <c r="FQ68" s="939"/>
      <c r="FR68" s="939"/>
      <c r="FS68" s="939"/>
      <c r="FT68" s="939"/>
      <c r="FU68" s="939"/>
      <c r="FV68" s="939"/>
      <c r="FW68" s="939"/>
      <c r="FX68" s="939"/>
      <c r="FY68" s="939"/>
      <c r="FZ68" s="939"/>
      <c r="GA68" s="939"/>
      <c r="GB68" s="939"/>
      <c r="GC68" s="939"/>
      <c r="GD68" s="939"/>
      <c r="GE68" s="939"/>
      <c r="GF68" s="939"/>
      <c r="GG68" s="939"/>
      <c r="GH68" s="939"/>
      <c r="GI68" s="939"/>
      <c r="GJ68" s="939"/>
      <c r="GK68" s="939"/>
      <c r="GL68" s="939"/>
      <c r="GM68" s="939"/>
      <c r="GN68" s="939"/>
      <c r="GO68" s="939"/>
      <c r="GP68" s="939"/>
      <c r="GQ68" s="939"/>
      <c r="GR68" s="939"/>
      <c r="GS68" s="939"/>
      <c r="GT68" s="939"/>
      <c r="GU68" s="939"/>
      <c r="GV68" s="939"/>
      <c r="GW68" s="939"/>
      <c r="GX68" s="939"/>
      <c r="GY68" s="939"/>
      <c r="GZ68" s="939"/>
      <c r="HA68" s="939"/>
      <c r="HB68" s="939"/>
      <c r="HC68" s="939"/>
      <c r="HD68" s="939"/>
      <c r="HE68" s="939"/>
      <c r="HF68" s="939"/>
      <c r="HG68" s="939"/>
      <c r="HH68" s="939"/>
      <c r="HI68" s="939"/>
      <c r="HJ68" s="939"/>
      <c r="HK68" s="939"/>
      <c r="HL68" s="939"/>
      <c r="HM68" s="939"/>
      <c r="HN68" s="939"/>
      <c r="HO68" s="939"/>
      <c r="HP68" s="939"/>
      <c r="HQ68" s="939"/>
      <c r="HR68" s="939"/>
      <c r="HS68" s="939"/>
      <c r="HT68" s="939"/>
      <c r="HU68" s="939"/>
      <c r="HV68" s="939"/>
      <c r="HW68" s="939"/>
      <c r="HX68" s="939"/>
      <c r="HY68" s="939"/>
      <c r="HZ68" s="939"/>
      <c r="IA68" s="939"/>
      <c r="IB68" s="939"/>
      <c r="IC68" s="939"/>
      <c r="ID68" s="939"/>
      <c r="IE68" s="939"/>
      <c r="IF68" s="939"/>
      <c r="IG68" s="939"/>
      <c r="IH68" s="939"/>
      <c r="II68" s="939"/>
      <c r="IJ68" s="939"/>
      <c r="IK68" s="939"/>
      <c r="IL68" s="939"/>
      <c r="IM68" s="939"/>
      <c r="IN68" s="939"/>
      <c r="IO68" s="939"/>
      <c r="IP68" s="939"/>
      <c r="IQ68" s="939"/>
      <c r="IR68" s="939"/>
      <c r="IS68" s="939"/>
      <c r="IT68" s="939"/>
      <c r="IU68" s="939"/>
      <c r="IV68" s="939"/>
      <c r="IW68" s="939"/>
      <c r="IX68" s="939"/>
      <c r="IY68" s="939"/>
      <c r="IZ68" s="939"/>
      <c r="JA68" s="939"/>
      <c r="JB68" s="939"/>
      <c r="JC68" s="939"/>
      <c r="JD68" s="939"/>
      <c r="JE68" s="939"/>
      <c r="JF68" s="939"/>
      <c r="JG68" s="939"/>
      <c r="JH68" s="939"/>
      <c r="JI68" s="939"/>
      <c r="JJ68" s="939"/>
      <c r="JK68" s="939"/>
      <c r="JL68" s="939"/>
      <c r="JM68" s="939"/>
      <c r="JN68" s="939"/>
      <c r="JO68" s="939"/>
      <c r="JP68" s="939"/>
      <c r="JQ68" s="939"/>
      <c r="JR68" s="939"/>
      <c r="JS68" s="939"/>
      <c r="JT68" s="939"/>
      <c r="JU68" s="939"/>
      <c r="JV68" s="939"/>
      <c r="JW68" s="939"/>
      <c r="JX68" s="939"/>
      <c r="JY68" s="939"/>
      <c r="JZ68" s="939"/>
      <c r="KA68" s="939"/>
      <c r="KB68" s="939"/>
      <c r="KC68" s="939"/>
      <c r="KD68" s="939"/>
      <c r="KE68" s="939"/>
      <c r="KF68" s="939"/>
      <c r="KG68" s="939"/>
      <c r="KH68" s="939"/>
      <c r="KI68" s="939"/>
      <c r="KJ68" s="939"/>
      <c r="KK68" s="939"/>
      <c r="KL68" s="939"/>
      <c r="KM68" s="939"/>
      <c r="KN68" s="939"/>
      <c r="KO68" s="939"/>
      <c r="KP68" s="939"/>
      <c r="KQ68" s="939"/>
      <c r="KR68" s="939"/>
      <c r="KS68" s="939"/>
      <c r="KT68" s="939"/>
      <c r="KU68" s="939"/>
      <c r="KV68" s="939"/>
      <c r="KW68" s="939"/>
      <c r="KX68" s="939"/>
      <c r="KY68" s="939"/>
      <c r="KZ68" s="939"/>
      <c r="LA68" s="939"/>
      <c r="LB68" s="939"/>
      <c r="LC68" s="939"/>
      <c r="LD68" s="939"/>
      <c r="LE68" s="939"/>
      <c r="LF68" s="939"/>
      <c r="LG68" s="939"/>
      <c r="LH68" s="939"/>
      <c r="LI68" s="939"/>
      <c r="LJ68" s="939"/>
      <c r="LK68" s="939"/>
      <c r="LL68" s="939"/>
      <c r="LM68" s="939"/>
      <c r="LN68" s="939"/>
      <c r="LO68" s="939"/>
      <c r="LP68" s="939"/>
      <c r="LQ68" s="939"/>
      <c r="LR68" s="939"/>
      <c r="LS68" s="939"/>
      <c r="LT68" s="939"/>
      <c r="LU68" s="939"/>
      <c r="LV68" s="939"/>
      <c r="LW68" s="939"/>
      <c r="LX68" s="939"/>
      <c r="LY68" s="939"/>
      <c r="LZ68" s="939"/>
      <c r="MA68" s="939"/>
      <c r="MB68" s="939"/>
      <c r="MC68" s="939"/>
      <c r="MD68" s="939"/>
      <c r="ME68" s="939"/>
      <c r="MF68" s="939"/>
      <c r="MG68" s="939"/>
      <c r="MH68" s="939"/>
      <c r="MI68" s="939"/>
      <c r="MJ68" s="939"/>
      <c r="MK68" s="939"/>
      <c r="ML68" s="939"/>
      <c r="MM68" s="939"/>
      <c r="MN68" s="939"/>
      <c r="MO68" s="939"/>
      <c r="MP68" s="939"/>
      <c r="MQ68" s="939"/>
      <c r="MR68" s="939"/>
      <c r="MS68" s="939"/>
      <c r="MT68" s="939"/>
      <c r="MU68" s="939"/>
      <c r="MV68" s="939"/>
      <c r="MW68" s="939"/>
      <c r="MX68" s="939"/>
      <c r="MY68" s="939"/>
      <c r="MZ68" s="939"/>
      <c r="NA68" s="939"/>
      <c r="NB68" s="939"/>
      <c r="NC68" s="939"/>
      <c r="ND68" s="939"/>
      <c r="NE68" s="939"/>
      <c r="NF68" s="939"/>
      <c r="NG68" s="939"/>
      <c r="NH68" s="939"/>
      <c r="NI68" s="939"/>
      <c r="NJ68" s="939"/>
      <c r="NK68" s="939"/>
      <c r="NL68" s="939"/>
      <c r="NM68" s="939"/>
      <c r="NN68" s="939"/>
    </row>
    <row r="69" spans="1:378" s="958" customFormat="1" ht="24" hidden="1" outlineLevel="1">
      <c r="A69" s="988" t="str">
        <f t="shared" si="38"/>
        <v>5.24</v>
      </c>
      <c r="B69" s="949" t="str">
        <f>B66&amp;" Post Review Modifications - If Applicable"</f>
        <v>MV Design Post Review Modifications - If Applicable</v>
      </c>
      <c r="C69" s="1028"/>
      <c r="D69" s="950"/>
      <c r="E69" s="951"/>
      <c r="F69" s="961">
        <f>G68</f>
        <v>46120</v>
      </c>
      <c r="G69" s="962">
        <f>IF(ISBLANK(F69)," - ",IF(H69=0,F69,WORKDAY.INTL(F69,H69,1,Data!$C$3:$C$57)))</f>
        <v>46127</v>
      </c>
      <c r="H69" s="952">
        <v>5</v>
      </c>
      <c r="I69" s="953">
        <v>0</v>
      </c>
      <c r="J69" s="953">
        <f t="shared" ca="1" si="43"/>
        <v>0</v>
      </c>
      <c r="K69" s="938"/>
      <c r="L69" s="955"/>
      <c r="M69" s="955"/>
      <c r="N69" s="968"/>
      <c r="O69" s="948"/>
      <c r="P69" s="948"/>
      <c r="Q69" s="948"/>
      <c r="R69" s="948"/>
      <c r="S69" s="948"/>
      <c r="T69" s="948"/>
      <c r="U69" s="948"/>
      <c r="V69" s="948"/>
      <c r="W69" s="948"/>
      <c r="X69" s="948"/>
      <c r="Y69" s="948"/>
      <c r="Z69" s="948"/>
      <c r="AA69" s="948"/>
      <c r="AB69" s="948"/>
      <c r="AC69" s="948"/>
      <c r="AD69" s="948"/>
      <c r="AE69" s="948"/>
      <c r="AF69" s="948"/>
      <c r="AG69" s="948"/>
      <c r="AH69" s="948"/>
      <c r="AI69" s="948"/>
      <c r="AJ69" s="948"/>
      <c r="AK69" s="948"/>
      <c r="AL69" s="948"/>
      <c r="AM69" s="948"/>
      <c r="AN69" s="948"/>
      <c r="AO69" s="948"/>
      <c r="AP69" s="948"/>
      <c r="AQ69" s="948"/>
      <c r="AR69" s="948"/>
      <c r="AS69" s="948"/>
      <c r="AT69" s="948"/>
      <c r="AU69" s="948"/>
      <c r="AV69" s="948"/>
      <c r="AW69" s="948"/>
      <c r="AX69" s="948"/>
      <c r="AY69" s="948"/>
      <c r="AZ69" s="948"/>
      <c r="BA69" s="948"/>
      <c r="BB69" s="948"/>
      <c r="BC69" s="948"/>
      <c r="BD69" s="948"/>
      <c r="BE69" s="948"/>
      <c r="BF69" s="948"/>
      <c r="BG69" s="948"/>
      <c r="BH69" s="948"/>
      <c r="BI69" s="948"/>
      <c r="BJ69" s="948"/>
      <c r="BK69" s="948"/>
      <c r="BL69" s="948"/>
      <c r="BM69" s="948"/>
      <c r="BN69" s="948"/>
      <c r="BO69" s="948"/>
      <c r="BP69" s="948"/>
      <c r="BQ69" s="948"/>
      <c r="BR69" s="948"/>
      <c r="BS69" s="948"/>
      <c r="BT69" s="948"/>
      <c r="BU69" s="948"/>
      <c r="BV69" s="948"/>
      <c r="BW69" s="948"/>
      <c r="BX69" s="948"/>
      <c r="BY69" s="948"/>
      <c r="BZ69" s="948"/>
      <c r="CA69" s="948"/>
      <c r="CB69" s="948"/>
      <c r="CC69" s="948"/>
      <c r="CD69" s="948"/>
      <c r="CE69" s="948"/>
      <c r="CF69" s="948"/>
      <c r="CG69" s="948"/>
      <c r="CH69" s="948"/>
      <c r="CI69" s="948"/>
      <c r="CJ69" s="948"/>
      <c r="CK69" s="948"/>
      <c r="CL69" s="948"/>
      <c r="CM69" s="948"/>
      <c r="CN69" s="948"/>
      <c r="CO69" s="948"/>
      <c r="CP69" s="948"/>
      <c r="CQ69" s="948"/>
      <c r="CR69" s="948"/>
      <c r="CS69" s="948"/>
      <c r="CT69" s="948"/>
      <c r="CU69" s="948"/>
      <c r="CV69" s="948"/>
      <c r="CW69" s="948"/>
      <c r="CX69" s="948"/>
      <c r="CY69" s="948"/>
      <c r="CZ69" s="948"/>
      <c r="DA69" s="948"/>
      <c r="DB69" s="948"/>
      <c r="DC69" s="948"/>
      <c r="DD69" s="948"/>
      <c r="DE69" s="948"/>
      <c r="DF69" s="948"/>
      <c r="DG69" s="948"/>
      <c r="DH69" s="948"/>
      <c r="DI69" s="948"/>
      <c r="DJ69" s="948"/>
      <c r="DK69" s="948"/>
      <c r="DL69" s="948"/>
      <c r="DM69" s="948"/>
      <c r="DN69" s="948"/>
      <c r="DO69" s="948"/>
      <c r="DP69" s="948"/>
      <c r="DQ69" s="948"/>
      <c r="DR69" s="948"/>
      <c r="DS69" s="948"/>
      <c r="DT69" s="948"/>
      <c r="DU69" s="948"/>
      <c r="DV69" s="948"/>
      <c r="DW69" s="948"/>
      <c r="DX69" s="948"/>
      <c r="DY69" s="948"/>
      <c r="DZ69" s="948"/>
      <c r="EA69" s="948"/>
      <c r="EB69" s="948"/>
      <c r="EC69" s="948"/>
      <c r="ED69" s="948"/>
      <c r="EE69" s="948"/>
      <c r="EF69" s="948"/>
      <c r="EG69" s="948"/>
      <c r="EH69" s="948"/>
      <c r="EI69" s="948"/>
      <c r="EJ69" s="948"/>
      <c r="EK69" s="948"/>
      <c r="EL69" s="948"/>
      <c r="EM69" s="948"/>
      <c r="EN69" s="948"/>
      <c r="EO69" s="948"/>
      <c r="EP69" s="948"/>
      <c r="EQ69" s="948"/>
      <c r="ER69" s="948"/>
      <c r="ES69" s="948"/>
      <c r="ET69" s="948"/>
      <c r="EU69" s="948"/>
      <c r="EV69" s="948"/>
      <c r="EW69" s="948"/>
      <c r="EX69" s="948"/>
      <c r="EY69" s="948"/>
      <c r="EZ69" s="948"/>
      <c r="FA69" s="948"/>
      <c r="FB69" s="948"/>
      <c r="FC69" s="948"/>
      <c r="FD69" s="948"/>
      <c r="FE69" s="948"/>
      <c r="FF69" s="948"/>
      <c r="FG69" s="948"/>
      <c r="FH69" s="948"/>
      <c r="FI69" s="948"/>
      <c r="FJ69" s="948"/>
      <c r="FK69" s="948"/>
      <c r="FL69" s="948"/>
      <c r="FM69" s="948"/>
      <c r="FN69" s="948"/>
      <c r="FO69" s="948"/>
      <c r="FP69" s="948"/>
      <c r="FQ69" s="948"/>
      <c r="FR69" s="948"/>
      <c r="FS69" s="948"/>
      <c r="FT69" s="948"/>
      <c r="FU69" s="948"/>
      <c r="FV69" s="948"/>
      <c r="FW69" s="948"/>
      <c r="FX69" s="948"/>
      <c r="FY69" s="948"/>
      <c r="FZ69" s="948"/>
      <c r="GA69" s="948"/>
      <c r="GB69" s="948"/>
      <c r="GC69" s="948"/>
      <c r="GD69" s="948"/>
      <c r="GE69" s="948"/>
      <c r="GF69" s="948"/>
      <c r="GG69" s="948"/>
      <c r="GH69" s="948"/>
      <c r="GI69" s="948"/>
      <c r="GJ69" s="948"/>
      <c r="GK69" s="948"/>
      <c r="GL69" s="948"/>
      <c r="GM69" s="948"/>
      <c r="GN69" s="948"/>
      <c r="GO69" s="948"/>
      <c r="GP69" s="948"/>
      <c r="GQ69" s="948"/>
      <c r="GR69" s="948"/>
      <c r="GS69" s="948"/>
      <c r="GT69" s="948"/>
      <c r="GU69" s="948"/>
      <c r="GV69" s="948"/>
      <c r="GW69" s="948"/>
      <c r="GX69" s="948"/>
      <c r="GY69" s="948"/>
      <c r="GZ69" s="948"/>
      <c r="HA69" s="948"/>
      <c r="HB69" s="948"/>
      <c r="HC69" s="948"/>
      <c r="HD69" s="948"/>
      <c r="HE69" s="948"/>
      <c r="HF69" s="948"/>
      <c r="HG69" s="948"/>
      <c r="HH69" s="948"/>
      <c r="HI69" s="948"/>
      <c r="HJ69" s="948"/>
      <c r="HK69" s="948"/>
      <c r="HL69" s="948"/>
      <c r="HM69" s="948"/>
      <c r="HN69" s="948"/>
      <c r="HO69" s="948"/>
      <c r="HP69" s="948"/>
      <c r="HQ69" s="948"/>
      <c r="HR69" s="948"/>
      <c r="HS69" s="948"/>
      <c r="HT69" s="948"/>
      <c r="HU69" s="948"/>
      <c r="HV69" s="948"/>
      <c r="HW69" s="948"/>
      <c r="HX69" s="948"/>
      <c r="HY69" s="948"/>
      <c r="HZ69" s="948"/>
      <c r="IA69" s="948"/>
      <c r="IB69" s="948"/>
      <c r="IC69" s="948"/>
      <c r="ID69" s="948"/>
      <c r="IE69" s="948"/>
      <c r="IF69" s="948"/>
      <c r="IG69" s="948"/>
      <c r="IH69" s="948"/>
      <c r="II69" s="948"/>
      <c r="IJ69" s="948"/>
      <c r="IK69" s="948"/>
      <c r="IL69" s="948"/>
      <c r="IM69" s="948"/>
      <c r="IN69" s="948"/>
      <c r="IO69" s="948"/>
      <c r="IP69" s="948"/>
      <c r="IQ69" s="948"/>
      <c r="IR69" s="948"/>
      <c r="IS69" s="948"/>
      <c r="IT69" s="948"/>
      <c r="IU69" s="948"/>
      <c r="IV69" s="948"/>
      <c r="IW69" s="948"/>
      <c r="IX69" s="948"/>
      <c r="IY69" s="948"/>
      <c r="IZ69" s="948"/>
      <c r="JA69" s="948"/>
      <c r="JB69" s="948"/>
      <c r="JC69" s="948"/>
      <c r="JD69" s="948"/>
      <c r="JE69" s="948"/>
      <c r="JF69" s="948"/>
      <c r="JG69" s="948"/>
      <c r="JH69" s="948"/>
      <c r="JI69" s="948"/>
      <c r="JJ69" s="948"/>
      <c r="JK69" s="948"/>
      <c r="JL69" s="948"/>
      <c r="JM69" s="948"/>
      <c r="JN69" s="948"/>
      <c r="JO69" s="948"/>
      <c r="JP69" s="948"/>
      <c r="JQ69" s="948"/>
      <c r="JR69" s="948"/>
      <c r="JS69" s="948"/>
      <c r="JT69" s="948"/>
      <c r="JU69" s="948"/>
      <c r="JV69" s="948"/>
      <c r="JW69" s="948"/>
      <c r="JX69" s="948"/>
      <c r="JY69" s="948"/>
      <c r="JZ69" s="948"/>
      <c r="KA69" s="948"/>
      <c r="KB69" s="948"/>
      <c r="KC69" s="948"/>
      <c r="KD69" s="948"/>
      <c r="KE69" s="948"/>
      <c r="KF69" s="948"/>
      <c r="KG69" s="948"/>
      <c r="KH69" s="948"/>
      <c r="KI69" s="948"/>
      <c r="KJ69" s="948"/>
      <c r="KK69" s="948"/>
      <c r="KL69" s="948"/>
      <c r="KM69" s="948"/>
      <c r="KN69" s="948"/>
      <c r="KO69" s="948"/>
      <c r="KP69" s="948"/>
      <c r="KQ69" s="948"/>
      <c r="KR69" s="948"/>
      <c r="KS69" s="948"/>
      <c r="KT69" s="948"/>
      <c r="KU69" s="948"/>
      <c r="KV69" s="948"/>
      <c r="KW69" s="948"/>
      <c r="KX69" s="948"/>
      <c r="KY69" s="948"/>
      <c r="KZ69" s="948"/>
      <c r="LA69" s="948"/>
      <c r="LB69" s="948"/>
      <c r="LC69" s="948"/>
      <c r="LD69" s="948"/>
      <c r="LE69" s="948"/>
      <c r="LF69" s="948"/>
      <c r="LG69" s="948"/>
      <c r="LH69" s="948"/>
      <c r="LI69" s="948"/>
      <c r="LJ69" s="948"/>
      <c r="LK69" s="948"/>
      <c r="LL69" s="948"/>
      <c r="LM69" s="948"/>
      <c r="LN69" s="948"/>
      <c r="LO69" s="948"/>
      <c r="LP69" s="948"/>
      <c r="LQ69" s="948"/>
      <c r="LR69" s="948"/>
      <c r="LS69" s="948"/>
      <c r="LT69" s="948"/>
      <c r="LU69" s="948"/>
      <c r="LV69" s="948"/>
      <c r="LW69" s="948"/>
      <c r="LX69" s="948"/>
      <c r="LY69" s="948"/>
      <c r="LZ69" s="948"/>
      <c r="MA69" s="948"/>
      <c r="MB69" s="948"/>
      <c r="MC69" s="948"/>
      <c r="MD69" s="948"/>
      <c r="ME69" s="948"/>
      <c r="MF69" s="948"/>
      <c r="MG69" s="948"/>
      <c r="MH69" s="948"/>
      <c r="MI69" s="948"/>
      <c r="MJ69" s="948"/>
      <c r="MK69" s="948"/>
      <c r="ML69" s="948"/>
      <c r="MM69" s="948"/>
      <c r="MN69" s="948"/>
      <c r="MO69" s="948"/>
      <c r="MP69" s="948"/>
      <c r="MQ69" s="948"/>
      <c r="MR69" s="948"/>
      <c r="MS69" s="948"/>
      <c r="MT69" s="948"/>
      <c r="MU69" s="948"/>
      <c r="MV69" s="948"/>
      <c r="MW69" s="948"/>
      <c r="MX69" s="948"/>
      <c r="MY69" s="948"/>
      <c r="MZ69" s="948"/>
      <c r="NA69" s="948"/>
      <c r="NB69" s="948"/>
      <c r="NC69" s="948"/>
      <c r="ND69" s="948"/>
      <c r="NE69" s="948"/>
      <c r="NF69" s="948"/>
      <c r="NG69" s="948"/>
      <c r="NH69" s="948"/>
      <c r="NI69" s="948"/>
      <c r="NJ69" s="948"/>
      <c r="NK69" s="948"/>
      <c r="NL69" s="948"/>
      <c r="NM69" s="948"/>
      <c r="NN69" s="948"/>
    </row>
    <row r="70" spans="1:378" s="958" customFormat="1" ht="18.5" hidden="1" outlineLevel="1">
      <c r="A70" s="989" t="str">
        <f t="shared" si="38"/>
        <v>5.25</v>
      </c>
      <c r="B70" s="970" t="s">
        <v>1466</v>
      </c>
      <c r="C70" s="1029"/>
      <c r="D70" s="971"/>
      <c r="E70" s="972"/>
      <c r="F70" s="973">
        <v>46112</v>
      </c>
      <c r="G70" s="974">
        <f>IF(ISBLANK(F70)," - ",IF(H70=0,F70,WORKDAY.INTL(F70,H70,1,Data!$C$3:$C$57)))</f>
        <v>46128</v>
      </c>
      <c r="H70" s="975">
        <v>10</v>
      </c>
      <c r="I70" s="976">
        <v>0</v>
      </c>
      <c r="J70" s="976">
        <f t="shared" ref="J70:J89" ca="1" si="45">_xlfn.LET(
  _xlpm.s,VALUE($F70),
  _xlpm.e,VALUE($G70),
  IF(OR(_xlpm.s="",_xlpm.e=""),"", IF(_xlpm.e&lt;=_xlpm.s, IF(TODAY()&gt;=_xlpm.e,1,0), MAX(0,MIN(1,(TODAY()-_xlpm.s)/(_xlpm.e-_xlpm.s)))))
)</f>
        <v>0</v>
      </c>
      <c r="K70" s="938">
        <f>IF(OR(G70=0,F70=0)," - ",NETWORKDAYS(F70,G70))</f>
        <v>13</v>
      </c>
      <c r="L70" s="955"/>
      <c r="M70" s="955"/>
      <c r="N70" s="968"/>
      <c r="O70" s="939"/>
      <c r="P70" s="939"/>
      <c r="Q70" s="939"/>
      <c r="R70" s="939"/>
      <c r="S70" s="939"/>
      <c r="T70" s="939"/>
      <c r="U70" s="939"/>
      <c r="V70" s="939"/>
      <c r="W70" s="939"/>
      <c r="X70" s="939"/>
      <c r="Y70" s="939"/>
      <c r="Z70" s="939"/>
      <c r="AA70" s="939"/>
      <c r="AB70" s="939"/>
      <c r="AC70" s="939"/>
      <c r="AD70" s="939"/>
      <c r="AE70" s="939"/>
      <c r="AF70" s="939"/>
      <c r="AG70" s="939"/>
      <c r="AH70" s="939"/>
      <c r="AI70" s="939"/>
      <c r="AJ70" s="939"/>
      <c r="AK70" s="939"/>
      <c r="AL70" s="939"/>
      <c r="AM70" s="939"/>
      <c r="AN70" s="939"/>
      <c r="AO70" s="939"/>
      <c r="AP70" s="939"/>
      <c r="AQ70" s="939"/>
      <c r="AR70" s="939"/>
      <c r="AS70" s="939"/>
      <c r="AT70" s="939"/>
      <c r="AU70" s="939"/>
      <c r="AV70" s="939"/>
      <c r="AW70" s="939"/>
      <c r="AX70" s="939"/>
      <c r="AY70" s="939"/>
      <c r="AZ70" s="939"/>
      <c r="BA70" s="939"/>
      <c r="BB70" s="939"/>
      <c r="BC70" s="939"/>
      <c r="BD70" s="939"/>
      <c r="BE70" s="939"/>
      <c r="BF70" s="939"/>
      <c r="BG70" s="939"/>
      <c r="BH70" s="939"/>
      <c r="BI70" s="939"/>
      <c r="BJ70" s="939"/>
      <c r="BK70" s="939"/>
      <c r="BL70" s="939"/>
      <c r="BM70" s="939"/>
      <c r="BN70" s="939"/>
      <c r="BO70" s="939"/>
      <c r="BP70" s="939"/>
      <c r="BQ70" s="939"/>
      <c r="BR70" s="939"/>
      <c r="BS70" s="939"/>
      <c r="BT70" s="939"/>
      <c r="BU70" s="939"/>
      <c r="BV70" s="939"/>
      <c r="BW70" s="939"/>
      <c r="BX70" s="939"/>
      <c r="BY70" s="939"/>
      <c r="BZ70" s="939"/>
      <c r="CA70" s="939"/>
      <c r="CB70" s="939"/>
      <c r="CC70" s="939"/>
      <c r="CD70" s="939"/>
      <c r="CE70" s="939"/>
      <c r="CF70" s="939"/>
      <c r="CG70" s="939"/>
      <c r="CH70" s="939"/>
      <c r="CI70" s="939"/>
      <c r="CJ70" s="939"/>
      <c r="CK70" s="939"/>
      <c r="CL70" s="939"/>
      <c r="CM70" s="939"/>
      <c r="CN70" s="939"/>
      <c r="CO70" s="939"/>
      <c r="CP70" s="939"/>
      <c r="CQ70" s="939"/>
      <c r="CR70" s="939"/>
      <c r="CS70" s="939"/>
      <c r="CT70" s="939"/>
      <c r="CU70" s="939"/>
      <c r="CV70" s="939"/>
      <c r="CW70" s="939"/>
      <c r="CX70" s="939"/>
      <c r="CY70" s="939"/>
      <c r="CZ70" s="939"/>
      <c r="DA70" s="939"/>
      <c r="DB70" s="939"/>
      <c r="DC70" s="939"/>
      <c r="DD70" s="939"/>
      <c r="DE70" s="939"/>
      <c r="DF70" s="939"/>
      <c r="DG70" s="939"/>
      <c r="DH70" s="939"/>
      <c r="DI70" s="939"/>
      <c r="DJ70" s="939"/>
      <c r="DK70" s="939"/>
      <c r="DL70" s="939"/>
      <c r="DM70" s="939"/>
      <c r="DN70" s="939"/>
      <c r="DO70" s="939"/>
      <c r="DP70" s="939"/>
      <c r="DQ70" s="939"/>
      <c r="DR70" s="939"/>
      <c r="DS70" s="939"/>
      <c r="DT70" s="939"/>
      <c r="DU70" s="939"/>
      <c r="DV70" s="939"/>
      <c r="DW70" s="939"/>
      <c r="DX70" s="939"/>
      <c r="DY70" s="939"/>
      <c r="DZ70" s="939"/>
      <c r="EA70" s="939"/>
      <c r="EB70" s="939"/>
      <c r="EC70" s="939"/>
      <c r="ED70" s="939"/>
      <c r="EE70" s="939"/>
      <c r="EF70" s="939"/>
      <c r="EG70" s="939"/>
      <c r="EH70" s="939"/>
      <c r="EI70" s="939"/>
      <c r="EJ70" s="939"/>
      <c r="EK70" s="939"/>
      <c r="EL70" s="939"/>
      <c r="EM70" s="939"/>
      <c r="EN70" s="939"/>
      <c r="EO70" s="939"/>
      <c r="EP70" s="939"/>
      <c r="EQ70" s="939"/>
      <c r="ER70" s="939"/>
      <c r="ES70" s="939"/>
      <c r="ET70" s="939"/>
      <c r="EU70" s="939"/>
      <c r="EV70" s="939"/>
      <c r="EW70" s="939"/>
      <c r="EX70" s="939"/>
      <c r="EY70" s="939"/>
      <c r="EZ70" s="939"/>
      <c r="FA70" s="939"/>
      <c r="FB70" s="939"/>
      <c r="FC70" s="939"/>
      <c r="FD70" s="939"/>
      <c r="FE70" s="939"/>
      <c r="FF70" s="939"/>
      <c r="FG70" s="939"/>
      <c r="FH70" s="939"/>
      <c r="FI70" s="939"/>
      <c r="FJ70" s="939"/>
      <c r="FK70" s="939"/>
      <c r="FL70" s="939"/>
      <c r="FM70" s="939"/>
      <c r="FN70" s="939"/>
      <c r="FO70" s="939"/>
      <c r="FP70" s="939"/>
      <c r="FQ70" s="939"/>
      <c r="FR70" s="939"/>
      <c r="FS70" s="939"/>
      <c r="FT70" s="939"/>
      <c r="FU70" s="939"/>
      <c r="FV70" s="939"/>
      <c r="FW70" s="939"/>
      <c r="FX70" s="939"/>
      <c r="FY70" s="939"/>
      <c r="FZ70" s="939"/>
      <c r="GA70" s="939"/>
      <c r="GB70" s="939"/>
      <c r="GC70" s="939"/>
      <c r="GD70" s="939"/>
      <c r="GE70" s="939"/>
      <c r="GF70" s="939"/>
      <c r="GG70" s="939"/>
      <c r="GH70" s="939"/>
      <c r="GI70" s="939"/>
      <c r="GJ70" s="939"/>
      <c r="GK70" s="939"/>
      <c r="GL70" s="939"/>
      <c r="GM70" s="939"/>
      <c r="GN70" s="939"/>
      <c r="GO70" s="939"/>
      <c r="GP70" s="939"/>
      <c r="GQ70" s="939"/>
      <c r="GR70" s="939"/>
      <c r="GS70" s="939"/>
      <c r="GT70" s="939"/>
      <c r="GU70" s="939"/>
      <c r="GV70" s="939"/>
      <c r="GW70" s="939"/>
      <c r="GX70" s="939"/>
      <c r="GY70" s="939"/>
      <c r="GZ70" s="939"/>
      <c r="HA70" s="939"/>
      <c r="HB70" s="939"/>
      <c r="HC70" s="939"/>
      <c r="HD70" s="939"/>
      <c r="HE70" s="939"/>
      <c r="HF70" s="939"/>
      <c r="HG70" s="939"/>
      <c r="HH70" s="939"/>
      <c r="HI70" s="939"/>
      <c r="HJ70" s="939"/>
      <c r="HK70" s="939"/>
      <c r="HL70" s="939"/>
      <c r="HM70" s="939"/>
      <c r="HN70" s="939"/>
      <c r="HO70" s="939"/>
      <c r="HP70" s="939"/>
      <c r="HQ70" s="939"/>
      <c r="HR70" s="939"/>
      <c r="HS70" s="939"/>
      <c r="HT70" s="939"/>
      <c r="HU70" s="939"/>
      <c r="HV70" s="939"/>
      <c r="HW70" s="939"/>
      <c r="HX70" s="939"/>
      <c r="HY70" s="939"/>
      <c r="HZ70" s="939"/>
      <c r="IA70" s="939"/>
      <c r="IB70" s="939"/>
      <c r="IC70" s="939"/>
      <c r="ID70" s="939"/>
      <c r="IE70" s="939"/>
      <c r="IF70" s="939"/>
      <c r="IG70" s="939"/>
      <c r="IH70" s="939"/>
      <c r="II70" s="939"/>
      <c r="IJ70" s="939"/>
      <c r="IK70" s="939"/>
      <c r="IL70" s="939"/>
      <c r="IM70" s="939"/>
      <c r="IN70" s="939"/>
      <c r="IO70" s="939"/>
      <c r="IP70" s="939"/>
      <c r="IQ70" s="939"/>
      <c r="IR70" s="939"/>
      <c r="IS70" s="939"/>
      <c r="IT70" s="939"/>
      <c r="IU70" s="939"/>
      <c r="IV70" s="939"/>
      <c r="IW70" s="939"/>
      <c r="IX70" s="939"/>
      <c r="IY70" s="939"/>
      <c r="IZ70" s="939"/>
      <c r="JA70" s="939"/>
      <c r="JB70" s="939"/>
      <c r="JC70" s="939"/>
      <c r="JD70" s="939"/>
      <c r="JE70" s="939"/>
      <c r="JF70" s="939"/>
      <c r="JG70" s="939"/>
      <c r="JH70" s="939"/>
      <c r="JI70" s="939"/>
      <c r="JJ70" s="939"/>
      <c r="JK70" s="939"/>
      <c r="JL70" s="939"/>
      <c r="JM70" s="939"/>
      <c r="JN70" s="939"/>
      <c r="JO70" s="939"/>
      <c r="JP70" s="939"/>
      <c r="JQ70" s="939"/>
      <c r="JR70" s="939"/>
      <c r="JS70" s="939"/>
      <c r="JT70" s="939"/>
      <c r="JU70" s="939"/>
      <c r="JV70" s="939"/>
      <c r="JW70" s="939"/>
      <c r="JX70" s="939"/>
      <c r="JY70" s="939"/>
      <c r="JZ70" s="939"/>
      <c r="KA70" s="939"/>
      <c r="KB70" s="939"/>
      <c r="KC70" s="939"/>
      <c r="KD70" s="939"/>
      <c r="KE70" s="939"/>
      <c r="KF70" s="939"/>
      <c r="KG70" s="939"/>
      <c r="KH70" s="939"/>
      <c r="KI70" s="939"/>
      <c r="KJ70" s="939"/>
      <c r="KK70" s="939"/>
      <c r="KL70" s="939"/>
      <c r="KM70" s="939"/>
      <c r="KN70" s="939"/>
      <c r="KO70" s="939"/>
      <c r="KP70" s="939"/>
      <c r="KQ70" s="939"/>
      <c r="KR70" s="939"/>
      <c r="KS70" s="939"/>
      <c r="KT70" s="939"/>
      <c r="KU70" s="939"/>
      <c r="KV70" s="939"/>
      <c r="KW70" s="939"/>
      <c r="KX70" s="939"/>
      <c r="KY70" s="939"/>
      <c r="KZ70" s="939"/>
      <c r="LA70" s="939"/>
      <c r="LB70" s="939"/>
      <c r="LC70" s="939"/>
      <c r="LD70" s="939"/>
      <c r="LE70" s="939"/>
      <c r="LF70" s="939"/>
      <c r="LG70" s="939"/>
      <c r="LH70" s="939"/>
      <c r="LI70" s="939"/>
      <c r="LJ70" s="939"/>
      <c r="LK70" s="939"/>
      <c r="LL70" s="939"/>
      <c r="LM70" s="939"/>
      <c r="LN70" s="939"/>
      <c r="LO70" s="939"/>
      <c r="LP70" s="939"/>
      <c r="LQ70" s="939"/>
      <c r="LR70" s="939"/>
      <c r="LS70" s="939"/>
      <c r="LT70" s="939"/>
      <c r="LU70" s="939"/>
      <c r="LV70" s="939"/>
      <c r="LW70" s="939"/>
      <c r="LX70" s="939"/>
      <c r="LY70" s="939"/>
      <c r="LZ70" s="939"/>
      <c r="MA70" s="939"/>
      <c r="MB70" s="939"/>
      <c r="MC70" s="939"/>
      <c r="MD70" s="939"/>
      <c r="ME70" s="939"/>
      <c r="MF70" s="939"/>
      <c r="MG70" s="939"/>
      <c r="MH70" s="939"/>
      <c r="MI70" s="939"/>
      <c r="MJ70" s="939"/>
      <c r="MK70" s="939"/>
      <c r="ML70" s="939"/>
      <c r="MM70" s="939"/>
      <c r="MN70" s="939"/>
      <c r="MO70" s="939"/>
      <c r="MP70" s="939"/>
      <c r="MQ70" s="939"/>
      <c r="MR70" s="939"/>
      <c r="MS70" s="939"/>
      <c r="MT70" s="939"/>
      <c r="MU70" s="939"/>
      <c r="MV70" s="939"/>
      <c r="MW70" s="939"/>
      <c r="MX70" s="939"/>
      <c r="MY70" s="939"/>
      <c r="MZ70" s="939"/>
      <c r="NA70" s="939"/>
      <c r="NB70" s="939"/>
      <c r="NC70" s="939"/>
      <c r="ND70" s="939"/>
      <c r="NE70" s="939"/>
      <c r="NF70" s="939"/>
      <c r="NG70" s="939"/>
      <c r="NH70" s="939"/>
      <c r="NI70" s="939"/>
      <c r="NJ70" s="939"/>
      <c r="NK70" s="939"/>
      <c r="NL70" s="939"/>
      <c r="NM70" s="939"/>
      <c r="NN70" s="939"/>
    </row>
    <row r="71" spans="1:378" s="958" customFormat="1" ht="18.5" hidden="1" outlineLevel="1">
      <c r="A71" s="987" t="str">
        <f t="shared" si="38"/>
        <v>5.26</v>
      </c>
      <c r="B71" s="940" t="s">
        <v>1467</v>
      </c>
      <c r="C71" s="1027"/>
      <c r="D71" s="941"/>
      <c r="E71" s="935"/>
      <c r="F71" s="959">
        <f>G70</f>
        <v>46128</v>
      </c>
      <c r="G71" s="960">
        <f>IF(ISBLANK(F71)," - ",IF(H71=0,F71,WORKDAY.INTL(F71,H71,1,Data!$C$3:$C$57)))</f>
        <v>46135</v>
      </c>
      <c r="H71" s="936">
        <v>5</v>
      </c>
      <c r="I71" s="937">
        <v>0</v>
      </c>
      <c r="J71" s="937">
        <f t="shared" ca="1" si="45"/>
        <v>0</v>
      </c>
      <c r="K71" s="938"/>
      <c r="L71" s="955"/>
      <c r="M71" s="955"/>
      <c r="N71" s="968"/>
      <c r="O71" s="939"/>
      <c r="P71" s="939"/>
      <c r="Q71" s="939"/>
      <c r="R71" s="939"/>
      <c r="S71" s="939"/>
      <c r="T71" s="939"/>
      <c r="U71" s="939"/>
      <c r="V71" s="939"/>
      <c r="W71" s="939"/>
      <c r="X71" s="939"/>
      <c r="Y71" s="939"/>
      <c r="Z71" s="939"/>
      <c r="AA71" s="939"/>
      <c r="AB71" s="939"/>
      <c r="AC71" s="939"/>
      <c r="AD71" s="939"/>
      <c r="AE71" s="939"/>
      <c r="AF71" s="939"/>
      <c r="AG71" s="939"/>
      <c r="AH71" s="939"/>
      <c r="AI71" s="939"/>
      <c r="AJ71" s="939"/>
      <c r="AK71" s="939"/>
      <c r="AL71" s="939"/>
      <c r="AM71" s="939"/>
      <c r="AN71" s="939"/>
      <c r="AO71" s="939"/>
      <c r="AP71" s="939"/>
      <c r="AQ71" s="939"/>
      <c r="AR71" s="939"/>
      <c r="AS71" s="939"/>
      <c r="AT71" s="939"/>
      <c r="AU71" s="939"/>
      <c r="AV71" s="939"/>
      <c r="AW71" s="939"/>
      <c r="AX71" s="939"/>
      <c r="AY71" s="939"/>
      <c r="AZ71" s="939"/>
      <c r="BA71" s="939"/>
      <c r="BB71" s="939"/>
      <c r="BC71" s="939"/>
      <c r="BD71" s="939"/>
      <c r="BE71" s="939"/>
      <c r="BF71" s="939"/>
      <c r="BG71" s="939"/>
      <c r="BH71" s="939"/>
      <c r="BI71" s="939"/>
      <c r="BJ71" s="939"/>
      <c r="BK71" s="939"/>
      <c r="BL71" s="939"/>
      <c r="BM71" s="939"/>
      <c r="BN71" s="939"/>
      <c r="BO71" s="939"/>
      <c r="BP71" s="939"/>
      <c r="BQ71" s="939"/>
      <c r="BR71" s="939"/>
      <c r="BS71" s="939"/>
      <c r="BT71" s="939"/>
      <c r="BU71" s="939"/>
      <c r="BV71" s="939"/>
      <c r="BW71" s="939"/>
      <c r="BX71" s="939"/>
      <c r="BY71" s="939"/>
      <c r="BZ71" s="939"/>
      <c r="CA71" s="939"/>
      <c r="CB71" s="939"/>
      <c r="CC71" s="939"/>
      <c r="CD71" s="939"/>
      <c r="CE71" s="939"/>
      <c r="CF71" s="939"/>
      <c r="CG71" s="939"/>
      <c r="CH71" s="939"/>
      <c r="CI71" s="939"/>
      <c r="CJ71" s="939"/>
      <c r="CK71" s="939"/>
      <c r="CL71" s="939"/>
      <c r="CM71" s="939"/>
      <c r="CN71" s="939"/>
      <c r="CO71" s="939"/>
      <c r="CP71" s="939"/>
      <c r="CQ71" s="939"/>
      <c r="CR71" s="939"/>
      <c r="CS71" s="939"/>
      <c r="CT71" s="939"/>
      <c r="CU71" s="939"/>
      <c r="CV71" s="939"/>
      <c r="CW71" s="939"/>
      <c r="CX71" s="939"/>
      <c r="CY71" s="939"/>
      <c r="CZ71" s="939"/>
      <c r="DA71" s="939"/>
      <c r="DB71" s="939"/>
      <c r="DC71" s="939"/>
      <c r="DD71" s="939"/>
      <c r="DE71" s="939"/>
      <c r="DF71" s="939"/>
      <c r="DG71" s="939"/>
      <c r="DH71" s="939"/>
      <c r="DI71" s="939"/>
      <c r="DJ71" s="939"/>
      <c r="DK71" s="939"/>
      <c r="DL71" s="939"/>
      <c r="DM71" s="939"/>
      <c r="DN71" s="939"/>
      <c r="DO71" s="939"/>
      <c r="DP71" s="939"/>
      <c r="DQ71" s="939"/>
      <c r="DR71" s="939"/>
      <c r="DS71" s="939"/>
      <c r="DT71" s="939"/>
      <c r="DU71" s="939"/>
      <c r="DV71" s="939"/>
      <c r="DW71" s="939"/>
      <c r="DX71" s="939"/>
      <c r="DY71" s="939"/>
      <c r="DZ71" s="939"/>
      <c r="EA71" s="939"/>
      <c r="EB71" s="939"/>
      <c r="EC71" s="939"/>
      <c r="ED71" s="939"/>
      <c r="EE71" s="939"/>
      <c r="EF71" s="939"/>
      <c r="EG71" s="939"/>
      <c r="EH71" s="939"/>
      <c r="EI71" s="939"/>
      <c r="EJ71" s="939"/>
      <c r="EK71" s="939"/>
      <c r="EL71" s="939"/>
      <c r="EM71" s="939"/>
      <c r="EN71" s="939"/>
      <c r="EO71" s="939"/>
      <c r="EP71" s="939"/>
      <c r="EQ71" s="939"/>
      <c r="ER71" s="939"/>
      <c r="ES71" s="939"/>
      <c r="ET71" s="939"/>
      <c r="EU71" s="939"/>
      <c r="EV71" s="939"/>
      <c r="EW71" s="939"/>
      <c r="EX71" s="939"/>
      <c r="EY71" s="939"/>
      <c r="EZ71" s="939"/>
      <c r="FA71" s="939"/>
      <c r="FB71" s="939"/>
      <c r="FC71" s="939"/>
      <c r="FD71" s="939"/>
      <c r="FE71" s="939"/>
      <c r="FF71" s="939"/>
      <c r="FG71" s="939"/>
      <c r="FH71" s="939"/>
      <c r="FI71" s="939"/>
      <c r="FJ71" s="939"/>
      <c r="FK71" s="939"/>
      <c r="FL71" s="939"/>
      <c r="FM71" s="939"/>
      <c r="FN71" s="939"/>
      <c r="FO71" s="939"/>
      <c r="FP71" s="939"/>
      <c r="FQ71" s="939"/>
      <c r="FR71" s="939"/>
      <c r="FS71" s="939"/>
      <c r="FT71" s="939"/>
      <c r="FU71" s="939"/>
      <c r="FV71" s="939"/>
      <c r="FW71" s="939"/>
      <c r="FX71" s="939"/>
      <c r="FY71" s="939"/>
      <c r="FZ71" s="939"/>
      <c r="GA71" s="939"/>
      <c r="GB71" s="939"/>
      <c r="GC71" s="939"/>
      <c r="GD71" s="939"/>
      <c r="GE71" s="939"/>
      <c r="GF71" s="939"/>
      <c r="GG71" s="939"/>
      <c r="GH71" s="939"/>
      <c r="GI71" s="939"/>
      <c r="GJ71" s="939"/>
      <c r="GK71" s="939"/>
      <c r="GL71" s="939"/>
      <c r="GM71" s="939"/>
      <c r="GN71" s="939"/>
      <c r="GO71" s="939"/>
      <c r="GP71" s="939"/>
      <c r="GQ71" s="939"/>
      <c r="GR71" s="939"/>
      <c r="GS71" s="939"/>
      <c r="GT71" s="939"/>
      <c r="GU71" s="939"/>
      <c r="GV71" s="939"/>
      <c r="GW71" s="939"/>
      <c r="GX71" s="939"/>
      <c r="GY71" s="939"/>
      <c r="GZ71" s="939"/>
      <c r="HA71" s="939"/>
      <c r="HB71" s="939"/>
      <c r="HC71" s="939"/>
      <c r="HD71" s="939"/>
      <c r="HE71" s="939"/>
      <c r="HF71" s="939"/>
      <c r="HG71" s="939"/>
      <c r="HH71" s="939"/>
      <c r="HI71" s="939"/>
      <c r="HJ71" s="939"/>
      <c r="HK71" s="939"/>
      <c r="HL71" s="939"/>
      <c r="HM71" s="939"/>
      <c r="HN71" s="939"/>
      <c r="HO71" s="939"/>
      <c r="HP71" s="939"/>
      <c r="HQ71" s="939"/>
      <c r="HR71" s="939"/>
      <c r="HS71" s="939"/>
      <c r="HT71" s="939"/>
      <c r="HU71" s="939"/>
      <c r="HV71" s="939"/>
      <c r="HW71" s="939"/>
      <c r="HX71" s="939"/>
      <c r="HY71" s="939"/>
      <c r="HZ71" s="939"/>
      <c r="IA71" s="939"/>
      <c r="IB71" s="939"/>
      <c r="IC71" s="939"/>
      <c r="ID71" s="939"/>
      <c r="IE71" s="939"/>
      <c r="IF71" s="939"/>
      <c r="IG71" s="939"/>
      <c r="IH71" s="939"/>
      <c r="II71" s="939"/>
      <c r="IJ71" s="939"/>
      <c r="IK71" s="939"/>
      <c r="IL71" s="939"/>
      <c r="IM71" s="939"/>
      <c r="IN71" s="939"/>
      <c r="IO71" s="939"/>
      <c r="IP71" s="939"/>
      <c r="IQ71" s="939"/>
      <c r="IR71" s="939"/>
      <c r="IS71" s="939"/>
      <c r="IT71" s="939"/>
      <c r="IU71" s="939"/>
      <c r="IV71" s="939"/>
      <c r="IW71" s="939"/>
      <c r="IX71" s="939"/>
      <c r="IY71" s="939"/>
      <c r="IZ71" s="939"/>
      <c r="JA71" s="939"/>
      <c r="JB71" s="939"/>
      <c r="JC71" s="939"/>
      <c r="JD71" s="939"/>
      <c r="JE71" s="939"/>
      <c r="JF71" s="939"/>
      <c r="JG71" s="939"/>
      <c r="JH71" s="939"/>
      <c r="JI71" s="939"/>
      <c r="JJ71" s="939"/>
      <c r="JK71" s="939"/>
      <c r="JL71" s="939"/>
      <c r="JM71" s="939"/>
      <c r="JN71" s="939"/>
      <c r="JO71" s="939"/>
      <c r="JP71" s="939"/>
      <c r="JQ71" s="939"/>
      <c r="JR71" s="939"/>
      <c r="JS71" s="939"/>
      <c r="JT71" s="939"/>
      <c r="JU71" s="939"/>
      <c r="JV71" s="939"/>
      <c r="JW71" s="939"/>
      <c r="JX71" s="939"/>
      <c r="JY71" s="939"/>
      <c r="JZ71" s="939"/>
      <c r="KA71" s="939"/>
      <c r="KB71" s="939"/>
      <c r="KC71" s="939"/>
      <c r="KD71" s="939"/>
      <c r="KE71" s="939"/>
      <c r="KF71" s="939"/>
      <c r="KG71" s="939"/>
      <c r="KH71" s="939"/>
      <c r="KI71" s="939"/>
      <c r="KJ71" s="939"/>
      <c r="KK71" s="939"/>
      <c r="KL71" s="939"/>
      <c r="KM71" s="939"/>
      <c r="KN71" s="939"/>
      <c r="KO71" s="939"/>
      <c r="KP71" s="939"/>
      <c r="KQ71" s="939"/>
      <c r="KR71" s="939"/>
      <c r="KS71" s="939"/>
      <c r="KT71" s="939"/>
      <c r="KU71" s="939"/>
      <c r="KV71" s="939"/>
      <c r="KW71" s="939"/>
      <c r="KX71" s="939"/>
      <c r="KY71" s="939"/>
      <c r="KZ71" s="939"/>
      <c r="LA71" s="939"/>
      <c r="LB71" s="939"/>
      <c r="LC71" s="939"/>
      <c r="LD71" s="939"/>
      <c r="LE71" s="939"/>
      <c r="LF71" s="939"/>
      <c r="LG71" s="939"/>
      <c r="LH71" s="939"/>
      <c r="LI71" s="939"/>
      <c r="LJ71" s="939"/>
      <c r="LK71" s="939"/>
      <c r="LL71" s="939"/>
      <c r="LM71" s="939"/>
      <c r="LN71" s="939"/>
      <c r="LO71" s="939"/>
      <c r="LP71" s="939"/>
      <c r="LQ71" s="939"/>
      <c r="LR71" s="939"/>
      <c r="LS71" s="939"/>
      <c r="LT71" s="939"/>
      <c r="LU71" s="939"/>
      <c r="LV71" s="939"/>
      <c r="LW71" s="939"/>
      <c r="LX71" s="939"/>
      <c r="LY71" s="939"/>
      <c r="LZ71" s="939"/>
      <c r="MA71" s="939"/>
      <c r="MB71" s="939"/>
      <c r="MC71" s="939"/>
      <c r="MD71" s="939"/>
      <c r="ME71" s="939"/>
      <c r="MF71" s="939"/>
      <c r="MG71" s="939"/>
      <c r="MH71" s="939"/>
      <c r="MI71" s="939"/>
      <c r="MJ71" s="939"/>
      <c r="MK71" s="939"/>
      <c r="ML71" s="939"/>
      <c r="MM71" s="939"/>
      <c r="MN71" s="939"/>
      <c r="MO71" s="939"/>
      <c r="MP71" s="939"/>
      <c r="MQ71" s="939"/>
      <c r="MR71" s="939"/>
      <c r="MS71" s="939"/>
      <c r="MT71" s="939"/>
      <c r="MU71" s="939"/>
      <c r="MV71" s="939"/>
      <c r="MW71" s="939"/>
      <c r="MX71" s="939"/>
      <c r="MY71" s="939"/>
      <c r="MZ71" s="939"/>
      <c r="NA71" s="939"/>
      <c r="NB71" s="939"/>
      <c r="NC71" s="939"/>
      <c r="ND71" s="939"/>
      <c r="NE71" s="939"/>
      <c r="NF71" s="939"/>
      <c r="NG71" s="939"/>
      <c r="NH71" s="939"/>
      <c r="NI71" s="939"/>
      <c r="NJ71" s="939"/>
      <c r="NK71" s="939"/>
      <c r="NL71" s="939"/>
      <c r="NM71" s="939"/>
      <c r="NN71" s="939"/>
    </row>
    <row r="72" spans="1:378" s="958" customFormat="1" ht="18.5" hidden="1" outlineLevel="1">
      <c r="A72" s="987" t="str">
        <f t="shared" si="38"/>
        <v>5.27</v>
      </c>
      <c r="B72" s="940" t="s">
        <v>1468</v>
      </c>
      <c r="C72" s="1027"/>
      <c r="D72" s="941"/>
      <c r="E72" s="935"/>
      <c r="F72" s="959">
        <f>G71</f>
        <v>46135</v>
      </c>
      <c r="G72" s="960">
        <f>IF(ISBLANK(F72)," - ",IF(H72=0,F72,WORKDAY.INTL(F72,H72,1,Data!$C$3:$C$57)))</f>
        <v>46146</v>
      </c>
      <c r="H72" s="936">
        <v>5</v>
      </c>
      <c r="I72" s="937">
        <v>0</v>
      </c>
      <c r="J72" s="937">
        <f t="shared" ca="1" si="45"/>
        <v>0</v>
      </c>
      <c r="K72" s="938"/>
      <c r="L72" s="955"/>
      <c r="M72" s="955"/>
      <c r="N72" s="968"/>
      <c r="O72" s="939"/>
      <c r="P72" s="939"/>
      <c r="Q72" s="939"/>
      <c r="R72" s="939"/>
      <c r="S72" s="939"/>
      <c r="T72" s="939"/>
      <c r="U72" s="939"/>
      <c r="V72" s="939"/>
      <c r="W72" s="939"/>
      <c r="X72" s="939"/>
      <c r="Y72" s="939"/>
      <c r="Z72" s="939"/>
      <c r="AA72" s="939"/>
      <c r="AB72" s="939"/>
      <c r="AC72" s="939"/>
      <c r="AD72" s="939"/>
      <c r="AE72" s="939"/>
      <c r="AF72" s="939"/>
      <c r="AG72" s="939"/>
      <c r="AH72" s="939"/>
      <c r="AI72" s="939"/>
      <c r="AJ72" s="939"/>
      <c r="AK72" s="939"/>
      <c r="AL72" s="939"/>
      <c r="AM72" s="939"/>
      <c r="AN72" s="939"/>
      <c r="AO72" s="939"/>
      <c r="AP72" s="939"/>
      <c r="AQ72" s="939"/>
      <c r="AR72" s="939"/>
      <c r="AS72" s="939"/>
      <c r="AT72" s="939"/>
      <c r="AU72" s="939"/>
      <c r="AV72" s="939"/>
      <c r="AW72" s="939"/>
      <c r="AX72" s="939"/>
      <c r="AY72" s="939"/>
      <c r="AZ72" s="939"/>
      <c r="BA72" s="939"/>
      <c r="BB72" s="939"/>
      <c r="BC72" s="939"/>
      <c r="BD72" s="939"/>
      <c r="BE72" s="939"/>
      <c r="BF72" s="939"/>
      <c r="BG72" s="939"/>
      <c r="BH72" s="939"/>
      <c r="BI72" s="939"/>
      <c r="BJ72" s="939"/>
      <c r="BK72" s="939"/>
      <c r="BL72" s="939"/>
      <c r="BM72" s="939"/>
      <c r="BN72" s="939"/>
      <c r="BO72" s="939"/>
      <c r="BP72" s="939"/>
      <c r="BQ72" s="939"/>
      <c r="BR72" s="939"/>
      <c r="BS72" s="939"/>
      <c r="BT72" s="939"/>
      <c r="BU72" s="939"/>
      <c r="BV72" s="939"/>
      <c r="BW72" s="939"/>
      <c r="BX72" s="939"/>
      <c r="BY72" s="939"/>
      <c r="BZ72" s="939"/>
      <c r="CA72" s="939"/>
      <c r="CB72" s="939"/>
      <c r="CC72" s="939"/>
      <c r="CD72" s="939"/>
      <c r="CE72" s="939"/>
      <c r="CF72" s="939"/>
      <c r="CG72" s="939"/>
      <c r="CH72" s="939"/>
      <c r="CI72" s="939"/>
      <c r="CJ72" s="939"/>
      <c r="CK72" s="939"/>
      <c r="CL72" s="939"/>
      <c r="CM72" s="939"/>
      <c r="CN72" s="939"/>
      <c r="CO72" s="939"/>
      <c r="CP72" s="939"/>
      <c r="CQ72" s="939"/>
      <c r="CR72" s="939"/>
      <c r="CS72" s="939"/>
      <c r="CT72" s="939"/>
      <c r="CU72" s="939"/>
      <c r="CV72" s="939"/>
      <c r="CW72" s="939"/>
      <c r="CX72" s="939"/>
      <c r="CY72" s="939"/>
      <c r="CZ72" s="939"/>
      <c r="DA72" s="939"/>
      <c r="DB72" s="939"/>
      <c r="DC72" s="939"/>
      <c r="DD72" s="939"/>
      <c r="DE72" s="939"/>
      <c r="DF72" s="939"/>
      <c r="DG72" s="939"/>
      <c r="DH72" s="939"/>
      <c r="DI72" s="939"/>
      <c r="DJ72" s="939"/>
      <c r="DK72" s="939"/>
      <c r="DL72" s="939"/>
      <c r="DM72" s="939"/>
      <c r="DN72" s="939"/>
      <c r="DO72" s="939"/>
      <c r="DP72" s="939"/>
      <c r="DQ72" s="939"/>
      <c r="DR72" s="939"/>
      <c r="DS72" s="939"/>
      <c r="DT72" s="939"/>
      <c r="DU72" s="939"/>
      <c r="DV72" s="939"/>
      <c r="DW72" s="939"/>
      <c r="DX72" s="939"/>
      <c r="DY72" s="939"/>
      <c r="DZ72" s="939"/>
      <c r="EA72" s="939"/>
      <c r="EB72" s="939"/>
      <c r="EC72" s="939"/>
      <c r="ED72" s="939"/>
      <c r="EE72" s="939"/>
      <c r="EF72" s="939"/>
      <c r="EG72" s="939"/>
      <c r="EH72" s="939"/>
      <c r="EI72" s="939"/>
      <c r="EJ72" s="939"/>
      <c r="EK72" s="939"/>
      <c r="EL72" s="939"/>
      <c r="EM72" s="939"/>
      <c r="EN72" s="939"/>
      <c r="EO72" s="939"/>
      <c r="EP72" s="939"/>
      <c r="EQ72" s="939"/>
      <c r="ER72" s="939"/>
      <c r="ES72" s="939"/>
      <c r="ET72" s="939"/>
      <c r="EU72" s="939"/>
      <c r="EV72" s="939"/>
      <c r="EW72" s="939"/>
      <c r="EX72" s="939"/>
      <c r="EY72" s="939"/>
      <c r="EZ72" s="939"/>
      <c r="FA72" s="939"/>
      <c r="FB72" s="939"/>
      <c r="FC72" s="939"/>
      <c r="FD72" s="939"/>
      <c r="FE72" s="939"/>
      <c r="FF72" s="939"/>
      <c r="FG72" s="939"/>
      <c r="FH72" s="939"/>
      <c r="FI72" s="939"/>
      <c r="FJ72" s="939"/>
      <c r="FK72" s="939"/>
      <c r="FL72" s="939"/>
      <c r="FM72" s="939"/>
      <c r="FN72" s="939"/>
      <c r="FO72" s="939"/>
      <c r="FP72" s="939"/>
      <c r="FQ72" s="939"/>
      <c r="FR72" s="939"/>
      <c r="FS72" s="939"/>
      <c r="FT72" s="939"/>
      <c r="FU72" s="939"/>
      <c r="FV72" s="939"/>
      <c r="FW72" s="939"/>
      <c r="FX72" s="939"/>
      <c r="FY72" s="939"/>
      <c r="FZ72" s="939"/>
      <c r="GA72" s="939"/>
      <c r="GB72" s="939"/>
      <c r="GC72" s="939"/>
      <c r="GD72" s="939"/>
      <c r="GE72" s="939"/>
      <c r="GF72" s="939"/>
      <c r="GG72" s="939"/>
      <c r="GH72" s="939"/>
      <c r="GI72" s="939"/>
      <c r="GJ72" s="939"/>
      <c r="GK72" s="939"/>
      <c r="GL72" s="939"/>
      <c r="GM72" s="939"/>
      <c r="GN72" s="939"/>
      <c r="GO72" s="939"/>
      <c r="GP72" s="939"/>
      <c r="GQ72" s="939"/>
      <c r="GR72" s="939"/>
      <c r="GS72" s="939"/>
      <c r="GT72" s="939"/>
      <c r="GU72" s="939"/>
      <c r="GV72" s="939"/>
      <c r="GW72" s="939"/>
      <c r="GX72" s="939"/>
      <c r="GY72" s="939"/>
      <c r="GZ72" s="939"/>
      <c r="HA72" s="939"/>
      <c r="HB72" s="939"/>
      <c r="HC72" s="939"/>
      <c r="HD72" s="939"/>
      <c r="HE72" s="939"/>
      <c r="HF72" s="939"/>
      <c r="HG72" s="939"/>
      <c r="HH72" s="939"/>
      <c r="HI72" s="939"/>
      <c r="HJ72" s="939"/>
      <c r="HK72" s="939"/>
      <c r="HL72" s="939"/>
      <c r="HM72" s="939"/>
      <c r="HN72" s="939"/>
      <c r="HO72" s="939"/>
      <c r="HP72" s="939"/>
      <c r="HQ72" s="939"/>
      <c r="HR72" s="939"/>
      <c r="HS72" s="939"/>
      <c r="HT72" s="939"/>
      <c r="HU72" s="939"/>
      <c r="HV72" s="939"/>
      <c r="HW72" s="939"/>
      <c r="HX72" s="939"/>
      <c r="HY72" s="939"/>
      <c r="HZ72" s="939"/>
      <c r="IA72" s="939"/>
      <c r="IB72" s="939"/>
      <c r="IC72" s="939"/>
      <c r="ID72" s="939"/>
      <c r="IE72" s="939"/>
      <c r="IF72" s="939"/>
      <c r="IG72" s="939"/>
      <c r="IH72" s="939"/>
      <c r="II72" s="939"/>
      <c r="IJ72" s="939"/>
      <c r="IK72" s="939"/>
      <c r="IL72" s="939"/>
      <c r="IM72" s="939"/>
      <c r="IN72" s="939"/>
      <c r="IO72" s="939"/>
      <c r="IP72" s="939"/>
      <c r="IQ72" s="939"/>
      <c r="IR72" s="939"/>
      <c r="IS72" s="939"/>
      <c r="IT72" s="939"/>
      <c r="IU72" s="939"/>
      <c r="IV72" s="939"/>
      <c r="IW72" s="939"/>
      <c r="IX72" s="939"/>
      <c r="IY72" s="939"/>
      <c r="IZ72" s="939"/>
      <c r="JA72" s="939"/>
      <c r="JB72" s="939"/>
      <c r="JC72" s="939"/>
      <c r="JD72" s="939"/>
      <c r="JE72" s="939"/>
      <c r="JF72" s="939"/>
      <c r="JG72" s="939"/>
      <c r="JH72" s="939"/>
      <c r="JI72" s="939"/>
      <c r="JJ72" s="939"/>
      <c r="JK72" s="939"/>
      <c r="JL72" s="939"/>
      <c r="JM72" s="939"/>
      <c r="JN72" s="939"/>
      <c r="JO72" s="939"/>
      <c r="JP72" s="939"/>
      <c r="JQ72" s="939"/>
      <c r="JR72" s="939"/>
      <c r="JS72" s="939"/>
      <c r="JT72" s="939"/>
      <c r="JU72" s="939"/>
      <c r="JV72" s="939"/>
      <c r="JW72" s="939"/>
      <c r="JX72" s="939"/>
      <c r="JY72" s="939"/>
      <c r="JZ72" s="939"/>
      <c r="KA72" s="939"/>
      <c r="KB72" s="939"/>
      <c r="KC72" s="939"/>
      <c r="KD72" s="939"/>
      <c r="KE72" s="939"/>
      <c r="KF72" s="939"/>
      <c r="KG72" s="939"/>
      <c r="KH72" s="939"/>
      <c r="KI72" s="939"/>
      <c r="KJ72" s="939"/>
      <c r="KK72" s="939"/>
      <c r="KL72" s="939"/>
      <c r="KM72" s="939"/>
      <c r="KN72" s="939"/>
      <c r="KO72" s="939"/>
      <c r="KP72" s="939"/>
      <c r="KQ72" s="939"/>
      <c r="KR72" s="939"/>
      <c r="KS72" s="939"/>
      <c r="KT72" s="939"/>
      <c r="KU72" s="939"/>
      <c r="KV72" s="939"/>
      <c r="KW72" s="939"/>
      <c r="KX72" s="939"/>
      <c r="KY72" s="939"/>
      <c r="KZ72" s="939"/>
      <c r="LA72" s="939"/>
      <c r="LB72" s="939"/>
      <c r="LC72" s="939"/>
      <c r="LD72" s="939"/>
      <c r="LE72" s="939"/>
      <c r="LF72" s="939"/>
      <c r="LG72" s="939"/>
      <c r="LH72" s="939"/>
      <c r="LI72" s="939"/>
      <c r="LJ72" s="939"/>
      <c r="LK72" s="939"/>
      <c r="LL72" s="939"/>
      <c r="LM72" s="939"/>
      <c r="LN72" s="939"/>
      <c r="LO72" s="939"/>
      <c r="LP72" s="939"/>
      <c r="LQ72" s="939"/>
      <c r="LR72" s="939"/>
      <c r="LS72" s="939"/>
      <c r="LT72" s="939"/>
      <c r="LU72" s="939"/>
      <c r="LV72" s="939"/>
      <c r="LW72" s="939"/>
      <c r="LX72" s="939"/>
      <c r="LY72" s="939"/>
      <c r="LZ72" s="939"/>
      <c r="MA72" s="939"/>
      <c r="MB72" s="939"/>
      <c r="MC72" s="939"/>
      <c r="MD72" s="939"/>
      <c r="ME72" s="939"/>
      <c r="MF72" s="939"/>
      <c r="MG72" s="939"/>
      <c r="MH72" s="939"/>
      <c r="MI72" s="939"/>
      <c r="MJ72" s="939"/>
      <c r="MK72" s="939"/>
      <c r="ML72" s="939"/>
      <c r="MM72" s="939"/>
      <c r="MN72" s="939"/>
      <c r="MO72" s="939"/>
      <c r="MP72" s="939"/>
      <c r="MQ72" s="939"/>
      <c r="MR72" s="939"/>
      <c r="MS72" s="939"/>
      <c r="MT72" s="939"/>
      <c r="MU72" s="939"/>
      <c r="MV72" s="939"/>
      <c r="MW72" s="939"/>
      <c r="MX72" s="939"/>
      <c r="MY72" s="939"/>
      <c r="MZ72" s="939"/>
      <c r="NA72" s="939"/>
      <c r="NB72" s="939"/>
      <c r="NC72" s="939"/>
      <c r="ND72" s="939"/>
      <c r="NE72" s="939"/>
      <c r="NF72" s="939"/>
      <c r="NG72" s="939"/>
      <c r="NH72" s="939"/>
      <c r="NI72" s="939"/>
      <c r="NJ72" s="939"/>
      <c r="NK72" s="939"/>
      <c r="NL72" s="939"/>
      <c r="NM72" s="939"/>
      <c r="NN72" s="939"/>
    </row>
    <row r="73" spans="1:378" s="958" customFormat="1" ht="24" hidden="1" outlineLevel="1">
      <c r="A73" s="988" t="str">
        <f t="shared" si="38"/>
        <v>5.28</v>
      </c>
      <c r="B73" s="949" t="str">
        <f>B70&amp;" Post Review Modifications - If Applicable"</f>
        <v>Communication &amp; Network Post Review Modifications - If Applicable</v>
      </c>
      <c r="C73" s="1028"/>
      <c r="D73" s="950"/>
      <c r="E73" s="951"/>
      <c r="F73" s="961">
        <f>G72</f>
        <v>46146</v>
      </c>
      <c r="G73" s="962">
        <f>IF(ISBLANK(F73)," - ",IF(H73=0,F73,WORKDAY.INTL(F73,H73,1,Data!$C$3:$C$57)))</f>
        <v>46153</v>
      </c>
      <c r="H73" s="952">
        <v>5</v>
      </c>
      <c r="I73" s="953">
        <v>0</v>
      </c>
      <c r="J73" s="953">
        <f t="shared" ca="1" si="45"/>
        <v>0</v>
      </c>
      <c r="K73" s="938"/>
      <c r="L73" s="955"/>
      <c r="M73" s="955"/>
      <c r="N73" s="968"/>
      <c r="O73" s="948"/>
      <c r="P73" s="948"/>
      <c r="Q73" s="948"/>
      <c r="R73" s="948"/>
      <c r="S73" s="948"/>
      <c r="T73" s="948"/>
      <c r="U73" s="948"/>
      <c r="V73" s="948"/>
      <c r="W73" s="948"/>
      <c r="X73" s="948"/>
      <c r="Y73" s="948"/>
      <c r="Z73" s="948"/>
      <c r="AA73" s="948"/>
      <c r="AB73" s="948"/>
      <c r="AC73" s="948"/>
      <c r="AD73" s="948"/>
      <c r="AE73" s="948"/>
      <c r="AF73" s="948"/>
      <c r="AG73" s="948"/>
      <c r="AH73" s="948"/>
      <c r="AI73" s="948"/>
      <c r="AJ73" s="948"/>
      <c r="AK73" s="948"/>
      <c r="AL73" s="948"/>
      <c r="AM73" s="948"/>
      <c r="AN73" s="948"/>
      <c r="AO73" s="948"/>
      <c r="AP73" s="948"/>
      <c r="AQ73" s="948"/>
      <c r="AR73" s="948"/>
      <c r="AS73" s="948"/>
      <c r="AT73" s="948"/>
      <c r="AU73" s="948"/>
      <c r="AV73" s="948"/>
      <c r="AW73" s="948"/>
      <c r="AX73" s="948"/>
      <c r="AY73" s="948"/>
      <c r="AZ73" s="948"/>
      <c r="BA73" s="948"/>
      <c r="BB73" s="948"/>
      <c r="BC73" s="948"/>
      <c r="BD73" s="948"/>
      <c r="BE73" s="948"/>
      <c r="BF73" s="948"/>
      <c r="BG73" s="948"/>
      <c r="BH73" s="948"/>
      <c r="BI73" s="948"/>
      <c r="BJ73" s="948"/>
      <c r="BK73" s="948"/>
      <c r="BL73" s="948"/>
      <c r="BM73" s="948"/>
      <c r="BN73" s="948"/>
      <c r="BO73" s="948"/>
      <c r="BP73" s="948"/>
      <c r="BQ73" s="948"/>
      <c r="BR73" s="948"/>
      <c r="BS73" s="948"/>
      <c r="BT73" s="948"/>
      <c r="BU73" s="948"/>
      <c r="BV73" s="948"/>
      <c r="BW73" s="948"/>
      <c r="BX73" s="948"/>
      <c r="BY73" s="948"/>
      <c r="BZ73" s="948"/>
      <c r="CA73" s="948"/>
      <c r="CB73" s="948"/>
      <c r="CC73" s="948"/>
      <c r="CD73" s="948"/>
      <c r="CE73" s="948"/>
      <c r="CF73" s="948"/>
      <c r="CG73" s="948"/>
      <c r="CH73" s="948"/>
      <c r="CI73" s="948"/>
      <c r="CJ73" s="948"/>
      <c r="CK73" s="948"/>
      <c r="CL73" s="948"/>
      <c r="CM73" s="948"/>
      <c r="CN73" s="948"/>
      <c r="CO73" s="948"/>
      <c r="CP73" s="948"/>
      <c r="CQ73" s="948"/>
      <c r="CR73" s="948"/>
      <c r="CS73" s="948"/>
      <c r="CT73" s="948"/>
      <c r="CU73" s="948"/>
      <c r="CV73" s="948"/>
      <c r="CW73" s="948"/>
      <c r="CX73" s="948"/>
      <c r="CY73" s="948"/>
      <c r="CZ73" s="948"/>
      <c r="DA73" s="948"/>
      <c r="DB73" s="948"/>
      <c r="DC73" s="948"/>
      <c r="DD73" s="948"/>
      <c r="DE73" s="948"/>
      <c r="DF73" s="948"/>
      <c r="DG73" s="948"/>
      <c r="DH73" s="948"/>
      <c r="DI73" s="948"/>
      <c r="DJ73" s="948"/>
      <c r="DK73" s="948"/>
      <c r="DL73" s="948"/>
      <c r="DM73" s="948"/>
      <c r="DN73" s="948"/>
      <c r="DO73" s="948"/>
      <c r="DP73" s="948"/>
      <c r="DQ73" s="948"/>
      <c r="DR73" s="948"/>
      <c r="DS73" s="948"/>
      <c r="DT73" s="948"/>
      <c r="DU73" s="948"/>
      <c r="DV73" s="948"/>
      <c r="DW73" s="948"/>
      <c r="DX73" s="948"/>
      <c r="DY73" s="948"/>
      <c r="DZ73" s="948"/>
      <c r="EA73" s="948"/>
      <c r="EB73" s="948"/>
      <c r="EC73" s="948"/>
      <c r="ED73" s="948"/>
      <c r="EE73" s="948"/>
      <c r="EF73" s="948"/>
      <c r="EG73" s="948"/>
      <c r="EH73" s="948"/>
      <c r="EI73" s="948"/>
      <c r="EJ73" s="948"/>
      <c r="EK73" s="948"/>
      <c r="EL73" s="948"/>
      <c r="EM73" s="948"/>
      <c r="EN73" s="948"/>
      <c r="EO73" s="948"/>
      <c r="EP73" s="948"/>
      <c r="EQ73" s="948"/>
      <c r="ER73" s="948"/>
      <c r="ES73" s="948"/>
      <c r="ET73" s="948"/>
      <c r="EU73" s="948"/>
      <c r="EV73" s="948"/>
      <c r="EW73" s="948"/>
      <c r="EX73" s="948"/>
      <c r="EY73" s="948"/>
      <c r="EZ73" s="948"/>
      <c r="FA73" s="948"/>
      <c r="FB73" s="948"/>
      <c r="FC73" s="948"/>
      <c r="FD73" s="948"/>
      <c r="FE73" s="948"/>
      <c r="FF73" s="948"/>
      <c r="FG73" s="948"/>
      <c r="FH73" s="948"/>
      <c r="FI73" s="948"/>
      <c r="FJ73" s="948"/>
      <c r="FK73" s="948"/>
      <c r="FL73" s="948"/>
      <c r="FM73" s="948"/>
      <c r="FN73" s="948"/>
      <c r="FO73" s="948"/>
      <c r="FP73" s="948"/>
      <c r="FQ73" s="948"/>
      <c r="FR73" s="948"/>
      <c r="FS73" s="948"/>
      <c r="FT73" s="948"/>
      <c r="FU73" s="948"/>
      <c r="FV73" s="948"/>
      <c r="FW73" s="948"/>
      <c r="FX73" s="948"/>
      <c r="FY73" s="948"/>
      <c r="FZ73" s="948"/>
      <c r="GA73" s="948"/>
      <c r="GB73" s="948"/>
      <c r="GC73" s="948"/>
      <c r="GD73" s="948"/>
      <c r="GE73" s="948"/>
      <c r="GF73" s="948"/>
      <c r="GG73" s="948"/>
      <c r="GH73" s="948"/>
      <c r="GI73" s="948"/>
      <c r="GJ73" s="948"/>
      <c r="GK73" s="948"/>
      <c r="GL73" s="948"/>
      <c r="GM73" s="948"/>
      <c r="GN73" s="948"/>
      <c r="GO73" s="948"/>
      <c r="GP73" s="948"/>
      <c r="GQ73" s="948"/>
      <c r="GR73" s="948"/>
      <c r="GS73" s="948"/>
      <c r="GT73" s="948"/>
      <c r="GU73" s="948"/>
      <c r="GV73" s="948"/>
      <c r="GW73" s="948"/>
      <c r="GX73" s="948"/>
      <c r="GY73" s="948"/>
      <c r="GZ73" s="948"/>
      <c r="HA73" s="948"/>
      <c r="HB73" s="948"/>
      <c r="HC73" s="948"/>
      <c r="HD73" s="948"/>
      <c r="HE73" s="948"/>
      <c r="HF73" s="948"/>
      <c r="HG73" s="948"/>
      <c r="HH73" s="948"/>
      <c r="HI73" s="948"/>
      <c r="HJ73" s="948"/>
      <c r="HK73" s="948"/>
      <c r="HL73" s="948"/>
      <c r="HM73" s="948"/>
      <c r="HN73" s="948"/>
      <c r="HO73" s="948"/>
      <c r="HP73" s="948"/>
      <c r="HQ73" s="948"/>
      <c r="HR73" s="948"/>
      <c r="HS73" s="948"/>
      <c r="HT73" s="948"/>
      <c r="HU73" s="948"/>
      <c r="HV73" s="948"/>
      <c r="HW73" s="948"/>
      <c r="HX73" s="948"/>
      <c r="HY73" s="948"/>
      <c r="HZ73" s="948"/>
      <c r="IA73" s="948"/>
      <c r="IB73" s="948"/>
      <c r="IC73" s="948"/>
      <c r="ID73" s="948"/>
      <c r="IE73" s="948"/>
      <c r="IF73" s="948"/>
      <c r="IG73" s="948"/>
      <c r="IH73" s="948"/>
      <c r="II73" s="948"/>
      <c r="IJ73" s="948"/>
      <c r="IK73" s="948"/>
      <c r="IL73" s="948"/>
      <c r="IM73" s="948"/>
      <c r="IN73" s="948"/>
      <c r="IO73" s="948"/>
      <c r="IP73" s="948"/>
      <c r="IQ73" s="948"/>
      <c r="IR73" s="948"/>
      <c r="IS73" s="948"/>
      <c r="IT73" s="948"/>
      <c r="IU73" s="948"/>
      <c r="IV73" s="948"/>
      <c r="IW73" s="948"/>
      <c r="IX73" s="948"/>
      <c r="IY73" s="948"/>
      <c r="IZ73" s="948"/>
      <c r="JA73" s="948"/>
      <c r="JB73" s="948"/>
      <c r="JC73" s="948"/>
      <c r="JD73" s="948"/>
      <c r="JE73" s="948"/>
      <c r="JF73" s="948"/>
      <c r="JG73" s="948"/>
      <c r="JH73" s="948"/>
      <c r="JI73" s="948"/>
      <c r="JJ73" s="948"/>
      <c r="JK73" s="948"/>
      <c r="JL73" s="948"/>
      <c r="JM73" s="948"/>
      <c r="JN73" s="948"/>
      <c r="JO73" s="948"/>
      <c r="JP73" s="948"/>
      <c r="JQ73" s="948"/>
      <c r="JR73" s="948"/>
      <c r="JS73" s="948"/>
      <c r="JT73" s="948"/>
      <c r="JU73" s="948"/>
      <c r="JV73" s="948"/>
      <c r="JW73" s="948"/>
      <c r="JX73" s="948"/>
      <c r="JY73" s="948"/>
      <c r="JZ73" s="948"/>
      <c r="KA73" s="948"/>
      <c r="KB73" s="948"/>
      <c r="KC73" s="948"/>
      <c r="KD73" s="948"/>
      <c r="KE73" s="948"/>
      <c r="KF73" s="948"/>
      <c r="KG73" s="948"/>
      <c r="KH73" s="948"/>
      <c r="KI73" s="948"/>
      <c r="KJ73" s="948"/>
      <c r="KK73" s="948"/>
      <c r="KL73" s="948"/>
      <c r="KM73" s="948"/>
      <c r="KN73" s="948"/>
      <c r="KO73" s="948"/>
      <c r="KP73" s="948"/>
      <c r="KQ73" s="948"/>
      <c r="KR73" s="948"/>
      <c r="KS73" s="948"/>
      <c r="KT73" s="948"/>
      <c r="KU73" s="948"/>
      <c r="KV73" s="948"/>
      <c r="KW73" s="948"/>
      <c r="KX73" s="948"/>
      <c r="KY73" s="948"/>
      <c r="KZ73" s="948"/>
      <c r="LA73" s="948"/>
      <c r="LB73" s="948"/>
      <c r="LC73" s="948"/>
      <c r="LD73" s="948"/>
      <c r="LE73" s="948"/>
      <c r="LF73" s="948"/>
      <c r="LG73" s="948"/>
      <c r="LH73" s="948"/>
      <c r="LI73" s="948"/>
      <c r="LJ73" s="948"/>
      <c r="LK73" s="948"/>
      <c r="LL73" s="948"/>
      <c r="LM73" s="948"/>
      <c r="LN73" s="948"/>
      <c r="LO73" s="948"/>
      <c r="LP73" s="948"/>
      <c r="LQ73" s="948"/>
      <c r="LR73" s="948"/>
      <c r="LS73" s="948"/>
      <c r="LT73" s="948"/>
      <c r="LU73" s="948"/>
      <c r="LV73" s="948"/>
      <c r="LW73" s="948"/>
      <c r="LX73" s="948"/>
      <c r="LY73" s="948"/>
      <c r="LZ73" s="948"/>
      <c r="MA73" s="948"/>
      <c r="MB73" s="948"/>
      <c r="MC73" s="948"/>
      <c r="MD73" s="948"/>
      <c r="ME73" s="948"/>
      <c r="MF73" s="948"/>
      <c r="MG73" s="948"/>
      <c r="MH73" s="948"/>
      <c r="MI73" s="948"/>
      <c r="MJ73" s="948"/>
      <c r="MK73" s="948"/>
      <c r="ML73" s="948"/>
      <c r="MM73" s="948"/>
      <c r="MN73" s="948"/>
      <c r="MO73" s="948"/>
      <c r="MP73" s="948"/>
      <c r="MQ73" s="948"/>
      <c r="MR73" s="948"/>
      <c r="MS73" s="948"/>
      <c r="MT73" s="948"/>
      <c r="MU73" s="948"/>
      <c r="MV73" s="948"/>
      <c r="MW73" s="948"/>
      <c r="MX73" s="948"/>
      <c r="MY73" s="948"/>
      <c r="MZ73" s="948"/>
      <c r="NA73" s="948"/>
      <c r="NB73" s="948"/>
      <c r="NC73" s="948"/>
      <c r="ND73" s="948"/>
      <c r="NE73" s="948"/>
      <c r="NF73" s="948"/>
      <c r="NG73" s="948"/>
      <c r="NH73" s="948"/>
      <c r="NI73" s="948"/>
      <c r="NJ73" s="948"/>
      <c r="NK73" s="948"/>
      <c r="NL73" s="948"/>
      <c r="NM73" s="948"/>
      <c r="NN73" s="948"/>
    </row>
    <row r="74" spans="1:378" s="958" customFormat="1" ht="18.5" hidden="1" outlineLevel="1">
      <c r="A74" s="989" t="str">
        <f t="shared" si="38"/>
        <v>5.29</v>
      </c>
      <c r="B74" s="970" t="s">
        <v>617</v>
      </c>
      <c r="C74" s="1029"/>
      <c r="D74" s="971"/>
      <c r="E74" s="972"/>
      <c r="F74" s="973">
        <v>45940</v>
      </c>
      <c r="G74" s="974">
        <f>IF(ISBLANK(F74)," - ",IF(H74=0,F74,WORKDAY.INTL(F74,H74,1,Data!$C$3:$C$57)))</f>
        <v>46101</v>
      </c>
      <c r="H74" s="975">
        <v>90</v>
      </c>
      <c r="I74" s="976">
        <v>0.8</v>
      </c>
      <c r="J74" s="976">
        <f t="shared" ca="1" si="45"/>
        <v>0.89440993788819878</v>
      </c>
      <c r="K74" s="938"/>
      <c r="L74" s="955"/>
      <c r="M74" s="955"/>
      <c r="N74" s="968"/>
      <c r="O74" s="939"/>
      <c r="P74" s="939"/>
      <c r="Q74" s="939"/>
      <c r="R74" s="939"/>
      <c r="S74" s="939"/>
      <c r="T74" s="939"/>
      <c r="U74" s="939"/>
      <c r="V74" s="939"/>
      <c r="W74" s="939"/>
      <c r="X74" s="939"/>
      <c r="Y74" s="939"/>
      <c r="Z74" s="939"/>
      <c r="AA74" s="939"/>
      <c r="AB74" s="939"/>
      <c r="AC74" s="939"/>
      <c r="AD74" s="939"/>
      <c r="AE74" s="939"/>
      <c r="AF74" s="939"/>
      <c r="AG74" s="939"/>
      <c r="AH74" s="939"/>
      <c r="AI74" s="939"/>
      <c r="AJ74" s="939"/>
      <c r="AK74" s="939"/>
      <c r="AL74" s="939"/>
      <c r="AM74" s="939"/>
      <c r="AN74" s="939"/>
      <c r="AO74" s="939"/>
      <c r="AP74" s="939"/>
      <c r="AQ74" s="939"/>
      <c r="AR74" s="939"/>
      <c r="AS74" s="939"/>
      <c r="AT74" s="939"/>
      <c r="AU74" s="939"/>
      <c r="AV74" s="939"/>
      <c r="AW74" s="939"/>
      <c r="AX74" s="939"/>
      <c r="AY74" s="939"/>
      <c r="AZ74" s="939"/>
      <c r="BA74" s="939"/>
      <c r="BB74" s="939"/>
      <c r="BC74" s="939"/>
      <c r="BD74" s="939"/>
      <c r="BE74" s="939"/>
      <c r="BF74" s="939"/>
      <c r="BG74" s="939"/>
      <c r="BH74" s="939"/>
      <c r="BI74" s="939"/>
      <c r="BJ74" s="939"/>
      <c r="BK74" s="939"/>
      <c r="BL74" s="939"/>
      <c r="BM74" s="939"/>
      <c r="BN74" s="939"/>
      <c r="BO74" s="939"/>
      <c r="BP74" s="939"/>
      <c r="BQ74" s="939"/>
      <c r="BR74" s="939"/>
      <c r="BS74" s="939"/>
      <c r="BT74" s="939"/>
      <c r="BU74" s="939"/>
      <c r="BV74" s="939"/>
      <c r="BW74" s="939"/>
      <c r="BX74" s="939"/>
      <c r="BY74" s="939"/>
      <c r="BZ74" s="939"/>
      <c r="CA74" s="939"/>
      <c r="CB74" s="939"/>
      <c r="CC74" s="939"/>
      <c r="CD74" s="939"/>
      <c r="CE74" s="939"/>
      <c r="CF74" s="939"/>
      <c r="CG74" s="939"/>
      <c r="CH74" s="939"/>
      <c r="CI74" s="939"/>
      <c r="CJ74" s="939"/>
      <c r="CK74" s="939"/>
      <c r="CL74" s="939"/>
      <c r="CM74" s="939"/>
      <c r="CN74" s="939"/>
      <c r="CO74" s="939"/>
      <c r="CP74" s="939"/>
      <c r="CQ74" s="939"/>
      <c r="CR74" s="939"/>
      <c r="CS74" s="939"/>
      <c r="CT74" s="939"/>
      <c r="CU74" s="939"/>
      <c r="CV74" s="939"/>
      <c r="CW74" s="939"/>
      <c r="CX74" s="939"/>
      <c r="CY74" s="939"/>
      <c r="CZ74" s="939"/>
      <c r="DA74" s="939"/>
      <c r="DB74" s="939"/>
      <c r="DC74" s="939"/>
      <c r="DD74" s="939"/>
      <c r="DE74" s="939"/>
      <c r="DF74" s="939"/>
      <c r="DG74" s="939"/>
      <c r="DH74" s="939"/>
      <c r="DI74" s="939"/>
      <c r="DJ74" s="939"/>
      <c r="DK74" s="939"/>
      <c r="DL74" s="939"/>
      <c r="DM74" s="939"/>
      <c r="DN74" s="939"/>
      <c r="DO74" s="939"/>
      <c r="DP74" s="939"/>
      <c r="DQ74" s="939"/>
      <c r="DR74" s="939"/>
      <c r="DS74" s="939"/>
      <c r="DT74" s="939"/>
      <c r="DU74" s="939"/>
      <c r="DV74" s="939"/>
      <c r="DW74" s="939"/>
      <c r="DX74" s="939"/>
      <c r="DY74" s="939"/>
      <c r="DZ74" s="939"/>
      <c r="EA74" s="939"/>
      <c r="EB74" s="939"/>
      <c r="EC74" s="939"/>
      <c r="ED74" s="939"/>
      <c r="EE74" s="939"/>
      <c r="EF74" s="939"/>
      <c r="EG74" s="939"/>
      <c r="EH74" s="939"/>
      <c r="EI74" s="939"/>
      <c r="EJ74" s="939"/>
      <c r="EK74" s="939"/>
      <c r="EL74" s="939"/>
      <c r="EM74" s="939"/>
      <c r="EN74" s="939"/>
      <c r="EO74" s="939"/>
      <c r="EP74" s="939"/>
      <c r="EQ74" s="939"/>
      <c r="ER74" s="939"/>
      <c r="ES74" s="939"/>
      <c r="ET74" s="939"/>
      <c r="EU74" s="939"/>
      <c r="EV74" s="939"/>
      <c r="EW74" s="939"/>
      <c r="EX74" s="939"/>
      <c r="EY74" s="939"/>
      <c r="EZ74" s="939"/>
      <c r="FA74" s="939"/>
      <c r="FB74" s="939"/>
      <c r="FC74" s="939"/>
      <c r="FD74" s="939"/>
      <c r="FE74" s="939"/>
      <c r="FF74" s="939"/>
      <c r="FG74" s="939"/>
      <c r="FH74" s="939"/>
      <c r="FI74" s="939"/>
      <c r="FJ74" s="939"/>
      <c r="FK74" s="939"/>
      <c r="FL74" s="939"/>
      <c r="FM74" s="939"/>
      <c r="FN74" s="939"/>
      <c r="FO74" s="939"/>
      <c r="FP74" s="939"/>
      <c r="FQ74" s="939"/>
      <c r="FR74" s="939"/>
      <c r="FS74" s="939"/>
      <c r="FT74" s="939"/>
      <c r="FU74" s="939"/>
      <c r="FV74" s="939"/>
      <c r="FW74" s="939"/>
      <c r="FX74" s="939"/>
      <c r="FY74" s="939"/>
      <c r="FZ74" s="939"/>
      <c r="GA74" s="939"/>
      <c r="GB74" s="939"/>
      <c r="GC74" s="939"/>
      <c r="GD74" s="939"/>
      <c r="GE74" s="939"/>
      <c r="GF74" s="939"/>
      <c r="GG74" s="939"/>
      <c r="GH74" s="939"/>
      <c r="GI74" s="939"/>
      <c r="GJ74" s="939"/>
      <c r="GK74" s="939"/>
      <c r="GL74" s="939"/>
      <c r="GM74" s="939"/>
      <c r="GN74" s="939"/>
      <c r="GO74" s="939"/>
      <c r="GP74" s="939"/>
      <c r="GQ74" s="939"/>
      <c r="GR74" s="939"/>
      <c r="GS74" s="939"/>
      <c r="GT74" s="939"/>
      <c r="GU74" s="939"/>
      <c r="GV74" s="939"/>
      <c r="GW74" s="939"/>
      <c r="GX74" s="939"/>
      <c r="GY74" s="939"/>
      <c r="GZ74" s="939"/>
      <c r="HA74" s="939"/>
      <c r="HB74" s="939"/>
      <c r="HC74" s="939"/>
      <c r="HD74" s="939"/>
      <c r="HE74" s="939"/>
      <c r="HF74" s="939"/>
      <c r="HG74" s="939"/>
      <c r="HH74" s="939"/>
      <c r="HI74" s="939"/>
      <c r="HJ74" s="939"/>
      <c r="HK74" s="939"/>
      <c r="HL74" s="939"/>
      <c r="HM74" s="939"/>
      <c r="HN74" s="939"/>
      <c r="HO74" s="939"/>
      <c r="HP74" s="939"/>
      <c r="HQ74" s="939"/>
      <c r="HR74" s="939"/>
      <c r="HS74" s="939"/>
      <c r="HT74" s="939"/>
      <c r="HU74" s="939"/>
      <c r="HV74" s="939"/>
      <c r="HW74" s="939"/>
      <c r="HX74" s="939"/>
      <c r="HY74" s="939"/>
      <c r="HZ74" s="939"/>
      <c r="IA74" s="939"/>
      <c r="IB74" s="939"/>
      <c r="IC74" s="939"/>
      <c r="ID74" s="939"/>
      <c r="IE74" s="939"/>
      <c r="IF74" s="939"/>
      <c r="IG74" s="939"/>
      <c r="IH74" s="939"/>
      <c r="II74" s="939"/>
      <c r="IJ74" s="939"/>
      <c r="IK74" s="939"/>
      <c r="IL74" s="939"/>
      <c r="IM74" s="939"/>
      <c r="IN74" s="939"/>
      <c r="IO74" s="939"/>
      <c r="IP74" s="939"/>
      <c r="IQ74" s="939"/>
      <c r="IR74" s="939"/>
      <c r="IS74" s="939"/>
      <c r="IT74" s="939"/>
      <c r="IU74" s="939"/>
      <c r="IV74" s="939"/>
      <c r="IW74" s="939"/>
      <c r="IX74" s="939"/>
      <c r="IY74" s="939"/>
      <c r="IZ74" s="939"/>
      <c r="JA74" s="939"/>
      <c r="JB74" s="939"/>
      <c r="JC74" s="939"/>
      <c r="JD74" s="939"/>
      <c r="JE74" s="939"/>
      <c r="JF74" s="939"/>
      <c r="JG74" s="939"/>
      <c r="JH74" s="939"/>
      <c r="JI74" s="939"/>
      <c r="JJ74" s="939"/>
      <c r="JK74" s="939"/>
      <c r="JL74" s="939"/>
      <c r="JM74" s="939"/>
      <c r="JN74" s="939"/>
      <c r="JO74" s="939"/>
      <c r="JP74" s="939"/>
      <c r="JQ74" s="939"/>
      <c r="JR74" s="939"/>
      <c r="JS74" s="939"/>
      <c r="JT74" s="939"/>
      <c r="JU74" s="939"/>
      <c r="JV74" s="939"/>
      <c r="JW74" s="939"/>
      <c r="JX74" s="939"/>
      <c r="JY74" s="939"/>
      <c r="JZ74" s="939"/>
      <c r="KA74" s="939"/>
      <c r="KB74" s="939"/>
      <c r="KC74" s="939"/>
      <c r="KD74" s="939"/>
      <c r="KE74" s="939"/>
      <c r="KF74" s="939"/>
      <c r="KG74" s="939"/>
      <c r="KH74" s="939"/>
      <c r="KI74" s="939"/>
      <c r="KJ74" s="939"/>
      <c r="KK74" s="939"/>
      <c r="KL74" s="939"/>
      <c r="KM74" s="939"/>
      <c r="KN74" s="939"/>
      <c r="KO74" s="939"/>
      <c r="KP74" s="939"/>
      <c r="KQ74" s="939"/>
      <c r="KR74" s="939"/>
      <c r="KS74" s="939"/>
      <c r="KT74" s="939"/>
      <c r="KU74" s="939"/>
      <c r="KV74" s="939"/>
      <c r="KW74" s="939"/>
      <c r="KX74" s="939"/>
      <c r="KY74" s="939"/>
      <c r="KZ74" s="939"/>
      <c r="LA74" s="939"/>
      <c r="LB74" s="939"/>
      <c r="LC74" s="939"/>
      <c r="LD74" s="939"/>
      <c r="LE74" s="939"/>
      <c r="LF74" s="939"/>
      <c r="LG74" s="939"/>
      <c r="LH74" s="939"/>
      <c r="LI74" s="939"/>
      <c r="LJ74" s="939"/>
      <c r="LK74" s="939"/>
      <c r="LL74" s="939"/>
      <c r="LM74" s="939"/>
      <c r="LN74" s="939"/>
      <c r="LO74" s="939"/>
      <c r="LP74" s="939"/>
      <c r="LQ74" s="939"/>
      <c r="LR74" s="939"/>
      <c r="LS74" s="939"/>
      <c r="LT74" s="939"/>
      <c r="LU74" s="939"/>
      <c r="LV74" s="939"/>
      <c r="LW74" s="939"/>
      <c r="LX74" s="939"/>
      <c r="LY74" s="939"/>
      <c r="LZ74" s="939"/>
      <c r="MA74" s="939"/>
      <c r="MB74" s="939"/>
      <c r="MC74" s="939"/>
      <c r="MD74" s="939"/>
      <c r="ME74" s="939"/>
      <c r="MF74" s="939"/>
      <c r="MG74" s="939"/>
      <c r="MH74" s="939"/>
      <c r="MI74" s="939"/>
      <c r="MJ74" s="939"/>
      <c r="MK74" s="939"/>
      <c r="ML74" s="939"/>
      <c r="MM74" s="939"/>
      <c r="MN74" s="939"/>
      <c r="MO74" s="939"/>
      <c r="MP74" s="939"/>
      <c r="MQ74" s="939"/>
      <c r="MR74" s="939"/>
      <c r="MS74" s="939"/>
      <c r="MT74" s="939"/>
      <c r="MU74" s="939"/>
      <c r="MV74" s="939"/>
      <c r="MW74" s="939"/>
      <c r="MX74" s="939"/>
      <c r="MY74" s="939"/>
      <c r="MZ74" s="939"/>
      <c r="NA74" s="939"/>
      <c r="NB74" s="939"/>
      <c r="NC74" s="939"/>
      <c r="ND74" s="939"/>
      <c r="NE74" s="939"/>
      <c r="NF74" s="939"/>
      <c r="NG74" s="939"/>
      <c r="NH74" s="939"/>
      <c r="NI74" s="939"/>
      <c r="NJ74" s="939"/>
      <c r="NK74" s="939"/>
      <c r="NL74" s="939"/>
      <c r="NM74" s="939"/>
      <c r="NN74" s="939"/>
    </row>
    <row r="75" spans="1:378" s="958" customFormat="1" ht="18.5" hidden="1" outlineLevel="1">
      <c r="A75" s="987" t="str">
        <f t="shared" si="38"/>
        <v>5.30</v>
      </c>
      <c r="B75" s="940" t="s">
        <v>1460</v>
      </c>
      <c r="C75" s="1027"/>
      <c r="D75" s="941"/>
      <c r="E75" s="935"/>
      <c r="F75" s="959">
        <f>G74</f>
        <v>46101</v>
      </c>
      <c r="G75" s="960">
        <f>IF(ISBLANK(F75)," - ",IF(H75=0,F75,WORKDAY.INTL(F75,H75,1,Data!$C$3:$C$57)))</f>
        <v>46108</v>
      </c>
      <c r="H75" s="936">
        <v>5</v>
      </c>
      <c r="I75" s="937">
        <v>0</v>
      </c>
      <c r="J75" s="937">
        <f t="shared" ca="1" si="45"/>
        <v>0</v>
      </c>
      <c r="K75" s="938"/>
      <c r="L75" s="955"/>
      <c r="M75" s="955"/>
      <c r="N75" s="968"/>
      <c r="O75" s="939"/>
      <c r="P75" s="939"/>
      <c r="Q75" s="939"/>
      <c r="R75" s="939"/>
      <c r="S75" s="939"/>
      <c r="T75" s="939"/>
      <c r="U75" s="939"/>
      <c r="V75" s="939"/>
      <c r="W75" s="939"/>
      <c r="X75" s="939"/>
      <c r="Y75" s="939"/>
      <c r="Z75" s="939"/>
      <c r="AA75" s="939"/>
      <c r="AB75" s="939"/>
      <c r="AC75" s="939"/>
      <c r="AD75" s="939"/>
      <c r="AE75" s="939"/>
      <c r="AF75" s="939"/>
      <c r="AG75" s="939"/>
      <c r="AH75" s="939"/>
      <c r="AI75" s="939"/>
      <c r="AJ75" s="939"/>
      <c r="AK75" s="939"/>
      <c r="AL75" s="939"/>
      <c r="AM75" s="939"/>
      <c r="AN75" s="939"/>
      <c r="AO75" s="939"/>
      <c r="AP75" s="939"/>
      <c r="AQ75" s="939"/>
      <c r="AR75" s="939"/>
      <c r="AS75" s="939"/>
      <c r="AT75" s="939"/>
      <c r="AU75" s="939"/>
      <c r="AV75" s="939"/>
      <c r="AW75" s="939"/>
      <c r="AX75" s="939"/>
      <c r="AY75" s="939"/>
      <c r="AZ75" s="939"/>
      <c r="BA75" s="939"/>
      <c r="BB75" s="939"/>
      <c r="BC75" s="939"/>
      <c r="BD75" s="939"/>
      <c r="BE75" s="939"/>
      <c r="BF75" s="939"/>
      <c r="BG75" s="939"/>
      <c r="BH75" s="939"/>
      <c r="BI75" s="939"/>
      <c r="BJ75" s="939"/>
      <c r="BK75" s="939"/>
      <c r="BL75" s="939"/>
      <c r="BM75" s="939"/>
      <c r="BN75" s="939"/>
      <c r="BO75" s="939"/>
      <c r="BP75" s="939"/>
      <c r="BQ75" s="939"/>
      <c r="BR75" s="939"/>
      <c r="BS75" s="939"/>
      <c r="BT75" s="939"/>
      <c r="BU75" s="939"/>
      <c r="BV75" s="939"/>
      <c r="BW75" s="939"/>
      <c r="BX75" s="939"/>
      <c r="BY75" s="939"/>
      <c r="BZ75" s="939"/>
      <c r="CA75" s="939"/>
      <c r="CB75" s="939"/>
      <c r="CC75" s="939"/>
      <c r="CD75" s="939"/>
      <c r="CE75" s="939"/>
      <c r="CF75" s="939"/>
      <c r="CG75" s="939"/>
      <c r="CH75" s="939"/>
      <c r="CI75" s="939"/>
      <c r="CJ75" s="939"/>
      <c r="CK75" s="939"/>
      <c r="CL75" s="939"/>
      <c r="CM75" s="939"/>
      <c r="CN75" s="939"/>
      <c r="CO75" s="939"/>
      <c r="CP75" s="939"/>
      <c r="CQ75" s="939"/>
      <c r="CR75" s="939"/>
      <c r="CS75" s="939"/>
      <c r="CT75" s="939"/>
      <c r="CU75" s="939"/>
      <c r="CV75" s="939"/>
      <c r="CW75" s="939"/>
      <c r="CX75" s="939"/>
      <c r="CY75" s="939"/>
      <c r="CZ75" s="939"/>
      <c r="DA75" s="939"/>
      <c r="DB75" s="939"/>
      <c r="DC75" s="939"/>
      <c r="DD75" s="939"/>
      <c r="DE75" s="939"/>
      <c r="DF75" s="939"/>
      <c r="DG75" s="939"/>
      <c r="DH75" s="939"/>
      <c r="DI75" s="939"/>
      <c r="DJ75" s="939"/>
      <c r="DK75" s="939"/>
      <c r="DL75" s="939"/>
      <c r="DM75" s="939"/>
      <c r="DN75" s="939"/>
      <c r="DO75" s="939"/>
      <c r="DP75" s="939"/>
      <c r="DQ75" s="939"/>
      <c r="DR75" s="939"/>
      <c r="DS75" s="939"/>
      <c r="DT75" s="939"/>
      <c r="DU75" s="939"/>
      <c r="DV75" s="939"/>
      <c r="DW75" s="939"/>
      <c r="DX75" s="939"/>
      <c r="DY75" s="939"/>
      <c r="DZ75" s="939"/>
      <c r="EA75" s="939"/>
      <c r="EB75" s="939"/>
      <c r="EC75" s="939"/>
      <c r="ED75" s="939"/>
      <c r="EE75" s="939"/>
      <c r="EF75" s="939"/>
      <c r="EG75" s="939"/>
      <c r="EH75" s="939"/>
      <c r="EI75" s="939"/>
      <c r="EJ75" s="939"/>
      <c r="EK75" s="939"/>
      <c r="EL75" s="939"/>
      <c r="EM75" s="939"/>
      <c r="EN75" s="939"/>
      <c r="EO75" s="939"/>
      <c r="EP75" s="939"/>
      <c r="EQ75" s="939"/>
      <c r="ER75" s="939"/>
      <c r="ES75" s="939"/>
      <c r="ET75" s="939"/>
      <c r="EU75" s="939"/>
      <c r="EV75" s="939"/>
      <c r="EW75" s="939"/>
      <c r="EX75" s="939"/>
      <c r="EY75" s="939"/>
      <c r="EZ75" s="939"/>
      <c r="FA75" s="939"/>
      <c r="FB75" s="939"/>
      <c r="FC75" s="939"/>
      <c r="FD75" s="939"/>
      <c r="FE75" s="939"/>
      <c r="FF75" s="939"/>
      <c r="FG75" s="939"/>
      <c r="FH75" s="939"/>
      <c r="FI75" s="939"/>
      <c r="FJ75" s="939"/>
      <c r="FK75" s="939"/>
      <c r="FL75" s="939"/>
      <c r="FM75" s="939"/>
      <c r="FN75" s="939"/>
      <c r="FO75" s="939"/>
      <c r="FP75" s="939"/>
      <c r="FQ75" s="939"/>
      <c r="FR75" s="939"/>
      <c r="FS75" s="939"/>
      <c r="FT75" s="939"/>
      <c r="FU75" s="939"/>
      <c r="FV75" s="939"/>
      <c r="FW75" s="939"/>
      <c r="FX75" s="939"/>
      <c r="FY75" s="939"/>
      <c r="FZ75" s="939"/>
      <c r="GA75" s="939"/>
      <c r="GB75" s="939"/>
      <c r="GC75" s="939"/>
      <c r="GD75" s="939"/>
      <c r="GE75" s="939"/>
      <c r="GF75" s="939"/>
      <c r="GG75" s="939"/>
      <c r="GH75" s="939"/>
      <c r="GI75" s="939"/>
      <c r="GJ75" s="939"/>
      <c r="GK75" s="939"/>
      <c r="GL75" s="939"/>
      <c r="GM75" s="939"/>
      <c r="GN75" s="939"/>
      <c r="GO75" s="939"/>
      <c r="GP75" s="939"/>
      <c r="GQ75" s="939"/>
      <c r="GR75" s="939"/>
      <c r="GS75" s="939"/>
      <c r="GT75" s="939"/>
      <c r="GU75" s="939"/>
      <c r="GV75" s="939"/>
      <c r="GW75" s="939"/>
      <c r="GX75" s="939"/>
      <c r="GY75" s="939"/>
      <c r="GZ75" s="939"/>
      <c r="HA75" s="939"/>
      <c r="HB75" s="939"/>
      <c r="HC75" s="939"/>
      <c r="HD75" s="939"/>
      <c r="HE75" s="939"/>
      <c r="HF75" s="939"/>
      <c r="HG75" s="939"/>
      <c r="HH75" s="939"/>
      <c r="HI75" s="939"/>
      <c r="HJ75" s="939"/>
      <c r="HK75" s="939"/>
      <c r="HL75" s="939"/>
      <c r="HM75" s="939"/>
      <c r="HN75" s="939"/>
      <c r="HO75" s="939"/>
      <c r="HP75" s="939"/>
      <c r="HQ75" s="939"/>
      <c r="HR75" s="939"/>
      <c r="HS75" s="939"/>
      <c r="HT75" s="939"/>
      <c r="HU75" s="939"/>
      <c r="HV75" s="939"/>
      <c r="HW75" s="939"/>
      <c r="HX75" s="939"/>
      <c r="HY75" s="939"/>
      <c r="HZ75" s="939"/>
      <c r="IA75" s="939"/>
      <c r="IB75" s="939"/>
      <c r="IC75" s="939"/>
      <c r="ID75" s="939"/>
      <c r="IE75" s="939"/>
      <c r="IF75" s="939"/>
      <c r="IG75" s="939"/>
      <c r="IH75" s="939"/>
      <c r="II75" s="939"/>
      <c r="IJ75" s="939"/>
      <c r="IK75" s="939"/>
      <c r="IL75" s="939"/>
      <c r="IM75" s="939"/>
      <c r="IN75" s="939"/>
      <c r="IO75" s="939"/>
      <c r="IP75" s="939"/>
      <c r="IQ75" s="939"/>
      <c r="IR75" s="939"/>
      <c r="IS75" s="939"/>
      <c r="IT75" s="939"/>
      <c r="IU75" s="939"/>
      <c r="IV75" s="939"/>
      <c r="IW75" s="939"/>
      <c r="IX75" s="939"/>
      <c r="IY75" s="939"/>
      <c r="IZ75" s="939"/>
      <c r="JA75" s="939"/>
      <c r="JB75" s="939"/>
      <c r="JC75" s="939"/>
      <c r="JD75" s="939"/>
      <c r="JE75" s="939"/>
      <c r="JF75" s="939"/>
      <c r="JG75" s="939"/>
      <c r="JH75" s="939"/>
      <c r="JI75" s="939"/>
      <c r="JJ75" s="939"/>
      <c r="JK75" s="939"/>
      <c r="JL75" s="939"/>
      <c r="JM75" s="939"/>
      <c r="JN75" s="939"/>
      <c r="JO75" s="939"/>
      <c r="JP75" s="939"/>
      <c r="JQ75" s="939"/>
      <c r="JR75" s="939"/>
      <c r="JS75" s="939"/>
      <c r="JT75" s="939"/>
      <c r="JU75" s="939"/>
      <c r="JV75" s="939"/>
      <c r="JW75" s="939"/>
      <c r="JX75" s="939"/>
      <c r="JY75" s="939"/>
      <c r="JZ75" s="939"/>
      <c r="KA75" s="939"/>
      <c r="KB75" s="939"/>
      <c r="KC75" s="939"/>
      <c r="KD75" s="939"/>
      <c r="KE75" s="939"/>
      <c r="KF75" s="939"/>
      <c r="KG75" s="939"/>
      <c r="KH75" s="939"/>
      <c r="KI75" s="939"/>
      <c r="KJ75" s="939"/>
      <c r="KK75" s="939"/>
      <c r="KL75" s="939"/>
      <c r="KM75" s="939"/>
      <c r="KN75" s="939"/>
      <c r="KO75" s="939"/>
      <c r="KP75" s="939"/>
      <c r="KQ75" s="939"/>
      <c r="KR75" s="939"/>
      <c r="KS75" s="939"/>
      <c r="KT75" s="939"/>
      <c r="KU75" s="939"/>
      <c r="KV75" s="939"/>
      <c r="KW75" s="939"/>
      <c r="KX75" s="939"/>
      <c r="KY75" s="939"/>
      <c r="KZ75" s="939"/>
      <c r="LA75" s="939"/>
      <c r="LB75" s="939"/>
      <c r="LC75" s="939"/>
      <c r="LD75" s="939"/>
      <c r="LE75" s="939"/>
      <c r="LF75" s="939"/>
      <c r="LG75" s="939"/>
      <c r="LH75" s="939"/>
      <c r="LI75" s="939"/>
      <c r="LJ75" s="939"/>
      <c r="LK75" s="939"/>
      <c r="LL75" s="939"/>
      <c r="LM75" s="939"/>
      <c r="LN75" s="939"/>
      <c r="LO75" s="939"/>
      <c r="LP75" s="939"/>
      <c r="LQ75" s="939"/>
      <c r="LR75" s="939"/>
      <c r="LS75" s="939"/>
      <c r="LT75" s="939"/>
      <c r="LU75" s="939"/>
      <c r="LV75" s="939"/>
      <c r="LW75" s="939"/>
      <c r="LX75" s="939"/>
      <c r="LY75" s="939"/>
      <c r="LZ75" s="939"/>
      <c r="MA75" s="939"/>
      <c r="MB75" s="939"/>
      <c r="MC75" s="939"/>
      <c r="MD75" s="939"/>
      <c r="ME75" s="939"/>
      <c r="MF75" s="939"/>
      <c r="MG75" s="939"/>
      <c r="MH75" s="939"/>
      <c r="MI75" s="939"/>
      <c r="MJ75" s="939"/>
      <c r="MK75" s="939"/>
      <c r="ML75" s="939"/>
      <c r="MM75" s="939"/>
      <c r="MN75" s="939"/>
      <c r="MO75" s="939"/>
      <c r="MP75" s="939"/>
      <c r="MQ75" s="939"/>
      <c r="MR75" s="939"/>
      <c r="MS75" s="939"/>
      <c r="MT75" s="939"/>
      <c r="MU75" s="939"/>
      <c r="MV75" s="939"/>
      <c r="MW75" s="939"/>
      <c r="MX75" s="939"/>
      <c r="MY75" s="939"/>
      <c r="MZ75" s="939"/>
      <c r="NA75" s="939"/>
      <c r="NB75" s="939"/>
      <c r="NC75" s="939"/>
      <c r="ND75" s="939"/>
      <c r="NE75" s="939"/>
      <c r="NF75" s="939"/>
      <c r="NG75" s="939"/>
      <c r="NH75" s="939"/>
      <c r="NI75" s="939"/>
      <c r="NJ75" s="939"/>
      <c r="NK75" s="939"/>
      <c r="NL75" s="939"/>
      <c r="NM75" s="939"/>
      <c r="NN75" s="939"/>
    </row>
    <row r="76" spans="1:378" s="958" customFormat="1" ht="18.5" hidden="1" outlineLevel="1">
      <c r="A76" s="987" t="str">
        <f t="shared" si="38"/>
        <v>5.31</v>
      </c>
      <c r="B76" s="940" t="s">
        <v>1461</v>
      </c>
      <c r="C76" s="1027"/>
      <c r="D76" s="941"/>
      <c r="E76" s="935"/>
      <c r="F76" s="959">
        <f>G75</f>
        <v>46108</v>
      </c>
      <c r="G76" s="960">
        <f>IF(ISBLANK(F76)," - ",IF(H76=0,F76,WORKDAY.INTL(F76,H76,1,Data!$C$3:$C$57)))</f>
        <v>46119</v>
      </c>
      <c r="H76" s="936">
        <v>5</v>
      </c>
      <c r="I76" s="937">
        <v>0</v>
      </c>
      <c r="J76" s="937">
        <f t="shared" ca="1" si="45"/>
        <v>0</v>
      </c>
      <c r="K76" s="938"/>
      <c r="L76" s="955"/>
      <c r="M76" s="955"/>
      <c r="N76" s="968"/>
      <c r="O76" s="939"/>
      <c r="P76" s="939"/>
      <c r="Q76" s="939"/>
      <c r="R76" s="939"/>
      <c r="S76" s="939"/>
      <c r="T76" s="939"/>
      <c r="U76" s="939"/>
      <c r="V76" s="939"/>
      <c r="W76" s="939"/>
      <c r="X76" s="939"/>
      <c r="Y76" s="939"/>
      <c r="Z76" s="939"/>
      <c r="AA76" s="939"/>
      <c r="AB76" s="939"/>
      <c r="AC76" s="939"/>
      <c r="AD76" s="939"/>
      <c r="AE76" s="939"/>
      <c r="AF76" s="939"/>
      <c r="AG76" s="939"/>
      <c r="AH76" s="939"/>
      <c r="AI76" s="939"/>
      <c r="AJ76" s="939"/>
      <c r="AK76" s="939"/>
      <c r="AL76" s="939"/>
      <c r="AM76" s="939"/>
      <c r="AN76" s="939"/>
      <c r="AO76" s="939"/>
      <c r="AP76" s="939"/>
      <c r="AQ76" s="939"/>
      <c r="AR76" s="939"/>
      <c r="AS76" s="939"/>
      <c r="AT76" s="939"/>
      <c r="AU76" s="939"/>
      <c r="AV76" s="939"/>
      <c r="AW76" s="939"/>
      <c r="AX76" s="939"/>
      <c r="AY76" s="939"/>
      <c r="AZ76" s="939"/>
      <c r="BA76" s="939"/>
      <c r="BB76" s="939"/>
      <c r="BC76" s="939"/>
      <c r="BD76" s="939"/>
      <c r="BE76" s="939"/>
      <c r="BF76" s="939"/>
      <c r="BG76" s="939"/>
      <c r="BH76" s="939"/>
      <c r="BI76" s="939"/>
      <c r="BJ76" s="939"/>
      <c r="BK76" s="939"/>
      <c r="BL76" s="939"/>
      <c r="BM76" s="939"/>
      <c r="BN76" s="939"/>
      <c r="BO76" s="939"/>
      <c r="BP76" s="939"/>
      <c r="BQ76" s="939"/>
      <c r="BR76" s="939"/>
      <c r="BS76" s="939"/>
      <c r="BT76" s="939"/>
      <c r="BU76" s="939"/>
      <c r="BV76" s="939"/>
      <c r="BW76" s="939"/>
      <c r="BX76" s="939"/>
      <c r="BY76" s="939"/>
      <c r="BZ76" s="939"/>
      <c r="CA76" s="939"/>
      <c r="CB76" s="939"/>
      <c r="CC76" s="939"/>
      <c r="CD76" s="939"/>
      <c r="CE76" s="939"/>
      <c r="CF76" s="939"/>
      <c r="CG76" s="939"/>
      <c r="CH76" s="939"/>
      <c r="CI76" s="939"/>
      <c r="CJ76" s="939"/>
      <c r="CK76" s="939"/>
      <c r="CL76" s="939"/>
      <c r="CM76" s="939"/>
      <c r="CN76" s="939"/>
      <c r="CO76" s="939"/>
      <c r="CP76" s="939"/>
      <c r="CQ76" s="939"/>
      <c r="CR76" s="939"/>
      <c r="CS76" s="939"/>
      <c r="CT76" s="939"/>
      <c r="CU76" s="939"/>
      <c r="CV76" s="939"/>
      <c r="CW76" s="939"/>
      <c r="CX76" s="939"/>
      <c r="CY76" s="939"/>
      <c r="CZ76" s="939"/>
      <c r="DA76" s="939"/>
      <c r="DB76" s="939"/>
      <c r="DC76" s="939"/>
      <c r="DD76" s="939"/>
      <c r="DE76" s="939"/>
      <c r="DF76" s="939"/>
      <c r="DG76" s="939"/>
      <c r="DH76" s="939"/>
      <c r="DI76" s="939"/>
      <c r="DJ76" s="939"/>
      <c r="DK76" s="939"/>
      <c r="DL76" s="939"/>
      <c r="DM76" s="939"/>
      <c r="DN76" s="939"/>
      <c r="DO76" s="939"/>
      <c r="DP76" s="939"/>
      <c r="DQ76" s="939"/>
      <c r="DR76" s="939"/>
      <c r="DS76" s="939"/>
      <c r="DT76" s="939"/>
      <c r="DU76" s="939"/>
      <c r="DV76" s="939"/>
      <c r="DW76" s="939"/>
      <c r="DX76" s="939"/>
      <c r="DY76" s="939"/>
      <c r="DZ76" s="939"/>
      <c r="EA76" s="939"/>
      <c r="EB76" s="939"/>
      <c r="EC76" s="939"/>
      <c r="ED76" s="939"/>
      <c r="EE76" s="939"/>
      <c r="EF76" s="939"/>
      <c r="EG76" s="939"/>
      <c r="EH76" s="939"/>
      <c r="EI76" s="939"/>
      <c r="EJ76" s="939"/>
      <c r="EK76" s="939"/>
      <c r="EL76" s="939"/>
      <c r="EM76" s="939"/>
      <c r="EN76" s="939"/>
      <c r="EO76" s="939"/>
      <c r="EP76" s="939"/>
      <c r="EQ76" s="939"/>
      <c r="ER76" s="939"/>
      <c r="ES76" s="939"/>
      <c r="ET76" s="939"/>
      <c r="EU76" s="939"/>
      <c r="EV76" s="939"/>
      <c r="EW76" s="939"/>
      <c r="EX76" s="939"/>
      <c r="EY76" s="939"/>
      <c r="EZ76" s="939"/>
      <c r="FA76" s="939"/>
      <c r="FB76" s="939"/>
      <c r="FC76" s="939"/>
      <c r="FD76" s="939"/>
      <c r="FE76" s="939"/>
      <c r="FF76" s="939"/>
      <c r="FG76" s="939"/>
      <c r="FH76" s="939"/>
      <c r="FI76" s="939"/>
      <c r="FJ76" s="939"/>
      <c r="FK76" s="939"/>
      <c r="FL76" s="939"/>
      <c r="FM76" s="939"/>
      <c r="FN76" s="939"/>
      <c r="FO76" s="939"/>
      <c r="FP76" s="939"/>
      <c r="FQ76" s="939"/>
      <c r="FR76" s="939"/>
      <c r="FS76" s="939"/>
      <c r="FT76" s="939"/>
      <c r="FU76" s="939"/>
      <c r="FV76" s="939"/>
      <c r="FW76" s="939"/>
      <c r="FX76" s="939"/>
      <c r="FY76" s="939"/>
      <c r="FZ76" s="939"/>
      <c r="GA76" s="939"/>
      <c r="GB76" s="939"/>
      <c r="GC76" s="939"/>
      <c r="GD76" s="939"/>
      <c r="GE76" s="939"/>
      <c r="GF76" s="939"/>
      <c r="GG76" s="939"/>
      <c r="GH76" s="939"/>
      <c r="GI76" s="939"/>
      <c r="GJ76" s="939"/>
      <c r="GK76" s="939"/>
      <c r="GL76" s="939"/>
      <c r="GM76" s="939"/>
      <c r="GN76" s="939"/>
      <c r="GO76" s="939"/>
      <c r="GP76" s="939"/>
      <c r="GQ76" s="939"/>
      <c r="GR76" s="939"/>
      <c r="GS76" s="939"/>
      <c r="GT76" s="939"/>
      <c r="GU76" s="939"/>
      <c r="GV76" s="939"/>
      <c r="GW76" s="939"/>
      <c r="GX76" s="939"/>
      <c r="GY76" s="939"/>
      <c r="GZ76" s="939"/>
      <c r="HA76" s="939"/>
      <c r="HB76" s="939"/>
      <c r="HC76" s="939"/>
      <c r="HD76" s="939"/>
      <c r="HE76" s="939"/>
      <c r="HF76" s="939"/>
      <c r="HG76" s="939"/>
      <c r="HH76" s="939"/>
      <c r="HI76" s="939"/>
      <c r="HJ76" s="939"/>
      <c r="HK76" s="939"/>
      <c r="HL76" s="939"/>
      <c r="HM76" s="939"/>
      <c r="HN76" s="939"/>
      <c r="HO76" s="939"/>
      <c r="HP76" s="939"/>
      <c r="HQ76" s="939"/>
      <c r="HR76" s="939"/>
      <c r="HS76" s="939"/>
      <c r="HT76" s="939"/>
      <c r="HU76" s="939"/>
      <c r="HV76" s="939"/>
      <c r="HW76" s="939"/>
      <c r="HX76" s="939"/>
      <c r="HY76" s="939"/>
      <c r="HZ76" s="939"/>
      <c r="IA76" s="939"/>
      <c r="IB76" s="939"/>
      <c r="IC76" s="939"/>
      <c r="ID76" s="939"/>
      <c r="IE76" s="939"/>
      <c r="IF76" s="939"/>
      <c r="IG76" s="939"/>
      <c r="IH76" s="939"/>
      <c r="II76" s="939"/>
      <c r="IJ76" s="939"/>
      <c r="IK76" s="939"/>
      <c r="IL76" s="939"/>
      <c r="IM76" s="939"/>
      <c r="IN76" s="939"/>
      <c r="IO76" s="939"/>
      <c r="IP76" s="939"/>
      <c r="IQ76" s="939"/>
      <c r="IR76" s="939"/>
      <c r="IS76" s="939"/>
      <c r="IT76" s="939"/>
      <c r="IU76" s="939"/>
      <c r="IV76" s="939"/>
      <c r="IW76" s="939"/>
      <c r="IX76" s="939"/>
      <c r="IY76" s="939"/>
      <c r="IZ76" s="939"/>
      <c r="JA76" s="939"/>
      <c r="JB76" s="939"/>
      <c r="JC76" s="939"/>
      <c r="JD76" s="939"/>
      <c r="JE76" s="939"/>
      <c r="JF76" s="939"/>
      <c r="JG76" s="939"/>
      <c r="JH76" s="939"/>
      <c r="JI76" s="939"/>
      <c r="JJ76" s="939"/>
      <c r="JK76" s="939"/>
      <c r="JL76" s="939"/>
      <c r="JM76" s="939"/>
      <c r="JN76" s="939"/>
      <c r="JO76" s="939"/>
      <c r="JP76" s="939"/>
      <c r="JQ76" s="939"/>
      <c r="JR76" s="939"/>
      <c r="JS76" s="939"/>
      <c r="JT76" s="939"/>
      <c r="JU76" s="939"/>
      <c r="JV76" s="939"/>
      <c r="JW76" s="939"/>
      <c r="JX76" s="939"/>
      <c r="JY76" s="939"/>
      <c r="JZ76" s="939"/>
      <c r="KA76" s="939"/>
      <c r="KB76" s="939"/>
      <c r="KC76" s="939"/>
      <c r="KD76" s="939"/>
      <c r="KE76" s="939"/>
      <c r="KF76" s="939"/>
      <c r="KG76" s="939"/>
      <c r="KH76" s="939"/>
      <c r="KI76" s="939"/>
      <c r="KJ76" s="939"/>
      <c r="KK76" s="939"/>
      <c r="KL76" s="939"/>
      <c r="KM76" s="939"/>
      <c r="KN76" s="939"/>
      <c r="KO76" s="939"/>
      <c r="KP76" s="939"/>
      <c r="KQ76" s="939"/>
      <c r="KR76" s="939"/>
      <c r="KS76" s="939"/>
      <c r="KT76" s="939"/>
      <c r="KU76" s="939"/>
      <c r="KV76" s="939"/>
      <c r="KW76" s="939"/>
      <c r="KX76" s="939"/>
      <c r="KY76" s="939"/>
      <c r="KZ76" s="939"/>
      <c r="LA76" s="939"/>
      <c r="LB76" s="939"/>
      <c r="LC76" s="939"/>
      <c r="LD76" s="939"/>
      <c r="LE76" s="939"/>
      <c r="LF76" s="939"/>
      <c r="LG76" s="939"/>
      <c r="LH76" s="939"/>
      <c r="LI76" s="939"/>
      <c r="LJ76" s="939"/>
      <c r="LK76" s="939"/>
      <c r="LL76" s="939"/>
      <c r="LM76" s="939"/>
      <c r="LN76" s="939"/>
      <c r="LO76" s="939"/>
      <c r="LP76" s="939"/>
      <c r="LQ76" s="939"/>
      <c r="LR76" s="939"/>
      <c r="LS76" s="939"/>
      <c r="LT76" s="939"/>
      <c r="LU76" s="939"/>
      <c r="LV76" s="939"/>
      <c r="LW76" s="939"/>
      <c r="LX76" s="939"/>
      <c r="LY76" s="939"/>
      <c r="LZ76" s="939"/>
      <c r="MA76" s="939"/>
      <c r="MB76" s="939"/>
      <c r="MC76" s="939"/>
      <c r="MD76" s="939"/>
      <c r="ME76" s="939"/>
      <c r="MF76" s="939"/>
      <c r="MG76" s="939"/>
      <c r="MH76" s="939"/>
      <c r="MI76" s="939"/>
      <c r="MJ76" s="939"/>
      <c r="MK76" s="939"/>
      <c r="ML76" s="939"/>
      <c r="MM76" s="939"/>
      <c r="MN76" s="939"/>
      <c r="MO76" s="939"/>
      <c r="MP76" s="939"/>
      <c r="MQ76" s="939"/>
      <c r="MR76" s="939"/>
      <c r="MS76" s="939"/>
      <c r="MT76" s="939"/>
      <c r="MU76" s="939"/>
      <c r="MV76" s="939"/>
      <c r="MW76" s="939"/>
      <c r="MX76" s="939"/>
      <c r="MY76" s="939"/>
      <c r="MZ76" s="939"/>
      <c r="NA76" s="939"/>
      <c r="NB76" s="939"/>
      <c r="NC76" s="939"/>
      <c r="ND76" s="939"/>
      <c r="NE76" s="939"/>
      <c r="NF76" s="939"/>
      <c r="NG76" s="939"/>
      <c r="NH76" s="939"/>
      <c r="NI76" s="939"/>
      <c r="NJ76" s="939"/>
      <c r="NK76" s="939"/>
      <c r="NL76" s="939"/>
      <c r="NM76" s="939"/>
      <c r="NN76" s="939"/>
    </row>
    <row r="77" spans="1:378" s="958" customFormat="1" ht="24" hidden="1" outlineLevel="1">
      <c r="A77" s="988" t="str">
        <f t="shared" si="38"/>
        <v>5.32</v>
      </c>
      <c r="B77" s="949" t="str">
        <f>B74&amp;" Post Review Modifications - If Applicable"</f>
        <v>Protection Design Post Review Modifications - If Applicable</v>
      </c>
      <c r="C77" s="1028"/>
      <c r="D77" s="950"/>
      <c r="E77" s="951"/>
      <c r="F77" s="961">
        <f>G76</f>
        <v>46119</v>
      </c>
      <c r="G77" s="962">
        <f>IF(ISBLANK(F77)," - ",IF(H77=0,F77,WORKDAY.INTL(F77,H77,1,Data!$C$3:$C$57)))</f>
        <v>46126</v>
      </c>
      <c r="H77" s="952">
        <v>5</v>
      </c>
      <c r="I77" s="953">
        <v>0</v>
      </c>
      <c r="J77" s="953">
        <f t="shared" ca="1" si="45"/>
        <v>0</v>
      </c>
      <c r="K77" s="938"/>
      <c r="L77" s="955"/>
      <c r="M77" s="955"/>
      <c r="N77" s="968"/>
      <c r="O77" s="948"/>
      <c r="P77" s="948"/>
      <c r="Q77" s="948"/>
      <c r="R77" s="948"/>
      <c r="S77" s="948"/>
      <c r="T77" s="948"/>
      <c r="U77" s="948"/>
      <c r="V77" s="948"/>
      <c r="W77" s="948"/>
      <c r="X77" s="948"/>
      <c r="Y77" s="948"/>
      <c r="Z77" s="948"/>
      <c r="AA77" s="948"/>
      <c r="AB77" s="948"/>
      <c r="AC77" s="948"/>
      <c r="AD77" s="948"/>
      <c r="AE77" s="948"/>
      <c r="AF77" s="948"/>
      <c r="AG77" s="948"/>
      <c r="AH77" s="948"/>
      <c r="AI77" s="948"/>
      <c r="AJ77" s="948"/>
      <c r="AK77" s="948"/>
      <c r="AL77" s="948"/>
      <c r="AM77" s="948"/>
      <c r="AN77" s="948"/>
      <c r="AO77" s="948"/>
      <c r="AP77" s="948"/>
      <c r="AQ77" s="948"/>
      <c r="AR77" s="948"/>
      <c r="AS77" s="948"/>
      <c r="AT77" s="948"/>
      <c r="AU77" s="948"/>
      <c r="AV77" s="948"/>
      <c r="AW77" s="948"/>
      <c r="AX77" s="948"/>
      <c r="AY77" s="948"/>
      <c r="AZ77" s="948"/>
      <c r="BA77" s="948"/>
      <c r="BB77" s="948"/>
      <c r="BC77" s="948"/>
      <c r="BD77" s="948"/>
      <c r="BE77" s="948"/>
      <c r="BF77" s="948"/>
      <c r="BG77" s="948"/>
      <c r="BH77" s="948"/>
      <c r="BI77" s="948"/>
      <c r="BJ77" s="948"/>
      <c r="BK77" s="948"/>
      <c r="BL77" s="948"/>
      <c r="BM77" s="948"/>
      <c r="BN77" s="948"/>
      <c r="BO77" s="948"/>
      <c r="BP77" s="948"/>
      <c r="BQ77" s="948"/>
      <c r="BR77" s="948"/>
      <c r="BS77" s="948"/>
      <c r="BT77" s="948"/>
      <c r="BU77" s="948"/>
      <c r="BV77" s="948"/>
      <c r="BW77" s="948"/>
      <c r="BX77" s="948"/>
      <c r="BY77" s="948"/>
      <c r="BZ77" s="948"/>
      <c r="CA77" s="948"/>
      <c r="CB77" s="948"/>
      <c r="CC77" s="948"/>
      <c r="CD77" s="948"/>
      <c r="CE77" s="948"/>
      <c r="CF77" s="948"/>
      <c r="CG77" s="948"/>
      <c r="CH77" s="948"/>
      <c r="CI77" s="948"/>
      <c r="CJ77" s="948"/>
      <c r="CK77" s="948"/>
      <c r="CL77" s="948"/>
      <c r="CM77" s="948"/>
      <c r="CN77" s="948"/>
      <c r="CO77" s="948"/>
      <c r="CP77" s="948"/>
      <c r="CQ77" s="948"/>
      <c r="CR77" s="948"/>
      <c r="CS77" s="948"/>
      <c r="CT77" s="948"/>
      <c r="CU77" s="948"/>
      <c r="CV77" s="948"/>
      <c r="CW77" s="948"/>
      <c r="CX77" s="948"/>
      <c r="CY77" s="948"/>
      <c r="CZ77" s="948"/>
      <c r="DA77" s="948"/>
      <c r="DB77" s="948"/>
      <c r="DC77" s="948"/>
      <c r="DD77" s="948"/>
      <c r="DE77" s="948"/>
      <c r="DF77" s="948"/>
      <c r="DG77" s="948"/>
      <c r="DH77" s="948"/>
      <c r="DI77" s="948"/>
      <c r="DJ77" s="948"/>
      <c r="DK77" s="948"/>
      <c r="DL77" s="948"/>
      <c r="DM77" s="948"/>
      <c r="DN77" s="948"/>
      <c r="DO77" s="948"/>
      <c r="DP77" s="948"/>
      <c r="DQ77" s="948"/>
      <c r="DR77" s="948"/>
      <c r="DS77" s="948"/>
      <c r="DT77" s="948"/>
      <c r="DU77" s="948"/>
      <c r="DV77" s="948"/>
      <c r="DW77" s="948"/>
      <c r="DX77" s="948"/>
      <c r="DY77" s="948"/>
      <c r="DZ77" s="948"/>
      <c r="EA77" s="948"/>
      <c r="EB77" s="948"/>
      <c r="EC77" s="948"/>
      <c r="ED77" s="948"/>
      <c r="EE77" s="948"/>
      <c r="EF77" s="948"/>
      <c r="EG77" s="948"/>
      <c r="EH77" s="948"/>
      <c r="EI77" s="948"/>
      <c r="EJ77" s="948"/>
      <c r="EK77" s="948"/>
      <c r="EL77" s="948"/>
      <c r="EM77" s="948"/>
      <c r="EN77" s="948"/>
      <c r="EO77" s="948"/>
      <c r="EP77" s="948"/>
      <c r="EQ77" s="948"/>
      <c r="ER77" s="948"/>
      <c r="ES77" s="948"/>
      <c r="ET77" s="948"/>
      <c r="EU77" s="948"/>
      <c r="EV77" s="948"/>
      <c r="EW77" s="948"/>
      <c r="EX77" s="948"/>
      <c r="EY77" s="948"/>
      <c r="EZ77" s="948"/>
      <c r="FA77" s="948"/>
      <c r="FB77" s="948"/>
      <c r="FC77" s="948"/>
      <c r="FD77" s="948"/>
      <c r="FE77" s="948"/>
      <c r="FF77" s="948"/>
      <c r="FG77" s="948"/>
      <c r="FH77" s="948"/>
      <c r="FI77" s="948"/>
      <c r="FJ77" s="948"/>
      <c r="FK77" s="948"/>
      <c r="FL77" s="948"/>
      <c r="FM77" s="948"/>
      <c r="FN77" s="948"/>
      <c r="FO77" s="948"/>
      <c r="FP77" s="948"/>
      <c r="FQ77" s="948"/>
      <c r="FR77" s="948"/>
      <c r="FS77" s="948"/>
      <c r="FT77" s="948"/>
      <c r="FU77" s="948"/>
      <c r="FV77" s="948"/>
      <c r="FW77" s="948"/>
      <c r="FX77" s="948"/>
      <c r="FY77" s="948"/>
      <c r="FZ77" s="948"/>
      <c r="GA77" s="948"/>
      <c r="GB77" s="948"/>
      <c r="GC77" s="948"/>
      <c r="GD77" s="948"/>
      <c r="GE77" s="948"/>
      <c r="GF77" s="948"/>
      <c r="GG77" s="948"/>
      <c r="GH77" s="948"/>
      <c r="GI77" s="948"/>
      <c r="GJ77" s="948"/>
      <c r="GK77" s="948"/>
      <c r="GL77" s="948"/>
      <c r="GM77" s="948"/>
      <c r="GN77" s="948"/>
      <c r="GO77" s="948"/>
      <c r="GP77" s="948"/>
      <c r="GQ77" s="948"/>
      <c r="GR77" s="948"/>
      <c r="GS77" s="948"/>
      <c r="GT77" s="948"/>
      <c r="GU77" s="948"/>
      <c r="GV77" s="948"/>
      <c r="GW77" s="948"/>
      <c r="GX77" s="948"/>
      <c r="GY77" s="948"/>
      <c r="GZ77" s="948"/>
      <c r="HA77" s="948"/>
      <c r="HB77" s="948"/>
      <c r="HC77" s="948"/>
      <c r="HD77" s="948"/>
      <c r="HE77" s="948"/>
      <c r="HF77" s="948"/>
      <c r="HG77" s="948"/>
      <c r="HH77" s="948"/>
      <c r="HI77" s="948"/>
      <c r="HJ77" s="948"/>
      <c r="HK77" s="948"/>
      <c r="HL77" s="948"/>
      <c r="HM77" s="948"/>
      <c r="HN77" s="948"/>
      <c r="HO77" s="948"/>
      <c r="HP77" s="948"/>
      <c r="HQ77" s="948"/>
      <c r="HR77" s="948"/>
      <c r="HS77" s="948"/>
      <c r="HT77" s="948"/>
      <c r="HU77" s="948"/>
      <c r="HV77" s="948"/>
      <c r="HW77" s="948"/>
      <c r="HX77" s="948"/>
      <c r="HY77" s="948"/>
      <c r="HZ77" s="948"/>
      <c r="IA77" s="948"/>
      <c r="IB77" s="948"/>
      <c r="IC77" s="948"/>
      <c r="ID77" s="948"/>
      <c r="IE77" s="948"/>
      <c r="IF77" s="948"/>
      <c r="IG77" s="948"/>
      <c r="IH77" s="948"/>
      <c r="II77" s="948"/>
      <c r="IJ77" s="948"/>
      <c r="IK77" s="948"/>
      <c r="IL77" s="948"/>
      <c r="IM77" s="948"/>
      <c r="IN77" s="948"/>
      <c r="IO77" s="948"/>
      <c r="IP77" s="948"/>
      <c r="IQ77" s="948"/>
      <c r="IR77" s="948"/>
      <c r="IS77" s="948"/>
      <c r="IT77" s="948"/>
      <c r="IU77" s="948"/>
      <c r="IV77" s="948"/>
      <c r="IW77" s="948"/>
      <c r="IX77" s="948"/>
      <c r="IY77" s="948"/>
      <c r="IZ77" s="948"/>
      <c r="JA77" s="948"/>
      <c r="JB77" s="948"/>
      <c r="JC77" s="948"/>
      <c r="JD77" s="948"/>
      <c r="JE77" s="948"/>
      <c r="JF77" s="948"/>
      <c r="JG77" s="948"/>
      <c r="JH77" s="948"/>
      <c r="JI77" s="948"/>
      <c r="JJ77" s="948"/>
      <c r="JK77" s="948"/>
      <c r="JL77" s="948"/>
      <c r="JM77" s="948"/>
      <c r="JN77" s="948"/>
      <c r="JO77" s="948"/>
      <c r="JP77" s="948"/>
      <c r="JQ77" s="948"/>
      <c r="JR77" s="948"/>
      <c r="JS77" s="948"/>
      <c r="JT77" s="948"/>
      <c r="JU77" s="948"/>
      <c r="JV77" s="948"/>
      <c r="JW77" s="948"/>
      <c r="JX77" s="948"/>
      <c r="JY77" s="948"/>
      <c r="JZ77" s="948"/>
      <c r="KA77" s="948"/>
      <c r="KB77" s="948"/>
      <c r="KC77" s="948"/>
      <c r="KD77" s="948"/>
      <c r="KE77" s="948"/>
      <c r="KF77" s="948"/>
      <c r="KG77" s="948"/>
      <c r="KH77" s="948"/>
      <c r="KI77" s="948"/>
      <c r="KJ77" s="948"/>
      <c r="KK77" s="948"/>
      <c r="KL77" s="948"/>
      <c r="KM77" s="948"/>
      <c r="KN77" s="948"/>
      <c r="KO77" s="948"/>
      <c r="KP77" s="948"/>
      <c r="KQ77" s="948"/>
      <c r="KR77" s="948"/>
      <c r="KS77" s="948"/>
      <c r="KT77" s="948"/>
      <c r="KU77" s="948"/>
      <c r="KV77" s="948"/>
      <c r="KW77" s="948"/>
      <c r="KX77" s="948"/>
      <c r="KY77" s="948"/>
      <c r="KZ77" s="948"/>
      <c r="LA77" s="948"/>
      <c r="LB77" s="948"/>
      <c r="LC77" s="948"/>
      <c r="LD77" s="948"/>
      <c r="LE77" s="948"/>
      <c r="LF77" s="948"/>
      <c r="LG77" s="948"/>
      <c r="LH77" s="948"/>
      <c r="LI77" s="948"/>
      <c r="LJ77" s="948"/>
      <c r="LK77" s="948"/>
      <c r="LL77" s="948"/>
      <c r="LM77" s="948"/>
      <c r="LN77" s="948"/>
      <c r="LO77" s="948"/>
      <c r="LP77" s="948"/>
      <c r="LQ77" s="948"/>
      <c r="LR77" s="948"/>
      <c r="LS77" s="948"/>
      <c r="LT77" s="948"/>
      <c r="LU77" s="948"/>
      <c r="LV77" s="948"/>
      <c r="LW77" s="948"/>
      <c r="LX77" s="948"/>
      <c r="LY77" s="948"/>
      <c r="LZ77" s="948"/>
      <c r="MA77" s="948"/>
      <c r="MB77" s="948"/>
      <c r="MC77" s="948"/>
      <c r="MD77" s="948"/>
      <c r="ME77" s="948"/>
      <c r="MF77" s="948"/>
      <c r="MG77" s="948"/>
      <c r="MH77" s="948"/>
      <c r="MI77" s="948"/>
      <c r="MJ77" s="948"/>
      <c r="MK77" s="948"/>
      <c r="ML77" s="948"/>
      <c r="MM77" s="948"/>
      <c r="MN77" s="948"/>
      <c r="MO77" s="948"/>
      <c r="MP77" s="948"/>
      <c r="MQ77" s="948"/>
      <c r="MR77" s="948"/>
      <c r="MS77" s="948"/>
      <c r="MT77" s="948"/>
      <c r="MU77" s="948"/>
      <c r="MV77" s="948"/>
      <c r="MW77" s="948"/>
      <c r="MX77" s="948"/>
      <c r="MY77" s="948"/>
      <c r="MZ77" s="948"/>
      <c r="NA77" s="948"/>
      <c r="NB77" s="948"/>
      <c r="NC77" s="948"/>
      <c r="ND77" s="948"/>
      <c r="NE77" s="948"/>
      <c r="NF77" s="948"/>
      <c r="NG77" s="948"/>
      <c r="NH77" s="948"/>
      <c r="NI77" s="948"/>
      <c r="NJ77" s="948"/>
      <c r="NK77" s="948"/>
      <c r="NL77" s="948"/>
      <c r="NM77" s="948"/>
      <c r="NN77" s="948"/>
    </row>
    <row r="78" spans="1:378" s="958" customFormat="1" ht="18.5" hidden="1" outlineLevel="1">
      <c r="A78" s="989" t="str">
        <f t="shared" si="38"/>
        <v>5.33</v>
      </c>
      <c r="B78" s="970" t="s">
        <v>1469</v>
      </c>
      <c r="C78" s="1029"/>
      <c r="D78" s="971"/>
      <c r="E78" s="972"/>
      <c r="F78" s="973">
        <f>G73</f>
        <v>46153</v>
      </c>
      <c r="G78" s="974">
        <f>IF(ISBLANK(F78)," - ",IF(H78=0,F78,WORKDAY.INTL(F78,H78,1,Data!$C$3:$C$57)))</f>
        <v>46181</v>
      </c>
      <c r="H78" s="975">
        <v>20</v>
      </c>
      <c r="I78" s="976">
        <v>0</v>
      </c>
      <c r="J78" s="976">
        <f t="shared" ca="1" si="45"/>
        <v>0</v>
      </c>
      <c r="K78" s="938"/>
      <c r="L78" s="955"/>
      <c r="M78" s="955"/>
      <c r="N78" s="968"/>
      <c r="O78" s="939"/>
      <c r="P78" s="939"/>
      <c r="Q78" s="939"/>
      <c r="R78" s="939"/>
      <c r="S78" s="939"/>
      <c r="T78" s="939"/>
      <c r="U78" s="939"/>
      <c r="V78" s="939"/>
      <c r="W78" s="939"/>
      <c r="X78" s="939"/>
      <c r="Y78" s="939"/>
      <c r="Z78" s="939"/>
      <c r="AA78" s="939"/>
      <c r="AB78" s="939"/>
      <c r="AC78" s="939"/>
      <c r="AD78" s="939"/>
      <c r="AE78" s="939"/>
      <c r="AF78" s="939"/>
      <c r="AG78" s="939"/>
      <c r="AH78" s="939"/>
      <c r="AI78" s="939"/>
      <c r="AJ78" s="939"/>
      <c r="AK78" s="939"/>
      <c r="AL78" s="939"/>
      <c r="AM78" s="939"/>
      <c r="AN78" s="939"/>
      <c r="AO78" s="939"/>
      <c r="AP78" s="939"/>
      <c r="AQ78" s="939"/>
      <c r="AR78" s="939"/>
      <c r="AS78" s="939"/>
      <c r="AT78" s="939"/>
      <c r="AU78" s="939"/>
      <c r="AV78" s="939"/>
      <c r="AW78" s="939"/>
      <c r="AX78" s="939"/>
      <c r="AY78" s="939"/>
      <c r="AZ78" s="939"/>
      <c r="BA78" s="939"/>
      <c r="BB78" s="939"/>
      <c r="BC78" s="939"/>
      <c r="BD78" s="939"/>
      <c r="BE78" s="939"/>
      <c r="BF78" s="939"/>
      <c r="BG78" s="939"/>
      <c r="BH78" s="939"/>
      <c r="BI78" s="939"/>
      <c r="BJ78" s="939"/>
      <c r="BK78" s="939"/>
      <c r="BL78" s="939"/>
      <c r="BM78" s="939"/>
      <c r="BN78" s="939"/>
      <c r="BO78" s="939"/>
      <c r="BP78" s="939"/>
      <c r="BQ78" s="939"/>
      <c r="BR78" s="939"/>
      <c r="BS78" s="939"/>
      <c r="BT78" s="939"/>
      <c r="BU78" s="939"/>
      <c r="BV78" s="939"/>
      <c r="BW78" s="939"/>
      <c r="BX78" s="939"/>
      <c r="BY78" s="939"/>
      <c r="BZ78" s="939"/>
      <c r="CA78" s="939"/>
      <c r="CB78" s="939"/>
      <c r="CC78" s="939"/>
      <c r="CD78" s="939"/>
      <c r="CE78" s="939"/>
      <c r="CF78" s="939"/>
      <c r="CG78" s="939"/>
      <c r="CH78" s="939"/>
      <c r="CI78" s="939"/>
      <c r="CJ78" s="939"/>
      <c r="CK78" s="939"/>
      <c r="CL78" s="939"/>
      <c r="CM78" s="939"/>
      <c r="CN78" s="939"/>
      <c r="CO78" s="939"/>
      <c r="CP78" s="939"/>
      <c r="CQ78" s="939"/>
      <c r="CR78" s="939"/>
      <c r="CS78" s="939"/>
      <c r="CT78" s="939"/>
      <c r="CU78" s="939"/>
      <c r="CV78" s="939"/>
      <c r="CW78" s="939"/>
      <c r="CX78" s="939"/>
      <c r="CY78" s="939"/>
      <c r="CZ78" s="939"/>
      <c r="DA78" s="939"/>
      <c r="DB78" s="939"/>
      <c r="DC78" s="939"/>
      <c r="DD78" s="939"/>
      <c r="DE78" s="939"/>
      <c r="DF78" s="939"/>
      <c r="DG78" s="939"/>
      <c r="DH78" s="939"/>
      <c r="DI78" s="939"/>
      <c r="DJ78" s="939"/>
      <c r="DK78" s="939"/>
      <c r="DL78" s="939"/>
      <c r="DM78" s="939"/>
      <c r="DN78" s="939"/>
      <c r="DO78" s="939"/>
      <c r="DP78" s="939"/>
      <c r="DQ78" s="939"/>
      <c r="DR78" s="939"/>
      <c r="DS78" s="939"/>
      <c r="DT78" s="939"/>
      <c r="DU78" s="939"/>
      <c r="DV78" s="939"/>
      <c r="DW78" s="939"/>
      <c r="DX78" s="939"/>
      <c r="DY78" s="939"/>
      <c r="DZ78" s="939"/>
      <c r="EA78" s="939"/>
      <c r="EB78" s="939"/>
      <c r="EC78" s="939"/>
      <c r="ED78" s="939"/>
      <c r="EE78" s="939"/>
      <c r="EF78" s="939"/>
      <c r="EG78" s="939"/>
      <c r="EH78" s="939"/>
      <c r="EI78" s="939"/>
      <c r="EJ78" s="939"/>
      <c r="EK78" s="939"/>
      <c r="EL78" s="939"/>
      <c r="EM78" s="939"/>
      <c r="EN78" s="939"/>
      <c r="EO78" s="939"/>
      <c r="EP78" s="939"/>
      <c r="EQ78" s="939"/>
      <c r="ER78" s="939"/>
      <c r="ES78" s="939"/>
      <c r="ET78" s="939"/>
      <c r="EU78" s="939"/>
      <c r="EV78" s="939"/>
      <c r="EW78" s="939"/>
      <c r="EX78" s="939"/>
      <c r="EY78" s="939"/>
      <c r="EZ78" s="939"/>
      <c r="FA78" s="939"/>
      <c r="FB78" s="939"/>
      <c r="FC78" s="939"/>
      <c r="FD78" s="939"/>
      <c r="FE78" s="939"/>
      <c r="FF78" s="939"/>
      <c r="FG78" s="939"/>
      <c r="FH78" s="939"/>
      <c r="FI78" s="939"/>
      <c r="FJ78" s="939"/>
      <c r="FK78" s="939"/>
      <c r="FL78" s="939"/>
      <c r="FM78" s="939"/>
      <c r="FN78" s="939"/>
      <c r="FO78" s="939"/>
      <c r="FP78" s="939"/>
      <c r="FQ78" s="939"/>
      <c r="FR78" s="939"/>
      <c r="FS78" s="939"/>
      <c r="FT78" s="939"/>
      <c r="FU78" s="939"/>
      <c r="FV78" s="939"/>
      <c r="FW78" s="939"/>
      <c r="FX78" s="939"/>
      <c r="FY78" s="939"/>
      <c r="FZ78" s="939"/>
      <c r="GA78" s="939"/>
      <c r="GB78" s="939"/>
      <c r="GC78" s="939"/>
      <c r="GD78" s="939"/>
      <c r="GE78" s="939"/>
      <c r="GF78" s="939"/>
      <c r="GG78" s="939"/>
      <c r="GH78" s="939"/>
      <c r="GI78" s="939"/>
      <c r="GJ78" s="939"/>
      <c r="GK78" s="939"/>
      <c r="GL78" s="939"/>
      <c r="GM78" s="939"/>
      <c r="GN78" s="939"/>
      <c r="GO78" s="939"/>
      <c r="GP78" s="939"/>
      <c r="GQ78" s="939"/>
      <c r="GR78" s="939"/>
      <c r="GS78" s="939"/>
      <c r="GT78" s="939"/>
      <c r="GU78" s="939"/>
      <c r="GV78" s="939"/>
      <c r="GW78" s="939"/>
      <c r="GX78" s="939"/>
      <c r="GY78" s="939"/>
      <c r="GZ78" s="939"/>
      <c r="HA78" s="939"/>
      <c r="HB78" s="939"/>
      <c r="HC78" s="939"/>
      <c r="HD78" s="939"/>
      <c r="HE78" s="939"/>
      <c r="HF78" s="939"/>
      <c r="HG78" s="939"/>
      <c r="HH78" s="939"/>
      <c r="HI78" s="939"/>
      <c r="HJ78" s="939"/>
      <c r="HK78" s="939"/>
      <c r="HL78" s="939"/>
      <c r="HM78" s="939"/>
      <c r="HN78" s="939"/>
      <c r="HO78" s="939"/>
      <c r="HP78" s="939"/>
      <c r="HQ78" s="939"/>
      <c r="HR78" s="939"/>
      <c r="HS78" s="939"/>
      <c r="HT78" s="939"/>
      <c r="HU78" s="939"/>
      <c r="HV78" s="939"/>
      <c r="HW78" s="939"/>
      <c r="HX78" s="939"/>
      <c r="HY78" s="939"/>
      <c r="HZ78" s="939"/>
      <c r="IA78" s="939"/>
      <c r="IB78" s="939"/>
      <c r="IC78" s="939"/>
      <c r="ID78" s="939"/>
      <c r="IE78" s="939"/>
      <c r="IF78" s="939"/>
      <c r="IG78" s="939"/>
      <c r="IH78" s="939"/>
      <c r="II78" s="939"/>
      <c r="IJ78" s="939"/>
      <c r="IK78" s="939"/>
      <c r="IL78" s="939"/>
      <c r="IM78" s="939"/>
      <c r="IN78" s="939"/>
      <c r="IO78" s="939"/>
      <c r="IP78" s="939"/>
      <c r="IQ78" s="939"/>
      <c r="IR78" s="939"/>
      <c r="IS78" s="939"/>
      <c r="IT78" s="939"/>
      <c r="IU78" s="939"/>
      <c r="IV78" s="939"/>
      <c r="IW78" s="939"/>
      <c r="IX78" s="939"/>
      <c r="IY78" s="939"/>
      <c r="IZ78" s="939"/>
      <c r="JA78" s="939"/>
      <c r="JB78" s="939"/>
      <c r="JC78" s="939"/>
      <c r="JD78" s="939"/>
      <c r="JE78" s="939"/>
      <c r="JF78" s="939"/>
      <c r="JG78" s="939"/>
      <c r="JH78" s="939"/>
      <c r="JI78" s="939"/>
      <c r="JJ78" s="939"/>
      <c r="JK78" s="939"/>
      <c r="JL78" s="939"/>
      <c r="JM78" s="939"/>
      <c r="JN78" s="939"/>
      <c r="JO78" s="939"/>
      <c r="JP78" s="939"/>
      <c r="JQ78" s="939"/>
      <c r="JR78" s="939"/>
      <c r="JS78" s="939"/>
      <c r="JT78" s="939"/>
      <c r="JU78" s="939"/>
      <c r="JV78" s="939"/>
      <c r="JW78" s="939"/>
      <c r="JX78" s="939"/>
      <c r="JY78" s="939"/>
      <c r="JZ78" s="939"/>
      <c r="KA78" s="939"/>
      <c r="KB78" s="939"/>
      <c r="KC78" s="939"/>
      <c r="KD78" s="939"/>
      <c r="KE78" s="939"/>
      <c r="KF78" s="939"/>
      <c r="KG78" s="939"/>
      <c r="KH78" s="939"/>
      <c r="KI78" s="939"/>
      <c r="KJ78" s="939"/>
      <c r="KK78" s="939"/>
      <c r="KL78" s="939"/>
      <c r="KM78" s="939"/>
      <c r="KN78" s="939"/>
      <c r="KO78" s="939"/>
      <c r="KP78" s="939"/>
      <c r="KQ78" s="939"/>
      <c r="KR78" s="939"/>
      <c r="KS78" s="939"/>
      <c r="KT78" s="939"/>
      <c r="KU78" s="939"/>
      <c r="KV78" s="939"/>
      <c r="KW78" s="939"/>
      <c r="KX78" s="939"/>
      <c r="KY78" s="939"/>
      <c r="KZ78" s="939"/>
      <c r="LA78" s="939"/>
      <c r="LB78" s="939"/>
      <c r="LC78" s="939"/>
      <c r="LD78" s="939"/>
      <c r="LE78" s="939"/>
      <c r="LF78" s="939"/>
      <c r="LG78" s="939"/>
      <c r="LH78" s="939"/>
      <c r="LI78" s="939"/>
      <c r="LJ78" s="939"/>
      <c r="LK78" s="939"/>
      <c r="LL78" s="939"/>
      <c r="LM78" s="939"/>
      <c r="LN78" s="939"/>
      <c r="LO78" s="939"/>
      <c r="LP78" s="939"/>
      <c r="LQ78" s="939"/>
      <c r="LR78" s="939"/>
      <c r="LS78" s="939"/>
      <c r="LT78" s="939"/>
      <c r="LU78" s="939"/>
      <c r="LV78" s="939"/>
      <c r="LW78" s="939"/>
      <c r="LX78" s="939"/>
      <c r="LY78" s="939"/>
      <c r="LZ78" s="939"/>
      <c r="MA78" s="939"/>
      <c r="MB78" s="939"/>
      <c r="MC78" s="939"/>
      <c r="MD78" s="939"/>
      <c r="ME78" s="939"/>
      <c r="MF78" s="939"/>
      <c r="MG78" s="939"/>
      <c r="MH78" s="939"/>
      <c r="MI78" s="939"/>
      <c r="MJ78" s="939"/>
      <c r="MK78" s="939"/>
      <c r="ML78" s="939"/>
      <c r="MM78" s="939"/>
      <c r="MN78" s="939"/>
      <c r="MO78" s="939"/>
      <c r="MP78" s="939"/>
      <c r="MQ78" s="939"/>
      <c r="MR78" s="939"/>
      <c r="MS78" s="939"/>
      <c r="MT78" s="939"/>
      <c r="MU78" s="939"/>
      <c r="MV78" s="939"/>
      <c r="MW78" s="939"/>
      <c r="MX78" s="939"/>
      <c r="MY78" s="939"/>
      <c r="MZ78" s="939"/>
      <c r="NA78" s="939"/>
      <c r="NB78" s="939"/>
      <c r="NC78" s="939"/>
      <c r="ND78" s="939"/>
      <c r="NE78" s="939"/>
      <c r="NF78" s="939"/>
      <c r="NG78" s="939"/>
      <c r="NH78" s="939"/>
      <c r="NI78" s="939"/>
      <c r="NJ78" s="939"/>
      <c r="NK78" s="939"/>
      <c r="NL78" s="939"/>
      <c r="NM78" s="939"/>
      <c r="NN78" s="939"/>
    </row>
    <row r="79" spans="1:378" s="958" customFormat="1" ht="18.5" hidden="1" outlineLevel="1">
      <c r="A79" s="987" t="str">
        <f t="shared" si="38"/>
        <v>5.34</v>
      </c>
      <c r="B79" s="940" t="s">
        <v>1470</v>
      </c>
      <c r="C79" s="1027"/>
      <c r="D79" s="941"/>
      <c r="E79" s="935"/>
      <c r="F79" s="959">
        <f>G78</f>
        <v>46181</v>
      </c>
      <c r="G79" s="960">
        <f>IF(ISBLANK(F79)," - ",IF(H79=0,F79,WORKDAY.INTL(F79,H79,1,Data!$C$3:$C$57)))</f>
        <v>46188</v>
      </c>
      <c r="H79" s="936">
        <v>5</v>
      </c>
      <c r="I79" s="937">
        <v>0</v>
      </c>
      <c r="J79" s="937">
        <f t="shared" ca="1" si="45"/>
        <v>0</v>
      </c>
      <c r="K79" s="938"/>
      <c r="L79" s="955"/>
      <c r="M79" s="955"/>
      <c r="N79" s="968"/>
      <c r="O79" s="939"/>
      <c r="P79" s="939"/>
      <c r="Q79" s="939"/>
      <c r="R79" s="939"/>
      <c r="S79" s="939"/>
      <c r="T79" s="939"/>
      <c r="U79" s="939"/>
      <c r="V79" s="939"/>
      <c r="W79" s="939"/>
      <c r="X79" s="939"/>
      <c r="Y79" s="939"/>
      <c r="Z79" s="939"/>
      <c r="AA79" s="939"/>
      <c r="AB79" s="939"/>
      <c r="AC79" s="939"/>
      <c r="AD79" s="939"/>
      <c r="AE79" s="939"/>
      <c r="AF79" s="939"/>
      <c r="AG79" s="939"/>
      <c r="AH79" s="939"/>
      <c r="AI79" s="939"/>
      <c r="AJ79" s="939"/>
      <c r="AK79" s="939"/>
      <c r="AL79" s="939"/>
      <c r="AM79" s="939"/>
      <c r="AN79" s="939"/>
      <c r="AO79" s="939"/>
      <c r="AP79" s="939"/>
      <c r="AQ79" s="939"/>
      <c r="AR79" s="939"/>
      <c r="AS79" s="939"/>
      <c r="AT79" s="939"/>
      <c r="AU79" s="939"/>
      <c r="AV79" s="939"/>
      <c r="AW79" s="939"/>
      <c r="AX79" s="939"/>
      <c r="AY79" s="939"/>
      <c r="AZ79" s="939"/>
      <c r="BA79" s="939"/>
      <c r="BB79" s="939"/>
      <c r="BC79" s="939"/>
      <c r="BD79" s="939"/>
      <c r="BE79" s="939"/>
      <c r="BF79" s="939"/>
      <c r="BG79" s="939"/>
      <c r="BH79" s="939"/>
      <c r="BI79" s="939"/>
      <c r="BJ79" s="939"/>
      <c r="BK79" s="939"/>
      <c r="BL79" s="939"/>
      <c r="BM79" s="939"/>
      <c r="BN79" s="939"/>
      <c r="BO79" s="939"/>
      <c r="BP79" s="939"/>
      <c r="BQ79" s="939"/>
      <c r="BR79" s="939"/>
      <c r="BS79" s="939"/>
      <c r="BT79" s="939"/>
      <c r="BU79" s="939"/>
      <c r="BV79" s="939"/>
      <c r="BW79" s="939"/>
      <c r="BX79" s="939"/>
      <c r="BY79" s="939"/>
      <c r="BZ79" s="939"/>
      <c r="CA79" s="939"/>
      <c r="CB79" s="939"/>
      <c r="CC79" s="939"/>
      <c r="CD79" s="939"/>
      <c r="CE79" s="939"/>
      <c r="CF79" s="939"/>
      <c r="CG79" s="939"/>
      <c r="CH79" s="939"/>
      <c r="CI79" s="939"/>
      <c r="CJ79" s="939"/>
      <c r="CK79" s="939"/>
      <c r="CL79" s="939"/>
      <c r="CM79" s="939"/>
      <c r="CN79" s="939"/>
      <c r="CO79" s="939"/>
      <c r="CP79" s="939"/>
      <c r="CQ79" s="939"/>
      <c r="CR79" s="939"/>
      <c r="CS79" s="939"/>
      <c r="CT79" s="939"/>
      <c r="CU79" s="939"/>
      <c r="CV79" s="939"/>
      <c r="CW79" s="939"/>
      <c r="CX79" s="939"/>
      <c r="CY79" s="939"/>
      <c r="CZ79" s="939"/>
      <c r="DA79" s="939"/>
      <c r="DB79" s="939"/>
      <c r="DC79" s="939"/>
      <c r="DD79" s="939"/>
      <c r="DE79" s="939"/>
      <c r="DF79" s="939"/>
      <c r="DG79" s="939"/>
      <c r="DH79" s="939"/>
      <c r="DI79" s="939"/>
      <c r="DJ79" s="939"/>
      <c r="DK79" s="939"/>
      <c r="DL79" s="939"/>
      <c r="DM79" s="939"/>
      <c r="DN79" s="939"/>
      <c r="DO79" s="939"/>
      <c r="DP79" s="939"/>
      <c r="DQ79" s="939"/>
      <c r="DR79" s="939"/>
      <c r="DS79" s="939"/>
      <c r="DT79" s="939"/>
      <c r="DU79" s="939"/>
      <c r="DV79" s="939"/>
      <c r="DW79" s="939"/>
      <c r="DX79" s="939"/>
      <c r="DY79" s="939"/>
      <c r="DZ79" s="939"/>
      <c r="EA79" s="939"/>
      <c r="EB79" s="939"/>
      <c r="EC79" s="939"/>
      <c r="ED79" s="939"/>
      <c r="EE79" s="939"/>
      <c r="EF79" s="939"/>
      <c r="EG79" s="939"/>
      <c r="EH79" s="939"/>
      <c r="EI79" s="939"/>
      <c r="EJ79" s="939"/>
      <c r="EK79" s="939"/>
      <c r="EL79" s="939"/>
      <c r="EM79" s="939"/>
      <c r="EN79" s="939"/>
      <c r="EO79" s="939"/>
      <c r="EP79" s="939"/>
      <c r="EQ79" s="939"/>
      <c r="ER79" s="939"/>
      <c r="ES79" s="939"/>
      <c r="ET79" s="939"/>
      <c r="EU79" s="939"/>
      <c r="EV79" s="939"/>
      <c r="EW79" s="939"/>
      <c r="EX79" s="939"/>
      <c r="EY79" s="939"/>
      <c r="EZ79" s="939"/>
      <c r="FA79" s="939"/>
      <c r="FB79" s="939"/>
      <c r="FC79" s="939"/>
      <c r="FD79" s="939"/>
      <c r="FE79" s="939"/>
      <c r="FF79" s="939"/>
      <c r="FG79" s="939"/>
      <c r="FH79" s="939"/>
      <c r="FI79" s="939"/>
      <c r="FJ79" s="939"/>
      <c r="FK79" s="939"/>
      <c r="FL79" s="939"/>
      <c r="FM79" s="939"/>
      <c r="FN79" s="939"/>
      <c r="FO79" s="939"/>
      <c r="FP79" s="939"/>
      <c r="FQ79" s="939"/>
      <c r="FR79" s="939"/>
      <c r="FS79" s="939"/>
      <c r="FT79" s="939"/>
      <c r="FU79" s="939"/>
      <c r="FV79" s="939"/>
      <c r="FW79" s="939"/>
      <c r="FX79" s="939"/>
      <c r="FY79" s="939"/>
      <c r="FZ79" s="939"/>
      <c r="GA79" s="939"/>
      <c r="GB79" s="939"/>
      <c r="GC79" s="939"/>
      <c r="GD79" s="939"/>
      <c r="GE79" s="939"/>
      <c r="GF79" s="939"/>
      <c r="GG79" s="939"/>
      <c r="GH79" s="939"/>
      <c r="GI79" s="939"/>
      <c r="GJ79" s="939"/>
      <c r="GK79" s="939"/>
      <c r="GL79" s="939"/>
      <c r="GM79" s="939"/>
      <c r="GN79" s="939"/>
      <c r="GO79" s="939"/>
      <c r="GP79" s="939"/>
      <c r="GQ79" s="939"/>
      <c r="GR79" s="939"/>
      <c r="GS79" s="939"/>
      <c r="GT79" s="939"/>
      <c r="GU79" s="939"/>
      <c r="GV79" s="939"/>
      <c r="GW79" s="939"/>
      <c r="GX79" s="939"/>
      <c r="GY79" s="939"/>
      <c r="GZ79" s="939"/>
      <c r="HA79" s="939"/>
      <c r="HB79" s="939"/>
      <c r="HC79" s="939"/>
      <c r="HD79" s="939"/>
      <c r="HE79" s="939"/>
      <c r="HF79" s="939"/>
      <c r="HG79" s="939"/>
      <c r="HH79" s="939"/>
      <c r="HI79" s="939"/>
      <c r="HJ79" s="939"/>
      <c r="HK79" s="939"/>
      <c r="HL79" s="939"/>
      <c r="HM79" s="939"/>
      <c r="HN79" s="939"/>
      <c r="HO79" s="939"/>
      <c r="HP79" s="939"/>
      <c r="HQ79" s="939"/>
      <c r="HR79" s="939"/>
      <c r="HS79" s="939"/>
      <c r="HT79" s="939"/>
      <c r="HU79" s="939"/>
      <c r="HV79" s="939"/>
      <c r="HW79" s="939"/>
      <c r="HX79" s="939"/>
      <c r="HY79" s="939"/>
      <c r="HZ79" s="939"/>
      <c r="IA79" s="939"/>
      <c r="IB79" s="939"/>
      <c r="IC79" s="939"/>
      <c r="ID79" s="939"/>
      <c r="IE79" s="939"/>
      <c r="IF79" s="939"/>
      <c r="IG79" s="939"/>
      <c r="IH79" s="939"/>
      <c r="II79" s="939"/>
      <c r="IJ79" s="939"/>
      <c r="IK79" s="939"/>
      <c r="IL79" s="939"/>
      <c r="IM79" s="939"/>
      <c r="IN79" s="939"/>
      <c r="IO79" s="939"/>
      <c r="IP79" s="939"/>
      <c r="IQ79" s="939"/>
      <c r="IR79" s="939"/>
      <c r="IS79" s="939"/>
      <c r="IT79" s="939"/>
      <c r="IU79" s="939"/>
      <c r="IV79" s="939"/>
      <c r="IW79" s="939"/>
      <c r="IX79" s="939"/>
      <c r="IY79" s="939"/>
      <c r="IZ79" s="939"/>
      <c r="JA79" s="939"/>
      <c r="JB79" s="939"/>
      <c r="JC79" s="939"/>
      <c r="JD79" s="939"/>
      <c r="JE79" s="939"/>
      <c r="JF79" s="939"/>
      <c r="JG79" s="939"/>
      <c r="JH79" s="939"/>
      <c r="JI79" s="939"/>
      <c r="JJ79" s="939"/>
      <c r="JK79" s="939"/>
      <c r="JL79" s="939"/>
      <c r="JM79" s="939"/>
      <c r="JN79" s="939"/>
      <c r="JO79" s="939"/>
      <c r="JP79" s="939"/>
      <c r="JQ79" s="939"/>
      <c r="JR79" s="939"/>
      <c r="JS79" s="939"/>
      <c r="JT79" s="939"/>
      <c r="JU79" s="939"/>
      <c r="JV79" s="939"/>
      <c r="JW79" s="939"/>
      <c r="JX79" s="939"/>
      <c r="JY79" s="939"/>
      <c r="JZ79" s="939"/>
      <c r="KA79" s="939"/>
      <c r="KB79" s="939"/>
      <c r="KC79" s="939"/>
      <c r="KD79" s="939"/>
      <c r="KE79" s="939"/>
      <c r="KF79" s="939"/>
      <c r="KG79" s="939"/>
      <c r="KH79" s="939"/>
      <c r="KI79" s="939"/>
      <c r="KJ79" s="939"/>
      <c r="KK79" s="939"/>
      <c r="KL79" s="939"/>
      <c r="KM79" s="939"/>
      <c r="KN79" s="939"/>
      <c r="KO79" s="939"/>
      <c r="KP79" s="939"/>
      <c r="KQ79" s="939"/>
      <c r="KR79" s="939"/>
      <c r="KS79" s="939"/>
      <c r="KT79" s="939"/>
      <c r="KU79" s="939"/>
      <c r="KV79" s="939"/>
      <c r="KW79" s="939"/>
      <c r="KX79" s="939"/>
      <c r="KY79" s="939"/>
      <c r="KZ79" s="939"/>
      <c r="LA79" s="939"/>
      <c r="LB79" s="939"/>
      <c r="LC79" s="939"/>
      <c r="LD79" s="939"/>
      <c r="LE79" s="939"/>
      <c r="LF79" s="939"/>
      <c r="LG79" s="939"/>
      <c r="LH79" s="939"/>
      <c r="LI79" s="939"/>
      <c r="LJ79" s="939"/>
      <c r="LK79" s="939"/>
      <c r="LL79" s="939"/>
      <c r="LM79" s="939"/>
      <c r="LN79" s="939"/>
      <c r="LO79" s="939"/>
      <c r="LP79" s="939"/>
      <c r="LQ79" s="939"/>
      <c r="LR79" s="939"/>
      <c r="LS79" s="939"/>
      <c r="LT79" s="939"/>
      <c r="LU79" s="939"/>
      <c r="LV79" s="939"/>
      <c r="LW79" s="939"/>
      <c r="LX79" s="939"/>
      <c r="LY79" s="939"/>
      <c r="LZ79" s="939"/>
      <c r="MA79" s="939"/>
      <c r="MB79" s="939"/>
      <c r="MC79" s="939"/>
      <c r="MD79" s="939"/>
      <c r="ME79" s="939"/>
      <c r="MF79" s="939"/>
      <c r="MG79" s="939"/>
      <c r="MH79" s="939"/>
      <c r="MI79" s="939"/>
      <c r="MJ79" s="939"/>
      <c r="MK79" s="939"/>
      <c r="ML79" s="939"/>
      <c r="MM79" s="939"/>
      <c r="MN79" s="939"/>
      <c r="MO79" s="939"/>
      <c r="MP79" s="939"/>
      <c r="MQ79" s="939"/>
      <c r="MR79" s="939"/>
      <c r="MS79" s="939"/>
      <c r="MT79" s="939"/>
      <c r="MU79" s="939"/>
      <c r="MV79" s="939"/>
      <c r="MW79" s="939"/>
      <c r="MX79" s="939"/>
      <c r="MY79" s="939"/>
      <c r="MZ79" s="939"/>
      <c r="NA79" s="939"/>
      <c r="NB79" s="939"/>
      <c r="NC79" s="939"/>
      <c r="ND79" s="939"/>
      <c r="NE79" s="939"/>
      <c r="NF79" s="939"/>
      <c r="NG79" s="939"/>
      <c r="NH79" s="939"/>
      <c r="NI79" s="939"/>
      <c r="NJ79" s="939"/>
      <c r="NK79" s="939"/>
      <c r="NL79" s="939"/>
      <c r="NM79" s="939"/>
      <c r="NN79" s="939"/>
    </row>
    <row r="80" spans="1:378" s="958" customFormat="1" ht="18.5" hidden="1" outlineLevel="1">
      <c r="A80" s="987" t="str">
        <f t="shared" si="38"/>
        <v>5.35</v>
      </c>
      <c r="B80" s="940" t="s">
        <v>1471</v>
      </c>
      <c r="C80" s="1027"/>
      <c r="D80" s="941"/>
      <c r="E80" s="935"/>
      <c r="F80" s="959">
        <f>G79</f>
        <v>46188</v>
      </c>
      <c r="G80" s="960">
        <f>IF(ISBLANK(F80)," - ",IF(H80=0,F80,WORKDAY.INTL(F80,H80,1,Data!$C$3:$C$57)))</f>
        <v>46196</v>
      </c>
      <c r="H80" s="936">
        <v>5</v>
      </c>
      <c r="I80" s="937">
        <v>0</v>
      </c>
      <c r="J80" s="937">
        <f t="shared" ca="1" si="45"/>
        <v>0</v>
      </c>
      <c r="K80" s="938"/>
      <c r="L80" s="955"/>
      <c r="M80" s="955"/>
      <c r="N80" s="968"/>
      <c r="O80" s="939"/>
      <c r="P80" s="939"/>
      <c r="Q80" s="939"/>
      <c r="R80" s="939"/>
      <c r="S80" s="939"/>
      <c r="T80" s="939"/>
      <c r="U80" s="939"/>
      <c r="V80" s="939"/>
      <c r="W80" s="939"/>
      <c r="X80" s="939"/>
      <c r="Y80" s="939"/>
      <c r="Z80" s="939"/>
      <c r="AA80" s="939"/>
      <c r="AB80" s="939"/>
      <c r="AC80" s="939"/>
      <c r="AD80" s="939"/>
      <c r="AE80" s="939"/>
      <c r="AF80" s="939"/>
      <c r="AG80" s="939"/>
      <c r="AH80" s="939"/>
      <c r="AI80" s="939"/>
      <c r="AJ80" s="939"/>
      <c r="AK80" s="939"/>
      <c r="AL80" s="939"/>
      <c r="AM80" s="939"/>
      <c r="AN80" s="939"/>
      <c r="AO80" s="939"/>
      <c r="AP80" s="939"/>
      <c r="AQ80" s="939"/>
      <c r="AR80" s="939"/>
      <c r="AS80" s="939"/>
      <c r="AT80" s="939"/>
      <c r="AU80" s="939"/>
      <c r="AV80" s="939"/>
      <c r="AW80" s="939"/>
      <c r="AX80" s="939"/>
      <c r="AY80" s="939"/>
      <c r="AZ80" s="939"/>
      <c r="BA80" s="939"/>
      <c r="BB80" s="939"/>
      <c r="BC80" s="939"/>
      <c r="BD80" s="939"/>
      <c r="BE80" s="939"/>
      <c r="BF80" s="939"/>
      <c r="BG80" s="939"/>
      <c r="BH80" s="939"/>
      <c r="BI80" s="939"/>
      <c r="BJ80" s="939"/>
      <c r="BK80" s="939"/>
      <c r="BL80" s="939"/>
      <c r="BM80" s="939"/>
      <c r="BN80" s="939"/>
      <c r="BO80" s="939"/>
      <c r="BP80" s="939"/>
      <c r="BQ80" s="939"/>
      <c r="BR80" s="939"/>
      <c r="BS80" s="939"/>
      <c r="BT80" s="939"/>
      <c r="BU80" s="939"/>
      <c r="BV80" s="939"/>
      <c r="BW80" s="939"/>
      <c r="BX80" s="939"/>
      <c r="BY80" s="939"/>
      <c r="BZ80" s="939"/>
      <c r="CA80" s="939"/>
      <c r="CB80" s="939"/>
      <c r="CC80" s="939"/>
      <c r="CD80" s="939"/>
      <c r="CE80" s="939"/>
      <c r="CF80" s="939"/>
      <c r="CG80" s="939"/>
      <c r="CH80" s="939"/>
      <c r="CI80" s="939"/>
      <c r="CJ80" s="939"/>
      <c r="CK80" s="939"/>
      <c r="CL80" s="939"/>
      <c r="CM80" s="939"/>
      <c r="CN80" s="939"/>
      <c r="CO80" s="939"/>
      <c r="CP80" s="939"/>
      <c r="CQ80" s="939"/>
      <c r="CR80" s="939"/>
      <c r="CS80" s="939"/>
      <c r="CT80" s="939"/>
      <c r="CU80" s="939"/>
      <c r="CV80" s="939"/>
      <c r="CW80" s="939"/>
      <c r="CX80" s="939"/>
      <c r="CY80" s="939"/>
      <c r="CZ80" s="939"/>
      <c r="DA80" s="939"/>
      <c r="DB80" s="939"/>
      <c r="DC80" s="939"/>
      <c r="DD80" s="939"/>
      <c r="DE80" s="939"/>
      <c r="DF80" s="939"/>
      <c r="DG80" s="939"/>
      <c r="DH80" s="939"/>
      <c r="DI80" s="939"/>
      <c r="DJ80" s="939"/>
      <c r="DK80" s="939"/>
      <c r="DL80" s="939"/>
      <c r="DM80" s="939"/>
      <c r="DN80" s="939"/>
      <c r="DO80" s="939"/>
      <c r="DP80" s="939"/>
      <c r="DQ80" s="939"/>
      <c r="DR80" s="939"/>
      <c r="DS80" s="939"/>
      <c r="DT80" s="939"/>
      <c r="DU80" s="939"/>
      <c r="DV80" s="939"/>
      <c r="DW80" s="939"/>
      <c r="DX80" s="939"/>
      <c r="DY80" s="939"/>
      <c r="DZ80" s="939"/>
      <c r="EA80" s="939"/>
      <c r="EB80" s="939"/>
      <c r="EC80" s="939"/>
      <c r="ED80" s="939"/>
      <c r="EE80" s="939"/>
      <c r="EF80" s="939"/>
      <c r="EG80" s="939"/>
      <c r="EH80" s="939"/>
      <c r="EI80" s="939"/>
      <c r="EJ80" s="939"/>
      <c r="EK80" s="939"/>
      <c r="EL80" s="939"/>
      <c r="EM80" s="939"/>
      <c r="EN80" s="939"/>
      <c r="EO80" s="939"/>
      <c r="EP80" s="939"/>
      <c r="EQ80" s="939"/>
      <c r="ER80" s="939"/>
      <c r="ES80" s="939"/>
      <c r="ET80" s="939"/>
      <c r="EU80" s="939"/>
      <c r="EV80" s="939"/>
      <c r="EW80" s="939"/>
      <c r="EX80" s="939"/>
      <c r="EY80" s="939"/>
      <c r="EZ80" s="939"/>
      <c r="FA80" s="939"/>
      <c r="FB80" s="939"/>
      <c r="FC80" s="939"/>
      <c r="FD80" s="939"/>
      <c r="FE80" s="939"/>
      <c r="FF80" s="939"/>
      <c r="FG80" s="939"/>
      <c r="FH80" s="939"/>
      <c r="FI80" s="939"/>
      <c r="FJ80" s="939"/>
      <c r="FK80" s="939"/>
      <c r="FL80" s="939"/>
      <c r="FM80" s="939"/>
      <c r="FN80" s="939"/>
      <c r="FO80" s="939"/>
      <c r="FP80" s="939"/>
      <c r="FQ80" s="939"/>
      <c r="FR80" s="939"/>
      <c r="FS80" s="939"/>
      <c r="FT80" s="939"/>
      <c r="FU80" s="939"/>
      <c r="FV80" s="939"/>
      <c r="FW80" s="939"/>
      <c r="FX80" s="939"/>
      <c r="FY80" s="939"/>
      <c r="FZ80" s="939"/>
      <c r="GA80" s="939"/>
      <c r="GB80" s="939"/>
      <c r="GC80" s="939"/>
      <c r="GD80" s="939"/>
      <c r="GE80" s="939"/>
      <c r="GF80" s="939"/>
      <c r="GG80" s="939"/>
      <c r="GH80" s="939"/>
      <c r="GI80" s="939"/>
      <c r="GJ80" s="939"/>
      <c r="GK80" s="939"/>
      <c r="GL80" s="939"/>
      <c r="GM80" s="939"/>
      <c r="GN80" s="939"/>
      <c r="GO80" s="939"/>
      <c r="GP80" s="939"/>
      <c r="GQ80" s="939"/>
      <c r="GR80" s="939"/>
      <c r="GS80" s="939"/>
      <c r="GT80" s="939"/>
      <c r="GU80" s="939"/>
      <c r="GV80" s="939"/>
      <c r="GW80" s="939"/>
      <c r="GX80" s="939"/>
      <c r="GY80" s="939"/>
      <c r="GZ80" s="939"/>
      <c r="HA80" s="939"/>
      <c r="HB80" s="939"/>
      <c r="HC80" s="939"/>
      <c r="HD80" s="939"/>
      <c r="HE80" s="939"/>
      <c r="HF80" s="939"/>
      <c r="HG80" s="939"/>
      <c r="HH80" s="939"/>
      <c r="HI80" s="939"/>
      <c r="HJ80" s="939"/>
      <c r="HK80" s="939"/>
      <c r="HL80" s="939"/>
      <c r="HM80" s="939"/>
      <c r="HN80" s="939"/>
      <c r="HO80" s="939"/>
      <c r="HP80" s="939"/>
      <c r="HQ80" s="939"/>
      <c r="HR80" s="939"/>
      <c r="HS80" s="939"/>
      <c r="HT80" s="939"/>
      <c r="HU80" s="939"/>
      <c r="HV80" s="939"/>
      <c r="HW80" s="939"/>
      <c r="HX80" s="939"/>
      <c r="HY80" s="939"/>
      <c r="HZ80" s="939"/>
      <c r="IA80" s="939"/>
      <c r="IB80" s="939"/>
      <c r="IC80" s="939"/>
      <c r="ID80" s="939"/>
      <c r="IE80" s="939"/>
      <c r="IF80" s="939"/>
      <c r="IG80" s="939"/>
      <c r="IH80" s="939"/>
      <c r="II80" s="939"/>
      <c r="IJ80" s="939"/>
      <c r="IK80" s="939"/>
      <c r="IL80" s="939"/>
      <c r="IM80" s="939"/>
      <c r="IN80" s="939"/>
      <c r="IO80" s="939"/>
      <c r="IP80" s="939"/>
      <c r="IQ80" s="939"/>
      <c r="IR80" s="939"/>
      <c r="IS80" s="939"/>
      <c r="IT80" s="939"/>
      <c r="IU80" s="939"/>
      <c r="IV80" s="939"/>
      <c r="IW80" s="939"/>
      <c r="IX80" s="939"/>
      <c r="IY80" s="939"/>
      <c r="IZ80" s="939"/>
      <c r="JA80" s="939"/>
      <c r="JB80" s="939"/>
      <c r="JC80" s="939"/>
      <c r="JD80" s="939"/>
      <c r="JE80" s="939"/>
      <c r="JF80" s="939"/>
      <c r="JG80" s="939"/>
      <c r="JH80" s="939"/>
      <c r="JI80" s="939"/>
      <c r="JJ80" s="939"/>
      <c r="JK80" s="939"/>
      <c r="JL80" s="939"/>
      <c r="JM80" s="939"/>
      <c r="JN80" s="939"/>
      <c r="JO80" s="939"/>
      <c r="JP80" s="939"/>
      <c r="JQ80" s="939"/>
      <c r="JR80" s="939"/>
      <c r="JS80" s="939"/>
      <c r="JT80" s="939"/>
      <c r="JU80" s="939"/>
      <c r="JV80" s="939"/>
      <c r="JW80" s="939"/>
      <c r="JX80" s="939"/>
      <c r="JY80" s="939"/>
      <c r="JZ80" s="939"/>
      <c r="KA80" s="939"/>
      <c r="KB80" s="939"/>
      <c r="KC80" s="939"/>
      <c r="KD80" s="939"/>
      <c r="KE80" s="939"/>
      <c r="KF80" s="939"/>
      <c r="KG80" s="939"/>
      <c r="KH80" s="939"/>
      <c r="KI80" s="939"/>
      <c r="KJ80" s="939"/>
      <c r="KK80" s="939"/>
      <c r="KL80" s="939"/>
      <c r="KM80" s="939"/>
      <c r="KN80" s="939"/>
      <c r="KO80" s="939"/>
      <c r="KP80" s="939"/>
      <c r="KQ80" s="939"/>
      <c r="KR80" s="939"/>
      <c r="KS80" s="939"/>
      <c r="KT80" s="939"/>
      <c r="KU80" s="939"/>
      <c r="KV80" s="939"/>
      <c r="KW80" s="939"/>
      <c r="KX80" s="939"/>
      <c r="KY80" s="939"/>
      <c r="KZ80" s="939"/>
      <c r="LA80" s="939"/>
      <c r="LB80" s="939"/>
      <c r="LC80" s="939"/>
      <c r="LD80" s="939"/>
      <c r="LE80" s="939"/>
      <c r="LF80" s="939"/>
      <c r="LG80" s="939"/>
      <c r="LH80" s="939"/>
      <c r="LI80" s="939"/>
      <c r="LJ80" s="939"/>
      <c r="LK80" s="939"/>
      <c r="LL80" s="939"/>
      <c r="LM80" s="939"/>
      <c r="LN80" s="939"/>
      <c r="LO80" s="939"/>
      <c r="LP80" s="939"/>
      <c r="LQ80" s="939"/>
      <c r="LR80" s="939"/>
      <c r="LS80" s="939"/>
      <c r="LT80" s="939"/>
      <c r="LU80" s="939"/>
      <c r="LV80" s="939"/>
      <c r="LW80" s="939"/>
      <c r="LX80" s="939"/>
      <c r="LY80" s="939"/>
      <c r="LZ80" s="939"/>
      <c r="MA80" s="939"/>
      <c r="MB80" s="939"/>
      <c r="MC80" s="939"/>
      <c r="MD80" s="939"/>
      <c r="ME80" s="939"/>
      <c r="MF80" s="939"/>
      <c r="MG80" s="939"/>
      <c r="MH80" s="939"/>
      <c r="MI80" s="939"/>
      <c r="MJ80" s="939"/>
      <c r="MK80" s="939"/>
      <c r="ML80" s="939"/>
      <c r="MM80" s="939"/>
      <c r="MN80" s="939"/>
      <c r="MO80" s="939"/>
      <c r="MP80" s="939"/>
      <c r="MQ80" s="939"/>
      <c r="MR80" s="939"/>
      <c r="MS80" s="939"/>
      <c r="MT80" s="939"/>
      <c r="MU80" s="939"/>
      <c r="MV80" s="939"/>
      <c r="MW80" s="939"/>
      <c r="MX80" s="939"/>
      <c r="MY80" s="939"/>
      <c r="MZ80" s="939"/>
      <c r="NA80" s="939"/>
      <c r="NB80" s="939"/>
      <c r="NC80" s="939"/>
      <c r="ND80" s="939"/>
      <c r="NE80" s="939"/>
      <c r="NF80" s="939"/>
      <c r="NG80" s="939"/>
      <c r="NH80" s="939"/>
      <c r="NI80" s="939"/>
      <c r="NJ80" s="939"/>
      <c r="NK80" s="939"/>
      <c r="NL80" s="939"/>
      <c r="NM80" s="939"/>
      <c r="NN80" s="939"/>
    </row>
    <row r="81" spans="1:378" s="958" customFormat="1" ht="24" hidden="1" outlineLevel="1">
      <c r="A81" s="988" t="str">
        <f t="shared" si="38"/>
        <v>5.36</v>
      </c>
      <c r="B81" s="949" t="str">
        <f>B78&amp;" Post Review Modifications - If Applicable"</f>
        <v>Commissioning Process Post Review Modifications - If Applicable</v>
      </c>
      <c r="C81" s="1028"/>
      <c r="D81" s="950"/>
      <c r="E81" s="951"/>
      <c r="F81" s="961">
        <f>G80</f>
        <v>46196</v>
      </c>
      <c r="G81" s="962">
        <f>IF(ISBLANK(F81)," - ",IF(H81=0,F81,WORKDAY.INTL(F81,H81,1,Data!$C$3:$C$57)))</f>
        <v>46203</v>
      </c>
      <c r="H81" s="952">
        <v>5</v>
      </c>
      <c r="I81" s="953">
        <v>0</v>
      </c>
      <c r="J81" s="953">
        <f t="shared" ca="1" si="45"/>
        <v>0</v>
      </c>
      <c r="K81" s="954"/>
      <c r="L81" s="978"/>
      <c r="M81" s="978"/>
      <c r="N81" s="968"/>
      <c r="O81" s="948"/>
      <c r="P81" s="948"/>
      <c r="Q81" s="948"/>
      <c r="R81" s="948"/>
      <c r="S81" s="948"/>
      <c r="T81" s="948"/>
      <c r="U81" s="948"/>
      <c r="V81" s="948"/>
      <c r="W81" s="948"/>
      <c r="X81" s="948"/>
      <c r="Y81" s="948"/>
      <c r="Z81" s="948"/>
      <c r="AA81" s="948"/>
      <c r="AB81" s="948"/>
      <c r="AC81" s="948"/>
      <c r="AD81" s="948"/>
      <c r="AE81" s="948"/>
      <c r="AF81" s="948"/>
      <c r="AG81" s="948"/>
      <c r="AH81" s="948"/>
      <c r="AI81" s="948"/>
      <c r="AJ81" s="948"/>
      <c r="AK81" s="948"/>
      <c r="AL81" s="948"/>
      <c r="AM81" s="948"/>
      <c r="AN81" s="948"/>
      <c r="AO81" s="948"/>
      <c r="AP81" s="948"/>
      <c r="AQ81" s="948"/>
      <c r="AR81" s="948"/>
      <c r="AS81" s="948"/>
      <c r="AT81" s="948"/>
      <c r="AU81" s="948"/>
      <c r="AV81" s="948"/>
      <c r="AW81" s="948"/>
      <c r="AX81" s="948"/>
      <c r="AY81" s="948"/>
      <c r="AZ81" s="948"/>
      <c r="BA81" s="948"/>
      <c r="BB81" s="948"/>
      <c r="BC81" s="948"/>
      <c r="BD81" s="948"/>
      <c r="BE81" s="948"/>
      <c r="BF81" s="948"/>
      <c r="BG81" s="948"/>
      <c r="BH81" s="948"/>
      <c r="BI81" s="948"/>
      <c r="BJ81" s="948"/>
      <c r="BK81" s="948"/>
      <c r="BL81" s="948"/>
      <c r="BM81" s="948"/>
      <c r="BN81" s="948"/>
      <c r="BO81" s="948"/>
      <c r="BP81" s="948"/>
      <c r="BQ81" s="948"/>
      <c r="BR81" s="948"/>
      <c r="BS81" s="948"/>
      <c r="BT81" s="948"/>
      <c r="BU81" s="948"/>
      <c r="BV81" s="948"/>
      <c r="BW81" s="948"/>
      <c r="BX81" s="948"/>
      <c r="BY81" s="948"/>
      <c r="BZ81" s="948"/>
      <c r="CA81" s="948"/>
      <c r="CB81" s="948"/>
      <c r="CC81" s="948"/>
      <c r="CD81" s="948"/>
      <c r="CE81" s="948"/>
      <c r="CF81" s="948"/>
      <c r="CG81" s="948"/>
      <c r="CH81" s="948"/>
      <c r="CI81" s="948"/>
      <c r="CJ81" s="948"/>
      <c r="CK81" s="948"/>
      <c r="CL81" s="948"/>
      <c r="CM81" s="948"/>
      <c r="CN81" s="948"/>
      <c r="CO81" s="948"/>
      <c r="CP81" s="948"/>
      <c r="CQ81" s="948"/>
      <c r="CR81" s="948"/>
      <c r="CS81" s="948"/>
      <c r="CT81" s="948"/>
      <c r="CU81" s="948"/>
      <c r="CV81" s="948"/>
      <c r="CW81" s="948"/>
      <c r="CX81" s="948"/>
      <c r="CY81" s="948"/>
      <c r="CZ81" s="948"/>
      <c r="DA81" s="948"/>
      <c r="DB81" s="948"/>
      <c r="DC81" s="948"/>
      <c r="DD81" s="948"/>
      <c r="DE81" s="948"/>
      <c r="DF81" s="948"/>
      <c r="DG81" s="948"/>
      <c r="DH81" s="948"/>
      <c r="DI81" s="948"/>
      <c r="DJ81" s="948"/>
      <c r="DK81" s="948"/>
      <c r="DL81" s="948"/>
      <c r="DM81" s="948"/>
      <c r="DN81" s="948"/>
      <c r="DO81" s="948"/>
      <c r="DP81" s="948"/>
      <c r="DQ81" s="948"/>
      <c r="DR81" s="948"/>
      <c r="DS81" s="948"/>
      <c r="DT81" s="948"/>
      <c r="DU81" s="948"/>
      <c r="DV81" s="948"/>
      <c r="DW81" s="948"/>
      <c r="DX81" s="948"/>
      <c r="DY81" s="948"/>
      <c r="DZ81" s="948"/>
      <c r="EA81" s="948"/>
      <c r="EB81" s="948"/>
      <c r="EC81" s="948"/>
      <c r="ED81" s="948"/>
      <c r="EE81" s="948"/>
      <c r="EF81" s="948"/>
      <c r="EG81" s="948"/>
      <c r="EH81" s="948"/>
      <c r="EI81" s="948"/>
      <c r="EJ81" s="948"/>
      <c r="EK81" s="948"/>
      <c r="EL81" s="948"/>
      <c r="EM81" s="948"/>
      <c r="EN81" s="948"/>
      <c r="EO81" s="948"/>
      <c r="EP81" s="948"/>
      <c r="EQ81" s="948"/>
      <c r="ER81" s="948"/>
      <c r="ES81" s="948"/>
      <c r="ET81" s="948"/>
      <c r="EU81" s="948"/>
      <c r="EV81" s="948"/>
      <c r="EW81" s="948"/>
      <c r="EX81" s="948"/>
      <c r="EY81" s="948"/>
      <c r="EZ81" s="948"/>
      <c r="FA81" s="948"/>
      <c r="FB81" s="948"/>
      <c r="FC81" s="948"/>
      <c r="FD81" s="948"/>
      <c r="FE81" s="948"/>
      <c r="FF81" s="948"/>
      <c r="FG81" s="948"/>
      <c r="FH81" s="948"/>
      <c r="FI81" s="948"/>
      <c r="FJ81" s="948"/>
      <c r="FK81" s="948"/>
      <c r="FL81" s="948"/>
      <c r="FM81" s="948"/>
      <c r="FN81" s="948"/>
      <c r="FO81" s="948"/>
      <c r="FP81" s="948"/>
      <c r="FQ81" s="948"/>
      <c r="FR81" s="948"/>
      <c r="FS81" s="948"/>
      <c r="FT81" s="948"/>
      <c r="FU81" s="948"/>
      <c r="FV81" s="948"/>
      <c r="FW81" s="948"/>
      <c r="FX81" s="948"/>
      <c r="FY81" s="948"/>
      <c r="FZ81" s="948"/>
      <c r="GA81" s="948"/>
      <c r="GB81" s="948"/>
      <c r="GC81" s="948"/>
      <c r="GD81" s="948"/>
      <c r="GE81" s="948"/>
      <c r="GF81" s="948"/>
      <c r="GG81" s="948"/>
      <c r="GH81" s="948"/>
      <c r="GI81" s="948"/>
      <c r="GJ81" s="948"/>
      <c r="GK81" s="948"/>
      <c r="GL81" s="948"/>
      <c r="GM81" s="948"/>
      <c r="GN81" s="948"/>
      <c r="GO81" s="948"/>
      <c r="GP81" s="948"/>
      <c r="GQ81" s="948"/>
      <c r="GR81" s="948"/>
      <c r="GS81" s="948"/>
      <c r="GT81" s="948"/>
      <c r="GU81" s="948"/>
      <c r="GV81" s="948"/>
      <c r="GW81" s="948"/>
      <c r="GX81" s="948"/>
      <c r="GY81" s="948"/>
      <c r="GZ81" s="948"/>
      <c r="HA81" s="948"/>
      <c r="HB81" s="948"/>
      <c r="HC81" s="948"/>
      <c r="HD81" s="948"/>
      <c r="HE81" s="948"/>
      <c r="HF81" s="948"/>
      <c r="HG81" s="948"/>
      <c r="HH81" s="948"/>
      <c r="HI81" s="948"/>
      <c r="HJ81" s="948"/>
      <c r="HK81" s="948"/>
      <c r="HL81" s="948"/>
      <c r="HM81" s="948"/>
      <c r="HN81" s="948"/>
      <c r="HO81" s="948"/>
      <c r="HP81" s="948"/>
      <c r="HQ81" s="948"/>
      <c r="HR81" s="948"/>
      <c r="HS81" s="948"/>
      <c r="HT81" s="948"/>
      <c r="HU81" s="948"/>
      <c r="HV81" s="948"/>
      <c r="HW81" s="948"/>
      <c r="HX81" s="948"/>
      <c r="HY81" s="948"/>
      <c r="HZ81" s="948"/>
      <c r="IA81" s="948"/>
      <c r="IB81" s="948"/>
      <c r="IC81" s="948"/>
      <c r="ID81" s="948"/>
      <c r="IE81" s="948"/>
      <c r="IF81" s="948"/>
      <c r="IG81" s="948"/>
      <c r="IH81" s="948"/>
      <c r="II81" s="948"/>
      <c r="IJ81" s="948"/>
      <c r="IK81" s="948"/>
      <c r="IL81" s="948"/>
      <c r="IM81" s="948"/>
      <c r="IN81" s="948"/>
      <c r="IO81" s="948"/>
      <c r="IP81" s="948"/>
      <c r="IQ81" s="948"/>
      <c r="IR81" s="948"/>
      <c r="IS81" s="948"/>
      <c r="IT81" s="948"/>
      <c r="IU81" s="948"/>
      <c r="IV81" s="948"/>
      <c r="IW81" s="948"/>
      <c r="IX81" s="948"/>
      <c r="IY81" s="948"/>
      <c r="IZ81" s="948"/>
      <c r="JA81" s="948"/>
      <c r="JB81" s="948"/>
      <c r="JC81" s="948"/>
      <c r="JD81" s="948"/>
      <c r="JE81" s="948"/>
      <c r="JF81" s="948"/>
      <c r="JG81" s="948"/>
      <c r="JH81" s="948"/>
      <c r="JI81" s="948"/>
      <c r="JJ81" s="948"/>
      <c r="JK81" s="948"/>
      <c r="JL81" s="948"/>
      <c r="JM81" s="948"/>
      <c r="JN81" s="948"/>
      <c r="JO81" s="948"/>
      <c r="JP81" s="948"/>
      <c r="JQ81" s="948"/>
      <c r="JR81" s="948"/>
      <c r="JS81" s="948"/>
      <c r="JT81" s="948"/>
      <c r="JU81" s="948"/>
      <c r="JV81" s="948"/>
      <c r="JW81" s="948"/>
      <c r="JX81" s="948"/>
      <c r="JY81" s="948"/>
      <c r="JZ81" s="948"/>
      <c r="KA81" s="948"/>
      <c r="KB81" s="948"/>
      <c r="KC81" s="948"/>
      <c r="KD81" s="948"/>
      <c r="KE81" s="948"/>
      <c r="KF81" s="948"/>
      <c r="KG81" s="948"/>
      <c r="KH81" s="948"/>
      <c r="KI81" s="948"/>
      <c r="KJ81" s="948"/>
      <c r="KK81" s="948"/>
      <c r="KL81" s="948"/>
      <c r="KM81" s="948"/>
      <c r="KN81" s="948"/>
      <c r="KO81" s="948"/>
      <c r="KP81" s="948"/>
      <c r="KQ81" s="948"/>
      <c r="KR81" s="948"/>
      <c r="KS81" s="948"/>
      <c r="KT81" s="948"/>
      <c r="KU81" s="948"/>
      <c r="KV81" s="948"/>
      <c r="KW81" s="948"/>
      <c r="KX81" s="948"/>
      <c r="KY81" s="948"/>
      <c r="KZ81" s="948"/>
      <c r="LA81" s="948"/>
      <c r="LB81" s="948"/>
      <c r="LC81" s="948"/>
      <c r="LD81" s="948"/>
      <c r="LE81" s="948"/>
      <c r="LF81" s="948"/>
      <c r="LG81" s="948"/>
      <c r="LH81" s="948"/>
      <c r="LI81" s="948"/>
      <c r="LJ81" s="948"/>
      <c r="LK81" s="948"/>
      <c r="LL81" s="948"/>
      <c r="LM81" s="948"/>
      <c r="LN81" s="948"/>
      <c r="LO81" s="948"/>
      <c r="LP81" s="948"/>
      <c r="LQ81" s="948"/>
      <c r="LR81" s="948"/>
      <c r="LS81" s="948"/>
      <c r="LT81" s="948"/>
      <c r="LU81" s="948"/>
      <c r="LV81" s="948"/>
      <c r="LW81" s="948"/>
      <c r="LX81" s="948"/>
      <c r="LY81" s="948"/>
      <c r="LZ81" s="948"/>
      <c r="MA81" s="948"/>
      <c r="MB81" s="948"/>
      <c r="MC81" s="948"/>
      <c r="MD81" s="948"/>
      <c r="ME81" s="948"/>
      <c r="MF81" s="948"/>
      <c r="MG81" s="948"/>
      <c r="MH81" s="948"/>
      <c r="MI81" s="948"/>
      <c r="MJ81" s="948"/>
      <c r="MK81" s="948"/>
      <c r="ML81" s="948"/>
      <c r="MM81" s="948"/>
      <c r="MN81" s="948"/>
      <c r="MO81" s="948"/>
      <c r="MP81" s="948"/>
      <c r="MQ81" s="948"/>
      <c r="MR81" s="948"/>
      <c r="MS81" s="948"/>
      <c r="MT81" s="948"/>
      <c r="MU81" s="948"/>
      <c r="MV81" s="948"/>
      <c r="MW81" s="948"/>
      <c r="MX81" s="948"/>
      <c r="MY81" s="948"/>
      <c r="MZ81" s="948"/>
      <c r="NA81" s="948"/>
      <c r="NB81" s="948"/>
      <c r="NC81" s="948"/>
      <c r="ND81" s="948"/>
      <c r="NE81" s="948"/>
      <c r="NF81" s="948"/>
      <c r="NG81" s="948"/>
      <c r="NH81" s="948"/>
      <c r="NI81" s="948"/>
      <c r="NJ81" s="948"/>
      <c r="NK81" s="948"/>
      <c r="NL81" s="948"/>
      <c r="NM81" s="948"/>
      <c r="NN81" s="948"/>
    </row>
    <row r="82" spans="1:378" s="958" customFormat="1" ht="18.5" hidden="1" outlineLevel="1">
      <c r="A82" s="989" t="str">
        <f t="shared" si="38"/>
        <v>5.37</v>
      </c>
      <c r="B82" s="970" t="s">
        <v>1447</v>
      </c>
      <c r="C82" s="1029"/>
      <c r="D82" s="971"/>
      <c r="E82" s="972"/>
      <c r="F82" s="973">
        <v>45785</v>
      </c>
      <c r="G82" s="974">
        <f>IF(ISBLANK(F82)," - ",IF(H82=0,F82,WORKDAY.INTL(F82,H82,1,Data!$C$3:$C$57)))</f>
        <v>46090</v>
      </c>
      <c r="H82" s="975">
        <v>190</v>
      </c>
      <c r="I82" s="976">
        <v>0.94</v>
      </c>
      <c r="J82" s="976">
        <f t="shared" ca="1" si="45"/>
        <v>0.98032786885245904</v>
      </c>
      <c r="K82" s="977"/>
      <c r="L82" s="955"/>
      <c r="M82" s="955"/>
      <c r="N82" s="968"/>
      <c r="O82" s="939"/>
      <c r="P82" s="939"/>
      <c r="Q82" s="939"/>
      <c r="R82" s="939"/>
      <c r="S82" s="939"/>
      <c r="T82" s="939"/>
      <c r="U82" s="939"/>
      <c r="V82" s="939"/>
      <c r="W82" s="939"/>
      <c r="X82" s="939"/>
      <c r="Y82" s="939"/>
      <c r="Z82" s="939"/>
      <c r="AA82" s="939"/>
      <c r="AB82" s="939"/>
      <c r="AC82" s="939"/>
      <c r="AD82" s="939"/>
      <c r="AE82" s="939"/>
      <c r="AF82" s="939"/>
      <c r="AG82" s="939"/>
      <c r="AH82" s="939"/>
      <c r="AI82" s="939"/>
      <c r="AJ82" s="939"/>
      <c r="AK82" s="939"/>
      <c r="AL82" s="939"/>
      <c r="AM82" s="939"/>
      <c r="AN82" s="939"/>
      <c r="AO82" s="939"/>
      <c r="AP82" s="939"/>
      <c r="AQ82" s="939"/>
      <c r="AR82" s="939"/>
      <c r="AS82" s="939"/>
      <c r="AT82" s="939"/>
      <c r="AU82" s="939"/>
      <c r="AV82" s="939"/>
      <c r="AW82" s="939"/>
      <c r="AX82" s="939"/>
      <c r="AY82" s="939"/>
      <c r="AZ82" s="939"/>
      <c r="BA82" s="939"/>
      <c r="BB82" s="939"/>
      <c r="BC82" s="939"/>
      <c r="BD82" s="939"/>
      <c r="BE82" s="939"/>
      <c r="BF82" s="939"/>
      <c r="BG82" s="939"/>
      <c r="BH82" s="939"/>
      <c r="BI82" s="939"/>
      <c r="BJ82" s="939"/>
      <c r="BK82" s="939"/>
      <c r="BL82" s="939"/>
      <c r="BM82" s="939"/>
      <c r="BN82" s="939"/>
      <c r="BO82" s="939"/>
      <c r="BP82" s="939"/>
      <c r="BQ82" s="939"/>
      <c r="BR82" s="939"/>
      <c r="BS82" s="939"/>
      <c r="BT82" s="939"/>
      <c r="BU82" s="939"/>
      <c r="BV82" s="939"/>
      <c r="BW82" s="939"/>
      <c r="BX82" s="939"/>
      <c r="BY82" s="939"/>
      <c r="BZ82" s="939"/>
      <c r="CA82" s="939"/>
      <c r="CB82" s="939"/>
      <c r="CC82" s="939"/>
      <c r="CD82" s="939"/>
      <c r="CE82" s="939"/>
      <c r="CF82" s="939"/>
      <c r="CG82" s="939"/>
      <c r="CH82" s="939"/>
      <c r="CI82" s="939"/>
      <c r="CJ82" s="939"/>
      <c r="CK82" s="939"/>
      <c r="CL82" s="939"/>
      <c r="CM82" s="939"/>
      <c r="CN82" s="939"/>
      <c r="CO82" s="939"/>
      <c r="CP82" s="939"/>
      <c r="CQ82" s="939"/>
      <c r="CR82" s="939"/>
      <c r="CS82" s="939"/>
      <c r="CT82" s="939"/>
      <c r="CU82" s="939"/>
      <c r="CV82" s="939"/>
      <c r="CW82" s="939"/>
      <c r="CX82" s="939"/>
      <c r="CY82" s="939"/>
      <c r="CZ82" s="939"/>
      <c r="DA82" s="939"/>
      <c r="DB82" s="939"/>
      <c r="DC82" s="939"/>
      <c r="DD82" s="939"/>
      <c r="DE82" s="939"/>
      <c r="DF82" s="939"/>
      <c r="DG82" s="939"/>
      <c r="DH82" s="939"/>
      <c r="DI82" s="939"/>
      <c r="DJ82" s="939"/>
      <c r="DK82" s="939"/>
      <c r="DL82" s="939"/>
      <c r="DM82" s="939"/>
      <c r="DN82" s="939"/>
      <c r="DO82" s="939"/>
      <c r="DP82" s="939"/>
      <c r="DQ82" s="939"/>
      <c r="DR82" s="939"/>
      <c r="DS82" s="939"/>
      <c r="DT82" s="939"/>
      <c r="DU82" s="939"/>
      <c r="DV82" s="939"/>
      <c r="DW82" s="939"/>
      <c r="DX82" s="939"/>
      <c r="DY82" s="939"/>
      <c r="DZ82" s="939"/>
      <c r="EA82" s="939"/>
      <c r="EB82" s="939"/>
      <c r="EC82" s="939"/>
      <c r="ED82" s="939"/>
      <c r="EE82" s="939"/>
      <c r="EF82" s="939"/>
      <c r="EG82" s="939"/>
      <c r="EH82" s="939"/>
      <c r="EI82" s="939"/>
      <c r="EJ82" s="939"/>
      <c r="EK82" s="939"/>
      <c r="EL82" s="939"/>
      <c r="EM82" s="939"/>
      <c r="EN82" s="939"/>
      <c r="EO82" s="939"/>
      <c r="EP82" s="939"/>
      <c r="EQ82" s="939"/>
      <c r="ER82" s="939"/>
      <c r="ES82" s="939"/>
      <c r="ET82" s="939"/>
      <c r="EU82" s="939"/>
      <c r="EV82" s="939"/>
      <c r="EW82" s="939"/>
      <c r="EX82" s="939"/>
      <c r="EY82" s="939"/>
      <c r="EZ82" s="939"/>
      <c r="FA82" s="939"/>
      <c r="FB82" s="939"/>
      <c r="FC82" s="939"/>
      <c r="FD82" s="939"/>
      <c r="FE82" s="939"/>
      <c r="FF82" s="939"/>
      <c r="FG82" s="939"/>
      <c r="FH82" s="939"/>
      <c r="FI82" s="939"/>
      <c r="FJ82" s="939"/>
      <c r="FK82" s="939"/>
      <c r="FL82" s="939"/>
      <c r="FM82" s="939"/>
      <c r="FN82" s="939"/>
      <c r="FO82" s="939"/>
      <c r="FP82" s="939"/>
      <c r="FQ82" s="939"/>
      <c r="FR82" s="939"/>
      <c r="FS82" s="939"/>
      <c r="FT82" s="939"/>
      <c r="FU82" s="939"/>
      <c r="FV82" s="939"/>
      <c r="FW82" s="939"/>
      <c r="FX82" s="939"/>
      <c r="FY82" s="939"/>
      <c r="FZ82" s="939"/>
      <c r="GA82" s="939"/>
      <c r="GB82" s="939"/>
      <c r="GC82" s="939"/>
      <c r="GD82" s="939"/>
      <c r="GE82" s="939"/>
      <c r="GF82" s="939"/>
      <c r="GG82" s="939"/>
      <c r="GH82" s="939"/>
      <c r="GI82" s="939"/>
      <c r="GJ82" s="939"/>
      <c r="GK82" s="939"/>
      <c r="GL82" s="939"/>
      <c r="GM82" s="939"/>
      <c r="GN82" s="939"/>
      <c r="GO82" s="939"/>
      <c r="GP82" s="939"/>
      <c r="GQ82" s="939"/>
      <c r="GR82" s="939"/>
      <c r="GS82" s="939"/>
      <c r="GT82" s="939"/>
      <c r="GU82" s="939"/>
      <c r="GV82" s="939"/>
      <c r="GW82" s="939"/>
      <c r="GX82" s="939"/>
      <c r="GY82" s="939"/>
      <c r="GZ82" s="939"/>
      <c r="HA82" s="939"/>
      <c r="HB82" s="939"/>
      <c r="HC82" s="939"/>
      <c r="HD82" s="939"/>
      <c r="HE82" s="939"/>
      <c r="HF82" s="939"/>
      <c r="HG82" s="939"/>
      <c r="HH82" s="939"/>
      <c r="HI82" s="939"/>
      <c r="HJ82" s="939"/>
      <c r="HK82" s="939"/>
      <c r="HL82" s="939"/>
      <c r="HM82" s="939"/>
      <c r="HN82" s="939"/>
      <c r="HO82" s="939"/>
      <c r="HP82" s="939"/>
      <c r="HQ82" s="939"/>
      <c r="HR82" s="939"/>
      <c r="HS82" s="939"/>
      <c r="HT82" s="939"/>
      <c r="HU82" s="939"/>
      <c r="HV82" s="939"/>
      <c r="HW82" s="939"/>
      <c r="HX82" s="939"/>
      <c r="HY82" s="939"/>
      <c r="HZ82" s="939"/>
      <c r="IA82" s="939"/>
      <c r="IB82" s="939"/>
      <c r="IC82" s="939"/>
      <c r="ID82" s="939"/>
      <c r="IE82" s="939"/>
      <c r="IF82" s="939"/>
      <c r="IG82" s="939"/>
      <c r="IH82" s="939"/>
      <c r="II82" s="939"/>
      <c r="IJ82" s="939"/>
      <c r="IK82" s="939"/>
      <c r="IL82" s="939"/>
      <c r="IM82" s="939"/>
      <c r="IN82" s="939"/>
      <c r="IO82" s="939"/>
      <c r="IP82" s="939"/>
      <c r="IQ82" s="939"/>
      <c r="IR82" s="939"/>
      <c r="IS82" s="939"/>
      <c r="IT82" s="939"/>
      <c r="IU82" s="939"/>
      <c r="IV82" s="939"/>
      <c r="IW82" s="939"/>
      <c r="IX82" s="939"/>
      <c r="IY82" s="939"/>
      <c r="IZ82" s="939"/>
      <c r="JA82" s="939"/>
      <c r="JB82" s="939"/>
      <c r="JC82" s="939"/>
      <c r="JD82" s="939"/>
      <c r="JE82" s="939"/>
      <c r="JF82" s="939"/>
      <c r="JG82" s="939"/>
      <c r="JH82" s="939"/>
      <c r="JI82" s="939"/>
      <c r="JJ82" s="939"/>
      <c r="JK82" s="939"/>
      <c r="JL82" s="939"/>
      <c r="JM82" s="939"/>
      <c r="JN82" s="939"/>
      <c r="JO82" s="939"/>
      <c r="JP82" s="939"/>
      <c r="JQ82" s="939"/>
      <c r="JR82" s="939"/>
      <c r="JS82" s="939"/>
      <c r="JT82" s="939"/>
      <c r="JU82" s="939"/>
      <c r="JV82" s="939"/>
      <c r="JW82" s="939"/>
      <c r="JX82" s="939"/>
      <c r="JY82" s="939"/>
      <c r="JZ82" s="939"/>
      <c r="KA82" s="939"/>
      <c r="KB82" s="939"/>
      <c r="KC82" s="939"/>
      <c r="KD82" s="939"/>
      <c r="KE82" s="939"/>
      <c r="KF82" s="939"/>
      <c r="KG82" s="939"/>
      <c r="KH82" s="939"/>
      <c r="KI82" s="939"/>
      <c r="KJ82" s="939"/>
      <c r="KK82" s="939"/>
      <c r="KL82" s="939"/>
      <c r="KM82" s="939"/>
      <c r="KN82" s="939"/>
      <c r="KO82" s="939"/>
      <c r="KP82" s="939"/>
      <c r="KQ82" s="939"/>
      <c r="KR82" s="939"/>
      <c r="KS82" s="939"/>
      <c r="KT82" s="939"/>
      <c r="KU82" s="939"/>
      <c r="KV82" s="939"/>
      <c r="KW82" s="939"/>
      <c r="KX82" s="939"/>
      <c r="KY82" s="939"/>
      <c r="KZ82" s="939"/>
      <c r="LA82" s="939"/>
      <c r="LB82" s="939"/>
      <c r="LC82" s="939"/>
      <c r="LD82" s="939"/>
      <c r="LE82" s="939"/>
      <c r="LF82" s="939"/>
      <c r="LG82" s="939"/>
      <c r="LH82" s="939"/>
      <c r="LI82" s="939"/>
      <c r="LJ82" s="939"/>
      <c r="LK82" s="939"/>
      <c r="LL82" s="939"/>
      <c r="LM82" s="939"/>
      <c r="LN82" s="939"/>
      <c r="LO82" s="939"/>
      <c r="LP82" s="939"/>
      <c r="LQ82" s="939"/>
      <c r="LR82" s="939"/>
      <c r="LS82" s="939"/>
      <c r="LT82" s="939"/>
      <c r="LU82" s="939"/>
      <c r="LV82" s="939"/>
      <c r="LW82" s="939"/>
      <c r="LX82" s="939"/>
      <c r="LY82" s="939"/>
      <c r="LZ82" s="939"/>
      <c r="MA82" s="939"/>
      <c r="MB82" s="939"/>
      <c r="MC82" s="939"/>
      <c r="MD82" s="939"/>
      <c r="ME82" s="939"/>
      <c r="MF82" s="939"/>
      <c r="MG82" s="939"/>
      <c r="MH82" s="939"/>
      <c r="MI82" s="939"/>
      <c r="MJ82" s="939"/>
      <c r="MK82" s="939"/>
      <c r="ML82" s="939"/>
      <c r="MM82" s="939"/>
      <c r="MN82" s="939"/>
      <c r="MO82" s="939"/>
      <c r="MP82" s="939"/>
      <c r="MQ82" s="939"/>
      <c r="MR82" s="939"/>
      <c r="MS82" s="939"/>
      <c r="MT82" s="939"/>
      <c r="MU82" s="939"/>
      <c r="MV82" s="939"/>
      <c r="MW82" s="939"/>
      <c r="MX82" s="939"/>
      <c r="MY82" s="939"/>
      <c r="MZ82" s="939"/>
      <c r="NA82" s="939"/>
      <c r="NB82" s="939"/>
      <c r="NC82" s="939"/>
      <c r="ND82" s="939"/>
      <c r="NE82" s="939"/>
      <c r="NF82" s="939"/>
      <c r="NG82" s="939"/>
      <c r="NH82" s="939"/>
      <c r="NI82" s="939"/>
      <c r="NJ82" s="939"/>
      <c r="NK82" s="939"/>
      <c r="NL82" s="939"/>
      <c r="NM82" s="939"/>
      <c r="NN82" s="939"/>
    </row>
    <row r="83" spans="1:378" s="958" customFormat="1" ht="18.5" hidden="1" outlineLevel="1">
      <c r="A83" s="987" t="str">
        <f t="shared" si="38"/>
        <v>5.38</v>
      </c>
      <c r="B83" s="940" t="s">
        <v>1462</v>
      </c>
      <c r="C83" s="1027"/>
      <c r="D83" s="941"/>
      <c r="E83" s="935"/>
      <c r="F83" s="959">
        <f>G82</f>
        <v>46090</v>
      </c>
      <c r="G83" s="960">
        <f>IF(ISBLANK(F83)," - ",IF(H83=0,F83,WORKDAY.INTL(F83,H83,1,Data!$C$3:$C$57)))</f>
        <v>46097</v>
      </c>
      <c r="H83" s="936">
        <v>5</v>
      </c>
      <c r="I83" s="937">
        <v>0</v>
      </c>
      <c r="J83" s="937">
        <f t="shared" ca="1" si="45"/>
        <v>0</v>
      </c>
      <c r="K83" s="938"/>
      <c r="L83" s="955"/>
      <c r="M83" s="955"/>
      <c r="N83" s="968"/>
      <c r="O83" s="939"/>
      <c r="P83" s="939"/>
      <c r="Q83" s="939"/>
      <c r="R83" s="939"/>
      <c r="S83" s="939"/>
      <c r="T83" s="939"/>
      <c r="U83" s="939"/>
      <c r="V83" s="939"/>
      <c r="W83" s="939"/>
      <c r="X83" s="939"/>
      <c r="Y83" s="939"/>
      <c r="Z83" s="939"/>
      <c r="AA83" s="939"/>
      <c r="AB83" s="939"/>
      <c r="AC83" s="939"/>
      <c r="AD83" s="939"/>
      <c r="AE83" s="939"/>
      <c r="AF83" s="939"/>
      <c r="AG83" s="939"/>
      <c r="AH83" s="939"/>
      <c r="AI83" s="939"/>
      <c r="AJ83" s="939"/>
      <c r="AK83" s="939"/>
      <c r="AL83" s="939"/>
      <c r="AM83" s="939"/>
      <c r="AN83" s="939"/>
      <c r="AO83" s="939"/>
      <c r="AP83" s="939"/>
      <c r="AQ83" s="939"/>
      <c r="AR83" s="939"/>
      <c r="AS83" s="939"/>
      <c r="AT83" s="939"/>
      <c r="AU83" s="939"/>
      <c r="AV83" s="939"/>
      <c r="AW83" s="939"/>
      <c r="AX83" s="939"/>
      <c r="AY83" s="939"/>
      <c r="AZ83" s="939"/>
      <c r="BA83" s="939"/>
      <c r="BB83" s="939"/>
      <c r="BC83" s="939"/>
      <c r="BD83" s="939"/>
      <c r="BE83" s="939"/>
      <c r="BF83" s="939"/>
      <c r="BG83" s="939"/>
      <c r="BH83" s="939"/>
      <c r="BI83" s="939"/>
      <c r="BJ83" s="939"/>
      <c r="BK83" s="939"/>
      <c r="BL83" s="939"/>
      <c r="BM83" s="939"/>
      <c r="BN83" s="939"/>
      <c r="BO83" s="939"/>
      <c r="BP83" s="939"/>
      <c r="BQ83" s="939"/>
      <c r="BR83" s="939"/>
      <c r="BS83" s="939"/>
      <c r="BT83" s="939"/>
      <c r="BU83" s="939"/>
      <c r="BV83" s="939"/>
      <c r="BW83" s="939"/>
      <c r="BX83" s="939"/>
      <c r="BY83" s="939"/>
      <c r="BZ83" s="939"/>
      <c r="CA83" s="939"/>
      <c r="CB83" s="939"/>
      <c r="CC83" s="939"/>
      <c r="CD83" s="939"/>
      <c r="CE83" s="939"/>
      <c r="CF83" s="939"/>
      <c r="CG83" s="939"/>
      <c r="CH83" s="939"/>
      <c r="CI83" s="939"/>
      <c r="CJ83" s="939"/>
      <c r="CK83" s="939"/>
      <c r="CL83" s="939"/>
      <c r="CM83" s="939"/>
      <c r="CN83" s="939"/>
      <c r="CO83" s="939"/>
      <c r="CP83" s="939"/>
      <c r="CQ83" s="939"/>
      <c r="CR83" s="939"/>
      <c r="CS83" s="939"/>
      <c r="CT83" s="939"/>
      <c r="CU83" s="939"/>
      <c r="CV83" s="939"/>
      <c r="CW83" s="939"/>
      <c r="CX83" s="939"/>
      <c r="CY83" s="939"/>
      <c r="CZ83" s="939"/>
      <c r="DA83" s="939"/>
      <c r="DB83" s="939"/>
      <c r="DC83" s="939"/>
      <c r="DD83" s="939"/>
      <c r="DE83" s="939"/>
      <c r="DF83" s="939"/>
      <c r="DG83" s="939"/>
      <c r="DH83" s="939"/>
      <c r="DI83" s="939"/>
      <c r="DJ83" s="939"/>
      <c r="DK83" s="939"/>
      <c r="DL83" s="939"/>
      <c r="DM83" s="939"/>
      <c r="DN83" s="939"/>
      <c r="DO83" s="939"/>
      <c r="DP83" s="939"/>
      <c r="DQ83" s="939"/>
      <c r="DR83" s="939"/>
      <c r="DS83" s="939"/>
      <c r="DT83" s="939"/>
      <c r="DU83" s="939"/>
      <c r="DV83" s="939"/>
      <c r="DW83" s="939"/>
      <c r="DX83" s="939"/>
      <c r="DY83" s="939"/>
      <c r="DZ83" s="939"/>
      <c r="EA83" s="939"/>
      <c r="EB83" s="939"/>
      <c r="EC83" s="939"/>
      <c r="ED83" s="939"/>
      <c r="EE83" s="939"/>
      <c r="EF83" s="939"/>
      <c r="EG83" s="939"/>
      <c r="EH83" s="939"/>
      <c r="EI83" s="939"/>
      <c r="EJ83" s="939"/>
      <c r="EK83" s="939"/>
      <c r="EL83" s="939"/>
      <c r="EM83" s="939"/>
      <c r="EN83" s="939"/>
      <c r="EO83" s="939"/>
      <c r="EP83" s="939"/>
      <c r="EQ83" s="939"/>
      <c r="ER83" s="939"/>
      <c r="ES83" s="939"/>
      <c r="ET83" s="939"/>
      <c r="EU83" s="939"/>
      <c r="EV83" s="939"/>
      <c r="EW83" s="939"/>
      <c r="EX83" s="939"/>
      <c r="EY83" s="939"/>
      <c r="EZ83" s="939"/>
      <c r="FA83" s="939"/>
      <c r="FB83" s="939"/>
      <c r="FC83" s="939"/>
      <c r="FD83" s="939"/>
      <c r="FE83" s="939"/>
      <c r="FF83" s="939"/>
      <c r="FG83" s="939"/>
      <c r="FH83" s="939"/>
      <c r="FI83" s="939"/>
      <c r="FJ83" s="939"/>
      <c r="FK83" s="939"/>
      <c r="FL83" s="939"/>
      <c r="FM83" s="939"/>
      <c r="FN83" s="939"/>
      <c r="FO83" s="939"/>
      <c r="FP83" s="939"/>
      <c r="FQ83" s="939"/>
      <c r="FR83" s="939"/>
      <c r="FS83" s="939"/>
      <c r="FT83" s="939"/>
      <c r="FU83" s="939"/>
      <c r="FV83" s="939"/>
      <c r="FW83" s="939"/>
      <c r="FX83" s="939"/>
      <c r="FY83" s="939"/>
      <c r="FZ83" s="939"/>
      <c r="GA83" s="939"/>
      <c r="GB83" s="939"/>
      <c r="GC83" s="939"/>
      <c r="GD83" s="939"/>
      <c r="GE83" s="939"/>
      <c r="GF83" s="939"/>
      <c r="GG83" s="939"/>
      <c r="GH83" s="939"/>
      <c r="GI83" s="939"/>
      <c r="GJ83" s="939"/>
      <c r="GK83" s="939"/>
      <c r="GL83" s="939"/>
      <c r="GM83" s="939"/>
      <c r="GN83" s="939"/>
      <c r="GO83" s="939"/>
      <c r="GP83" s="939"/>
      <c r="GQ83" s="939"/>
      <c r="GR83" s="939"/>
      <c r="GS83" s="939"/>
      <c r="GT83" s="939"/>
      <c r="GU83" s="939"/>
      <c r="GV83" s="939"/>
      <c r="GW83" s="939"/>
      <c r="GX83" s="939"/>
      <c r="GY83" s="939"/>
      <c r="GZ83" s="939"/>
      <c r="HA83" s="939"/>
      <c r="HB83" s="939"/>
      <c r="HC83" s="939"/>
      <c r="HD83" s="939"/>
      <c r="HE83" s="939"/>
      <c r="HF83" s="939"/>
      <c r="HG83" s="939"/>
      <c r="HH83" s="939"/>
      <c r="HI83" s="939"/>
      <c r="HJ83" s="939"/>
      <c r="HK83" s="939"/>
      <c r="HL83" s="939"/>
      <c r="HM83" s="939"/>
      <c r="HN83" s="939"/>
      <c r="HO83" s="939"/>
      <c r="HP83" s="939"/>
      <c r="HQ83" s="939"/>
      <c r="HR83" s="939"/>
      <c r="HS83" s="939"/>
      <c r="HT83" s="939"/>
      <c r="HU83" s="939"/>
      <c r="HV83" s="939"/>
      <c r="HW83" s="939"/>
      <c r="HX83" s="939"/>
      <c r="HY83" s="939"/>
      <c r="HZ83" s="939"/>
      <c r="IA83" s="939"/>
      <c r="IB83" s="939"/>
      <c r="IC83" s="939"/>
      <c r="ID83" s="939"/>
      <c r="IE83" s="939"/>
      <c r="IF83" s="939"/>
      <c r="IG83" s="939"/>
      <c r="IH83" s="939"/>
      <c r="II83" s="939"/>
      <c r="IJ83" s="939"/>
      <c r="IK83" s="939"/>
      <c r="IL83" s="939"/>
      <c r="IM83" s="939"/>
      <c r="IN83" s="939"/>
      <c r="IO83" s="939"/>
      <c r="IP83" s="939"/>
      <c r="IQ83" s="939"/>
      <c r="IR83" s="939"/>
      <c r="IS83" s="939"/>
      <c r="IT83" s="939"/>
      <c r="IU83" s="939"/>
      <c r="IV83" s="939"/>
      <c r="IW83" s="939"/>
      <c r="IX83" s="939"/>
      <c r="IY83" s="939"/>
      <c r="IZ83" s="939"/>
      <c r="JA83" s="939"/>
      <c r="JB83" s="939"/>
      <c r="JC83" s="939"/>
      <c r="JD83" s="939"/>
      <c r="JE83" s="939"/>
      <c r="JF83" s="939"/>
      <c r="JG83" s="939"/>
      <c r="JH83" s="939"/>
      <c r="JI83" s="939"/>
      <c r="JJ83" s="939"/>
      <c r="JK83" s="939"/>
      <c r="JL83" s="939"/>
      <c r="JM83" s="939"/>
      <c r="JN83" s="939"/>
      <c r="JO83" s="939"/>
      <c r="JP83" s="939"/>
      <c r="JQ83" s="939"/>
      <c r="JR83" s="939"/>
      <c r="JS83" s="939"/>
      <c r="JT83" s="939"/>
      <c r="JU83" s="939"/>
      <c r="JV83" s="939"/>
      <c r="JW83" s="939"/>
      <c r="JX83" s="939"/>
      <c r="JY83" s="939"/>
      <c r="JZ83" s="939"/>
      <c r="KA83" s="939"/>
      <c r="KB83" s="939"/>
      <c r="KC83" s="939"/>
      <c r="KD83" s="939"/>
      <c r="KE83" s="939"/>
      <c r="KF83" s="939"/>
      <c r="KG83" s="939"/>
      <c r="KH83" s="939"/>
      <c r="KI83" s="939"/>
      <c r="KJ83" s="939"/>
      <c r="KK83" s="939"/>
      <c r="KL83" s="939"/>
      <c r="KM83" s="939"/>
      <c r="KN83" s="939"/>
      <c r="KO83" s="939"/>
      <c r="KP83" s="939"/>
      <c r="KQ83" s="939"/>
      <c r="KR83" s="939"/>
      <c r="KS83" s="939"/>
      <c r="KT83" s="939"/>
      <c r="KU83" s="939"/>
      <c r="KV83" s="939"/>
      <c r="KW83" s="939"/>
      <c r="KX83" s="939"/>
      <c r="KY83" s="939"/>
      <c r="KZ83" s="939"/>
      <c r="LA83" s="939"/>
      <c r="LB83" s="939"/>
      <c r="LC83" s="939"/>
      <c r="LD83" s="939"/>
      <c r="LE83" s="939"/>
      <c r="LF83" s="939"/>
      <c r="LG83" s="939"/>
      <c r="LH83" s="939"/>
      <c r="LI83" s="939"/>
      <c r="LJ83" s="939"/>
      <c r="LK83" s="939"/>
      <c r="LL83" s="939"/>
      <c r="LM83" s="939"/>
      <c r="LN83" s="939"/>
      <c r="LO83" s="939"/>
      <c r="LP83" s="939"/>
      <c r="LQ83" s="939"/>
      <c r="LR83" s="939"/>
      <c r="LS83" s="939"/>
      <c r="LT83" s="939"/>
      <c r="LU83" s="939"/>
      <c r="LV83" s="939"/>
      <c r="LW83" s="939"/>
      <c r="LX83" s="939"/>
      <c r="LY83" s="939"/>
      <c r="LZ83" s="939"/>
      <c r="MA83" s="939"/>
      <c r="MB83" s="939"/>
      <c r="MC83" s="939"/>
      <c r="MD83" s="939"/>
      <c r="ME83" s="939"/>
      <c r="MF83" s="939"/>
      <c r="MG83" s="939"/>
      <c r="MH83" s="939"/>
      <c r="MI83" s="939"/>
      <c r="MJ83" s="939"/>
      <c r="MK83" s="939"/>
      <c r="ML83" s="939"/>
      <c r="MM83" s="939"/>
      <c r="MN83" s="939"/>
      <c r="MO83" s="939"/>
      <c r="MP83" s="939"/>
      <c r="MQ83" s="939"/>
      <c r="MR83" s="939"/>
      <c r="MS83" s="939"/>
      <c r="MT83" s="939"/>
      <c r="MU83" s="939"/>
      <c r="MV83" s="939"/>
      <c r="MW83" s="939"/>
      <c r="MX83" s="939"/>
      <c r="MY83" s="939"/>
      <c r="MZ83" s="939"/>
      <c r="NA83" s="939"/>
      <c r="NB83" s="939"/>
      <c r="NC83" s="939"/>
      <c r="ND83" s="939"/>
      <c r="NE83" s="939"/>
      <c r="NF83" s="939"/>
      <c r="NG83" s="939"/>
      <c r="NH83" s="939"/>
      <c r="NI83" s="939"/>
      <c r="NJ83" s="939"/>
      <c r="NK83" s="939"/>
      <c r="NL83" s="939"/>
      <c r="NM83" s="939"/>
      <c r="NN83" s="939"/>
    </row>
    <row r="84" spans="1:378" s="958" customFormat="1" ht="18.5" hidden="1" outlineLevel="1">
      <c r="A84" s="987" t="str">
        <f t="shared" si="38"/>
        <v>5.39</v>
      </c>
      <c r="B84" s="940" t="s">
        <v>1463</v>
      </c>
      <c r="C84" s="1027"/>
      <c r="D84" s="941"/>
      <c r="E84" s="935"/>
      <c r="F84" s="959">
        <f>G83</f>
        <v>46097</v>
      </c>
      <c r="G84" s="960">
        <f>IF(ISBLANK(F84)," - ",IF(H84=0,F84,WORKDAY.INTL(F84,H84,1,Data!$C$3:$C$57)))</f>
        <v>46104</v>
      </c>
      <c r="H84" s="936">
        <v>5</v>
      </c>
      <c r="I84" s="937">
        <v>0</v>
      </c>
      <c r="J84" s="937">
        <f t="shared" ca="1" si="45"/>
        <v>0</v>
      </c>
      <c r="K84" s="938"/>
      <c r="L84" s="955"/>
      <c r="M84" s="955"/>
      <c r="N84" s="968"/>
      <c r="O84" s="939"/>
      <c r="P84" s="939"/>
      <c r="Q84" s="939"/>
      <c r="R84" s="939"/>
      <c r="S84" s="939"/>
      <c r="T84" s="939"/>
      <c r="U84" s="939"/>
      <c r="V84" s="939"/>
      <c r="W84" s="939"/>
      <c r="X84" s="939"/>
      <c r="Y84" s="939"/>
      <c r="Z84" s="939"/>
      <c r="AA84" s="939"/>
      <c r="AB84" s="939"/>
      <c r="AC84" s="939"/>
      <c r="AD84" s="939"/>
      <c r="AE84" s="939"/>
      <c r="AF84" s="939"/>
      <c r="AG84" s="939"/>
      <c r="AH84" s="939"/>
      <c r="AI84" s="939"/>
      <c r="AJ84" s="939"/>
      <c r="AK84" s="939"/>
      <c r="AL84" s="939"/>
      <c r="AM84" s="939"/>
      <c r="AN84" s="939"/>
      <c r="AO84" s="939"/>
      <c r="AP84" s="939"/>
      <c r="AQ84" s="939"/>
      <c r="AR84" s="939"/>
      <c r="AS84" s="939"/>
      <c r="AT84" s="939"/>
      <c r="AU84" s="939"/>
      <c r="AV84" s="939"/>
      <c r="AW84" s="939"/>
      <c r="AX84" s="939"/>
      <c r="AY84" s="939"/>
      <c r="AZ84" s="939"/>
      <c r="BA84" s="939"/>
      <c r="BB84" s="939"/>
      <c r="BC84" s="939"/>
      <c r="BD84" s="939"/>
      <c r="BE84" s="939"/>
      <c r="BF84" s="939"/>
      <c r="BG84" s="939"/>
      <c r="BH84" s="939"/>
      <c r="BI84" s="939"/>
      <c r="BJ84" s="939"/>
      <c r="BK84" s="939"/>
      <c r="BL84" s="939"/>
      <c r="BM84" s="939"/>
      <c r="BN84" s="939"/>
      <c r="BO84" s="939"/>
      <c r="BP84" s="939"/>
      <c r="BQ84" s="939"/>
      <c r="BR84" s="939"/>
      <c r="BS84" s="939"/>
      <c r="BT84" s="939"/>
      <c r="BU84" s="939"/>
      <c r="BV84" s="939"/>
      <c r="BW84" s="939"/>
      <c r="BX84" s="939"/>
      <c r="BY84" s="939"/>
      <c r="BZ84" s="939"/>
      <c r="CA84" s="939"/>
      <c r="CB84" s="939"/>
      <c r="CC84" s="939"/>
      <c r="CD84" s="939"/>
      <c r="CE84" s="939"/>
      <c r="CF84" s="939"/>
      <c r="CG84" s="939"/>
      <c r="CH84" s="939"/>
      <c r="CI84" s="939"/>
      <c r="CJ84" s="939"/>
      <c r="CK84" s="939"/>
      <c r="CL84" s="939"/>
      <c r="CM84" s="939"/>
      <c r="CN84" s="939"/>
      <c r="CO84" s="939"/>
      <c r="CP84" s="939"/>
      <c r="CQ84" s="939"/>
      <c r="CR84" s="939"/>
      <c r="CS84" s="939"/>
      <c r="CT84" s="939"/>
      <c r="CU84" s="939"/>
      <c r="CV84" s="939"/>
      <c r="CW84" s="939"/>
      <c r="CX84" s="939"/>
      <c r="CY84" s="939"/>
      <c r="CZ84" s="939"/>
      <c r="DA84" s="939"/>
      <c r="DB84" s="939"/>
      <c r="DC84" s="939"/>
      <c r="DD84" s="939"/>
      <c r="DE84" s="939"/>
      <c r="DF84" s="939"/>
      <c r="DG84" s="939"/>
      <c r="DH84" s="939"/>
      <c r="DI84" s="939"/>
      <c r="DJ84" s="939"/>
      <c r="DK84" s="939"/>
      <c r="DL84" s="939"/>
      <c r="DM84" s="939"/>
      <c r="DN84" s="939"/>
      <c r="DO84" s="939"/>
      <c r="DP84" s="939"/>
      <c r="DQ84" s="939"/>
      <c r="DR84" s="939"/>
      <c r="DS84" s="939"/>
      <c r="DT84" s="939"/>
      <c r="DU84" s="939"/>
      <c r="DV84" s="939"/>
      <c r="DW84" s="939"/>
      <c r="DX84" s="939"/>
      <c r="DY84" s="939"/>
      <c r="DZ84" s="939"/>
      <c r="EA84" s="939"/>
      <c r="EB84" s="939"/>
      <c r="EC84" s="939"/>
      <c r="ED84" s="939"/>
      <c r="EE84" s="939"/>
      <c r="EF84" s="939"/>
      <c r="EG84" s="939"/>
      <c r="EH84" s="939"/>
      <c r="EI84" s="939"/>
      <c r="EJ84" s="939"/>
      <c r="EK84" s="939"/>
      <c r="EL84" s="939"/>
      <c r="EM84" s="939"/>
      <c r="EN84" s="939"/>
      <c r="EO84" s="939"/>
      <c r="EP84" s="939"/>
      <c r="EQ84" s="939"/>
      <c r="ER84" s="939"/>
      <c r="ES84" s="939"/>
      <c r="ET84" s="939"/>
      <c r="EU84" s="939"/>
      <c r="EV84" s="939"/>
      <c r="EW84" s="939"/>
      <c r="EX84" s="939"/>
      <c r="EY84" s="939"/>
      <c r="EZ84" s="939"/>
      <c r="FA84" s="939"/>
      <c r="FB84" s="939"/>
      <c r="FC84" s="939"/>
      <c r="FD84" s="939"/>
      <c r="FE84" s="939"/>
      <c r="FF84" s="939"/>
      <c r="FG84" s="939"/>
      <c r="FH84" s="939"/>
      <c r="FI84" s="939"/>
      <c r="FJ84" s="939"/>
      <c r="FK84" s="939"/>
      <c r="FL84" s="939"/>
      <c r="FM84" s="939"/>
      <c r="FN84" s="939"/>
      <c r="FO84" s="939"/>
      <c r="FP84" s="939"/>
      <c r="FQ84" s="939"/>
      <c r="FR84" s="939"/>
      <c r="FS84" s="939"/>
      <c r="FT84" s="939"/>
      <c r="FU84" s="939"/>
      <c r="FV84" s="939"/>
      <c r="FW84" s="939"/>
      <c r="FX84" s="939"/>
      <c r="FY84" s="939"/>
      <c r="FZ84" s="939"/>
      <c r="GA84" s="939"/>
      <c r="GB84" s="939"/>
      <c r="GC84" s="939"/>
      <c r="GD84" s="939"/>
      <c r="GE84" s="939"/>
      <c r="GF84" s="939"/>
      <c r="GG84" s="939"/>
      <c r="GH84" s="939"/>
      <c r="GI84" s="939"/>
      <c r="GJ84" s="939"/>
      <c r="GK84" s="939"/>
      <c r="GL84" s="939"/>
      <c r="GM84" s="939"/>
      <c r="GN84" s="939"/>
      <c r="GO84" s="939"/>
      <c r="GP84" s="939"/>
      <c r="GQ84" s="939"/>
      <c r="GR84" s="939"/>
      <c r="GS84" s="939"/>
      <c r="GT84" s="939"/>
      <c r="GU84" s="939"/>
      <c r="GV84" s="939"/>
      <c r="GW84" s="939"/>
      <c r="GX84" s="939"/>
      <c r="GY84" s="939"/>
      <c r="GZ84" s="939"/>
      <c r="HA84" s="939"/>
      <c r="HB84" s="939"/>
      <c r="HC84" s="939"/>
      <c r="HD84" s="939"/>
      <c r="HE84" s="939"/>
      <c r="HF84" s="939"/>
      <c r="HG84" s="939"/>
      <c r="HH84" s="939"/>
      <c r="HI84" s="939"/>
      <c r="HJ84" s="939"/>
      <c r="HK84" s="939"/>
      <c r="HL84" s="939"/>
      <c r="HM84" s="939"/>
      <c r="HN84" s="939"/>
      <c r="HO84" s="939"/>
      <c r="HP84" s="939"/>
      <c r="HQ84" s="939"/>
      <c r="HR84" s="939"/>
      <c r="HS84" s="939"/>
      <c r="HT84" s="939"/>
      <c r="HU84" s="939"/>
      <c r="HV84" s="939"/>
      <c r="HW84" s="939"/>
      <c r="HX84" s="939"/>
      <c r="HY84" s="939"/>
      <c r="HZ84" s="939"/>
      <c r="IA84" s="939"/>
      <c r="IB84" s="939"/>
      <c r="IC84" s="939"/>
      <c r="ID84" s="939"/>
      <c r="IE84" s="939"/>
      <c r="IF84" s="939"/>
      <c r="IG84" s="939"/>
      <c r="IH84" s="939"/>
      <c r="II84" s="939"/>
      <c r="IJ84" s="939"/>
      <c r="IK84" s="939"/>
      <c r="IL84" s="939"/>
      <c r="IM84" s="939"/>
      <c r="IN84" s="939"/>
      <c r="IO84" s="939"/>
      <c r="IP84" s="939"/>
      <c r="IQ84" s="939"/>
      <c r="IR84" s="939"/>
      <c r="IS84" s="939"/>
      <c r="IT84" s="939"/>
      <c r="IU84" s="939"/>
      <c r="IV84" s="939"/>
      <c r="IW84" s="939"/>
      <c r="IX84" s="939"/>
      <c r="IY84" s="939"/>
      <c r="IZ84" s="939"/>
      <c r="JA84" s="939"/>
      <c r="JB84" s="939"/>
      <c r="JC84" s="939"/>
      <c r="JD84" s="939"/>
      <c r="JE84" s="939"/>
      <c r="JF84" s="939"/>
      <c r="JG84" s="939"/>
      <c r="JH84" s="939"/>
      <c r="JI84" s="939"/>
      <c r="JJ84" s="939"/>
      <c r="JK84" s="939"/>
      <c r="JL84" s="939"/>
      <c r="JM84" s="939"/>
      <c r="JN84" s="939"/>
      <c r="JO84" s="939"/>
      <c r="JP84" s="939"/>
      <c r="JQ84" s="939"/>
      <c r="JR84" s="939"/>
      <c r="JS84" s="939"/>
      <c r="JT84" s="939"/>
      <c r="JU84" s="939"/>
      <c r="JV84" s="939"/>
      <c r="JW84" s="939"/>
      <c r="JX84" s="939"/>
      <c r="JY84" s="939"/>
      <c r="JZ84" s="939"/>
      <c r="KA84" s="939"/>
      <c r="KB84" s="939"/>
      <c r="KC84" s="939"/>
      <c r="KD84" s="939"/>
      <c r="KE84" s="939"/>
      <c r="KF84" s="939"/>
      <c r="KG84" s="939"/>
      <c r="KH84" s="939"/>
      <c r="KI84" s="939"/>
      <c r="KJ84" s="939"/>
      <c r="KK84" s="939"/>
      <c r="KL84" s="939"/>
      <c r="KM84" s="939"/>
      <c r="KN84" s="939"/>
      <c r="KO84" s="939"/>
      <c r="KP84" s="939"/>
      <c r="KQ84" s="939"/>
      <c r="KR84" s="939"/>
      <c r="KS84" s="939"/>
      <c r="KT84" s="939"/>
      <c r="KU84" s="939"/>
      <c r="KV84" s="939"/>
      <c r="KW84" s="939"/>
      <c r="KX84" s="939"/>
      <c r="KY84" s="939"/>
      <c r="KZ84" s="939"/>
      <c r="LA84" s="939"/>
      <c r="LB84" s="939"/>
      <c r="LC84" s="939"/>
      <c r="LD84" s="939"/>
      <c r="LE84" s="939"/>
      <c r="LF84" s="939"/>
      <c r="LG84" s="939"/>
      <c r="LH84" s="939"/>
      <c r="LI84" s="939"/>
      <c r="LJ84" s="939"/>
      <c r="LK84" s="939"/>
      <c r="LL84" s="939"/>
      <c r="LM84" s="939"/>
      <c r="LN84" s="939"/>
      <c r="LO84" s="939"/>
      <c r="LP84" s="939"/>
      <c r="LQ84" s="939"/>
      <c r="LR84" s="939"/>
      <c r="LS84" s="939"/>
      <c r="LT84" s="939"/>
      <c r="LU84" s="939"/>
      <c r="LV84" s="939"/>
      <c r="LW84" s="939"/>
      <c r="LX84" s="939"/>
      <c r="LY84" s="939"/>
      <c r="LZ84" s="939"/>
      <c r="MA84" s="939"/>
      <c r="MB84" s="939"/>
      <c r="MC84" s="939"/>
      <c r="MD84" s="939"/>
      <c r="ME84" s="939"/>
      <c r="MF84" s="939"/>
      <c r="MG84" s="939"/>
      <c r="MH84" s="939"/>
      <c r="MI84" s="939"/>
      <c r="MJ84" s="939"/>
      <c r="MK84" s="939"/>
      <c r="ML84" s="939"/>
      <c r="MM84" s="939"/>
      <c r="MN84" s="939"/>
      <c r="MO84" s="939"/>
      <c r="MP84" s="939"/>
      <c r="MQ84" s="939"/>
      <c r="MR84" s="939"/>
      <c r="MS84" s="939"/>
      <c r="MT84" s="939"/>
      <c r="MU84" s="939"/>
      <c r="MV84" s="939"/>
      <c r="MW84" s="939"/>
      <c r="MX84" s="939"/>
      <c r="MY84" s="939"/>
      <c r="MZ84" s="939"/>
      <c r="NA84" s="939"/>
      <c r="NB84" s="939"/>
      <c r="NC84" s="939"/>
      <c r="ND84" s="939"/>
      <c r="NE84" s="939"/>
      <c r="NF84" s="939"/>
      <c r="NG84" s="939"/>
      <c r="NH84" s="939"/>
      <c r="NI84" s="939"/>
      <c r="NJ84" s="939"/>
      <c r="NK84" s="939"/>
      <c r="NL84" s="939"/>
      <c r="NM84" s="939"/>
      <c r="NN84" s="939"/>
    </row>
    <row r="85" spans="1:378" s="958" customFormat="1" ht="24" hidden="1" outlineLevel="1">
      <c r="A85" s="988" t="str">
        <f t="shared" si="38"/>
        <v>5.40</v>
      </c>
      <c r="B85" s="949" t="str">
        <f>B82&amp;" Post Review Modifications - If Applicable"</f>
        <v>Lightning Protection Post Review Modifications - If Applicable</v>
      </c>
      <c r="C85" s="1028"/>
      <c r="D85" s="950"/>
      <c r="E85" s="951"/>
      <c r="F85" s="961">
        <f>G84</f>
        <v>46104</v>
      </c>
      <c r="G85" s="962">
        <f>IF(ISBLANK(F85)," - ",IF(H85=0,F85,WORKDAY.INTL(F85,H85,1,Data!$C$3:$C$57)))</f>
        <v>46111</v>
      </c>
      <c r="H85" s="952">
        <v>5</v>
      </c>
      <c r="I85" s="953">
        <v>0</v>
      </c>
      <c r="J85" s="953">
        <f t="shared" ca="1" si="45"/>
        <v>0</v>
      </c>
      <c r="K85" s="938"/>
      <c r="L85" s="955"/>
      <c r="M85" s="955"/>
      <c r="N85" s="968"/>
      <c r="O85" s="948"/>
      <c r="P85" s="948"/>
      <c r="Q85" s="948"/>
      <c r="R85" s="948"/>
      <c r="S85" s="948"/>
      <c r="T85" s="948"/>
      <c r="U85" s="948"/>
      <c r="V85" s="948"/>
      <c r="W85" s="948"/>
      <c r="X85" s="948"/>
      <c r="Y85" s="948"/>
      <c r="Z85" s="948"/>
      <c r="AA85" s="948"/>
      <c r="AB85" s="948"/>
      <c r="AC85" s="948"/>
      <c r="AD85" s="948"/>
      <c r="AE85" s="948"/>
      <c r="AF85" s="948"/>
      <c r="AG85" s="948"/>
      <c r="AH85" s="948"/>
      <c r="AI85" s="948"/>
      <c r="AJ85" s="948"/>
      <c r="AK85" s="948"/>
      <c r="AL85" s="948"/>
      <c r="AM85" s="948"/>
      <c r="AN85" s="948"/>
      <c r="AO85" s="948"/>
      <c r="AP85" s="948"/>
      <c r="AQ85" s="948"/>
      <c r="AR85" s="948"/>
      <c r="AS85" s="948"/>
      <c r="AT85" s="948"/>
      <c r="AU85" s="948"/>
      <c r="AV85" s="948"/>
      <c r="AW85" s="948"/>
      <c r="AX85" s="948"/>
      <c r="AY85" s="948"/>
      <c r="AZ85" s="948"/>
      <c r="BA85" s="948"/>
      <c r="BB85" s="948"/>
      <c r="BC85" s="948"/>
      <c r="BD85" s="948"/>
      <c r="BE85" s="948"/>
      <c r="BF85" s="948"/>
      <c r="BG85" s="948"/>
      <c r="BH85" s="948"/>
      <c r="BI85" s="948"/>
      <c r="BJ85" s="948"/>
      <c r="BK85" s="948"/>
      <c r="BL85" s="948"/>
      <c r="BM85" s="948"/>
      <c r="BN85" s="948"/>
      <c r="BO85" s="948"/>
      <c r="BP85" s="948"/>
      <c r="BQ85" s="948"/>
      <c r="BR85" s="948"/>
      <c r="BS85" s="948"/>
      <c r="BT85" s="948"/>
      <c r="BU85" s="948"/>
      <c r="BV85" s="948"/>
      <c r="BW85" s="948"/>
      <c r="BX85" s="948"/>
      <c r="BY85" s="948"/>
      <c r="BZ85" s="948"/>
      <c r="CA85" s="948"/>
      <c r="CB85" s="948"/>
      <c r="CC85" s="948"/>
      <c r="CD85" s="948"/>
      <c r="CE85" s="948"/>
      <c r="CF85" s="948"/>
      <c r="CG85" s="948"/>
      <c r="CH85" s="948"/>
      <c r="CI85" s="948"/>
      <c r="CJ85" s="948"/>
      <c r="CK85" s="948"/>
      <c r="CL85" s="948"/>
      <c r="CM85" s="948"/>
      <c r="CN85" s="948"/>
      <c r="CO85" s="948"/>
      <c r="CP85" s="948"/>
      <c r="CQ85" s="948"/>
      <c r="CR85" s="948"/>
      <c r="CS85" s="948"/>
      <c r="CT85" s="948"/>
      <c r="CU85" s="948"/>
      <c r="CV85" s="948"/>
      <c r="CW85" s="948"/>
      <c r="CX85" s="948"/>
      <c r="CY85" s="948"/>
      <c r="CZ85" s="948"/>
      <c r="DA85" s="948"/>
      <c r="DB85" s="948"/>
      <c r="DC85" s="948"/>
      <c r="DD85" s="948"/>
      <c r="DE85" s="948"/>
      <c r="DF85" s="948"/>
      <c r="DG85" s="948"/>
      <c r="DH85" s="948"/>
      <c r="DI85" s="948"/>
      <c r="DJ85" s="948"/>
      <c r="DK85" s="948"/>
      <c r="DL85" s="948"/>
      <c r="DM85" s="948"/>
      <c r="DN85" s="948"/>
      <c r="DO85" s="948"/>
      <c r="DP85" s="948"/>
      <c r="DQ85" s="948"/>
      <c r="DR85" s="948"/>
      <c r="DS85" s="948"/>
      <c r="DT85" s="948"/>
      <c r="DU85" s="948"/>
      <c r="DV85" s="948"/>
      <c r="DW85" s="948"/>
      <c r="DX85" s="948"/>
      <c r="DY85" s="948"/>
      <c r="DZ85" s="948"/>
      <c r="EA85" s="948"/>
      <c r="EB85" s="948"/>
      <c r="EC85" s="948"/>
      <c r="ED85" s="948"/>
      <c r="EE85" s="948"/>
      <c r="EF85" s="948"/>
      <c r="EG85" s="948"/>
      <c r="EH85" s="948"/>
      <c r="EI85" s="948"/>
      <c r="EJ85" s="948"/>
      <c r="EK85" s="948"/>
      <c r="EL85" s="948"/>
      <c r="EM85" s="948"/>
      <c r="EN85" s="948"/>
      <c r="EO85" s="948"/>
      <c r="EP85" s="948"/>
      <c r="EQ85" s="948"/>
      <c r="ER85" s="948"/>
      <c r="ES85" s="948"/>
      <c r="ET85" s="948"/>
      <c r="EU85" s="948"/>
      <c r="EV85" s="948"/>
      <c r="EW85" s="948"/>
      <c r="EX85" s="948"/>
      <c r="EY85" s="948"/>
      <c r="EZ85" s="948"/>
      <c r="FA85" s="948"/>
      <c r="FB85" s="948"/>
      <c r="FC85" s="948"/>
      <c r="FD85" s="948"/>
      <c r="FE85" s="948"/>
      <c r="FF85" s="948"/>
      <c r="FG85" s="948"/>
      <c r="FH85" s="948"/>
      <c r="FI85" s="948"/>
      <c r="FJ85" s="948"/>
      <c r="FK85" s="948"/>
      <c r="FL85" s="948"/>
      <c r="FM85" s="948"/>
      <c r="FN85" s="948"/>
      <c r="FO85" s="948"/>
      <c r="FP85" s="948"/>
      <c r="FQ85" s="948"/>
      <c r="FR85" s="948"/>
      <c r="FS85" s="948"/>
      <c r="FT85" s="948"/>
      <c r="FU85" s="948"/>
      <c r="FV85" s="948"/>
      <c r="FW85" s="948"/>
      <c r="FX85" s="948"/>
      <c r="FY85" s="948"/>
      <c r="FZ85" s="948"/>
      <c r="GA85" s="948"/>
      <c r="GB85" s="948"/>
      <c r="GC85" s="948"/>
      <c r="GD85" s="948"/>
      <c r="GE85" s="948"/>
      <c r="GF85" s="948"/>
      <c r="GG85" s="948"/>
      <c r="GH85" s="948"/>
      <c r="GI85" s="948"/>
      <c r="GJ85" s="948"/>
      <c r="GK85" s="948"/>
      <c r="GL85" s="948"/>
      <c r="GM85" s="948"/>
      <c r="GN85" s="948"/>
      <c r="GO85" s="948"/>
      <c r="GP85" s="948"/>
      <c r="GQ85" s="948"/>
      <c r="GR85" s="948"/>
      <c r="GS85" s="948"/>
      <c r="GT85" s="948"/>
      <c r="GU85" s="948"/>
      <c r="GV85" s="948"/>
      <c r="GW85" s="948"/>
      <c r="GX85" s="948"/>
      <c r="GY85" s="948"/>
      <c r="GZ85" s="948"/>
      <c r="HA85" s="948"/>
      <c r="HB85" s="948"/>
      <c r="HC85" s="948"/>
      <c r="HD85" s="948"/>
      <c r="HE85" s="948"/>
      <c r="HF85" s="948"/>
      <c r="HG85" s="948"/>
      <c r="HH85" s="948"/>
      <c r="HI85" s="948"/>
      <c r="HJ85" s="948"/>
      <c r="HK85" s="948"/>
      <c r="HL85" s="948"/>
      <c r="HM85" s="948"/>
      <c r="HN85" s="948"/>
      <c r="HO85" s="948"/>
      <c r="HP85" s="948"/>
      <c r="HQ85" s="948"/>
      <c r="HR85" s="948"/>
      <c r="HS85" s="948"/>
      <c r="HT85" s="948"/>
      <c r="HU85" s="948"/>
      <c r="HV85" s="948"/>
      <c r="HW85" s="948"/>
      <c r="HX85" s="948"/>
      <c r="HY85" s="948"/>
      <c r="HZ85" s="948"/>
      <c r="IA85" s="948"/>
      <c r="IB85" s="948"/>
      <c r="IC85" s="948"/>
      <c r="ID85" s="948"/>
      <c r="IE85" s="948"/>
      <c r="IF85" s="948"/>
      <c r="IG85" s="948"/>
      <c r="IH85" s="948"/>
      <c r="II85" s="948"/>
      <c r="IJ85" s="948"/>
      <c r="IK85" s="948"/>
      <c r="IL85" s="948"/>
      <c r="IM85" s="948"/>
      <c r="IN85" s="948"/>
      <c r="IO85" s="948"/>
      <c r="IP85" s="948"/>
      <c r="IQ85" s="948"/>
      <c r="IR85" s="948"/>
      <c r="IS85" s="948"/>
      <c r="IT85" s="948"/>
      <c r="IU85" s="948"/>
      <c r="IV85" s="948"/>
      <c r="IW85" s="948"/>
      <c r="IX85" s="948"/>
      <c r="IY85" s="948"/>
      <c r="IZ85" s="948"/>
      <c r="JA85" s="948"/>
      <c r="JB85" s="948"/>
      <c r="JC85" s="948"/>
      <c r="JD85" s="948"/>
      <c r="JE85" s="948"/>
      <c r="JF85" s="948"/>
      <c r="JG85" s="948"/>
      <c r="JH85" s="948"/>
      <c r="JI85" s="948"/>
      <c r="JJ85" s="948"/>
      <c r="JK85" s="948"/>
      <c r="JL85" s="948"/>
      <c r="JM85" s="948"/>
      <c r="JN85" s="948"/>
      <c r="JO85" s="948"/>
      <c r="JP85" s="948"/>
      <c r="JQ85" s="948"/>
      <c r="JR85" s="948"/>
      <c r="JS85" s="948"/>
      <c r="JT85" s="948"/>
      <c r="JU85" s="948"/>
      <c r="JV85" s="948"/>
      <c r="JW85" s="948"/>
      <c r="JX85" s="948"/>
      <c r="JY85" s="948"/>
      <c r="JZ85" s="948"/>
      <c r="KA85" s="948"/>
      <c r="KB85" s="948"/>
      <c r="KC85" s="948"/>
      <c r="KD85" s="948"/>
      <c r="KE85" s="948"/>
      <c r="KF85" s="948"/>
      <c r="KG85" s="948"/>
      <c r="KH85" s="948"/>
      <c r="KI85" s="948"/>
      <c r="KJ85" s="948"/>
      <c r="KK85" s="948"/>
      <c r="KL85" s="948"/>
      <c r="KM85" s="948"/>
      <c r="KN85" s="948"/>
      <c r="KO85" s="948"/>
      <c r="KP85" s="948"/>
      <c r="KQ85" s="948"/>
      <c r="KR85" s="948"/>
      <c r="KS85" s="948"/>
      <c r="KT85" s="948"/>
      <c r="KU85" s="948"/>
      <c r="KV85" s="948"/>
      <c r="KW85" s="948"/>
      <c r="KX85" s="948"/>
      <c r="KY85" s="948"/>
      <c r="KZ85" s="948"/>
      <c r="LA85" s="948"/>
      <c r="LB85" s="948"/>
      <c r="LC85" s="948"/>
      <c r="LD85" s="948"/>
      <c r="LE85" s="948"/>
      <c r="LF85" s="948"/>
      <c r="LG85" s="948"/>
      <c r="LH85" s="948"/>
      <c r="LI85" s="948"/>
      <c r="LJ85" s="948"/>
      <c r="LK85" s="948"/>
      <c r="LL85" s="948"/>
      <c r="LM85" s="948"/>
      <c r="LN85" s="948"/>
      <c r="LO85" s="948"/>
      <c r="LP85" s="948"/>
      <c r="LQ85" s="948"/>
      <c r="LR85" s="948"/>
      <c r="LS85" s="948"/>
      <c r="LT85" s="948"/>
      <c r="LU85" s="948"/>
      <c r="LV85" s="948"/>
      <c r="LW85" s="948"/>
      <c r="LX85" s="948"/>
      <c r="LY85" s="948"/>
      <c r="LZ85" s="948"/>
      <c r="MA85" s="948"/>
      <c r="MB85" s="948"/>
      <c r="MC85" s="948"/>
      <c r="MD85" s="948"/>
      <c r="ME85" s="948"/>
      <c r="MF85" s="948"/>
      <c r="MG85" s="948"/>
      <c r="MH85" s="948"/>
      <c r="MI85" s="948"/>
      <c r="MJ85" s="948"/>
      <c r="MK85" s="948"/>
      <c r="ML85" s="948"/>
      <c r="MM85" s="948"/>
      <c r="MN85" s="948"/>
      <c r="MO85" s="948"/>
      <c r="MP85" s="948"/>
      <c r="MQ85" s="948"/>
      <c r="MR85" s="948"/>
      <c r="MS85" s="948"/>
      <c r="MT85" s="948"/>
      <c r="MU85" s="948"/>
      <c r="MV85" s="948"/>
      <c r="MW85" s="948"/>
      <c r="MX85" s="948"/>
      <c r="MY85" s="948"/>
      <c r="MZ85" s="948"/>
      <c r="NA85" s="948"/>
      <c r="NB85" s="948"/>
      <c r="NC85" s="948"/>
      <c r="ND85" s="948"/>
      <c r="NE85" s="948"/>
      <c r="NF85" s="948"/>
      <c r="NG85" s="948"/>
      <c r="NH85" s="948"/>
      <c r="NI85" s="948"/>
      <c r="NJ85" s="948"/>
      <c r="NK85" s="948"/>
      <c r="NL85" s="948"/>
      <c r="NM85" s="948"/>
      <c r="NN85" s="948"/>
    </row>
    <row r="86" spans="1:378" s="958" customFormat="1" ht="18.5" hidden="1" outlineLevel="1">
      <c r="A86" s="989" t="str">
        <f t="shared" si="38"/>
        <v>5.41</v>
      </c>
      <c r="B86" s="970" t="s">
        <v>719</v>
      </c>
      <c r="C86" s="1029"/>
      <c r="D86" s="971"/>
      <c r="E86" s="972"/>
      <c r="F86" s="973">
        <v>46034</v>
      </c>
      <c r="G86" s="974">
        <f>IF(ISBLANK(F86)," - ",IF(H86=0,F86,WORKDAY.INTL(F86,H86,1,Data!$C$3:$C$57)))</f>
        <v>46101</v>
      </c>
      <c r="H86" s="975">
        <v>45</v>
      </c>
      <c r="I86" s="976">
        <v>0.7</v>
      </c>
      <c r="J86" s="976">
        <f t="shared" ca="1" si="45"/>
        <v>0.74626865671641796</v>
      </c>
      <c r="K86" s="938"/>
      <c r="L86" s="955"/>
      <c r="M86" s="955"/>
      <c r="N86" s="968"/>
      <c r="O86" s="939"/>
      <c r="P86" s="939"/>
      <c r="Q86" s="939"/>
      <c r="R86" s="939"/>
      <c r="S86" s="939"/>
      <c r="T86" s="939"/>
      <c r="U86" s="939"/>
      <c r="V86" s="939"/>
      <c r="W86" s="939"/>
      <c r="X86" s="939"/>
      <c r="Y86" s="939"/>
      <c r="Z86" s="939"/>
      <c r="AA86" s="939"/>
      <c r="AB86" s="939"/>
      <c r="AC86" s="939"/>
      <c r="AD86" s="939"/>
      <c r="AE86" s="939"/>
      <c r="AF86" s="939"/>
      <c r="AG86" s="939"/>
      <c r="AH86" s="939"/>
      <c r="AI86" s="939"/>
      <c r="AJ86" s="939"/>
      <c r="AK86" s="939"/>
      <c r="AL86" s="939"/>
      <c r="AM86" s="939"/>
      <c r="AN86" s="939"/>
      <c r="AO86" s="939"/>
      <c r="AP86" s="939"/>
      <c r="AQ86" s="939"/>
      <c r="AR86" s="939"/>
      <c r="AS86" s="939"/>
      <c r="AT86" s="939"/>
      <c r="AU86" s="939"/>
      <c r="AV86" s="939"/>
      <c r="AW86" s="939"/>
      <c r="AX86" s="939"/>
      <c r="AY86" s="939"/>
      <c r="AZ86" s="939"/>
      <c r="BA86" s="939"/>
      <c r="BB86" s="939"/>
      <c r="BC86" s="939"/>
      <c r="BD86" s="939"/>
      <c r="BE86" s="939"/>
      <c r="BF86" s="939"/>
      <c r="BG86" s="939"/>
      <c r="BH86" s="939"/>
      <c r="BI86" s="939"/>
      <c r="BJ86" s="939"/>
      <c r="BK86" s="939"/>
      <c r="BL86" s="939"/>
      <c r="BM86" s="939"/>
      <c r="BN86" s="939"/>
      <c r="BO86" s="939"/>
      <c r="BP86" s="939"/>
      <c r="BQ86" s="939"/>
      <c r="BR86" s="939"/>
      <c r="BS86" s="939"/>
      <c r="BT86" s="939"/>
      <c r="BU86" s="939"/>
      <c r="BV86" s="939"/>
      <c r="BW86" s="939"/>
      <c r="BX86" s="939"/>
      <c r="BY86" s="939"/>
      <c r="BZ86" s="939"/>
      <c r="CA86" s="939"/>
      <c r="CB86" s="939"/>
      <c r="CC86" s="939"/>
      <c r="CD86" s="939"/>
      <c r="CE86" s="939"/>
      <c r="CF86" s="939"/>
      <c r="CG86" s="939"/>
      <c r="CH86" s="939"/>
      <c r="CI86" s="939"/>
      <c r="CJ86" s="939"/>
      <c r="CK86" s="939"/>
      <c r="CL86" s="939"/>
      <c r="CM86" s="939"/>
      <c r="CN86" s="939"/>
      <c r="CO86" s="939"/>
      <c r="CP86" s="939"/>
      <c r="CQ86" s="939"/>
      <c r="CR86" s="939"/>
      <c r="CS86" s="939"/>
      <c r="CT86" s="939"/>
      <c r="CU86" s="939"/>
      <c r="CV86" s="939"/>
      <c r="CW86" s="939"/>
      <c r="CX86" s="939"/>
      <c r="CY86" s="939"/>
      <c r="CZ86" s="939"/>
      <c r="DA86" s="939"/>
      <c r="DB86" s="939"/>
      <c r="DC86" s="939"/>
      <c r="DD86" s="939"/>
      <c r="DE86" s="939"/>
      <c r="DF86" s="939"/>
      <c r="DG86" s="939"/>
      <c r="DH86" s="939"/>
      <c r="DI86" s="939"/>
      <c r="DJ86" s="939"/>
      <c r="DK86" s="939"/>
      <c r="DL86" s="939"/>
      <c r="DM86" s="939"/>
      <c r="DN86" s="939"/>
      <c r="DO86" s="939"/>
      <c r="DP86" s="939"/>
      <c r="DQ86" s="939"/>
      <c r="DR86" s="939"/>
      <c r="DS86" s="939"/>
      <c r="DT86" s="939"/>
      <c r="DU86" s="939"/>
      <c r="DV86" s="939"/>
      <c r="DW86" s="939"/>
      <c r="DX86" s="939"/>
      <c r="DY86" s="939"/>
      <c r="DZ86" s="939"/>
      <c r="EA86" s="939"/>
      <c r="EB86" s="939"/>
      <c r="EC86" s="939"/>
      <c r="ED86" s="939"/>
      <c r="EE86" s="939"/>
      <c r="EF86" s="939"/>
      <c r="EG86" s="939"/>
      <c r="EH86" s="939"/>
      <c r="EI86" s="939"/>
      <c r="EJ86" s="939"/>
      <c r="EK86" s="939"/>
      <c r="EL86" s="939"/>
      <c r="EM86" s="939"/>
      <c r="EN86" s="939"/>
      <c r="EO86" s="939"/>
      <c r="EP86" s="939"/>
      <c r="EQ86" s="939"/>
      <c r="ER86" s="939"/>
      <c r="ES86" s="939"/>
      <c r="ET86" s="939"/>
      <c r="EU86" s="939"/>
      <c r="EV86" s="939"/>
      <c r="EW86" s="939"/>
      <c r="EX86" s="939"/>
      <c r="EY86" s="939"/>
      <c r="EZ86" s="939"/>
      <c r="FA86" s="939"/>
      <c r="FB86" s="939"/>
      <c r="FC86" s="939"/>
      <c r="FD86" s="939"/>
      <c r="FE86" s="939"/>
      <c r="FF86" s="939"/>
      <c r="FG86" s="939"/>
      <c r="FH86" s="939"/>
      <c r="FI86" s="939"/>
      <c r="FJ86" s="939"/>
      <c r="FK86" s="939"/>
      <c r="FL86" s="939"/>
      <c r="FM86" s="939"/>
      <c r="FN86" s="939"/>
      <c r="FO86" s="939"/>
      <c r="FP86" s="939"/>
      <c r="FQ86" s="939"/>
      <c r="FR86" s="939"/>
      <c r="FS86" s="939"/>
      <c r="FT86" s="939"/>
      <c r="FU86" s="939"/>
      <c r="FV86" s="939"/>
      <c r="FW86" s="939"/>
      <c r="FX86" s="939"/>
      <c r="FY86" s="939"/>
      <c r="FZ86" s="939"/>
      <c r="GA86" s="939"/>
      <c r="GB86" s="939"/>
      <c r="GC86" s="939"/>
      <c r="GD86" s="939"/>
      <c r="GE86" s="939"/>
      <c r="GF86" s="939"/>
      <c r="GG86" s="939"/>
      <c r="GH86" s="939"/>
      <c r="GI86" s="939"/>
      <c r="GJ86" s="939"/>
      <c r="GK86" s="939"/>
      <c r="GL86" s="939"/>
      <c r="GM86" s="939"/>
      <c r="GN86" s="939"/>
      <c r="GO86" s="939"/>
      <c r="GP86" s="939"/>
      <c r="GQ86" s="939"/>
      <c r="GR86" s="939"/>
      <c r="GS86" s="939"/>
      <c r="GT86" s="939"/>
      <c r="GU86" s="939"/>
      <c r="GV86" s="939"/>
      <c r="GW86" s="939"/>
      <c r="GX86" s="939"/>
      <c r="GY86" s="939"/>
      <c r="GZ86" s="939"/>
      <c r="HA86" s="939"/>
      <c r="HB86" s="939"/>
      <c r="HC86" s="939"/>
      <c r="HD86" s="939"/>
      <c r="HE86" s="939"/>
      <c r="HF86" s="939"/>
      <c r="HG86" s="939"/>
      <c r="HH86" s="939"/>
      <c r="HI86" s="939"/>
      <c r="HJ86" s="939"/>
      <c r="HK86" s="939"/>
      <c r="HL86" s="939"/>
      <c r="HM86" s="939"/>
      <c r="HN86" s="939"/>
      <c r="HO86" s="939"/>
      <c r="HP86" s="939"/>
      <c r="HQ86" s="939"/>
      <c r="HR86" s="939"/>
      <c r="HS86" s="939"/>
      <c r="HT86" s="939"/>
      <c r="HU86" s="939"/>
      <c r="HV86" s="939"/>
      <c r="HW86" s="939"/>
      <c r="HX86" s="939"/>
      <c r="HY86" s="939"/>
      <c r="HZ86" s="939"/>
      <c r="IA86" s="939"/>
      <c r="IB86" s="939"/>
      <c r="IC86" s="939"/>
      <c r="ID86" s="939"/>
      <c r="IE86" s="939"/>
      <c r="IF86" s="939"/>
      <c r="IG86" s="939"/>
      <c r="IH86" s="939"/>
      <c r="II86" s="939"/>
      <c r="IJ86" s="939"/>
      <c r="IK86" s="939"/>
      <c r="IL86" s="939"/>
      <c r="IM86" s="939"/>
      <c r="IN86" s="939"/>
      <c r="IO86" s="939"/>
      <c r="IP86" s="939"/>
      <c r="IQ86" s="939"/>
      <c r="IR86" s="939"/>
      <c r="IS86" s="939"/>
      <c r="IT86" s="939"/>
      <c r="IU86" s="939"/>
      <c r="IV86" s="939"/>
      <c r="IW86" s="939"/>
      <c r="IX86" s="939"/>
      <c r="IY86" s="939"/>
      <c r="IZ86" s="939"/>
      <c r="JA86" s="939"/>
      <c r="JB86" s="939"/>
      <c r="JC86" s="939"/>
      <c r="JD86" s="939"/>
      <c r="JE86" s="939"/>
      <c r="JF86" s="939"/>
      <c r="JG86" s="939"/>
      <c r="JH86" s="939"/>
      <c r="JI86" s="939"/>
      <c r="JJ86" s="939"/>
      <c r="JK86" s="939"/>
      <c r="JL86" s="939"/>
      <c r="JM86" s="939"/>
      <c r="JN86" s="939"/>
      <c r="JO86" s="939"/>
      <c r="JP86" s="939"/>
      <c r="JQ86" s="939"/>
      <c r="JR86" s="939"/>
      <c r="JS86" s="939"/>
      <c r="JT86" s="939"/>
      <c r="JU86" s="939"/>
      <c r="JV86" s="939"/>
      <c r="JW86" s="939"/>
      <c r="JX86" s="939"/>
      <c r="JY86" s="939"/>
      <c r="JZ86" s="939"/>
      <c r="KA86" s="939"/>
      <c r="KB86" s="939"/>
      <c r="KC86" s="939"/>
      <c r="KD86" s="939"/>
      <c r="KE86" s="939"/>
      <c r="KF86" s="939"/>
      <c r="KG86" s="939"/>
      <c r="KH86" s="939"/>
      <c r="KI86" s="939"/>
      <c r="KJ86" s="939"/>
      <c r="KK86" s="939"/>
      <c r="KL86" s="939"/>
      <c r="KM86" s="939"/>
      <c r="KN86" s="939"/>
      <c r="KO86" s="939"/>
      <c r="KP86" s="939"/>
      <c r="KQ86" s="939"/>
      <c r="KR86" s="939"/>
      <c r="KS86" s="939"/>
      <c r="KT86" s="939"/>
      <c r="KU86" s="939"/>
      <c r="KV86" s="939"/>
      <c r="KW86" s="939"/>
      <c r="KX86" s="939"/>
      <c r="KY86" s="939"/>
      <c r="KZ86" s="939"/>
      <c r="LA86" s="939"/>
      <c r="LB86" s="939"/>
      <c r="LC86" s="939"/>
      <c r="LD86" s="939"/>
      <c r="LE86" s="939"/>
      <c r="LF86" s="939"/>
      <c r="LG86" s="939"/>
      <c r="LH86" s="939"/>
      <c r="LI86" s="939"/>
      <c r="LJ86" s="939"/>
      <c r="LK86" s="939"/>
      <c r="LL86" s="939"/>
      <c r="LM86" s="939"/>
      <c r="LN86" s="939"/>
      <c r="LO86" s="939"/>
      <c r="LP86" s="939"/>
      <c r="LQ86" s="939"/>
      <c r="LR86" s="939"/>
      <c r="LS86" s="939"/>
      <c r="LT86" s="939"/>
      <c r="LU86" s="939"/>
      <c r="LV86" s="939"/>
      <c r="LW86" s="939"/>
      <c r="LX86" s="939"/>
      <c r="LY86" s="939"/>
      <c r="LZ86" s="939"/>
      <c r="MA86" s="939"/>
      <c r="MB86" s="939"/>
      <c r="MC86" s="939"/>
      <c r="MD86" s="939"/>
      <c r="ME86" s="939"/>
      <c r="MF86" s="939"/>
      <c r="MG86" s="939"/>
      <c r="MH86" s="939"/>
      <c r="MI86" s="939"/>
      <c r="MJ86" s="939"/>
      <c r="MK86" s="939"/>
      <c r="ML86" s="939"/>
      <c r="MM86" s="939"/>
      <c r="MN86" s="939"/>
      <c r="MO86" s="939"/>
      <c r="MP86" s="939"/>
      <c r="MQ86" s="939"/>
      <c r="MR86" s="939"/>
      <c r="MS86" s="939"/>
      <c r="MT86" s="939"/>
      <c r="MU86" s="939"/>
      <c r="MV86" s="939"/>
      <c r="MW86" s="939"/>
      <c r="MX86" s="939"/>
      <c r="MY86" s="939"/>
      <c r="MZ86" s="939"/>
      <c r="NA86" s="939"/>
      <c r="NB86" s="939"/>
      <c r="NC86" s="939"/>
      <c r="ND86" s="939"/>
      <c r="NE86" s="939"/>
      <c r="NF86" s="939"/>
      <c r="NG86" s="939"/>
      <c r="NH86" s="939"/>
      <c r="NI86" s="939"/>
      <c r="NJ86" s="939"/>
      <c r="NK86" s="939"/>
      <c r="NL86" s="939"/>
      <c r="NM86" s="939"/>
      <c r="NN86" s="939"/>
    </row>
    <row r="87" spans="1:378" s="958" customFormat="1" ht="18.5" hidden="1" outlineLevel="1">
      <c r="A87" s="987" t="str">
        <f t="shared" si="38"/>
        <v>5.42</v>
      </c>
      <c r="B87" s="940" t="s">
        <v>1464</v>
      </c>
      <c r="C87" s="1027"/>
      <c r="D87" s="941"/>
      <c r="E87" s="935"/>
      <c r="F87" s="959">
        <f>G86</f>
        <v>46101</v>
      </c>
      <c r="G87" s="960">
        <f>IF(ISBLANK(F87)," - ",IF(H87=0,F87,WORKDAY.INTL(F87,H87,1,Data!$C$3:$C$57)))</f>
        <v>46108</v>
      </c>
      <c r="H87" s="936">
        <v>5</v>
      </c>
      <c r="I87" s="937">
        <v>0</v>
      </c>
      <c r="J87" s="937">
        <f t="shared" ca="1" si="45"/>
        <v>0</v>
      </c>
      <c r="K87" s="938"/>
      <c r="L87" s="955"/>
      <c r="M87" s="955"/>
      <c r="N87" s="968"/>
      <c r="O87" s="939"/>
      <c r="P87" s="939"/>
      <c r="Q87" s="939"/>
      <c r="R87" s="939"/>
      <c r="S87" s="939"/>
      <c r="T87" s="939"/>
      <c r="U87" s="939"/>
      <c r="V87" s="939"/>
      <c r="W87" s="939"/>
      <c r="X87" s="939"/>
      <c r="Y87" s="939"/>
      <c r="Z87" s="939"/>
      <c r="AA87" s="939"/>
      <c r="AB87" s="939"/>
      <c r="AC87" s="939"/>
      <c r="AD87" s="939"/>
      <c r="AE87" s="939"/>
      <c r="AF87" s="939"/>
      <c r="AG87" s="939"/>
      <c r="AH87" s="939"/>
      <c r="AI87" s="939"/>
      <c r="AJ87" s="939"/>
      <c r="AK87" s="939"/>
      <c r="AL87" s="939"/>
      <c r="AM87" s="939"/>
      <c r="AN87" s="939"/>
      <c r="AO87" s="939"/>
      <c r="AP87" s="939"/>
      <c r="AQ87" s="939"/>
      <c r="AR87" s="939"/>
      <c r="AS87" s="939"/>
      <c r="AT87" s="939"/>
      <c r="AU87" s="939"/>
      <c r="AV87" s="939"/>
      <c r="AW87" s="939"/>
      <c r="AX87" s="939"/>
      <c r="AY87" s="939"/>
      <c r="AZ87" s="939"/>
      <c r="BA87" s="939"/>
      <c r="BB87" s="939"/>
      <c r="BC87" s="939"/>
      <c r="BD87" s="939"/>
      <c r="BE87" s="939"/>
      <c r="BF87" s="939"/>
      <c r="BG87" s="939"/>
      <c r="BH87" s="939"/>
      <c r="BI87" s="939"/>
      <c r="BJ87" s="939"/>
      <c r="BK87" s="939"/>
      <c r="BL87" s="939"/>
      <c r="BM87" s="939"/>
      <c r="BN87" s="939"/>
      <c r="BO87" s="939"/>
      <c r="BP87" s="939"/>
      <c r="BQ87" s="939"/>
      <c r="BR87" s="939"/>
      <c r="BS87" s="939"/>
      <c r="BT87" s="939"/>
      <c r="BU87" s="939"/>
      <c r="BV87" s="939"/>
      <c r="BW87" s="939"/>
      <c r="BX87" s="939"/>
      <c r="BY87" s="939"/>
      <c r="BZ87" s="939"/>
      <c r="CA87" s="939"/>
      <c r="CB87" s="939"/>
      <c r="CC87" s="939"/>
      <c r="CD87" s="939"/>
      <c r="CE87" s="939"/>
      <c r="CF87" s="939"/>
      <c r="CG87" s="939"/>
      <c r="CH87" s="939"/>
      <c r="CI87" s="939"/>
      <c r="CJ87" s="939"/>
      <c r="CK87" s="939"/>
      <c r="CL87" s="939"/>
      <c r="CM87" s="939"/>
      <c r="CN87" s="939"/>
      <c r="CO87" s="939"/>
      <c r="CP87" s="939"/>
      <c r="CQ87" s="939"/>
      <c r="CR87" s="939"/>
      <c r="CS87" s="939"/>
      <c r="CT87" s="939"/>
      <c r="CU87" s="939"/>
      <c r="CV87" s="939"/>
      <c r="CW87" s="939"/>
      <c r="CX87" s="939"/>
      <c r="CY87" s="939"/>
      <c r="CZ87" s="939"/>
      <c r="DA87" s="939"/>
      <c r="DB87" s="939"/>
      <c r="DC87" s="939"/>
      <c r="DD87" s="939"/>
      <c r="DE87" s="939"/>
      <c r="DF87" s="939"/>
      <c r="DG87" s="939"/>
      <c r="DH87" s="939"/>
      <c r="DI87" s="939"/>
      <c r="DJ87" s="939"/>
      <c r="DK87" s="939"/>
      <c r="DL87" s="939"/>
      <c r="DM87" s="939"/>
      <c r="DN87" s="939"/>
      <c r="DO87" s="939"/>
      <c r="DP87" s="939"/>
      <c r="DQ87" s="939"/>
      <c r="DR87" s="939"/>
      <c r="DS87" s="939"/>
      <c r="DT87" s="939"/>
      <c r="DU87" s="939"/>
      <c r="DV87" s="939"/>
      <c r="DW87" s="939"/>
      <c r="DX87" s="939"/>
      <c r="DY87" s="939"/>
      <c r="DZ87" s="939"/>
      <c r="EA87" s="939"/>
      <c r="EB87" s="939"/>
      <c r="EC87" s="939"/>
      <c r="ED87" s="939"/>
      <c r="EE87" s="939"/>
      <c r="EF87" s="939"/>
      <c r="EG87" s="939"/>
      <c r="EH87" s="939"/>
      <c r="EI87" s="939"/>
      <c r="EJ87" s="939"/>
      <c r="EK87" s="939"/>
      <c r="EL87" s="939"/>
      <c r="EM87" s="939"/>
      <c r="EN87" s="939"/>
      <c r="EO87" s="939"/>
      <c r="EP87" s="939"/>
      <c r="EQ87" s="939"/>
      <c r="ER87" s="939"/>
      <c r="ES87" s="939"/>
      <c r="ET87" s="939"/>
      <c r="EU87" s="939"/>
      <c r="EV87" s="939"/>
      <c r="EW87" s="939"/>
      <c r="EX87" s="939"/>
      <c r="EY87" s="939"/>
      <c r="EZ87" s="939"/>
      <c r="FA87" s="939"/>
      <c r="FB87" s="939"/>
      <c r="FC87" s="939"/>
      <c r="FD87" s="939"/>
      <c r="FE87" s="939"/>
      <c r="FF87" s="939"/>
      <c r="FG87" s="939"/>
      <c r="FH87" s="939"/>
      <c r="FI87" s="939"/>
      <c r="FJ87" s="939"/>
      <c r="FK87" s="939"/>
      <c r="FL87" s="939"/>
      <c r="FM87" s="939"/>
      <c r="FN87" s="939"/>
      <c r="FO87" s="939"/>
      <c r="FP87" s="939"/>
      <c r="FQ87" s="939"/>
      <c r="FR87" s="939"/>
      <c r="FS87" s="939"/>
      <c r="FT87" s="939"/>
      <c r="FU87" s="939"/>
      <c r="FV87" s="939"/>
      <c r="FW87" s="939"/>
      <c r="FX87" s="939"/>
      <c r="FY87" s="939"/>
      <c r="FZ87" s="939"/>
      <c r="GA87" s="939"/>
      <c r="GB87" s="939"/>
      <c r="GC87" s="939"/>
      <c r="GD87" s="939"/>
      <c r="GE87" s="939"/>
      <c r="GF87" s="939"/>
      <c r="GG87" s="939"/>
      <c r="GH87" s="939"/>
      <c r="GI87" s="939"/>
      <c r="GJ87" s="939"/>
      <c r="GK87" s="939"/>
      <c r="GL87" s="939"/>
      <c r="GM87" s="939"/>
      <c r="GN87" s="939"/>
      <c r="GO87" s="939"/>
      <c r="GP87" s="939"/>
      <c r="GQ87" s="939"/>
      <c r="GR87" s="939"/>
      <c r="GS87" s="939"/>
      <c r="GT87" s="939"/>
      <c r="GU87" s="939"/>
      <c r="GV87" s="939"/>
      <c r="GW87" s="939"/>
      <c r="GX87" s="939"/>
      <c r="GY87" s="939"/>
      <c r="GZ87" s="939"/>
      <c r="HA87" s="939"/>
      <c r="HB87" s="939"/>
      <c r="HC87" s="939"/>
      <c r="HD87" s="939"/>
      <c r="HE87" s="939"/>
      <c r="HF87" s="939"/>
      <c r="HG87" s="939"/>
      <c r="HH87" s="939"/>
      <c r="HI87" s="939"/>
      <c r="HJ87" s="939"/>
      <c r="HK87" s="939"/>
      <c r="HL87" s="939"/>
      <c r="HM87" s="939"/>
      <c r="HN87" s="939"/>
      <c r="HO87" s="939"/>
      <c r="HP87" s="939"/>
      <c r="HQ87" s="939"/>
      <c r="HR87" s="939"/>
      <c r="HS87" s="939"/>
      <c r="HT87" s="939"/>
      <c r="HU87" s="939"/>
      <c r="HV87" s="939"/>
      <c r="HW87" s="939"/>
      <c r="HX87" s="939"/>
      <c r="HY87" s="939"/>
      <c r="HZ87" s="939"/>
      <c r="IA87" s="939"/>
      <c r="IB87" s="939"/>
      <c r="IC87" s="939"/>
      <c r="ID87" s="939"/>
      <c r="IE87" s="939"/>
      <c r="IF87" s="939"/>
      <c r="IG87" s="939"/>
      <c r="IH87" s="939"/>
      <c r="II87" s="939"/>
      <c r="IJ87" s="939"/>
      <c r="IK87" s="939"/>
      <c r="IL87" s="939"/>
      <c r="IM87" s="939"/>
      <c r="IN87" s="939"/>
      <c r="IO87" s="939"/>
      <c r="IP87" s="939"/>
      <c r="IQ87" s="939"/>
      <c r="IR87" s="939"/>
      <c r="IS87" s="939"/>
      <c r="IT87" s="939"/>
      <c r="IU87" s="939"/>
      <c r="IV87" s="939"/>
      <c r="IW87" s="939"/>
      <c r="IX87" s="939"/>
      <c r="IY87" s="939"/>
      <c r="IZ87" s="939"/>
      <c r="JA87" s="939"/>
      <c r="JB87" s="939"/>
      <c r="JC87" s="939"/>
      <c r="JD87" s="939"/>
      <c r="JE87" s="939"/>
      <c r="JF87" s="939"/>
      <c r="JG87" s="939"/>
      <c r="JH87" s="939"/>
      <c r="JI87" s="939"/>
      <c r="JJ87" s="939"/>
      <c r="JK87" s="939"/>
      <c r="JL87" s="939"/>
      <c r="JM87" s="939"/>
      <c r="JN87" s="939"/>
      <c r="JO87" s="939"/>
      <c r="JP87" s="939"/>
      <c r="JQ87" s="939"/>
      <c r="JR87" s="939"/>
      <c r="JS87" s="939"/>
      <c r="JT87" s="939"/>
      <c r="JU87" s="939"/>
      <c r="JV87" s="939"/>
      <c r="JW87" s="939"/>
      <c r="JX87" s="939"/>
      <c r="JY87" s="939"/>
      <c r="JZ87" s="939"/>
      <c r="KA87" s="939"/>
      <c r="KB87" s="939"/>
      <c r="KC87" s="939"/>
      <c r="KD87" s="939"/>
      <c r="KE87" s="939"/>
      <c r="KF87" s="939"/>
      <c r="KG87" s="939"/>
      <c r="KH87" s="939"/>
      <c r="KI87" s="939"/>
      <c r="KJ87" s="939"/>
      <c r="KK87" s="939"/>
      <c r="KL87" s="939"/>
      <c r="KM87" s="939"/>
      <c r="KN87" s="939"/>
      <c r="KO87" s="939"/>
      <c r="KP87" s="939"/>
      <c r="KQ87" s="939"/>
      <c r="KR87" s="939"/>
      <c r="KS87" s="939"/>
      <c r="KT87" s="939"/>
      <c r="KU87" s="939"/>
      <c r="KV87" s="939"/>
      <c r="KW87" s="939"/>
      <c r="KX87" s="939"/>
      <c r="KY87" s="939"/>
      <c r="KZ87" s="939"/>
      <c r="LA87" s="939"/>
      <c r="LB87" s="939"/>
      <c r="LC87" s="939"/>
      <c r="LD87" s="939"/>
      <c r="LE87" s="939"/>
      <c r="LF87" s="939"/>
      <c r="LG87" s="939"/>
      <c r="LH87" s="939"/>
      <c r="LI87" s="939"/>
      <c r="LJ87" s="939"/>
      <c r="LK87" s="939"/>
      <c r="LL87" s="939"/>
      <c r="LM87" s="939"/>
      <c r="LN87" s="939"/>
      <c r="LO87" s="939"/>
      <c r="LP87" s="939"/>
      <c r="LQ87" s="939"/>
      <c r="LR87" s="939"/>
      <c r="LS87" s="939"/>
      <c r="LT87" s="939"/>
      <c r="LU87" s="939"/>
      <c r="LV87" s="939"/>
      <c r="LW87" s="939"/>
      <c r="LX87" s="939"/>
      <c r="LY87" s="939"/>
      <c r="LZ87" s="939"/>
      <c r="MA87" s="939"/>
      <c r="MB87" s="939"/>
      <c r="MC87" s="939"/>
      <c r="MD87" s="939"/>
      <c r="ME87" s="939"/>
      <c r="MF87" s="939"/>
      <c r="MG87" s="939"/>
      <c r="MH87" s="939"/>
      <c r="MI87" s="939"/>
      <c r="MJ87" s="939"/>
      <c r="MK87" s="939"/>
      <c r="ML87" s="939"/>
      <c r="MM87" s="939"/>
      <c r="MN87" s="939"/>
      <c r="MO87" s="939"/>
      <c r="MP87" s="939"/>
      <c r="MQ87" s="939"/>
      <c r="MR87" s="939"/>
      <c r="MS87" s="939"/>
      <c r="MT87" s="939"/>
      <c r="MU87" s="939"/>
      <c r="MV87" s="939"/>
      <c r="MW87" s="939"/>
      <c r="MX87" s="939"/>
      <c r="MY87" s="939"/>
      <c r="MZ87" s="939"/>
      <c r="NA87" s="939"/>
      <c r="NB87" s="939"/>
      <c r="NC87" s="939"/>
      <c r="ND87" s="939"/>
      <c r="NE87" s="939"/>
      <c r="NF87" s="939"/>
      <c r="NG87" s="939"/>
      <c r="NH87" s="939"/>
      <c r="NI87" s="939"/>
      <c r="NJ87" s="939"/>
      <c r="NK87" s="939"/>
      <c r="NL87" s="939"/>
      <c r="NM87" s="939"/>
      <c r="NN87" s="939"/>
    </row>
    <row r="88" spans="1:378" s="958" customFormat="1" ht="18.5" hidden="1" outlineLevel="1">
      <c r="A88" s="987" t="str">
        <f t="shared" ref="A88:A90" si="4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88" s="940" t="s">
        <v>1465</v>
      </c>
      <c r="C88" s="1027"/>
      <c r="D88" s="941"/>
      <c r="E88" s="935"/>
      <c r="F88" s="959">
        <f>G87</f>
        <v>46108</v>
      </c>
      <c r="G88" s="960">
        <f>IF(ISBLANK(F88)," - ",IF(H88=0,F88,WORKDAY.INTL(F88,H88,1,Data!$C$3:$C$57)))</f>
        <v>46119</v>
      </c>
      <c r="H88" s="936">
        <v>5</v>
      </c>
      <c r="I88" s="937">
        <v>0</v>
      </c>
      <c r="J88" s="937">
        <f t="shared" ca="1" si="45"/>
        <v>0</v>
      </c>
      <c r="K88" s="938"/>
      <c r="L88" s="955"/>
      <c r="M88" s="955"/>
      <c r="N88" s="968"/>
      <c r="O88" s="939"/>
      <c r="P88" s="939"/>
      <c r="Q88" s="939"/>
      <c r="R88" s="939"/>
      <c r="S88" s="939"/>
      <c r="T88" s="939"/>
      <c r="U88" s="939"/>
      <c r="V88" s="939"/>
      <c r="W88" s="939"/>
      <c r="X88" s="939"/>
      <c r="Y88" s="939"/>
      <c r="Z88" s="939"/>
      <c r="AA88" s="939"/>
      <c r="AB88" s="939"/>
      <c r="AC88" s="939"/>
      <c r="AD88" s="939"/>
      <c r="AE88" s="939"/>
      <c r="AF88" s="939"/>
      <c r="AG88" s="939"/>
      <c r="AH88" s="939"/>
      <c r="AI88" s="939"/>
      <c r="AJ88" s="939"/>
      <c r="AK88" s="939"/>
      <c r="AL88" s="939"/>
      <c r="AM88" s="939"/>
      <c r="AN88" s="939"/>
      <c r="AO88" s="939"/>
      <c r="AP88" s="939"/>
      <c r="AQ88" s="939"/>
      <c r="AR88" s="939"/>
      <c r="AS88" s="939"/>
      <c r="AT88" s="939"/>
      <c r="AU88" s="939"/>
      <c r="AV88" s="939"/>
      <c r="AW88" s="939"/>
      <c r="AX88" s="939"/>
      <c r="AY88" s="939"/>
      <c r="AZ88" s="939"/>
      <c r="BA88" s="939"/>
      <c r="BB88" s="939"/>
      <c r="BC88" s="939"/>
      <c r="BD88" s="939"/>
      <c r="BE88" s="939"/>
      <c r="BF88" s="939"/>
      <c r="BG88" s="939"/>
      <c r="BH88" s="939"/>
      <c r="BI88" s="939"/>
      <c r="BJ88" s="939"/>
      <c r="BK88" s="939"/>
      <c r="BL88" s="939"/>
      <c r="BM88" s="939"/>
      <c r="BN88" s="939"/>
      <c r="BO88" s="939"/>
      <c r="BP88" s="939"/>
      <c r="BQ88" s="939"/>
      <c r="BR88" s="939"/>
      <c r="BS88" s="939"/>
      <c r="BT88" s="939"/>
      <c r="BU88" s="939"/>
      <c r="BV88" s="939"/>
      <c r="BW88" s="939"/>
      <c r="BX88" s="939"/>
      <c r="BY88" s="939"/>
      <c r="BZ88" s="939"/>
      <c r="CA88" s="939"/>
      <c r="CB88" s="939"/>
      <c r="CC88" s="939"/>
      <c r="CD88" s="939"/>
      <c r="CE88" s="939"/>
      <c r="CF88" s="939"/>
      <c r="CG88" s="939"/>
      <c r="CH88" s="939"/>
      <c r="CI88" s="939"/>
      <c r="CJ88" s="939"/>
      <c r="CK88" s="939"/>
      <c r="CL88" s="939"/>
      <c r="CM88" s="939"/>
      <c r="CN88" s="939"/>
      <c r="CO88" s="939"/>
      <c r="CP88" s="939"/>
      <c r="CQ88" s="939"/>
      <c r="CR88" s="939"/>
      <c r="CS88" s="939"/>
      <c r="CT88" s="939"/>
      <c r="CU88" s="939"/>
      <c r="CV88" s="939"/>
      <c r="CW88" s="939"/>
      <c r="CX88" s="939"/>
      <c r="CY88" s="939"/>
      <c r="CZ88" s="939"/>
      <c r="DA88" s="939"/>
      <c r="DB88" s="939"/>
      <c r="DC88" s="939"/>
      <c r="DD88" s="939"/>
      <c r="DE88" s="939"/>
      <c r="DF88" s="939"/>
      <c r="DG88" s="939"/>
      <c r="DH88" s="939"/>
      <c r="DI88" s="939"/>
      <c r="DJ88" s="939"/>
      <c r="DK88" s="939"/>
      <c r="DL88" s="939"/>
      <c r="DM88" s="939"/>
      <c r="DN88" s="939"/>
      <c r="DO88" s="939"/>
      <c r="DP88" s="939"/>
      <c r="DQ88" s="939"/>
      <c r="DR88" s="939"/>
      <c r="DS88" s="939"/>
      <c r="DT88" s="939"/>
      <c r="DU88" s="939"/>
      <c r="DV88" s="939"/>
      <c r="DW88" s="939"/>
      <c r="DX88" s="939"/>
      <c r="DY88" s="939"/>
      <c r="DZ88" s="939"/>
      <c r="EA88" s="939"/>
      <c r="EB88" s="939"/>
      <c r="EC88" s="939"/>
      <c r="ED88" s="939"/>
      <c r="EE88" s="939"/>
      <c r="EF88" s="939"/>
      <c r="EG88" s="939"/>
      <c r="EH88" s="939"/>
      <c r="EI88" s="939"/>
      <c r="EJ88" s="939"/>
      <c r="EK88" s="939"/>
      <c r="EL88" s="939"/>
      <c r="EM88" s="939"/>
      <c r="EN88" s="939"/>
      <c r="EO88" s="939"/>
      <c r="EP88" s="939"/>
      <c r="EQ88" s="939"/>
      <c r="ER88" s="939"/>
      <c r="ES88" s="939"/>
      <c r="ET88" s="939"/>
      <c r="EU88" s="939"/>
      <c r="EV88" s="939"/>
      <c r="EW88" s="939"/>
      <c r="EX88" s="939"/>
      <c r="EY88" s="939"/>
      <c r="EZ88" s="939"/>
      <c r="FA88" s="939"/>
      <c r="FB88" s="939"/>
      <c r="FC88" s="939"/>
      <c r="FD88" s="939"/>
      <c r="FE88" s="939"/>
      <c r="FF88" s="939"/>
      <c r="FG88" s="939"/>
      <c r="FH88" s="939"/>
      <c r="FI88" s="939"/>
      <c r="FJ88" s="939"/>
      <c r="FK88" s="939"/>
      <c r="FL88" s="939"/>
      <c r="FM88" s="939"/>
      <c r="FN88" s="939"/>
      <c r="FO88" s="939"/>
      <c r="FP88" s="939"/>
      <c r="FQ88" s="939"/>
      <c r="FR88" s="939"/>
      <c r="FS88" s="939"/>
      <c r="FT88" s="939"/>
      <c r="FU88" s="939"/>
      <c r="FV88" s="939"/>
      <c r="FW88" s="939"/>
      <c r="FX88" s="939"/>
      <c r="FY88" s="939"/>
      <c r="FZ88" s="939"/>
      <c r="GA88" s="939"/>
      <c r="GB88" s="939"/>
      <c r="GC88" s="939"/>
      <c r="GD88" s="939"/>
      <c r="GE88" s="939"/>
      <c r="GF88" s="939"/>
      <c r="GG88" s="939"/>
      <c r="GH88" s="939"/>
      <c r="GI88" s="939"/>
      <c r="GJ88" s="939"/>
      <c r="GK88" s="939"/>
      <c r="GL88" s="939"/>
      <c r="GM88" s="939"/>
      <c r="GN88" s="939"/>
      <c r="GO88" s="939"/>
      <c r="GP88" s="939"/>
      <c r="GQ88" s="939"/>
      <c r="GR88" s="939"/>
      <c r="GS88" s="939"/>
      <c r="GT88" s="939"/>
      <c r="GU88" s="939"/>
      <c r="GV88" s="939"/>
      <c r="GW88" s="939"/>
      <c r="GX88" s="939"/>
      <c r="GY88" s="939"/>
      <c r="GZ88" s="939"/>
      <c r="HA88" s="939"/>
      <c r="HB88" s="939"/>
      <c r="HC88" s="939"/>
      <c r="HD88" s="939"/>
      <c r="HE88" s="939"/>
      <c r="HF88" s="939"/>
      <c r="HG88" s="939"/>
      <c r="HH88" s="939"/>
      <c r="HI88" s="939"/>
      <c r="HJ88" s="939"/>
      <c r="HK88" s="939"/>
      <c r="HL88" s="939"/>
      <c r="HM88" s="939"/>
      <c r="HN88" s="939"/>
      <c r="HO88" s="939"/>
      <c r="HP88" s="939"/>
      <c r="HQ88" s="939"/>
      <c r="HR88" s="939"/>
      <c r="HS88" s="939"/>
      <c r="HT88" s="939"/>
      <c r="HU88" s="939"/>
      <c r="HV88" s="939"/>
      <c r="HW88" s="939"/>
      <c r="HX88" s="939"/>
      <c r="HY88" s="939"/>
      <c r="HZ88" s="939"/>
      <c r="IA88" s="939"/>
      <c r="IB88" s="939"/>
      <c r="IC88" s="939"/>
      <c r="ID88" s="939"/>
      <c r="IE88" s="939"/>
      <c r="IF88" s="939"/>
      <c r="IG88" s="939"/>
      <c r="IH88" s="939"/>
      <c r="II88" s="939"/>
      <c r="IJ88" s="939"/>
      <c r="IK88" s="939"/>
      <c r="IL88" s="939"/>
      <c r="IM88" s="939"/>
      <c r="IN88" s="939"/>
      <c r="IO88" s="939"/>
      <c r="IP88" s="939"/>
      <c r="IQ88" s="939"/>
      <c r="IR88" s="939"/>
      <c r="IS88" s="939"/>
      <c r="IT88" s="939"/>
      <c r="IU88" s="939"/>
      <c r="IV88" s="939"/>
      <c r="IW88" s="939"/>
      <c r="IX88" s="939"/>
      <c r="IY88" s="939"/>
      <c r="IZ88" s="939"/>
      <c r="JA88" s="939"/>
      <c r="JB88" s="939"/>
      <c r="JC88" s="939"/>
      <c r="JD88" s="939"/>
      <c r="JE88" s="939"/>
      <c r="JF88" s="939"/>
      <c r="JG88" s="939"/>
      <c r="JH88" s="939"/>
      <c r="JI88" s="939"/>
      <c r="JJ88" s="939"/>
      <c r="JK88" s="939"/>
      <c r="JL88" s="939"/>
      <c r="JM88" s="939"/>
      <c r="JN88" s="939"/>
      <c r="JO88" s="939"/>
      <c r="JP88" s="939"/>
      <c r="JQ88" s="939"/>
      <c r="JR88" s="939"/>
      <c r="JS88" s="939"/>
      <c r="JT88" s="939"/>
      <c r="JU88" s="939"/>
      <c r="JV88" s="939"/>
      <c r="JW88" s="939"/>
      <c r="JX88" s="939"/>
      <c r="JY88" s="939"/>
      <c r="JZ88" s="939"/>
      <c r="KA88" s="939"/>
      <c r="KB88" s="939"/>
      <c r="KC88" s="939"/>
      <c r="KD88" s="939"/>
      <c r="KE88" s="939"/>
      <c r="KF88" s="939"/>
      <c r="KG88" s="939"/>
      <c r="KH88" s="939"/>
      <c r="KI88" s="939"/>
      <c r="KJ88" s="939"/>
      <c r="KK88" s="939"/>
      <c r="KL88" s="939"/>
      <c r="KM88" s="939"/>
      <c r="KN88" s="939"/>
      <c r="KO88" s="939"/>
      <c r="KP88" s="939"/>
      <c r="KQ88" s="939"/>
      <c r="KR88" s="939"/>
      <c r="KS88" s="939"/>
      <c r="KT88" s="939"/>
      <c r="KU88" s="939"/>
      <c r="KV88" s="939"/>
      <c r="KW88" s="939"/>
      <c r="KX88" s="939"/>
      <c r="KY88" s="939"/>
      <c r="KZ88" s="939"/>
      <c r="LA88" s="939"/>
      <c r="LB88" s="939"/>
      <c r="LC88" s="939"/>
      <c r="LD88" s="939"/>
      <c r="LE88" s="939"/>
      <c r="LF88" s="939"/>
      <c r="LG88" s="939"/>
      <c r="LH88" s="939"/>
      <c r="LI88" s="939"/>
      <c r="LJ88" s="939"/>
      <c r="LK88" s="939"/>
      <c r="LL88" s="939"/>
      <c r="LM88" s="939"/>
      <c r="LN88" s="939"/>
      <c r="LO88" s="939"/>
      <c r="LP88" s="939"/>
      <c r="LQ88" s="939"/>
      <c r="LR88" s="939"/>
      <c r="LS88" s="939"/>
      <c r="LT88" s="939"/>
      <c r="LU88" s="939"/>
      <c r="LV88" s="939"/>
      <c r="LW88" s="939"/>
      <c r="LX88" s="939"/>
      <c r="LY88" s="939"/>
      <c r="LZ88" s="939"/>
      <c r="MA88" s="939"/>
      <c r="MB88" s="939"/>
      <c r="MC88" s="939"/>
      <c r="MD88" s="939"/>
      <c r="ME88" s="939"/>
      <c r="MF88" s="939"/>
      <c r="MG88" s="939"/>
      <c r="MH88" s="939"/>
      <c r="MI88" s="939"/>
      <c r="MJ88" s="939"/>
      <c r="MK88" s="939"/>
      <c r="ML88" s="939"/>
      <c r="MM88" s="939"/>
      <c r="MN88" s="939"/>
      <c r="MO88" s="939"/>
      <c r="MP88" s="939"/>
      <c r="MQ88" s="939"/>
      <c r="MR88" s="939"/>
      <c r="MS88" s="939"/>
      <c r="MT88" s="939"/>
      <c r="MU88" s="939"/>
      <c r="MV88" s="939"/>
      <c r="MW88" s="939"/>
      <c r="MX88" s="939"/>
      <c r="MY88" s="939"/>
      <c r="MZ88" s="939"/>
      <c r="NA88" s="939"/>
      <c r="NB88" s="939"/>
      <c r="NC88" s="939"/>
      <c r="ND88" s="939"/>
      <c r="NE88" s="939"/>
      <c r="NF88" s="939"/>
      <c r="NG88" s="939"/>
      <c r="NH88" s="939"/>
      <c r="NI88" s="939"/>
      <c r="NJ88" s="939"/>
      <c r="NK88" s="939"/>
      <c r="NL88" s="939"/>
      <c r="NM88" s="939"/>
      <c r="NN88" s="939"/>
    </row>
    <row r="89" spans="1:378" s="958" customFormat="1" ht="24" hidden="1" outlineLevel="1">
      <c r="A89" s="988" t="str">
        <f t="shared" si="46"/>
        <v>5.44</v>
      </c>
      <c r="B89" s="949" t="str">
        <f>B86&amp;" Post Review Modifications - If Applicable"</f>
        <v>Fire Protection Post Review Modifications - If Applicable</v>
      </c>
      <c r="C89" s="1028"/>
      <c r="D89" s="950"/>
      <c r="E89" s="951"/>
      <c r="F89" s="961">
        <f>G88</f>
        <v>46119</v>
      </c>
      <c r="G89" s="962">
        <f>IF(ISBLANK(F89)," - ",IF(H89=0,F89,WORKDAY.INTL(F89,H89,1,Data!$C$3:$C$57)))</f>
        <v>46126</v>
      </c>
      <c r="H89" s="952">
        <v>5</v>
      </c>
      <c r="I89" s="953">
        <v>0</v>
      </c>
      <c r="J89" s="953">
        <f t="shared" ca="1" si="45"/>
        <v>0</v>
      </c>
      <c r="K89" s="938"/>
      <c r="L89" s="955"/>
      <c r="M89" s="955"/>
      <c r="N89" s="968"/>
      <c r="O89" s="948"/>
      <c r="P89" s="948"/>
      <c r="Q89" s="948"/>
      <c r="R89" s="948"/>
      <c r="S89" s="948"/>
      <c r="T89" s="948"/>
      <c r="U89" s="948"/>
      <c r="V89" s="948"/>
      <c r="W89" s="948"/>
      <c r="X89" s="948"/>
      <c r="Y89" s="948"/>
      <c r="Z89" s="948"/>
      <c r="AA89" s="948"/>
      <c r="AB89" s="948"/>
      <c r="AC89" s="948"/>
      <c r="AD89" s="948"/>
      <c r="AE89" s="948"/>
      <c r="AF89" s="948"/>
      <c r="AG89" s="948"/>
      <c r="AH89" s="948"/>
      <c r="AI89" s="948"/>
      <c r="AJ89" s="948"/>
      <c r="AK89" s="948"/>
      <c r="AL89" s="948"/>
      <c r="AM89" s="948"/>
      <c r="AN89" s="948"/>
      <c r="AO89" s="948"/>
      <c r="AP89" s="948"/>
      <c r="AQ89" s="948"/>
      <c r="AR89" s="948"/>
      <c r="AS89" s="948"/>
      <c r="AT89" s="948"/>
      <c r="AU89" s="948"/>
      <c r="AV89" s="948"/>
      <c r="AW89" s="948"/>
      <c r="AX89" s="948"/>
      <c r="AY89" s="948"/>
      <c r="AZ89" s="948"/>
      <c r="BA89" s="948"/>
      <c r="BB89" s="948"/>
      <c r="BC89" s="948"/>
      <c r="BD89" s="948"/>
      <c r="BE89" s="948"/>
      <c r="BF89" s="948"/>
      <c r="BG89" s="948"/>
      <c r="BH89" s="948"/>
      <c r="BI89" s="948"/>
      <c r="BJ89" s="948"/>
      <c r="BK89" s="948"/>
      <c r="BL89" s="948"/>
      <c r="BM89" s="948"/>
      <c r="BN89" s="948"/>
      <c r="BO89" s="948"/>
      <c r="BP89" s="948"/>
      <c r="BQ89" s="948"/>
      <c r="BR89" s="948"/>
      <c r="BS89" s="948"/>
      <c r="BT89" s="948"/>
      <c r="BU89" s="948"/>
      <c r="BV89" s="948"/>
      <c r="BW89" s="948"/>
      <c r="BX89" s="948"/>
      <c r="BY89" s="948"/>
      <c r="BZ89" s="948"/>
      <c r="CA89" s="948"/>
      <c r="CB89" s="948"/>
      <c r="CC89" s="948"/>
      <c r="CD89" s="948"/>
      <c r="CE89" s="948"/>
      <c r="CF89" s="948"/>
      <c r="CG89" s="948"/>
      <c r="CH89" s="948"/>
      <c r="CI89" s="948"/>
      <c r="CJ89" s="948"/>
      <c r="CK89" s="948"/>
      <c r="CL89" s="948"/>
      <c r="CM89" s="948"/>
      <c r="CN89" s="948"/>
      <c r="CO89" s="948"/>
      <c r="CP89" s="948"/>
      <c r="CQ89" s="948"/>
      <c r="CR89" s="948"/>
      <c r="CS89" s="948"/>
      <c r="CT89" s="948"/>
      <c r="CU89" s="948"/>
      <c r="CV89" s="948"/>
      <c r="CW89" s="948"/>
      <c r="CX89" s="948"/>
      <c r="CY89" s="948"/>
      <c r="CZ89" s="948"/>
      <c r="DA89" s="948"/>
      <c r="DB89" s="948"/>
      <c r="DC89" s="948"/>
      <c r="DD89" s="948"/>
      <c r="DE89" s="948"/>
      <c r="DF89" s="948"/>
      <c r="DG89" s="948"/>
      <c r="DH89" s="948"/>
      <c r="DI89" s="948"/>
      <c r="DJ89" s="948"/>
      <c r="DK89" s="948"/>
      <c r="DL89" s="948"/>
      <c r="DM89" s="948"/>
      <c r="DN89" s="948"/>
      <c r="DO89" s="948"/>
      <c r="DP89" s="948"/>
      <c r="DQ89" s="948"/>
      <c r="DR89" s="948"/>
      <c r="DS89" s="948"/>
      <c r="DT89" s="948"/>
      <c r="DU89" s="948"/>
      <c r="DV89" s="948"/>
      <c r="DW89" s="948"/>
      <c r="DX89" s="948"/>
      <c r="DY89" s="948"/>
      <c r="DZ89" s="948"/>
      <c r="EA89" s="948"/>
      <c r="EB89" s="948"/>
      <c r="EC89" s="948"/>
      <c r="ED89" s="948"/>
      <c r="EE89" s="948"/>
      <c r="EF89" s="948"/>
      <c r="EG89" s="948"/>
      <c r="EH89" s="948"/>
      <c r="EI89" s="948"/>
      <c r="EJ89" s="948"/>
      <c r="EK89" s="948"/>
      <c r="EL89" s="948"/>
      <c r="EM89" s="948"/>
      <c r="EN89" s="948"/>
      <c r="EO89" s="948"/>
      <c r="EP89" s="948"/>
      <c r="EQ89" s="948"/>
      <c r="ER89" s="948"/>
      <c r="ES89" s="948"/>
      <c r="ET89" s="948"/>
      <c r="EU89" s="948"/>
      <c r="EV89" s="948"/>
      <c r="EW89" s="948"/>
      <c r="EX89" s="948"/>
      <c r="EY89" s="948"/>
      <c r="EZ89" s="948"/>
      <c r="FA89" s="948"/>
      <c r="FB89" s="948"/>
      <c r="FC89" s="948"/>
      <c r="FD89" s="948"/>
      <c r="FE89" s="948"/>
      <c r="FF89" s="948"/>
      <c r="FG89" s="948"/>
      <c r="FH89" s="948"/>
      <c r="FI89" s="948"/>
      <c r="FJ89" s="948"/>
      <c r="FK89" s="948"/>
      <c r="FL89" s="948"/>
      <c r="FM89" s="948"/>
      <c r="FN89" s="948"/>
      <c r="FO89" s="948"/>
      <c r="FP89" s="948"/>
      <c r="FQ89" s="948"/>
      <c r="FR89" s="948"/>
      <c r="FS89" s="948"/>
      <c r="FT89" s="948"/>
      <c r="FU89" s="948"/>
      <c r="FV89" s="948"/>
      <c r="FW89" s="948"/>
      <c r="FX89" s="948"/>
      <c r="FY89" s="948"/>
      <c r="FZ89" s="948"/>
      <c r="GA89" s="948"/>
      <c r="GB89" s="948"/>
      <c r="GC89" s="948"/>
      <c r="GD89" s="948"/>
      <c r="GE89" s="948"/>
      <c r="GF89" s="948"/>
      <c r="GG89" s="948"/>
      <c r="GH89" s="948"/>
      <c r="GI89" s="948"/>
      <c r="GJ89" s="948"/>
      <c r="GK89" s="948"/>
      <c r="GL89" s="948"/>
      <c r="GM89" s="948"/>
      <c r="GN89" s="948"/>
      <c r="GO89" s="948"/>
      <c r="GP89" s="948"/>
      <c r="GQ89" s="948"/>
      <c r="GR89" s="948"/>
      <c r="GS89" s="948"/>
      <c r="GT89" s="948"/>
      <c r="GU89" s="948"/>
      <c r="GV89" s="948"/>
      <c r="GW89" s="948"/>
      <c r="GX89" s="948"/>
      <c r="GY89" s="948"/>
      <c r="GZ89" s="948"/>
      <c r="HA89" s="948"/>
      <c r="HB89" s="948"/>
      <c r="HC89" s="948"/>
      <c r="HD89" s="948"/>
      <c r="HE89" s="948"/>
      <c r="HF89" s="948"/>
      <c r="HG89" s="948"/>
      <c r="HH89" s="948"/>
      <c r="HI89" s="948"/>
      <c r="HJ89" s="948"/>
      <c r="HK89" s="948"/>
      <c r="HL89" s="948"/>
      <c r="HM89" s="948"/>
      <c r="HN89" s="948"/>
      <c r="HO89" s="948"/>
      <c r="HP89" s="948"/>
      <c r="HQ89" s="948"/>
      <c r="HR89" s="948"/>
      <c r="HS89" s="948"/>
      <c r="HT89" s="948"/>
      <c r="HU89" s="948"/>
      <c r="HV89" s="948"/>
      <c r="HW89" s="948"/>
      <c r="HX89" s="948"/>
      <c r="HY89" s="948"/>
      <c r="HZ89" s="948"/>
      <c r="IA89" s="948"/>
      <c r="IB89" s="948"/>
      <c r="IC89" s="948"/>
      <c r="ID89" s="948"/>
      <c r="IE89" s="948"/>
      <c r="IF89" s="948"/>
      <c r="IG89" s="948"/>
      <c r="IH89" s="948"/>
      <c r="II89" s="948"/>
      <c r="IJ89" s="948"/>
      <c r="IK89" s="948"/>
      <c r="IL89" s="948"/>
      <c r="IM89" s="948"/>
      <c r="IN89" s="948"/>
      <c r="IO89" s="948"/>
      <c r="IP89" s="948"/>
      <c r="IQ89" s="948"/>
      <c r="IR89" s="948"/>
      <c r="IS89" s="948"/>
      <c r="IT89" s="948"/>
      <c r="IU89" s="948"/>
      <c r="IV89" s="948"/>
      <c r="IW89" s="948"/>
      <c r="IX89" s="948"/>
      <c r="IY89" s="948"/>
      <c r="IZ89" s="948"/>
      <c r="JA89" s="948"/>
      <c r="JB89" s="948"/>
      <c r="JC89" s="948"/>
      <c r="JD89" s="948"/>
      <c r="JE89" s="948"/>
      <c r="JF89" s="948"/>
      <c r="JG89" s="948"/>
      <c r="JH89" s="948"/>
      <c r="JI89" s="948"/>
      <c r="JJ89" s="948"/>
      <c r="JK89" s="948"/>
      <c r="JL89" s="948"/>
      <c r="JM89" s="948"/>
      <c r="JN89" s="948"/>
      <c r="JO89" s="948"/>
      <c r="JP89" s="948"/>
      <c r="JQ89" s="948"/>
      <c r="JR89" s="948"/>
      <c r="JS89" s="948"/>
      <c r="JT89" s="948"/>
      <c r="JU89" s="948"/>
      <c r="JV89" s="948"/>
      <c r="JW89" s="948"/>
      <c r="JX89" s="948"/>
      <c r="JY89" s="948"/>
      <c r="JZ89" s="948"/>
      <c r="KA89" s="948"/>
      <c r="KB89" s="948"/>
      <c r="KC89" s="948"/>
      <c r="KD89" s="948"/>
      <c r="KE89" s="948"/>
      <c r="KF89" s="948"/>
      <c r="KG89" s="948"/>
      <c r="KH89" s="948"/>
      <c r="KI89" s="948"/>
      <c r="KJ89" s="948"/>
      <c r="KK89" s="948"/>
      <c r="KL89" s="948"/>
      <c r="KM89" s="948"/>
      <c r="KN89" s="948"/>
      <c r="KO89" s="948"/>
      <c r="KP89" s="948"/>
      <c r="KQ89" s="948"/>
      <c r="KR89" s="948"/>
      <c r="KS89" s="948"/>
      <c r="KT89" s="948"/>
      <c r="KU89" s="948"/>
      <c r="KV89" s="948"/>
      <c r="KW89" s="948"/>
      <c r="KX89" s="948"/>
      <c r="KY89" s="948"/>
      <c r="KZ89" s="948"/>
      <c r="LA89" s="948"/>
      <c r="LB89" s="948"/>
      <c r="LC89" s="948"/>
      <c r="LD89" s="948"/>
      <c r="LE89" s="948"/>
      <c r="LF89" s="948"/>
      <c r="LG89" s="948"/>
      <c r="LH89" s="948"/>
      <c r="LI89" s="948"/>
      <c r="LJ89" s="948"/>
      <c r="LK89" s="948"/>
      <c r="LL89" s="948"/>
      <c r="LM89" s="948"/>
      <c r="LN89" s="948"/>
      <c r="LO89" s="948"/>
      <c r="LP89" s="948"/>
      <c r="LQ89" s="948"/>
      <c r="LR89" s="948"/>
      <c r="LS89" s="948"/>
      <c r="LT89" s="948"/>
      <c r="LU89" s="948"/>
      <c r="LV89" s="948"/>
      <c r="LW89" s="948"/>
      <c r="LX89" s="948"/>
      <c r="LY89" s="948"/>
      <c r="LZ89" s="948"/>
      <c r="MA89" s="948"/>
      <c r="MB89" s="948"/>
      <c r="MC89" s="948"/>
      <c r="MD89" s="948"/>
      <c r="ME89" s="948"/>
      <c r="MF89" s="948"/>
      <c r="MG89" s="948"/>
      <c r="MH89" s="948"/>
      <c r="MI89" s="948"/>
      <c r="MJ89" s="948"/>
      <c r="MK89" s="948"/>
      <c r="ML89" s="948"/>
      <c r="MM89" s="948"/>
      <c r="MN89" s="948"/>
      <c r="MO89" s="948"/>
      <c r="MP89" s="948"/>
      <c r="MQ89" s="948"/>
      <c r="MR89" s="948"/>
      <c r="MS89" s="948"/>
      <c r="MT89" s="948"/>
      <c r="MU89" s="948"/>
      <c r="MV89" s="948"/>
      <c r="MW89" s="948"/>
      <c r="MX89" s="948"/>
      <c r="MY89" s="948"/>
      <c r="MZ89" s="948"/>
      <c r="NA89" s="948"/>
      <c r="NB89" s="948"/>
      <c r="NC89" s="948"/>
      <c r="ND89" s="948"/>
      <c r="NE89" s="948"/>
      <c r="NF89" s="948"/>
      <c r="NG89" s="948"/>
      <c r="NH89" s="948"/>
      <c r="NI89" s="948"/>
      <c r="NJ89" s="948"/>
      <c r="NK89" s="948"/>
      <c r="NL89" s="948"/>
      <c r="NM89" s="948"/>
      <c r="NN89" s="948"/>
    </row>
    <row r="90" spans="1:378" s="958" customFormat="1" ht="18.5" hidden="1" outlineLevel="1">
      <c r="A90" s="989" t="str">
        <f t="shared" si="46"/>
        <v>5.45</v>
      </c>
      <c r="B90" s="970"/>
      <c r="C90" s="1029"/>
      <c r="D90" s="971"/>
      <c r="E90" s="972"/>
      <c r="F90" s="973"/>
      <c r="G90" s="974"/>
      <c r="H90" s="975"/>
      <c r="I90" s="976"/>
      <c r="J90" s="976"/>
      <c r="K90" s="938"/>
      <c r="L90" s="955"/>
      <c r="M90" s="955"/>
      <c r="N90" s="968"/>
      <c r="O90" s="956"/>
      <c r="P90" s="956"/>
      <c r="Q90" s="956"/>
      <c r="R90" s="956"/>
      <c r="S90" s="956"/>
      <c r="T90" s="956"/>
      <c r="U90" s="956"/>
      <c r="V90" s="956"/>
      <c r="W90" s="956"/>
      <c r="X90" s="956"/>
      <c r="Y90" s="956"/>
      <c r="Z90" s="956"/>
      <c r="AA90" s="956"/>
      <c r="AB90" s="956"/>
      <c r="AC90" s="956"/>
      <c r="AD90" s="956"/>
      <c r="AE90" s="956"/>
      <c r="AF90" s="956"/>
      <c r="AG90" s="956"/>
      <c r="AH90" s="956"/>
      <c r="AI90" s="956"/>
      <c r="AJ90" s="956"/>
      <c r="AK90" s="956"/>
      <c r="AL90" s="956"/>
      <c r="AM90" s="956"/>
      <c r="AN90" s="956"/>
      <c r="AO90" s="956"/>
      <c r="AP90" s="956"/>
      <c r="AQ90" s="956"/>
      <c r="AR90" s="956"/>
      <c r="AS90" s="956"/>
      <c r="AT90" s="956"/>
      <c r="AU90" s="956"/>
      <c r="AV90" s="956"/>
      <c r="AW90" s="956"/>
      <c r="AX90" s="956"/>
      <c r="AY90" s="956"/>
      <c r="AZ90" s="956"/>
      <c r="BA90" s="956"/>
      <c r="BB90" s="956"/>
      <c r="BC90" s="956"/>
      <c r="BD90" s="956"/>
      <c r="BE90" s="956"/>
      <c r="BF90" s="956"/>
      <c r="BG90" s="956"/>
      <c r="BH90" s="956"/>
      <c r="BI90" s="956"/>
      <c r="BJ90" s="956"/>
      <c r="BK90" s="956"/>
      <c r="BL90" s="956"/>
      <c r="BM90" s="956"/>
      <c r="BN90" s="956"/>
      <c r="BO90" s="956"/>
      <c r="BP90" s="956"/>
      <c r="BQ90" s="956"/>
      <c r="BR90" s="956"/>
      <c r="BS90" s="956"/>
      <c r="BT90" s="956"/>
      <c r="BU90" s="956"/>
      <c r="BV90" s="956"/>
      <c r="BW90" s="956"/>
      <c r="BX90" s="956"/>
      <c r="BY90" s="956"/>
      <c r="BZ90" s="956"/>
      <c r="CA90" s="956"/>
      <c r="CB90" s="956"/>
      <c r="CC90" s="956"/>
      <c r="CD90" s="956"/>
      <c r="CE90" s="956"/>
      <c r="CF90" s="956"/>
      <c r="CG90" s="956"/>
      <c r="CH90" s="956"/>
      <c r="CI90" s="956"/>
      <c r="CJ90" s="956"/>
      <c r="CK90" s="956"/>
      <c r="CL90" s="956"/>
      <c r="CM90" s="956"/>
      <c r="CN90" s="956"/>
      <c r="CO90" s="956"/>
      <c r="CP90" s="956"/>
      <c r="CQ90" s="956"/>
      <c r="CR90" s="956"/>
      <c r="CS90" s="956"/>
      <c r="CT90" s="956"/>
      <c r="CU90" s="956"/>
      <c r="CV90" s="956"/>
      <c r="CW90" s="956"/>
      <c r="CX90" s="956"/>
      <c r="CY90" s="956"/>
      <c r="CZ90" s="956"/>
      <c r="DA90" s="956"/>
      <c r="DB90" s="956"/>
      <c r="DC90" s="956"/>
      <c r="DD90" s="956"/>
      <c r="DE90" s="956"/>
      <c r="DF90" s="956"/>
      <c r="DG90" s="956"/>
      <c r="DH90" s="956"/>
      <c r="DI90" s="956"/>
      <c r="DJ90" s="956"/>
      <c r="DK90" s="956"/>
      <c r="DL90" s="956"/>
      <c r="DM90" s="956"/>
      <c r="DN90" s="956"/>
      <c r="DO90" s="956"/>
      <c r="DP90" s="956"/>
      <c r="DQ90" s="956"/>
      <c r="DR90" s="956"/>
      <c r="DS90" s="956"/>
      <c r="DT90" s="956"/>
      <c r="DU90" s="956"/>
      <c r="DV90" s="956"/>
      <c r="DW90" s="956"/>
      <c r="DX90" s="956"/>
      <c r="DY90" s="956"/>
      <c r="DZ90" s="956"/>
      <c r="EA90" s="956"/>
      <c r="EB90" s="956"/>
      <c r="EC90" s="956"/>
      <c r="ED90" s="956"/>
      <c r="EE90" s="956"/>
      <c r="EF90" s="956"/>
      <c r="EG90" s="956"/>
      <c r="EH90" s="956"/>
      <c r="EI90" s="956"/>
      <c r="EJ90" s="956"/>
      <c r="EK90" s="956"/>
      <c r="EL90" s="956"/>
      <c r="EM90" s="956"/>
      <c r="EN90" s="956"/>
      <c r="EO90" s="956"/>
      <c r="EP90" s="956"/>
      <c r="EQ90" s="956"/>
      <c r="ER90" s="956"/>
      <c r="ES90" s="956"/>
      <c r="ET90" s="956"/>
      <c r="EU90" s="956"/>
      <c r="EV90" s="956"/>
      <c r="EW90" s="956"/>
      <c r="EX90" s="956"/>
      <c r="EY90" s="956"/>
      <c r="EZ90" s="956"/>
      <c r="FA90" s="956"/>
      <c r="FB90" s="956"/>
      <c r="FC90" s="956"/>
      <c r="FD90" s="956"/>
      <c r="FE90" s="956"/>
      <c r="FF90" s="956"/>
      <c r="FG90" s="956"/>
      <c r="FH90" s="956"/>
      <c r="FI90" s="956"/>
      <c r="FJ90" s="956"/>
      <c r="FK90" s="956"/>
      <c r="FL90" s="956"/>
      <c r="FM90" s="956"/>
      <c r="FN90" s="956"/>
      <c r="FO90" s="956"/>
      <c r="FP90" s="956"/>
      <c r="FQ90" s="956"/>
      <c r="FR90" s="956"/>
      <c r="FS90" s="956"/>
      <c r="FT90" s="956"/>
      <c r="FU90" s="956"/>
      <c r="FV90" s="956"/>
      <c r="FW90" s="956"/>
      <c r="FX90" s="956"/>
      <c r="FY90" s="956"/>
      <c r="FZ90" s="956"/>
      <c r="GA90" s="956"/>
      <c r="GB90" s="956"/>
      <c r="GC90" s="956"/>
      <c r="GD90" s="956"/>
      <c r="GE90" s="956"/>
      <c r="GF90" s="956"/>
      <c r="GG90" s="956"/>
      <c r="GH90" s="956"/>
      <c r="GI90" s="956"/>
      <c r="GJ90" s="956"/>
      <c r="GK90" s="956"/>
      <c r="GL90" s="956"/>
      <c r="GM90" s="956"/>
      <c r="GN90" s="956"/>
      <c r="GO90" s="956"/>
      <c r="GP90" s="956"/>
      <c r="GQ90" s="956"/>
      <c r="GR90" s="956"/>
      <c r="GS90" s="956"/>
      <c r="GT90" s="956"/>
      <c r="GU90" s="956"/>
      <c r="GV90" s="956"/>
      <c r="GW90" s="956"/>
      <c r="GX90" s="956"/>
      <c r="GY90" s="956"/>
      <c r="GZ90" s="956"/>
      <c r="HA90" s="956"/>
      <c r="HB90" s="956"/>
      <c r="HC90" s="956"/>
      <c r="HD90" s="956"/>
      <c r="HE90" s="956"/>
      <c r="HF90" s="956"/>
      <c r="HG90" s="956"/>
      <c r="HH90" s="956"/>
      <c r="HI90" s="956"/>
      <c r="HJ90" s="956"/>
      <c r="HK90" s="956"/>
      <c r="HL90" s="956"/>
      <c r="HM90" s="956"/>
      <c r="HN90" s="956"/>
      <c r="HO90" s="956"/>
      <c r="HP90" s="956"/>
      <c r="HQ90" s="956"/>
      <c r="HR90" s="956"/>
      <c r="HS90" s="956"/>
      <c r="HT90" s="956"/>
      <c r="HU90" s="956"/>
      <c r="HV90" s="956"/>
      <c r="HW90" s="956"/>
      <c r="HX90" s="956"/>
      <c r="HY90" s="956"/>
      <c r="HZ90" s="956"/>
      <c r="IA90" s="956"/>
      <c r="IB90" s="956"/>
      <c r="IC90" s="956"/>
      <c r="ID90" s="956"/>
      <c r="IE90" s="956"/>
      <c r="IF90" s="956"/>
      <c r="IG90" s="956"/>
      <c r="IH90" s="956"/>
      <c r="II90" s="956"/>
      <c r="IJ90" s="956"/>
      <c r="IK90" s="956"/>
      <c r="IL90" s="956"/>
      <c r="IM90" s="956"/>
      <c r="IN90" s="956"/>
      <c r="IO90" s="956"/>
      <c r="IP90" s="956"/>
      <c r="IQ90" s="956"/>
      <c r="IR90" s="956"/>
      <c r="IS90" s="956"/>
      <c r="IT90" s="956"/>
      <c r="IU90" s="956"/>
      <c r="IV90" s="956"/>
      <c r="IW90" s="956"/>
      <c r="IX90" s="956"/>
      <c r="IY90" s="956"/>
      <c r="IZ90" s="956"/>
      <c r="JA90" s="956"/>
      <c r="JB90" s="956"/>
      <c r="JC90" s="956"/>
      <c r="JD90" s="956"/>
      <c r="JE90" s="956"/>
      <c r="JF90" s="956"/>
      <c r="JG90" s="956"/>
      <c r="JH90" s="956"/>
      <c r="JI90" s="956"/>
      <c r="JJ90" s="956"/>
      <c r="JK90" s="956"/>
      <c r="JL90" s="956"/>
      <c r="JM90" s="956"/>
      <c r="JN90" s="956"/>
      <c r="JO90" s="956"/>
      <c r="JP90" s="956"/>
      <c r="JQ90" s="956"/>
      <c r="JR90" s="956"/>
      <c r="JS90" s="956"/>
      <c r="JT90" s="956"/>
      <c r="JU90" s="956"/>
      <c r="JV90" s="956"/>
      <c r="JW90" s="956"/>
      <c r="JX90" s="956"/>
      <c r="JY90" s="956"/>
      <c r="JZ90" s="956"/>
      <c r="KA90" s="956"/>
      <c r="KB90" s="956"/>
      <c r="KC90" s="956"/>
      <c r="KD90" s="956"/>
      <c r="KE90" s="956"/>
      <c r="KF90" s="956"/>
      <c r="KG90" s="956"/>
      <c r="KH90" s="956"/>
      <c r="KI90" s="956"/>
      <c r="KJ90" s="956"/>
      <c r="KK90" s="956"/>
      <c r="KL90" s="956"/>
      <c r="KM90" s="956"/>
      <c r="KN90" s="956"/>
      <c r="KO90" s="956"/>
      <c r="KP90" s="956"/>
      <c r="KQ90" s="956"/>
      <c r="KR90" s="956"/>
      <c r="KS90" s="956"/>
      <c r="KT90" s="956"/>
      <c r="KU90" s="956"/>
      <c r="KV90" s="956"/>
      <c r="KW90" s="956"/>
      <c r="KX90" s="956"/>
      <c r="KY90" s="956"/>
      <c r="KZ90" s="956"/>
      <c r="LA90" s="956"/>
      <c r="LB90" s="956"/>
      <c r="LC90" s="956"/>
      <c r="LD90" s="956"/>
      <c r="LE90" s="956"/>
      <c r="LF90" s="956"/>
      <c r="LG90" s="956"/>
      <c r="LH90" s="956"/>
      <c r="LI90" s="956"/>
      <c r="LJ90" s="956"/>
      <c r="LK90" s="956"/>
      <c r="LL90" s="956"/>
      <c r="LM90" s="956"/>
      <c r="LN90" s="956"/>
      <c r="LO90" s="956"/>
      <c r="LP90" s="956"/>
      <c r="LQ90" s="956"/>
      <c r="LR90" s="956"/>
      <c r="LS90" s="956"/>
      <c r="LT90" s="956"/>
      <c r="LU90" s="956"/>
      <c r="LV90" s="956"/>
      <c r="LW90" s="956"/>
      <c r="LX90" s="956"/>
      <c r="LY90" s="956"/>
      <c r="LZ90" s="956"/>
      <c r="MA90" s="956"/>
      <c r="MB90" s="956"/>
      <c r="MC90" s="956"/>
      <c r="MD90" s="956"/>
      <c r="ME90" s="956"/>
      <c r="MF90" s="956"/>
      <c r="MG90" s="956"/>
      <c r="MH90" s="956"/>
      <c r="MI90" s="956"/>
      <c r="MJ90" s="956"/>
      <c r="MK90" s="956"/>
      <c r="ML90" s="956"/>
      <c r="MM90" s="956"/>
      <c r="MN90" s="956"/>
      <c r="MO90" s="956"/>
      <c r="MP90" s="956"/>
      <c r="MQ90" s="956"/>
      <c r="MR90" s="956"/>
      <c r="MS90" s="956"/>
      <c r="MT90" s="956"/>
      <c r="MU90" s="956"/>
      <c r="MV90" s="956"/>
      <c r="MW90" s="956"/>
      <c r="MX90" s="956"/>
      <c r="MY90" s="956"/>
      <c r="MZ90" s="956"/>
      <c r="NA90" s="956"/>
      <c r="NB90" s="956"/>
      <c r="NC90" s="956"/>
      <c r="ND90" s="956"/>
      <c r="NE90" s="956"/>
      <c r="NF90" s="956"/>
      <c r="NG90" s="956"/>
      <c r="NH90" s="956"/>
      <c r="NI90" s="956"/>
      <c r="NJ90" s="956"/>
      <c r="NK90" s="956"/>
      <c r="NL90" s="956"/>
      <c r="NM90" s="956"/>
      <c r="NN90" s="956"/>
    </row>
    <row r="91" spans="1:378" s="926" customFormat="1" ht="18.5" collapsed="1">
      <c r="A91" s="986">
        <v>6</v>
      </c>
      <c r="B91" s="925" t="s">
        <v>620</v>
      </c>
      <c r="C91" s="1026"/>
      <c r="E91" s="927"/>
      <c r="F91" s="981">
        <f>MIN(F92:F113)</f>
        <v>46051</v>
      </c>
      <c r="G91" s="981">
        <f>MAX(G92:G113)</f>
        <v>46219</v>
      </c>
      <c r="H91" s="928">
        <f>NETWORKDAYS(F91,G91)</f>
        <v>121</v>
      </c>
      <c r="I91" s="929">
        <f>SUMPRODUCT(H92:H113,I92:I113)/SUM(H92:H113)</f>
        <v>0.11226027397260274</v>
      </c>
      <c r="J91" s="929">
        <f ca="1">_xlfn.LET(
  _xlpm.s,VALUE($F91),
  _xlpm.e,VALUE($G91),
  IF(OR(_xlpm.s="",_xlpm.e=""),"", IF(_xlpm.e&lt;=_xlpm.s, IF(TODAY()&gt;=_xlpm.e,1,0), MAX(0,MIN(1,(TODAY()-_xlpm.s)/(_xlpm.e-_xlpm.s)))))
)</f>
        <v>0.19642857142857142</v>
      </c>
      <c r="K91" s="930">
        <f t="shared" ref="K91:K92" si="47">IF(OR(G91=0,F91=0)," - ",NETWORKDAYS(F91,G91))</f>
        <v>121</v>
      </c>
      <c r="L91" s="930"/>
      <c r="M91" s="930"/>
      <c r="N91" s="965"/>
      <c r="O91" s="931"/>
      <c r="P91" s="931"/>
      <c r="Q91" s="931"/>
      <c r="R91" s="931"/>
      <c r="S91" s="931"/>
      <c r="T91" s="931"/>
      <c r="U91" s="931"/>
      <c r="V91" s="931"/>
      <c r="W91" s="931"/>
      <c r="X91" s="931"/>
      <c r="Y91" s="931"/>
      <c r="Z91" s="931"/>
      <c r="AA91" s="931"/>
      <c r="AB91" s="931"/>
      <c r="AC91" s="931"/>
      <c r="AD91" s="931"/>
      <c r="AE91" s="931"/>
      <c r="AF91" s="931"/>
      <c r="AG91" s="931"/>
      <c r="AH91" s="931"/>
      <c r="AI91" s="931"/>
      <c r="AJ91" s="931"/>
      <c r="AK91" s="931"/>
      <c r="AL91" s="931"/>
      <c r="AM91" s="931"/>
      <c r="AN91" s="931"/>
      <c r="AO91" s="931"/>
      <c r="AP91" s="931"/>
      <c r="AQ91" s="931"/>
      <c r="AR91" s="931"/>
      <c r="AS91" s="931"/>
      <c r="AT91" s="931"/>
      <c r="AU91" s="931"/>
      <c r="AV91" s="931"/>
      <c r="AW91" s="931"/>
      <c r="AX91" s="931"/>
      <c r="AY91" s="931"/>
      <c r="AZ91" s="931"/>
      <c r="BA91" s="931"/>
      <c r="BB91" s="931"/>
      <c r="BC91" s="931"/>
      <c r="BD91" s="931"/>
      <c r="BE91" s="931"/>
      <c r="BF91" s="931"/>
      <c r="BG91" s="931"/>
      <c r="BH91" s="931"/>
      <c r="BI91" s="931"/>
      <c r="BJ91" s="931"/>
      <c r="BK91" s="931"/>
      <c r="BL91" s="931"/>
      <c r="BM91" s="931"/>
      <c r="BN91" s="931"/>
      <c r="BO91" s="931"/>
      <c r="BP91" s="931"/>
      <c r="BQ91" s="931"/>
      <c r="BR91" s="931"/>
    </row>
    <row r="92" spans="1:378" s="958" customFormat="1" ht="18.5" hidden="1" outlineLevel="1">
      <c r="A92" s="987" t="str">
        <f t="shared" ref="A92:A156" si="4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92" s="940" t="s">
        <v>621</v>
      </c>
      <c r="C92" s="1027" t="s">
        <v>165</v>
      </c>
      <c r="D92" s="941"/>
      <c r="E92" s="935"/>
      <c r="F92" s="959">
        <v>46051</v>
      </c>
      <c r="G92" s="960">
        <f>IF(ISBLANK(F92)," - ",IF(H92=0,F92,WORKDAY.INTL(F92,H92,1,Data!$C$3:$C$57)))</f>
        <v>46198</v>
      </c>
      <c r="H92" s="936">
        <v>100</v>
      </c>
      <c r="I92" s="937">
        <v>0.2</v>
      </c>
      <c r="J92" s="937">
        <f t="shared" ref="J92:J103" ca="1" si="49">_xlfn.LET(
  _xlpm.s,VALUE($F92),
  _xlpm.e,VALUE($G92),
  IF(OR(_xlpm.s="",_xlpm.e=""),"", IF(_xlpm.e&lt;=_xlpm.s, IF(TODAY()&gt;=_xlpm.e,1,0), MAX(0,MIN(1,(TODAY()-_xlpm.s)/(_xlpm.e-_xlpm.s)))))
)</f>
        <v>0.22448979591836735</v>
      </c>
      <c r="K92" s="938">
        <f t="shared" si="47"/>
        <v>106</v>
      </c>
      <c r="L92" s="955"/>
      <c r="M92" s="955"/>
      <c r="N92" s="968"/>
      <c r="O92" s="939"/>
      <c r="P92" s="939"/>
      <c r="Q92" s="939"/>
      <c r="R92" s="939"/>
      <c r="S92" s="939"/>
      <c r="T92" s="939"/>
      <c r="U92" s="939"/>
      <c r="V92" s="939"/>
      <c r="W92" s="939"/>
      <c r="X92" s="939"/>
      <c r="Y92" s="939"/>
      <c r="Z92" s="939"/>
      <c r="AA92" s="939"/>
      <c r="AB92" s="939"/>
      <c r="AC92" s="939"/>
      <c r="AD92" s="939"/>
      <c r="AE92" s="939"/>
      <c r="AF92" s="939"/>
      <c r="AG92" s="939"/>
      <c r="AH92" s="939"/>
      <c r="AI92" s="939"/>
      <c r="AJ92" s="939"/>
      <c r="AK92" s="939"/>
      <c r="AL92" s="939"/>
      <c r="AM92" s="939"/>
      <c r="AN92" s="939"/>
      <c r="AO92" s="939"/>
      <c r="AP92" s="939"/>
      <c r="AQ92" s="939"/>
      <c r="AR92" s="939"/>
      <c r="AS92" s="939"/>
      <c r="AT92" s="939"/>
      <c r="AU92" s="939"/>
      <c r="AV92" s="939"/>
      <c r="AW92" s="939"/>
      <c r="AX92" s="939"/>
      <c r="AY92" s="939"/>
      <c r="AZ92" s="939"/>
      <c r="BA92" s="939"/>
      <c r="BB92" s="939"/>
      <c r="BC92" s="939"/>
      <c r="BD92" s="939"/>
      <c r="BE92" s="939"/>
      <c r="BF92" s="939"/>
      <c r="BG92" s="939"/>
      <c r="BH92" s="939"/>
      <c r="BI92" s="939"/>
      <c r="BJ92" s="939"/>
      <c r="BK92" s="939"/>
      <c r="BL92" s="939"/>
      <c r="BM92" s="939"/>
      <c r="BN92" s="939"/>
      <c r="BO92" s="939"/>
      <c r="BP92" s="939"/>
      <c r="BQ92" s="939"/>
      <c r="BR92" s="939"/>
      <c r="BS92" s="939"/>
      <c r="BT92" s="939"/>
      <c r="BU92" s="939"/>
      <c r="BV92" s="939"/>
      <c r="BW92" s="939"/>
      <c r="BX92" s="939"/>
      <c r="BY92" s="939"/>
      <c r="BZ92" s="939"/>
      <c r="CA92" s="939"/>
      <c r="CB92" s="939"/>
      <c r="CC92" s="939"/>
      <c r="CD92" s="939"/>
      <c r="CE92" s="939"/>
      <c r="CF92" s="939"/>
      <c r="CG92" s="939"/>
      <c r="CH92" s="939"/>
      <c r="CI92" s="939"/>
      <c r="CJ92" s="939"/>
      <c r="CK92" s="939"/>
      <c r="CL92" s="939"/>
      <c r="CM92" s="939"/>
      <c r="CN92" s="939"/>
      <c r="CO92" s="939"/>
      <c r="CP92" s="939"/>
      <c r="CQ92" s="939"/>
      <c r="CR92" s="939"/>
      <c r="CS92" s="939"/>
      <c r="CT92" s="939"/>
      <c r="CU92" s="939"/>
      <c r="CV92" s="939"/>
      <c r="CW92" s="939"/>
      <c r="CX92" s="939"/>
      <c r="CY92" s="939"/>
      <c r="CZ92" s="939"/>
      <c r="DA92" s="939"/>
      <c r="DB92" s="939"/>
      <c r="DC92" s="939"/>
      <c r="DD92" s="939"/>
      <c r="DE92" s="939"/>
      <c r="DF92" s="939"/>
      <c r="DG92" s="939"/>
      <c r="DH92" s="939"/>
      <c r="DI92" s="939"/>
      <c r="DJ92" s="939"/>
      <c r="DK92" s="939"/>
      <c r="DL92" s="939"/>
      <c r="DM92" s="939"/>
      <c r="DN92" s="939"/>
      <c r="DO92" s="939"/>
      <c r="DP92" s="939"/>
      <c r="DQ92" s="939"/>
      <c r="DR92" s="939"/>
      <c r="DS92" s="939"/>
      <c r="DT92" s="939"/>
      <c r="DU92" s="939"/>
      <c r="DV92" s="939"/>
      <c r="DW92" s="939"/>
      <c r="DX92" s="939"/>
      <c r="DY92" s="939"/>
      <c r="DZ92" s="939"/>
      <c r="EA92" s="939"/>
      <c r="EB92" s="939"/>
      <c r="EC92" s="939"/>
      <c r="ED92" s="939"/>
      <c r="EE92" s="939"/>
      <c r="EF92" s="939"/>
      <c r="EG92" s="939"/>
      <c r="EH92" s="939"/>
      <c r="EI92" s="939"/>
      <c r="EJ92" s="939"/>
      <c r="EK92" s="939"/>
      <c r="EL92" s="939"/>
      <c r="EM92" s="939"/>
      <c r="EN92" s="939"/>
      <c r="EO92" s="939"/>
      <c r="EP92" s="939"/>
      <c r="EQ92" s="939"/>
      <c r="ER92" s="939"/>
      <c r="ES92" s="939"/>
      <c r="ET92" s="939"/>
      <c r="EU92" s="939"/>
      <c r="EV92" s="939"/>
      <c r="EW92" s="939"/>
      <c r="EX92" s="939"/>
      <c r="EY92" s="939"/>
      <c r="EZ92" s="939"/>
      <c r="FA92" s="939"/>
      <c r="FB92" s="939"/>
      <c r="FC92" s="939"/>
      <c r="FD92" s="939"/>
      <c r="FE92" s="939"/>
      <c r="FF92" s="939"/>
      <c r="FG92" s="939"/>
      <c r="FH92" s="939"/>
      <c r="FI92" s="939"/>
      <c r="FJ92" s="939"/>
      <c r="FK92" s="939"/>
      <c r="FL92" s="939"/>
      <c r="FM92" s="939"/>
      <c r="FN92" s="939"/>
      <c r="FO92" s="939"/>
      <c r="FP92" s="939"/>
      <c r="FQ92" s="939"/>
      <c r="FR92" s="939"/>
      <c r="FS92" s="939"/>
      <c r="FT92" s="939"/>
      <c r="FU92" s="939"/>
      <c r="FV92" s="939"/>
      <c r="FW92" s="939"/>
      <c r="FX92" s="939"/>
      <c r="FY92" s="939"/>
      <c r="FZ92" s="939"/>
      <c r="GA92" s="939"/>
      <c r="GB92" s="939"/>
      <c r="GC92" s="939"/>
      <c r="GD92" s="939"/>
      <c r="GE92" s="939"/>
      <c r="GF92" s="939"/>
      <c r="GG92" s="939"/>
      <c r="GH92" s="939"/>
      <c r="GI92" s="939"/>
      <c r="GJ92" s="939"/>
      <c r="GK92" s="939"/>
      <c r="GL92" s="939"/>
      <c r="GM92" s="939"/>
      <c r="GN92" s="939"/>
      <c r="GO92" s="939"/>
      <c r="GP92" s="939"/>
      <c r="GQ92" s="939"/>
      <c r="GR92" s="939"/>
      <c r="GS92" s="939"/>
      <c r="GT92" s="939"/>
      <c r="GU92" s="939"/>
      <c r="GV92" s="939"/>
      <c r="GW92" s="939"/>
      <c r="GX92" s="939"/>
      <c r="GY92" s="939"/>
      <c r="GZ92" s="939"/>
      <c r="HA92" s="939"/>
      <c r="HB92" s="939"/>
      <c r="HC92" s="939"/>
      <c r="HD92" s="939"/>
      <c r="HE92" s="939"/>
      <c r="HF92" s="939"/>
      <c r="HG92" s="939"/>
      <c r="HH92" s="939"/>
      <c r="HI92" s="939"/>
      <c r="HJ92" s="939"/>
      <c r="HK92" s="939"/>
      <c r="HL92" s="939"/>
      <c r="HM92" s="939"/>
      <c r="HN92" s="939"/>
      <c r="HO92" s="939"/>
      <c r="HP92" s="939"/>
      <c r="HQ92" s="939"/>
      <c r="HR92" s="939"/>
      <c r="HS92" s="939"/>
      <c r="HT92" s="939"/>
      <c r="HU92" s="939"/>
      <c r="HV92" s="939"/>
      <c r="HW92" s="939"/>
      <c r="HX92" s="939"/>
      <c r="HY92" s="939"/>
      <c r="HZ92" s="939"/>
      <c r="IA92" s="939"/>
      <c r="IB92" s="939"/>
      <c r="IC92" s="939"/>
      <c r="ID92" s="939"/>
      <c r="IE92" s="939"/>
      <c r="IF92" s="939"/>
      <c r="IG92" s="939"/>
      <c r="IH92" s="939"/>
      <c r="II92" s="939"/>
      <c r="IJ92" s="939"/>
      <c r="IK92" s="939"/>
      <c r="IL92" s="939"/>
      <c r="IM92" s="939"/>
      <c r="IN92" s="939"/>
      <c r="IO92" s="939"/>
      <c r="IP92" s="939"/>
      <c r="IQ92" s="939"/>
      <c r="IR92" s="939"/>
      <c r="IS92" s="939"/>
      <c r="IT92" s="939"/>
      <c r="IU92" s="939"/>
      <c r="IV92" s="939"/>
      <c r="IW92" s="939"/>
      <c r="IX92" s="939"/>
      <c r="IY92" s="939"/>
      <c r="IZ92" s="939"/>
      <c r="JA92" s="939"/>
      <c r="JB92" s="939"/>
      <c r="JC92" s="939"/>
      <c r="JD92" s="939"/>
      <c r="JE92" s="939"/>
      <c r="JF92" s="939"/>
      <c r="JG92" s="939"/>
      <c r="JH92" s="939"/>
      <c r="JI92" s="939"/>
      <c r="JJ92" s="939"/>
      <c r="JK92" s="939"/>
      <c r="JL92" s="939"/>
      <c r="JM92" s="939"/>
      <c r="JN92" s="939"/>
      <c r="JO92" s="939"/>
      <c r="JP92" s="939"/>
      <c r="JQ92" s="939"/>
      <c r="JR92" s="939"/>
      <c r="JS92" s="939"/>
      <c r="JT92" s="939"/>
      <c r="JU92" s="939"/>
      <c r="JV92" s="939"/>
      <c r="JW92" s="939"/>
      <c r="JX92" s="939"/>
      <c r="JY92" s="939"/>
      <c r="JZ92" s="939"/>
      <c r="KA92" s="939"/>
      <c r="KB92" s="939"/>
      <c r="KC92" s="939"/>
      <c r="KD92" s="939"/>
      <c r="KE92" s="939"/>
      <c r="KF92" s="939"/>
      <c r="KG92" s="939"/>
      <c r="KH92" s="939"/>
      <c r="KI92" s="939"/>
      <c r="KJ92" s="939"/>
      <c r="KK92" s="939"/>
      <c r="KL92" s="939"/>
      <c r="KM92" s="939"/>
      <c r="KN92" s="939"/>
      <c r="KO92" s="939"/>
      <c r="KP92" s="939"/>
      <c r="KQ92" s="939"/>
      <c r="KR92" s="939"/>
      <c r="KS92" s="939"/>
      <c r="KT92" s="939"/>
      <c r="KU92" s="939"/>
      <c r="KV92" s="939"/>
      <c r="KW92" s="939"/>
      <c r="KX92" s="939"/>
      <c r="KY92" s="939"/>
      <c r="KZ92" s="939"/>
      <c r="LA92" s="939"/>
      <c r="LB92" s="939"/>
      <c r="LC92" s="939"/>
      <c r="LD92" s="939"/>
      <c r="LE92" s="939"/>
      <c r="LF92" s="939"/>
      <c r="LG92" s="939"/>
      <c r="LH92" s="939"/>
      <c r="LI92" s="939"/>
      <c r="LJ92" s="939"/>
      <c r="LK92" s="939"/>
      <c r="LL92" s="939"/>
      <c r="LM92" s="939"/>
      <c r="LN92" s="939"/>
      <c r="LO92" s="939"/>
      <c r="LP92" s="939"/>
      <c r="LQ92" s="939"/>
      <c r="LR92" s="939"/>
      <c r="LS92" s="939"/>
      <c r="LT92" s="939"/>
      <c r="LU92" s="939"/>
      <c r="LV92" s="939"/>
      <c r="LW92" s="939"/>
      <c r="LX92" s="939"/>
      <c r="LY92" s="939"/>
      <c r="LZ92" s="939"/>
      <c r="MA92" s="939"/>
      <c r="MB92" s="939"/>
      <c r="MC92" s="939"/>
      <c r="MD92" s="939"/>
      <c r="ME92" s="939"/>
      <c r="MF92" s="939"/>
      <c r="MG92" s="939"/>
      <c r="MH92" s="939"/>
      <c r="MI92" s="939"/>
      <c r="MJ92" s="939"/>
      <c r="MK92" s="939"/>
      <c r="ML92" s="939"/>
      <c r="MM92" s="939"/>
      <c r="MN92" s="939"/>
      <c r="MO92" s="939"/>
      <c r="MP92" s="939"/>
      <c r="MQ92" s="939"/>
      <c r="MR92" s="939"/>
      <c r="MS92" s="939"/>
      <c r="MT92" s="939"/>
      <c r="MU92" s="939"/>
      <c r="MV92" s="939"/>
      <c r="MW92" s="939"/>
      <c r="MX92" s="939"/>
      <c r="MY92" s="939"/>
      <c r="MZ92" s="939"/>
      <c r="NA92" s="939"/>
      <c r="NB92" s="939"/>
      <c r="NC92" s="939"/>
      <c r="ND92" s="939"/>
      <c r="NE92" s="939"/>
      <c r="NF92" s="939"/>
      <c r="NG92" s="939"/>
      <c r="NH92" s="939"/>
      <c r="NI92" s="939"/>
      <c r="NJ92" s="939"/>
      <c r="NK92" s="939"/>
      <c r="NL92" s="939"/>
      <c r="NM92" s="939"/>
      <c r="NN92" s="939"/>
    </row>
    <row r="93" spans="1:378" s="958" customFormat="1" ht="18.5" hidden="1" outlineLevel="1">
      <c r="A93" s="987" t="str">
        <f t="shared" si="48"/>
        <v>6.2</v>
      </c>
      <c r="B93" s="940" t="s">
        <v>630</v>
      </c>
      <c r="C93" s="1027" t="s">
        <v>165</v>
      </c>
      <c r="D93" s="941"/>
      <c r="E93" s="935"/>
      <c r="F93" s="959">
        <f>F92</f>
        <v>46051</v>
      </c>
      <c r="G93" s="960">
        <f>IF(ISBLANK(F93)," - ",IF(H93=0,F93,WORKDAY.INTL(F93,H93,1,Data!$C$3:$C$57)))</f>
        <v>46140</v>
      </c>
      <c r="H93" s="936">
        <v>60</v>
      </c>
      <c r="I93" s="937">
        <v>0.3</v>
      </c>
      <c r="J93" s="937">
        <f t="shared" ca="1" si="49"/>
        <v>0.3707865168539326</v>
      </c>
      <c r="K93" s="938"/>
      <c r="L93" s="955"/>
      <c r="M93" s="955"/>
      <c r="N93" s="968"/>
      <c r="O93" s="939"/>
      <c r="P93" s="939"/>
      <c r="Q93" s="939"/>
      <c r="R93" s="939"/>
      <c r="S93" s="939"/>
      <c r="T93" s="939"/>
      <c r="U93" s="939"/>
      <c r="V93" s="939"/>
      <c r="W93" s="939"/>
      <c r="X93" s="939"/>
      <c r="Y93" s="939"/>
      <c r="Z93" s="939"/>
      <c r="AA93" s="939"/>
      <c r="AB93" s="939"/>
      <c r="AC93" s="939"/>
      <c r="AD93" s="939"/>
      <c r="AE93" s="939"/>
      <c r="AF93" s="939"/>
      <c r="AG93" s="939"/>
      <c r="AH93" s="939"/>
      <c r="AI93" s="939"/>
      <c r="AJ93" s="939"/>
      <c r="AK93" s="939"/>
      <c r="AL93" s="939"/>
      <c r="AM93" s="939"/>
      <c r="AN93" s="939"/>
      <c r="AO93" s="939"/>
      <c r="AP93" s="939"/>
      <c r="AQ93" s="939"/>
      <c r="AR93" s="939"/>
      <c r="AS93" s="939"/>
      <c r="AT93" s="939"/>
      <c r="AU93" s="939"/>
      <c r="AV93" s="939"/>
      <c r="AW93" s="939"/>
      <c r="AX93" s="939"/>
      <c r="AY93" s="939"/>
      <c r="AZ93" s="939"/>
      <c r="BA93" s="939"/>
      <c r="BB93" s="939"/>
      <c r="BC93" s="939"/>
      <c r="BD93" s="939"/>
      <c r="BE93" s="939"/>
      <c r="BF93" s="939"/>
      <c r="BG93" s="939"/>
      <c r="BH93" s="939"/>
      <c r="BI93" s="939"/>
      <c r="BJ93" s="939"/>
      <c r="BK93" s="939"/>
      <c r="BL93" s="939"/>
      <c r="BM93" s="939"/>
      <c r="BN93" s="939"/>
      <c r="BO93" s="939"/>
      <c r="BP93" s="939"/>
      <c r="BQ93" s="939"/>
      <c r="BR93" s="939"/>
      <c r="BS93" s="939"/>
      <c r="BT93" s="939"/>
      <c r="BU93" s="939"/>
      <c r="BV93" s="939"/>
      <c r="BW93" s="939"/>
      <c r="BX93" s="939"/>
      <c r="BY93" s="939"/>
      <c r="BZ93" s="939"/>
      <c r="CA93" s="939"/>
      <c r="CB93" s="939"/>
      <c r="CC93" s="939"/>
      <c r="CD93" s="939"/>
      <c r="CE93" s="939"/>
      <c r="CF93" s="939"/>
      <c r="CG93" s="939"/>
      <c r="CH93" s="939"/>
      <c r="CI93" s="939"/>
      <c r="CJ93" s="939"/>
      <c r="CK93" s="939"/>
      <c r="CL93" s="939"/>
      <c r="CM93" s="939"/>
      <c r="CN93" s="939"/>
      <c r="CO93" s="939"/>
      <c r="CP93" s="939"/>
      <c r="CQ93" s="939"/>
      <c r="CR93" s="939"/>
      <c r="CS93" s="939"/>
      <c r="CT93" s="939"/>
      <c r="CU93" s="939"/>
      <c r="CV93" s="939"/>
      <c r="CW93" s="939"/>
      <c r="CX93" s="939"/>
      <c r="CY93" s="939"/>
      <c r="CZ93" s="939"/>
      <c r="DA93" s="939"/>
      <c r="DB93" s="939"/>
      <c r="DC93" s="939"/>
      <c r="DD93" s="939"/>
      <c r="DE93" s="939"/>
      <c r="DF93" s="939"/>
      <c r="DG93" s="939"/>
      <c r="DH93" s="939"/>
      <c r="DI93" s="939"/>
      <c r="DJ93" s="939"/>
      <c r="DK93" s="939"/>
      <c r="DL93" s="939"/>
      <c r="DM93" s="939"/>
      <c r="DN93" s="939"/>
      <c r="DO93" s="939"/>
      <c r="DP93" s="939"/>
      <c r="DQ93" s="939"/>
      <c r="DR93" s="939"/>
      <c r="DS93" s="939"/>
      <c r="DT93" s="939"/>
      <c r="DU93" s="939"/>
      <c r="DV93" s="939"/>
      <c r="DW93" s="939"/>
      <c r="DX93" s="939"/>
      <c r="DY93" s="939"/>
      <c r="DZ93" s="939"/>
      <c r="EA93" s="939"/>
      <c r="EB93" s="939"/>
      <c r="EC93" s="939"/>
      <c r="ED93" s="939"/>
      <c r="EE93" s="939"/>
      <c r="EF93" s="939"/>
      <c r="EG93" s="939"/>
      <c r="EH93" s="939"/>
      <c r="EI93" s="939"/>
      <c r="EJ93" s="939"/>
      <c r="EK93" s="939"/>
      <c r="EL93" s="939"/>
      <c r="EM93" s="939"/>
      <c r="EN93" s="939"/>
      <c r="EO93" s="939"/>
      <c r="EP93" s="939"/>
      <c r="EQ93" s="939"/>
      <c r="ER93" s="939"/>
      <c r="ES93" s="939"/>
      <c r="ET93" s="939"/>
      <c r="EU93" s="939"/>
      <c r="EV93" s="939"/>
      <c r="EW93" s="939"/>
      <c r="EX93" s="939"/>
      <c r="EY93" s="939"/>
      <c r="EZ93" s="939"/>
      <c r="FA93" s="939"/>
      <c r="FB93" s="939"/>
      <c r="FC93" s="939"/>
      <c r="FD93" s="939"/>
      <c r="FE93" s="939"/>
      <c r="FF93" s="939"/>
      <c r="FG93" s="939"/>
      <c r="FH93" s="939"/>
      <c r="FI93" s="939"/>
      <c r="FJ93" s="939"/>
      <c r="FK93" s="939"/>
      <c r="FL93" s="939"/>
      <c r="FM93" s="939"/>
      <c r="FN93" s="939"/>
      <c r="FO93" s="939"/>
      <c r="FP93" s="939"/>
      <c r="FQ93" s="939"/>
      <c r="FR93" s="939"/>
      <c r="FS93" s="939"/>
      <c r="FT93" s="939"/>
      <c r="FU93" s="939"/>
      <c r="FV93" s="939"/>
      <c r="FW93" s="939"/>
      <c r="FX93" s="939"/>
      <c r="FY93" s="939"/>
      <c r="FZ93" s="939"/>
      <c r="GA93" s="939"/>
      <c r="GB93" s="939"/>
      <c r="GC93" s="939"/>
      <c r="GD93" s="939"/>
      <c r="GE93" s="939"/>
      <c r="GF93" s="939"/>
      <c r="GG93" s="939"/>
      <c r="GH93" s="939"/>
      <c r="GI93" s="939"/>
      <c r="GJ93" s="939"/>
      <c r="GK93" s="939"/>
      <c r="GL93" s="939"/>
      <c r="GM93" s="939"/>
      <c r="GN93" s="939"/>
      <c r="GO93" s="939"/>
      <c r="GP93" s="939"/>
      <c r="GQ93" s="939"/>
      <c r="GR93" s="939"/>
      <c r="GS93" s="939"/>
      <c r="GT93" s="939"/>
      <c r="GU93" s="939"/>
      <c r="GV93" s="939"/>
      <c r="GW93" s="939"/>
      <c r="GX93" s="939"/>
      <c r="GY93" s="939"/>
      <c r="GZ93" s="939"/>
      <c r="HA93" s="939"/>
      <c r="HB93" s="939"/>
      <c r="HC93" s="939"/>
      <c r="HD93" s="939"/>
      <c r="HE93" s="939"/>
      <c r="HF93" s="939"/>
      <c r="HG93" s="939"/>
      <c r="HH93" s="939"/>
      <c r="HI93" s="939"/>
      <c r="HJ93" s="939"/>
      <c r="HK93" s="939"/>
      <c r="HL93" s="939"/>
      <c r="HM93" s="939"/>
      <c r="HN93" s="939"/>
      <c r="HO93" s="939"/>
      <c r="HP93" s="939"/>
      <c r="HQ93" s="939"/>
      <c r="HR93" s="939"/>
      <c r="HS93" s="939"/>
      <c r="HT93" s="939"/>
      <c r="HU93" s="939"/>
      <c r="HV93" s="939"/>
      <c r="HW93" s="939"/>
      <c r="HX93" s="939"/>
      <c r="HY93" s="939"/>
      <c r="HZ93" s="939"/>
      <c r="IA93" s="939"/>
      <c r="IB93" s="939"/>
      <c r="IC93" s="939"/>
      <c r="ID93" s="939"/>
      <c r="IE93" s="939"/>
      <c r="IF93" s="939"/>
      <c r="IG93" s="939"/>
      <c r="IH93" s="939"/>
      <c r="II93" s="939"/>
      <c r="IJ93" s="939"/>
      <c r="IK93" s="939"/>
      <c r="IL93" s="939"/>
      <c r="IM93" s="939"/>
      <c r="IN93" s="939"/>
      <c r="IO93" s="939"/>
      <c r="IP93" s="939"/>
      <c r="IQ93" s="939"/>
      <c r="IR93" s="939"/>
      <c r="IS93" s="939"/>
      <c r="IT93" s="939"/>
      <c r="IU93" s="939"/>
      <c r="IV93" s="939"/>
      <c r="IW93" s="939"/>
      <c r="IX93" s="939"/>
      <c r="IY93" s="939"/>
      <c r="IZ93" s="939"/>
      <c r="JA93" s="939"/>
      <c r="JB93" s="939"/>
      <c r="JC93" s="939"/>
      <c r="JD93" s="939"/>
      <c r="JE93" s="939"/>
      <c r="JF93" s="939"/>
      <c r="JG93" s="939"/>
      <c r="JH93" s="939"/>
      <c r="JI93" s="939"/>
      <c r="JJ93" s="939"/>
      <c r="JK93" s="939"/>
      <c r="JL93" s="939"/>
      <c r="JM93" s="939"/>
      <c r="JN93" s="939"/>
      <c r="JO93" s="939"/>
      <c r="JP93" s="939"/>
      <c r="JQ93" s="939"/>
      <c r="JR93" s="939"/>
      <c r="JS93" s="939"/>
      <c r="JT93" s="939"/>
      <c r="JU93" s="939"/>
      <c r="JV93" s="939"/>
      <c r="JW93" s="939"/>
      <c r="JX93" s="939"/>
      <c r="JY93" s="939"/>
      <c r="JZ93" s="939"/>
      <c r="KA93" s="939"/>
      <c r="KB93" s="939"/>
      <c r="KC93" s="939"/>
      <c r="KD93" s="939"/>
      <c r="KE93" s="939"/>
      <c r="KF93" s="939"/>
      <c r="KG93" s="939"/>
      <c r="KH93" s="939"/>
      <c r="KI93" s="939"/>
      <c r="KJ93" s="939"/>
      <c r="KK93" s="939"/>
      <c r="KL93" s="939"/>
      <c r="KM93" s="939"/>
      <c r="KN93" s="939"/>
      <c r="KO93" s="939"/>
      <c r="KP93" s="939"/>
      <c r="KQ93" s="939"/>
      <c r="KR93" s="939"/>
      <c r="KS93" s="939"/>
      <c r="KT93" s="939"/>
      <c r="KU93" s="939"/>
      <c r="KV93" s="939"/>
      <c r="KW93" s="939"/>
      <c r="KX93" s="939"/>
      <c r="KY93" s="939"/>
      <c r="KZ93" s="939"/>
      <c r="LA93" s="939"/>
      <c r="LB93" s="939"/>
      <c r="LC93" s="939"/>
      <c r="LD93" s="939"/>
      <c r="LE93" s="939"/>
      <c r="LF93" s="939"/>
      <c r="LG93" s="939"/>
      <c r="LH93" s="939"/>
      <c r="LI93" s="939"/>
      <c r="LJ93" s="939"/>
      <c r="LK93" s="939"/>
      <c r="LL93" s="939"/>
      <c r="LM93" s="939"/>
      <c r="LN93" s="939"/>
      <c r="LO93" s="939"/>
      <c r="LP93" s="939"/>
      <c r="LQ93" s="939"/>
      <c r="LR93" s="939"/>
      <c r="LS93" s="939"/>
      <c r="LT93" s="939"/>
      <c r="LU93" s="939"/>
      <c r="LV93" s="939"/>
      <c r="LW93" s="939"/>
      <c r="LX93" s="939"/>
      <c r="LY93" s="939"/>
      <c r="LZ93" s="939"/>
      <c r="MA93" s="939"/>
      <c r="MB93" s="939"/>
      <c r="MC93" s="939"/>
      <c r="MD93" s="939"/>
      <c r="ME93" s="939"/>
      <c r="MF93" s="939"/>
      <c r="MG93" s="939"/>
      <c r="MH93" s="939"/>
      <c r="MI93" s="939"/>
      <c r="MJ93" s="939"/>
      <c r="MK93" s="939"/>
      <c r="ML93" s="939"/>
      <c r="MM93" s="939"/>
      <c r="MN93" s="939"/>
      <c r="MO93" s="939"/>
      <c r="MP93" s="939"/>
      <c r="MQ93" s="939"/>
      <c r="MR93" s="939"/>
      <c r="MS93" s="939"/>
      <c r="MT93" s="939"/>
      <c r="MU93" s="939"/>
      <c r="MV93" s="939"/>
      <c r="MW93" s="939"/>
      <c r="MX93" s="939"/>
      <c r="MY93" s="939"/>
      <c r="MZ93" s="939"/>
      <c r="NA93" s="939"/>
      <c r="NB93" s="939"/>
      <c r="NC93" s="939"/>
      <c r="ND93" s="939"/>
      <c r="NE93" s="939"/>
      <c r="NF93" s="939"/>
      <c r="NG93" s="939"/>
      <c r="NH93" s="939"/>
      <c r="NI93" s="939"/>
      <c r="NJ93" s="939"/>
      <c r="NK93" s="939"/>
      <c r="NL93" s="939"/>
      <c r="NM93" s="939"/>
      <c r="NN93" s="939"/>
    </row>
    <row r="94" spans="1:378" s="958" customFormat="1" ht="18.5" hidden="1" outlineLevel="1">
      <c r="A94" s="987" t="str">
        <f t="shared" si="48"/>
        <v>6.3</v>
      </c>
      <c r="B94" s="940" t="s">
        <v>623</v>
      </c>
      <c r="C94" s="1027" t="s">
        <v>165</v>
      </c>
      <c r="D94" s="941"/>
      <c r="E94" s="935"/>
      <c r="F94" s="959">
        <v>46069</v>
      </c>
      <c r="G94" s="960">
        <f>IF(ISBLANK(F94)," - ",IF(H94=0,F94,WORKDAY.INTL(F94,H94,1,Data!$C$3:$C$57)))</f>
        <v>46157</v>
      </c>
      <c r="H94" s="936">
        <v>60</v>
      </c>
      <c r="I94" s="937">
        <v>0.12</v>
      </c>
      <c r="J94" s="937">
        <f t="shared" ca="1" si="49"/>
        <v>0.17045454545454544</v>
      </c>
      <c r="K94" s="938"/>
      <c r="L94" s="955"/>
      <c r="M94" s="955"/>
      <c r="N94" s="968"/>
      <c r="O94" s="939"/>
      <c r="P94" s="939"/>
      <c r="Q94" s="939"/>
      <c r="R94" s="939"/>
      <c r="S94" s="939"/>
      <c r="T94" s="939"/>
      <c r="U94" s="939"/>
      <c r="V94" s="939"/>
      <c r="W94" s="939"/>
      <c r="X94" s="939"/>
      <c r="Y94" s="939"/>
      <c r="Z94" s="939"/>
      <c r="AA94" s="939"/>
      <c r="AB94" s="939"/>
      <c r="AC94" s="939"/>
      <c r="AD94" s="939"/>
      <c r="AE94" s="939"/>
      <c r="AF94" s="939"/>
      <c r="AG94" s="939"/>
      <c r="AH94" s="939"/>
      <c r="AI94" s="939"/>
      <c r="AJ94" s="939"/>
      <c r="AK94" s="939"/>
      <c r="AL94" s="939"/>
      <c r="AM94" s="939"/>
      <c r="AN94" s="939"/>
      <c r="AO94" s="939"/>
      <c r="AP94" s="939"/>
      <c r="AQ94" s="939"/>
      <c r="AR94" s="939"/>
      <c r="AS94" s="939"/>
      <c r="AT94" s="939"/>
      <c r="AU94" s="939"/>
      <c r="AV94" s="939"/>
      <c r="AW94" s="939"/>
      <c r="AX94" s="939"/>
      <c r="AY94" s="939"/>
      <c r="AZ94" s="939"/>
      <c r="BA94" s="939"/>
      <c r="BB94" s="939"/>
      <c r="BC94" s="939"/>
      <c r="BD94" s="939"/>
      <c r="BE94" s="939"/>
      <c r="BF94" s="939"/>
      <c r="BG94" s="939"/>
      <c r="BH94" s="939"/>
      <c r="BI94" s="939"/>
      <c r="BJ94" s="939"/>
      <c r="BK94" s="939"/>
      <c r="BL94" s="939"/>
      <c r="BM94" s="939"/>
      <c r="BN94" s="939"/>
      <c r="BO94" s="939"/>
      <c r="BP94" s="939"/>
      <c r="BQ94" s="939"/>
      <c r="BR94" s="939"/>
      <c r="BS94" s="939"/>
      <c r="BT94" s="939"/>
      <c r="BU94" s="939"/>
      <c r="BV94" s="939"/>
      <c r="BW94" s="939"/>
      <c r="BX94" s="939"/>
      <c r="BY94" s="939"/>
      <c r="BZ94" s="939"/>
      <c r="CA94" s="939"/>
      <c r="CB94" s="939"/>
      <c r="CC94" s="939"/>
      <c r="CD94" s="939"/>
      <c r="CE94" s="939"/>
      <c r="CF94" s="939"/>
      <c r="CG94" s="939"/>
      <c r="CH94" s="939"/>
      <c r="CI94" s="939"/>
      <c r="CJ94" s="939"/>
      <c r="CK94" s="939"/>
      <c r="CL94" s="939"/>
      <c r="CM94" s="939"/>
      <c r="CN94" s="939"/>
      <c r="CO94" s="939"/>
      <c r="CP94" s="939"/>
      <c r="CQ94" s="939"/>
      <c r="CR94" s="939"/>
      <c r="CS94" s="939"/>
      <c r="CT94" s="939"/>
      <c r="CU94" s="939"/>
      <c r="CV94" s="939"/>
      <c r="CW94" s="939"/>
      <c r="CX94" s="939"/>
      <c r="CY94" s="939"/>
      <c r="CZ94" s="939"/>
      <c r="DA94" s="939"/>
      <c r="DB94" s="939"/>
      <c r="DC94" s="939"/>
      <c r="DD94" s="939"/>
      <c r="DE94" s="939"/>
      <c r="DF94" s="939"/>
      <c r="DG94" s="939"/>
      <c r="DH94" s="939"/>
      <c r="DI94" s="939"/>
      <c r="DJ94" s="939"/>
      <c r="DK94" s="939"/>
      <c r="DL94" s="939"/>
      <c r="DM94" s="939"/>
      <c r="DN94" s="939"/>
      <c r="DO94" s="939"/>
      <c r="DP94" s="939"/>
      <c r="DQ94" s="939"/>
      <c r="DR94" s="939"/>
      <c r="DS94" s="939"/>
      <c r="DT94" s="939"/>
      <c r="DU94" s="939"/>
      <c r="DV94" s="939"/>
      <c r="DW94" s="939"/>
      <c r="DX94" s="939"/>
      <c r="DY94" s="939"/>
      <c r="DZ94" s="939"/>
      <c r="EA94" s="939"/>
      <c r="EB94" s="939"/>
      <c r="EC94" s="939"/>
      <c r="ED94" s="939"/>
      <c r="EE94" s="939"/>
      <c r="EF94" s="939"/>
      <c r="EG94" s="939"/>
      <c r="EH94" s="939"/>
      <c r="EI94" s="939"/>
      <c r="EJ94" s="939"/>
      <c r="EK94" s="939"/>
      <c r="EL94" s="939"/>
      <c r="EM94" s="939"/>
      <c r="EN94" s="939"/>
      <c r="EO94" s="939"/>
      <c r="EP94" s="939"/>
      <c r="EQ94" s="939"/>
      <c r="ER94" s="939"/>
      <c r="ES94" s="939"/>
      <c r="ET94" s="939"/>
      <c r="EU94" s="939"/>
      <c r="EV94" s="939"/>
      <c r="EW94" s="939"/>
      <c r="EX94" s="939"/>
      <c r="EY94" s="939"/>
      <c r="EZ94" s="939"/>
      <c r="FA94" s="939"/>
      <c r="FB94" s="939"/>
      <c r="FC94" s="939"/>
      <c r="FD94" s="939"/>
      <c r="FE94" s="939"/>
      <c r="FF94" s="939"/>
      <c r="FG94" s="939"/>
      <c r="FH94" s="939"/>
      <c r="FI94" s="939"/>
      <c r="FJ94" s="939"/>
      <c r="FK94" s="939"/>
      <c r="FL94" s="939"/>
      <c r="FM94" s="939"/>
      <c r="FN94" s="939"/>
      <c r="FO94" s="939"/>
      <c r="FP94" s="939"/>
      <c r="FQ94" s="939"/>
      <c r="FR94" s="939"/>
      <c r="FS94" s="939"/>
      <c r="FT94" s="939"/>
      <c r="FU94" s="939"/>
      <c r="FV94" s="939"/>
      <c r="FW94" s="939"/>
      <c r="FX94" s="939"/>
      <c r="FY94" s="939"/>
      <c r="FZ94" s="939"/>
      <c r="GA94" s="939"/>
      <c r="GB94" s="939"/>
      <c r="GC94" s="939"/>
      <c r="GD94" s="939"/>
      <c r="GE94" s="939"/>
      <c r="GF94" s="939"/>
      <c r="GG94" s="939"/>
      <c r="GH94" s="939"/>
      <c r="GI94" s="939"/>
      <c r="GJ94" s="939"/>
      <c r="GK94" s="939"/>
      <c r="GL94" s="939"/>
      <c r="GM94" s="939"/>
      <c r="GN94" s="939"/>
      <c r="GO94" s="939"/>
      <c r="GP94" s="939"/>
      <c r="GQ94" s="939"/>
      <c r="GR94" s="939"/>
      <c r="GS94" s="939"/>
      <c r="GT94" s="939"/>
      <c r="GU94" s="939"/>
      <c r="GV94" s="939"/>
      <c r="GW94" s="939"/>
      <c r="GX94" s="939"/>
      <c r="GY94" s="939"/>
      <c r="GZ94" s="939"/>
      <c r="HA94" s="939"/>
      <c r="HB94" s="939"/>
      <c r="HC94" s="939"/>
      <c r="HD94" s="939"/>
      <c r="HE94" s="939"/>
      <c r="HF94" s="939"/>
      <c r="HG94" s="939"/>
      <c r="HH94" s="939"/>
      <c r="HI94" s="939"/>
      <c r="HJ94" s="939"/>
      <c r="HK94" s="939"/>
      <c r="HL94" s="939"/>
      <c r="HM94" s="939"/>
      <c r="HN94" s="939"/>
      <c r="HO94" s="939"/>
      <c r="HP94" s="939"/>
      <c r="HQ94" s="939"/>
      <c r="HR94" s="939"/>
      <c r="HS94" s="939"/>
      <c r="HT94" s="939"/>
      <c r="HU94" s="939"/>
      <c r="HV94" s="939"/>
      <c r="HW94" s="939"/>
      <c r="HX94" s="939"/>
      <c r="HY94" s="939"/>
      <c r="HZ94" s="939"/>
      <c r="IA94" s="939"/>
      <c r="IB94" s="939"/>
      <c r="IC94" s="939"/>
      <c r="ID94" s="939"/>
      <c r="IE94" s="939"/>
      <c r="IF94" s="939"/>
      <c r="IG94" s="939"/>
      <c r="IH94" s="939"/>
      <c r="II94" s="939"/>
      <c r="IJ94" s="939"/>
      <c r="IK94" s="939"/>
      <c r="IL94" s="939"/>
      <c r="IM94" s="939"/>
      <c r="IN94" s="939"/>
      <c r="IO94" s="939"/>
      <c r="IP94" s="939"/>
      <c r="IQ94" s="939"/>
      <c r="IR94" s="939"/>
      <c r="IS94" s="939"/>
      <c r="IT94" s="939"/>
      <c r="IU94" s="939"/>
      <c r="IV94" s="939"/>
      <c r="IW94" s="939"/>
      <c r="IX94" s="939"/>
      <c r="IY94" s="939"/>
      <c r="IZ94" s="939"/>
      <c r="JA94" s="939"/>
      <c r="JB94" s="939"/>
      <c r="JC94" s="939"/>
      <c r="JD94" s="939"/>
      <c r="JE94" s="939"/>
      <c r="JF94" s="939"/>
      <c r="JG94" s="939"/>
      <c r="JH94" s="939"/>
      <c r="JI94" s="939"/>
      <c r="JJ94" s="939"/>
      <c r="JK94" s="939"/>
      <c r="JL94" s="939"/>
      <c r="JM94" s="939"/>
      <c r="JN94" s="939"/>
      <c r="JO94" s="939"/>
      <c r="JP94" s="939"/>
      <c r="JQ94" s="939"/>
      <c r="JR94" s="939"/>
      <c r="JS94" s="939"/>
      <c r="JT94" s="939"/>
      <c r="JU94" s="939"/>
      <c r="JV94" s="939"/>
      <c r="JW94" s="939"/>
      <c r="JX94" s="939"/>
      <c r="JY94" s="939"/>
      <c r="JZ94" s="939"/>
      <c r="KA94" s="939"/>
      <c r="KB94" s="939"/>
      <c r="KC94" s="939"/>
      <c r="KD94" s="939"/>
      <c r="KE94" s="939"/>
      <c r="KF94" s="939"/>
      <c r="KG94" s="939"/>
      <c r="KH94" s="939"/>
      <c r="KI94" s="939"/>
      <c r="KJ94" s="939"/>
      <c r="KK94" s="939"/>
      <c r="KL94" s="939"/>
      <c r="KM94" s="939"/>
      <c r="KN94" s="939"/>
      <c r="KO94" s="939"/>
      <c r="KP94" s="939"/>
      <c r="KQ94" s="939"/>
      <c r="KR94" s="939"/>
      <c r="KS94" s="939"/>
      <c r="KT94" s="939"/>
      <c r="KU94" s="939"/>
      <c r="KV94" s="939"/>
      <c r="KW94" s="939"/>
      <c r="KX94" s="939"/>
      <c r="KY94" s="939"/>
      <c r="KZ94" s="939"/>
      <c r="LA94" s="939"/>
      <c r="LB94" s="939"/>
      <c r="LC94" s="939"/>
      <c r="LD94" s="939"/>
      <c r="LE94" s="939"/>
      <c r="LF94" s="939"/>
      <c r="LG94" s="939"/>
      <c r="LH94" s="939"/>
      <c r="LI94" s="939"/>
      <c r="LJ94" s="939"/>
      <c r="LK94" s="939"/>
      <c r="LL94" s="939"/>
      <c r="LM94" s="939"/>
      <c r="LN94" s="939"/>
      <c r="LO94" s="939"/>
      <c r="LP94" s="939"/>
      <c r="LQ94" s="939"/>
      <c r="LR94" s="939"/>
      <c r="LS94" s="939"/>
      <c r="LT94" s="939"/>
      <c r="LU94" s="939"/>
      <c r="LV94" s="939"/>
      <c r="LW94" s="939"/>
      <c r="LX94" s="939"/>
      <c r="LY94" s="939"/>
      <c r="LZ94" s="939"/>
      <c r="MA94" s="939"/>
      <c r="MB94" s="939"/>
      <c r="MC94" s="939"/>
      <c r="MD94" s="939"/>
      <c r="ME94" s="939"/>
      <c r="MF94" s="939"/>
      <c r="MG94" s="939"/>
      <c r="MH94" s="939"/>
      <c r="MI94" s="939"/>
      <c r="MJ94" s="939"/>
      <c r="MK94" s="939"/>
      <c r="ML94" s="939"/>
      <c r="MM94" s="939"/>
      <c r="MN94" s="939"/>
      <c r="MO94" s="939"/>
      <c r="MP94" s="939"/>
      <c r="MQ94" s="939"/>
      <c r="MR94" s="939"/>
      <c r="MS94" s="939"/>
      <c r="MT94" s="939"/>
      <c r="MU94" s="939"/>
      <c r="MV94" s="939"/>
      <c r="MW94" s="939"/>
      <c r="MX94" s="939"/>
      <c r="MY94" s="939"/>
      <c r="MZ94" s="939"/>
      <c r="NA94" s="939"/>
      <c r="NB94" s="939"/>
      <c r="NC94" s="939"/>
      <c r="ND94" s="939"/>
      <c r="NE94" s="939"/>
      <c r="NF94" s="939"/>
      <c r="NG94" s="939"/>
      <c r="NH94" s="939"/>
      <c r="NI94" s="939"/>
      <c r="NJ94" s="939"/>
      <c r="NK94" s="939"/>
      <c r="NL94" s="939"/>
      <c r="NM94" s="939"/>
      <c r="NN94" s="939"/>
    </row>
    <row r="95" spans="1:378" s="958" customFormat="1" ht="18.5" hidden="1" outlineLevel="1">
      <c r="A95" s="987" t="str">
        <f t="shared" si="48"/>
        <v>6.4</v>
      </c>
      <c r="B95" s="940" t="s">
        <v>625</v>
      </c>
      <c r="C95" s="1027" t="s">
        <v>165</v>
      </c>
      <c r="D95" s="941"/>
      <c r="E95" s="935"/>
      <c r="F95" s="959">
        <v>46069</v>
      </c>
      <c r="G95" s="960">
        <f>IF(ISBLANK(F95)," - ",IF(H95=0,F95,WORKDAY.INTL(F95,H95,1,Data!$C$3:$C$57)))</f>
        <v>46157</v>
      </c>
      <c r="H95" s="936">
        <v>60</v>
      </c>
      <c r="I95" s="937">
        <v>0.12</v>
      </c>
      <c r="J95" s="937">
        <f t="shared" ca="1" si="49"/>
        <v>0.17045454545454544</v>
      </c>
      <c r="K95" s="938"/>
      <c r="L95" s="955"/>
      <c r="M95" s="955"/>
      <c r="N95" s="968"/>
      <c r="O95" s="939"/>
      <c r="P95" s="939"/>
      <c r="Q95" s="939"/>
      <c r="R95" s="939"/>
      <c r="S95" s="939"/>
      <c r="T95" s="939"/>
      <c r="U95" s="939"/>
      <c r="V95" s="939"/>
      <c r="W95" s="939"/>
      <c r="X95" s="939"/>
      <c r="Y95" s="939"/>
      <c r="Z95" s="939"/>
      <c r="AA95" s="939"/>
      <c r="AB95" s="939"/>
      <c r="AC95" s="939"/>
      <c r="AD95" s="939"/>
      <c r="AE95" s="939"/>
      <c r="AF95" s="939"/>
      <c r="AG95" s="939"/>
      <c r="AH95" s="939"/>
      <c r="AI95" s="939"/>
      <c r="AJ95" s="939"/>
      <c r="AK95" s="939"/>
      <c r="AL95" s="939"/>
      <c r="AM95" s="939"/>
      <c r="AN95" s="939"/>
      <c r="AO95" s="939"/>
      <c r="AP95" s="939"/>
      <c r="AQ95" s="939"/>
      <c r="AR95" s="939"/>
      <c r="AS95" s="939"/>
      <c r="AT95" s="939"/>
      <c r="AU95" s="939"/>
      <c r="AV95" s="939"/>
      <c r="AW95" s="939"/>
      <c r="AX95" s="939"/>
      <c r="AY95" s="939"/>
      <c r="AZ95" s="939"/>
      <c r="BA95" s="939"/>
      <c r="BB95" s="939"/>
      <c r="BC95" s="939"/>
      <c r="BD95" s="939"/>
      <c r="BE95" s="939"/>
      <c r="BF95" s="939"/>
      <c r="BG95" s="939"/>
      <c r="BH95" s="939"/>
      <c r="BI95" s="939"/>
      <c r="BJ95" s="939"/>
      <c r="BK95" s="939"/>
      <c r="BL95" s="939"/>
      <c r="BM95" s="939"/>
      <c r="BN95" s="939"/>
      <c r="BO95" s="939"/>
      <c r="BP95" s="939"/>
      <c r="BQ95" s="939"/>
      <c r="BR95" s="939"/>
      <c r="BS95" s="939"/>
      <c r="BT95" s="939"/>
      <c r="BU95" s="939"/>
      <c r="BV95" s="939"/>
      <c r="BW95" s="939"/>
      <c r="BX95" s="939"/>
      <c r="BY95" s="939"/>
      <c r="BZ95" s="939"/>
      <c r="CA95" s="939"/>
      <c r="CB95" s="939"/>
      <c r="CC95" s="939"/>
      <c r="CD95" s="939"/>
      <c r="CE95" s="939"/>
      <c r="CF95" s="939"/>
      <c r="CG95" s="939"/>
      <c r="CH95" s="939"/>
      <c r="CI95" s="939"/>
      <c r="CJ95" s="939"/>
      <c r="CK95" s="939"/>
      <c r="CL95" s="939"/>
      <c r="CM95" s="939"/>
      <c r="CN95" s="939"/>
      <c r="CO95" s="939"/>
      <c r="CP95" s="939"/>
      <c r="CQ95" s="939"/>
      <c r="CR95" s="939"/>
      <c r="CS95" s="939"/>
      <c r="CT95" s="939"/>
      <c r="CU95" s="939"/>
      <c r="CV95" s="939"/>
      <c r="CW95" s="939"/>
      <c r="CX95" s="939"/>
      <c r="CY95" s="939"/>
      <c r="CZ95" s="939"/>
      <c r="DA95" s="939"/>
      <c r="DB95" s="939"/>
      <c r="DC95" s="939"/>
      <c r="DD95" s="939"/>
      <c r="DE95" s="939"/>
      <c r="DF95" s="939"/>
      <c r="DG95" s="939"/>
      <c r="DH95" s="939"/>
      <c r="DI95" s="939"/>
      <c r="DJ95" s="939"/>
      <c r="DK95" s="939"/>
      <c r="DL95" s="939"/>
      <c r="DM95" s="939"/>
      <c r="DN95" s="939"/>
      <c r="DO95" s="939"/>
      <c r="DP95" s="939"/>
      <c r="DQ95" s="939"/>
      <c r="DR95" s="939"/>
      <c r="DS95" s="939"/>
      <c r="DT95" s="939"/>
      <c r="DU95" s="939"/>
      <c r="DV95" s="939"/>
      <c r="DW95" s="939"/>
      <c r="DX95" s="939"/>
      <c r="DY95" s="939"/>
      <c r="DZ95" s="939"/>
      <c r="EA95" s="939"/>
      <c r="EB95" s="939"/>
      <c r="EC95" s="939"/>
      <c r="ED95" s="939"/>
      <c r="EE95" s="939"/>
      <c r="EF95" s="939"/>
      <c r="EG95" s="939"/>
      <c r="EH95" s="939"/>
      <c r="EI95" s="939"/>
      <c r="EJ95" s="939"/>
      <c r="EK95" s="939"/>
      <c r="EL95" s="939"/>
      <c r="EM95" s="939"/>
      <c r="EN95" s="939"/>
      <c r="EO95" s="939"/>
      <c r="EP95" s="939"/>
      <c r="EQ95" s="939"/>
      <c r="ER95" s="939"/>
      <c r="ES95" s="939"/>
      <c r="ET95" s="939"/>
      <c r="EU95" s="939"/>
      <c r="EV95" s="939"/>
      <c r="EW95" s="939"/>
      <c r="EX95" s="939"/>
      <c r="EY95" s="939"/>
      <c r="EZ95" s="939"/>
      <c r="FA95" s="939"/>
      <c r="FB95" s="939"/>
      <c r="FC95" s="939"/>
      <c r="FD95" s="939"/>
      <c r="FE95" s="939"/>
      <c r="FF95" s="939"/>
      <c r="FG95" s="939"/>
      <c r="FH95" s="939"/>
      <c r="FI95" s="939"/>
      <c r="FJ95" s="939"/>
      <c r="FK95" s="939"/>
      <c r="FL95" s="939"/>
      <c r="FM95" s="939"/>
      <c r="FN95" s="939"/>
      <c r="FO95" s="939"/>
      <c r="FP95" s="939"/>
      <c r="FQ95" s="939"/>
      <c r="FR95" s="939"/>
      <c r="FS95" s="939"/>
      <c r="FT95" s="939"/>
      <c r="FU95" s="939"/>
      <c r="FV95" s="939"/>
      <c r="FW95" s="939"/>
      <c r="FX95" s="939"/>
      <c r="FY95" s="939"/>
      <c r="FZ95" s="939"/>
      <c r="GA95" s="939"/>
      <c r="GB95" s="939"/>
      <c r="GC95" s="939"/>
      <c r="GD95" s="939"/>
      <c r="GE95" s="939"/>
      <c r="GF95" s="939"/>
      <c r="GG95" s="939"/>
      <c r="GH95" s="939"/>
      <c r="GI95" s="939"/>
      <c r="GJ95" s="939"/>
      <c r="GK95" s="939"/>
      <c r="GL95" s="939"/>
      <c r="GM95" s="939"/>
      <c r="GN95" s="939"/>
      <c r="GO95" s="939"/>
      <c r="GP95" s="939"/>
      <c r="GQ95" s="939"/>
      <c r="GR95" s="939"/>
      <c r="GS95" s="939"/>
      <c r="GT95" s="939"/>
      <c r="GU95" s="939"/>
      <c r="GV95" s="939"/>
      <c r="GW95" s="939"/>
      <c r="GX95" s="939"/>
      <c r="GY95" s="939"/>
      <c r="GZ95" s="939"/>
      <c r="HA95" s="939"/>
      <c r="HB95" s="939"/>
      <c r="HC95" s="939"/>
      <c r="HD95" s="939"/>
      <c r="HE95" s="939"/>
      <c r="HF95" s="939"/>
      <c r="HG95" s="939"/>
      <c r="HH95" s="939"/>
      <c r="HI95" s="939"/>
      <c r="HJ95" s="939"/>
      <c r="HK95" s="939"/>
      <c r="HL95" s="939"/>
      <c r="HM95" s="939"/>
      <c r="HN95" s="939"/>
      <c r="HO95" s="939"/>
      <c r="HP95" s="939"/>
      <c r="HQ95" s="939"/>
      <c r="HR95" s="939"/>
      <c r="HS95" s="939"/>
      <c r="HT95" s="939"/>
      <c r="HU95" s="939"/>
      <c r="HV95" s="939"/>
      <c r="HW95" s="939"/>
      <c r="HX95" s="939"/>
      <c r="HY95" s="939"/>
      <c r="HZ95" s="939"/>
      <c r="IA95" s="939"/>
      <c r="IB95" s="939"/>
      <c r="IC95" s="939"/>
      <c r="ID95" s="939"/>
      <c r="IE95" s="939"/>
      <c r="IF95" s="939"/>
      <c r="IG95" s="939"/>
      <c r="IH95" s="939"/>
      <c r="II95" s="939"/>
      <c r="IJ95" s="939"/>
      <c r="IK95" s="939"/>
      <c r="IL95" s="939"/>
      <c r="IM95" s="939"/>
      <c r="IN95" s="939"/>
      <c r="IO95" s="939"/>
      <c r="IP95" s="939"/>
      <c r="IQ95" s="939"/>
      <c r="IR95" s="939"/>
      <c r="IS95" s="939"/>
      <c r="IT95" s="939"/>
      <c r="IU95" s="939"/>
      <c r="IV95" s="939"/>
      <c r="IW95" s="939"/>
      <c r="IX95" s="939"/>
      <c r="IY95" s="939"/>
      <c r="IZ95" s="939"/>
      <c r="JA95" s="939"/>
      <c r="JB95" s="939"/>
      <c r="JC95" s="939"/>
      <c r="JD95" s="939"/>
      <c r="JE95" s="939"/>
      <c r="JF95" s="939"/>
      <c r="JG95" s="939"/>
      <c r="JH95" s="939"/>
      <c r="JI95" s="939"/>
      <c r="JJ95" s="939"/>
      <c r="JK95" s="939"/>
      <c r="JL95" s="939"/>
      <c r="JM95" s="939"/>
      <c r="JN95" s="939"/>
      <c r="JO95" s="939"/>
      <c r="JP95" s="939"/>
      <c r="JQ95" s="939"/>
      <c r="JR95" s="939"/>
      <c r="JS95" s="939"/>
      <c r="JT95" s="939"/>
      <c r="JU95" s="939"/>
      <c r="JV95" s="939"/>
      <c r="JW95" s="939"/>
      <c r="JX95" s="939"/>
      <c r="JY95" s="939"/>
      <c r="JZ95" s="939"/>
      <c r="KA95" s="939"/>
      <c r="KB95" s="939"/>
      <c r="KC95" s="939"/>
      <c r="KD95" s="939"/>
      <c r="KE95" s="939"/>
      <c r="KF95" s="939"/>
      <c r="KG95" s="939"/>
      <c r="KH95" s="939"/>
      <c r="KI95" s="939"/>
      <c r="KJ95" s="939"/>
      <c r="KK95" s="939"/>
      <c r="KL95" s="939"/>
      <c r="KM95" s="939"/>
      <c r="KN95" s="939"/>
      <c r="KO95" s="939"/>
      <c r="KP95" s="939"/>
      <c r="KQ95" s="939"/>
      <c r="KR95" s="939"/>
      <c r="KS95" s="939"/>
      <c r="KT95" s="939"/>
      <c r="KU95" s="939"/>
      <c r="KV95" s="939"/>
      <c r="KW95" s="939"/>
      <c r="KX95" s="939"/>
      <c r="KY95" s="939"/>
      <c r="KZ95" s="939"/>
      <c r="LA95" s="939"/>
      <c r="LB95" s="939"/>
      <c r="LC95" s="939"/>
      <c r="LD95" s="939"/>
      <c r="LE95" s="939"/>
      <c r="LF95" s="939"/>
      <c r="LG95" s="939"/>
      <c r="LH95" s="939"/>
      <c r="LI95" s="939"/>
      <c r="LJ95" s="939"/>
      <c r="LK95" s="939"/>
      <c r="LL95" s="939"/>
      <c r="LM95" s="939"/>
      <c r="LN95" s="939"/>
      <c r="LO95" s="939"/>
      <c r="LP95" s="939"/>
      <c r="LQ95" s="939"/>
      <c r="LR95" s="939"/>
      <c r="LS95" s="939"/>
      <c r="LT95" s="939"/>
      <c r="LU95" s="939"/>
      <c r="LV95" s="939"/>
      <c r="LW95" s="939"/>
      <c r="LX95" s="939"/>
      <c r="LY95" s="939"/>
      <c r="LZ95" s="939"/>
      <c r="MA95" s="939"/>
      <c r="MB95" s="939"/>
      <c r="MC95" s="939"/>
      <c r="MD95" s="939"/>
      <c r="ME95" s="939"/>
      <c r="MF95" s="939"/>
      <c r="MG95" s="939"/>
      <c r="MH95" s="939"/>
      <c r="MI95" s="939"/>
      <c r="MJ95" s="939"/>
      <c r="MK95" s="939"/>
      <c r="ML95" s="939"/>
      <c r="MM95" s="939"/>
      <c r="MN95" s="939"/>
      <c r="MO95" s="939"/>
      <c r="MP95" s="939"/>
      <c r="MQ95" s="939"/>
      <c r="MR95" s="939"/>
      <c r="MS95" s="939"/>
      <c r="MT95" s="939"/>
      <c r="MU95" s="939"/>
      <c r="MV95" s="939"/>
      <c r="MW95" s="939"/>
      <c r="MX95" s="939"/>
      <c r="MY95" s="939"/>
      <c r="MZ95" s="939"/>
      <c r="NA95" s="939"/>
      <c r="NB95" s="939"/>
      <c r="NC95" s="939"/>
      <c r="ND95" s="939"/>
      <c r="NE95" s="939"/>
      <c r="NF95" s="939"/>
      <c r="NG95" s="939"/>
      <c r="NH95" s="939"/>
      <c r="NI95" s="939"/>
      <c r="NJ95" s="939"/>
      <c r="NK95" s="939"/>
      <c r="NL95" s="939"/>
      <c r="NM95" s="939"/>
      <c r="NN95" s="939"/>
    </row>
    <row r="96" spans="1:378" s="958" customFormat="1" ht="18.5" hidden="1" outlineLevel="1">
      <c r="A96" s="987" t="str">
        <f t="shared" si="48"/>
        <v>6.5</v>
      </c>
      <c r="B96" s="940" t="s">
        <v>626</v>
      </c>
      <c r="C96" s="1027" t="s">
        <v>165</v>
      </c>
      <c r="D96" s="941"/>
      <c r="E96" s="935"/>
      <c r="F96" s="959">
        <v>46069</v>
      </c>
      <c r="G96" s="960">
        <f>IF(ISBLANK(F96)," - ",IF(H96=0,F96,WORKDAY.INTL(F96,H96,1,Data!$C$3:$C$57)))</f>
        <v>46157</v>
      </c>
      <c r="H96" s="936">
        <v>60</v>
      </c>
      <c r="I96" s="937">
        <v>0.05</v>
      </c>
      <c r="J96" s="937">
        <f t="shared" ca="1" si="49"/>
        <v>0.17045454545454544</v>
      </c>
      <c r="K96" s="938"/>
      <c r="L96" s="955"/>
      <c r="M96" s="955"/>
      <c r="N96" s="968"/>
      <c r="O96" s="939"/>
      <c r="P96" s="939"/>
      <c r="Q96" s="939"/>
      <c r="R96" s="939"/>
      <c r="S96" s="939"/>
      <c r="T96" s="939"/>
      <c r="U96" s="939"/>
      <c r="V96" s="939"/>
      <c r="W96" s="939"/>
      <c r="X96" s="939"/>
      <c r="Y96" s="939"/>
      <c r="Z96" s="939"/>
      <c r="AA96" s="939"/>
      <c r="AB96" s="939"/>
      <c r="AC96" s="939"/>
      <c r="AD96" s="939"/>
      <c r="AE96" s="939"/>
      <c r="AF96" s="939"/>
      <c r="AG96" s="939"/>
      <c r="AH96" s="939"/>
      <c r="AI96" s="939"/>
      <c r="AJ96" s="939"/>
      <c r="AK96" s="939"/>
      <c r="AL96" s="939"/>
      <c r="AM96" s="939"/>
      <c r="AN96" s="939"/>
      <c r="AO96" s="939"/>
      <c r="AP96" s="939"/>
      <c r="AQ96" s="939"/>
      <c r="AR96" s="939"/>
      <c r="AS96" s="939"/>
      <c r="AT96" s="939"/>
      <c r="AU96" s="939"/>
      <c r="AV96" s="939"/>
      <c r="AW96" s="939"/>
      <c r="AX96" s="939"/>
      <c r="AY96" s="939"/>
      <c r="AZ96" s="939"/>
      <c r="BA96" s="939"/>
      <c r="BB96" s="939"/>
      <c r="BC96" s="939"/>
      <c r="BD96" s="939"/>
      <c r="BE96" s="939"/>
      <c r="BF96" s="939"/>
      <c r="BG96" s="939"/>
      <c r="BH96" s="939"/>
      <c r="BI96" s="939"/>
      <c r="BJ96" s="939"/>
      <c r="BK96" s="939"/>
      <c r="BL96" s="939"/>
      <c r="BM96" s="939"/>
      <c r="BN96" s="939"/>
      <c r="BO96" s="939"/>
      <c r="BP96" s="939"/>
      <c r="BQ96" s="939"/>
      <c r="BR96" s="939"/>
      <c r="BS96" s="939"/>
      <c r="BT96" s="939"/>
      <c r="BU96" s="939"/>
      <c r="BV96" s="939"/>
      <c r="BW96" s="939"/>
      <c r="BX96" s="939"/>
      <c r="BY96" s="939"/>
      <c r="BZ96" s="939"/>
      <c r="CA96" s="939"/>
      <c r="CB96" s="939"/>
      <c r="CC96" s="939"/>
      <c r="CD96" s="939"/>
      <c r="CE96" s="939"/>
      <c r="CF96" s="939"/>
      <c r="CG96" s="939"/>
      <c r="CH96" s="939"/>
      <c r="CI96" s="939"/>
      <c r="CJ96" s="939"/>
      <c r="CK96" s="939"/>
      <c r="CL96" s="939"/>
      <c r="CM96" s="939"/>
      <c r="CN96" s="939"/>
      <c r="CO96" s="939"/>
      <c r="CP96" s="939"/>
      <c r="CQ96" s="939"/>
      <c r="CR96" s="939"/>
      <c r="CS96" s="939"/>
      <c r="CT96" s="939"/>
      <c r="CU96" s="939"/>
      <c r="CV96" s="939"/>
      <c r="CW96" s="939"/>
      <c r="CX96" s="939"/>
      <c r="CY96" s="939"/>
      <c r="CZ96" s="939"/>
      <c r="DA96" s="939"/>
      <c r="DB96" s="939"/>
      <c r="DC96" s="939"/>
      <c r="DD96" s="939"/>
      <c r="DE96" s="939"/>
      <c r="DF96" s="939"/>
      <c r="DG96" s="939"/>
      <c r="DH96" s="939"/>
      <c r="DI96" s="939"/>
      <c r="DJ96" s="939"/>
      <c r="DK96" s="939"/>
      <c r="DL96" s="939"/>
      <c r="DM96" s="939"/>
      <c r="DN96" s="939"/>
      <c r="DO96" s="939"/>
      <c r="DP96" s="939"/>
      <c r="DQ96" s="939"/>
      <c r="DR96" s="939"/>
      <c r="DS96" s="939"/>
      <c r="DT96" s="939"/>
      <c r="DU96" s="939"/>
      <c r="DV96" s="939"/>
      <c r="DW96" s="939"/>
      <c r="DX96" s="939"/>
      <c r="DY96" s="939"/>
      <c r="DZ96" s="939"/>
      <c r="EA96" s="939"/>
      <c r="EB96" s="939"/>
      <c r="EC96" s="939"/>
      <c r="ED96" s="939"/>
      <c r="EE96" s="939"/>
      <c r="EF96" s="939"/>
      <c r="EG96" s="939"/>
      <c r="EH96" s="939"/>
      <c r="EI96" s="939"/>
      <c r="EJ96" s="939"/>
      <c r="EK96" s="939"/>
      <c r="EL96" s="939"/>
      <c r="EM96" s="939"/>
      <c r="EN96" s="939"/>
      <c r="EO96" s="939"/>
      <c r="EP96" s="939"/>
      <c r="EQ96" s="939"/>
      <c r="ER96" s="939"/>
      <c r="ES96" s="939"/>
      <c r="ET96" s="939"/>
      <c r="EU96" s="939"/>
      <c r="EV96" s="939"/>
      <c r="EW96" s="939"/>
      <c r="EX96" s="939"/>
      <c r="EY96" s="939"/>
      <c r="EZ96" s="939"/>
      <c r="FA96" s="939"/>
      <c r="FB96" s="939"/>
      <c r="FC96" s="939"/>
      <c r="FD96" s="939"/>
      <c r="FE96" s="939"/>
      <c r="FF96" s="939"/>
      <c r="FG96" s="939"/>
      <c r="FH96" s="939"/>
      <c r="FI96" s="939"/>
      <c r="FJ96" s="939"/>
      <c r="FK96" s="939"/>
      <c r="FL96" s="939"/>
      <c r="FM96" s="939"/>
      <c r="FN96" s="939"/>
      <c r="FO96" s="939"/>
      <c r="FP96" s="939"/>
      <c r="FQ96" s="939"/>
      <c r="FR96" s="939"/>
      <c r="FS96" s="939"/>
      <c r="FT96" s="939"/>
      <c r="FU96" s="939"/>
      <c r="FV96" s="939"/>
      <c r="FW96" s="939"/>
      <c r="FX96" s="939"/>
      <c r="FY96" s="939"/>
      <c r="FZ96" s="939"/>
      <c r="GA96" s="939"/>
      <c r="GB96" s="939"/>
      <c r="GC96" s="939"/>
      <c r="GD96" s="939"/>
      <c r="GE96" s="939"/>
      <c r="GF96" s="939"/>
      <c r="GG96" s="939"/>
      <c r="GH96" s="939"/>
      <c r="GI96" s="939"/>
      <c r="GJ96" s="939"/>
      <c r="GK96" s="939"/>
      <c r="GL96" s="939"/>
      <c r="GM96" s="939"/>
      <c r="GN96" s="939"/>
      <c r="GO96" s="939"/>
      <c r="GP96" s="939"/>
      <c r="GQ96" s="939"/>
      <c r="GR96" s="939"/>
      <c r="GS96" s="939"/>
      <c r="GT96" s="939"/>
      <c r="GU96" s="939"/>
      <c r="GV96" s="939"/>
      <c r="GW96" s="939"/>
      <c r="GX96" s="939"/>
      <c r="GY96" s="939"/>
      <c r="GZ96" s="939"/>
      <c r="HA96" s="939"/>
      <c r="HB96" s="939"/>
      <c r="HC96" s="939"/>
      <c r="HD96" s="939"/>
      <c r="HE96" s="939"/>
      <c r="HF96" s="939"/>
      <c r="HG96" s="939"/>
      <c r="HH96" s="939"/>
      <c r="HI96" s="939"/>
      <c r="HJ96" s="939"/>
      <c r="HK96" s="939"/>
      <c r="HL96" s="939"/>
      <c r="HM96" s="939"/>
      <c r="HN96" s="939"/>
      <c r="HO96" s="939"/>
      <c r="HP96" s="939"/>
      <c r="HQ96" s="939"/>
      <c r="HR96" s="939"/>
      <c r="HS96" s="939"/>
      <c r="HT96" s="939"/>
      <c r="HU96" s="939"/>
      <c r="HV96" s="939"/>
      <c r="HW96" s="939"/>
      <c r="HX96" s="939"/>
      <c r="HY96" s="939"/>
      <c r="HZ96" s="939"/>
      <c r="IA96" s="939"/>
      <c r="IB96" s="939"/>
      <c r="IC96" s="939"/>
      <c r="ID96" s="939"/>
      <c r="IE96" s="939"/>
      <c r="IF96" s="939"/>
      <c r="IG96" s="939"/>
      <c r="IH96" s="939"/>
      <c r="II96" s="939"/>
      <c r="IJ96" s="939"/>
      <c r="IK96" s="939"/>
      <c r="IL96" s="939"/>
      <c r="IM96" s="939"/>
      <c r="IN96" s="939"/>
      <c r="IO96" s="939"/>
      <c r="IP96" s="939"/>
      <c r="IQ96" s="939"/>
      <c r="IR96" s="939"/>
      <c r="IS96" s="939"/>
      <c r="IT96" s="939"/>
      <c r="IU96" s="939"/>
      <c r="IV96" s="939"/>
      <c r="IW96" s="939"/>
      <c r="IX96" s="939"/>
      <c r="IY96" s="939"/>
      <c r="IZ96" s="939"/>
      <c r="JA96" s="939"/>
      <c r="JB96" s="939"/>
      <c r="JC96" s="939"/>
      <c r="JD96" s="939"/>
      <c r="JE96" s="939"/>
      <c r="JF96" s="939"/>
      <c r="JG96" s="939"/>
      <c r="JH96" s="939"/>
      <c r="JI96" s="939"/>
      <c r="JJ96" s="939"/>
      <c r="JK96" s="939"/>
      <c r="JL96" s="939"/>
      <c r="JM96" s="939"/>
      <c r="JN96" s="939"/>
      <c r="JO96" s="939"/>
      <c r="JP96" s="939"/>
      <c r="JQ96" s="939"/>
      <c r="JR96" s="939"/>
      <c r="JS96" s="939"/>
      <c r="JT96" s="939"/>
      <c r="JU96" s="939"/>
      <c r="JV96" s="939"/>
      <c r="JW96" s="939"/>
      <c r="JX96" s="939"/>
      <c r="JY96" s="939"/>
      <c r="JZ96" s="939"/>
      <c r="KA96" s="939"/>
      <c r="KB96" s="939"/>
      <c r="KC96" s="939"/>
      <c r="KD96" s="939"/>
      <c r="KE96" s="939"/>
      <c r="KF96" s="939"/>
      <c r="KG96" s="939"/>
      <c r="KH96" s="939"/>
      <c r="KI96" s="939"/>
      <c r="KJ96" s="939"/>
      <c r="KK96" s="939"/>
      <c r="KL96" s="939"/>
      <c r="KM96" s="939"/>
      <c r="KN96" s="939"/>
      <c r="KO96" s="939"/>
      <c r="KP96" s="939"/>
      <c r="KQ96" s="939"/>
      <c r="KR96" s="939"/>
      <c r="KS96" s="939"/>
      <c r="KT96" s="939"/>
      <c r="KU96" s="939"/>
      <c r="KV96" s="939"/>
      <c r="KW96" s="939"/>
      <c r="KX96" s="939"/>
      <c r="KY96" s="939"/>
      <c r="KZ96" s="939"/>
      <c r="LA96" s="939"/>
      <c r="LB96" s="939"/>
      <c r="LC96" s="939"/>
      <c r="LD96" s="939"/>
      <c r="LE96" s="939"/>
      <c r="LF96" s="939"/>
      <c r="LG96" s="939"/>
      <c r="LH96" s="939"/>
      <c r="LI96" s="939"/>
      <c r="LJ96" s="939"/>
      <c r="LK96" s="939"/>
      <c r="LL96" s="939"/>
      <c r="LM96" s="939"/>
      <c r="LN96" s="939"/>
      <c r="LO96" s="939"/>
      <c r="LP96" s="939"/>
      <c r="LQ96" s="939"/>
      <c r="LR96" s="939"/>
      <c r="LS96" s="939"/>
      <c r="LT96" s="939"/>
      <c r="LU96" s="939"/>
      <c r="LV96" s="939"/>
      <c r="LW96" s="939"/>
      <c r="LX96" s="939"/>
      <c r="LY96" s="939"/>
      <c r="LZ96" s="939"/>
      <c r="MA96" s="939"/>
      <c r="MB96" s="939"/>
      <c r="MC96" s="939"/>
      <c r="MD96" s="939"/>
      <c r="ME96" s="939"/>
      <c r="MF96" s="939"/>
      <c r="MG96" s="939"/>
      <c r="MH96" s="939"/>
      <c r="MI96" s="939"/>
      <c r="MJ96" s="939"/>
      <c r="MK96" s="939"/>
      <c r="ML96" s="939"/>
      <c r="MM96" s="939"/>
      <c r="MN96" s="939"/>
      <c r="MO96" s="939"/>
      <c r="MP96" s="939"/>
      <c r="MQ96" s="939"/>
      <c r="MR96" s="939"/>
      <c r="MS96" s="939"/>
      <c r="MT96" s="939"/>
      <c r="MU96" s="939"/>
      <c r="MV96" s="939"/>
      <c r="MW96" s="939"/>
      <c r="MX96" s="939"/>
      <c r="MY96" s="939"/>
      <c r="MZ96" s="939"/>
      <c r="NA96" s="939"/>
      <c r="NB96" s="939"/>
      <c r="NC96" s="939"/>
      <c r="ND96" s="939"/>
      <c r="NE96" s="939"/>
      <c r="NF96" s="939"/>
      <c r="NG96" s="939"/>
      <c r="NH96" s="939"/>
      <c r="NI96" s="939"/>
      <c r="NJ96" s="939"/>
      <c r="NK96" s="939"/>
      <c r="NL96" s="939"/>
      <c r="NM96" s="939"/>
      <c r="NN96" s="939"/>
    </row>
    <row r="97" spans="1:378" s="958" customFormat="1" ht="18.5" hidden="1" outlineLevel="1">
      <c r="A97" s="987" t="str">
        <f t="shared" si="48"/>
        <v>6.6</v>
      </c>
      <c r="B97" s="940" t="s">
        <v>627</v>
      </c>
      <c r="C97" s="1027" t="s">
        <v>165</v>
      </c>
      <c r="D97" s="941"/>
      <c r="E97" s="935"/>
      <c r="F97" s="959">
        <v>46069</v>
      </c>
      <c r="G97" s="960">
        <f>IF(ISBLANK(F97)," - ",IF(H97=0,F97,WORKDAY.INTL(F97,H97,1,Data!$C$3:$C$57)))</f>
        <v>46164</v>
      </c>
      <c r="H97" s="936">
        <v>65</v>
      </c>
      <c r="I97" s="937">
        <v>0.05</v>
      </c>
      <c r="J97" s="937">
        <f t="shared" ca="1" si="49"/>
        <v>0.15789473684210525</v>
      </c>
      <c r="K97" s="938"/>
      <c r="L97" s="955"/>
      <c r="M97" s="955"/>
      <c r="N97" s="968"/>
      <c r="O97" s="939"/>
      <c r="P97" s="939"/>
      <c r="Q97" s="939"/>
      <c r="R97" s="939"/>
      <c r="S97" s="939"/>
      <c r="T97" s="939"/>
      <c r="U97" s="939"/>
      <c r="V97" s="939"/>
      <c r="W97" s="939"/>
      <c r="X97" s="939"/>
      <c r="Y97" s="939"/>
      <c r="Z97" s="939"/>
      <c r="AA97" s="939"/>
      <c r="AB97" s="939"/>
      <c r="AC97" s="939"/>
      <c r="AD97" s="939"/>
      <c r="AE97" s="939"/>
      <c r="AF97" s="939"/>
      <c r="AG97" s="939"/>
      <c r="AH97" s="939"/>
      <c r="AI97" s="939"/>
      <c r="AJ97" s="939"/>
      <c r="AK97" s="939"/>
      <c r="AL97" s="939"/>
      <c r="AM97" s="939"/>
      <c r="AN97" s="939"/>
      <c r="AO97" s="939"/>
      <c r="AP97" s="939"/>
      <c r="AQ97" s="939"/>
      <c r="AR97" s="939"/>
      <c r="AS97" s="939"/>
      <c r="AT97" s="939"/>
      <c r="AU97" s="939"/>
      <c r="AV97" s="939"/>
      <c r="AW97" s="939"/>
      <c r="AX97" s="939"/>
      <c r="AY97" s="939"/>
      <c r="AZ97" s="939"/>
      <c r="BA97" s="939"/>
      <c r="BB97" s="939"/>
      <c r="BC97" s="939"/>
      <c r="BD97" s="939"/>
      <c r="BE97" s="939"/>
      <c r="BF97" s="939"/>
      <c r="BG97" s="939"/>
      <c r="BH97" s="939"/>
      <c r="BI97" s="939"/>
      <c r="BJ97" s="939"/>
      <c r="BK97" s="939"/>
      <c r="BL97" s="939"/>
      <c r="BM97" s="939"/>
      <c r="BN97" s="939"/>
      <c r="BO97" s="939"/>
      <c r="BP97" s="939"/>
      <c r="BQ97" s="939"/>
      <c r="BR97" s="939"/>
      <c r="BS97" s="939"/>
      <c r="BT97" s="939"/>
      <c r="BU97" s="939"/>
      <c r="BV97" s="939"/>
      <c r="BW97" s="939"/>
      <c r="BX97" s="939"/>
      <c r="BY97" s="939"/>
      <c r="BZ97" s="939"/>
      <c r="CA97" s="939"/>
      <c r="CB97" s="939"/>
      <c r="CC97" s="939"/>
      <c r="CD97" s="939"/>
      <c r="CE97" s="939"/>
      <c r="CF97" s="939"/>
      <c r="CG97" s="939"/>
      <c r="CH97" s="939"/>
      <c r="CI97" s="939"/>
      <c r="CJ97" s="939"/>
      <c r="CK97" s="939"/>
      <c r="CL97" s="939"/>
      <c r="CM97" s="939"/>
      <c r="CN97" s="939"/>
      <c r="CO97" s="939"/>
      <c r="CP97" s="939"/>
      <c r="CQ97" s="939"/>
      <c r="CR97" s="939"/>
      <c r="CS97" s="939"/>
      <c r="CT97" s="939"/>
      <c r="CU97" s="939"/>
      <c r="CV97" s="939"/>
      <c r="CW97" s="939"/>
      <c r="CX97" s="939"/>
      <c r="CY97" s="939"/>
      <c r="CZ97" s="939"/>
      <c r="DA97" s="939"/>
      <c r="DB97" s="939"/>
      <c r="DC97" s="939"/>
      <c r="DD97" s="939"/>
      <c r="DE97" s="939"/>
      <c r="DF97" s="939"/>
      <c r="DG97" s="939"/>
      <c r="DH97" s="939"/>
      <c r="DI97" s="939"/>
      <c r="DJ97" s="939"/>
      <c r="DK97" s="939"/>
      <c r="DL97" s="939"/>
      <c r="DM97" s="939"/>
      <c r="DN97" s="939"/>
      <c r="DO97" s="939"/>
      <c r="DP97" s="939"/>
      <c r="DQ97" s="939"/>
      <c r="DR97" s="939"/>
      <c r="DS97" s="939"/>
      <c r="DT97" s="939"/>
      <c r="DU97" s="939"/>
      <c r="DV97" s="939"/>
      <c r="DW97" s="939"/>
      <c r="DX97" s="939"/>
      <c r="DY97" s="939"/>
      <c r="DZ97" s="939"/>
      <c r="EA97" s="939"/>
      <c r="EB97" s="939"/>
      <c r="EC97" s="939"/>
      <c r="ED97" s="939"/>
      <c r="EE97" s="939"/>
      <c r="EF97" s="939"/>
      <c r="EG97" s="939"/>
      <c r="EH97" s="939"/>
      <c r="EI97" s="939"/>
      <c r="EJ97" s="939"/>
      <c r="EK97" s="939"/>
      <c r="EL97" s="939"/>
      <c r="EM97" s="939"/>
      <c r="EN97" s="939"/>
      <c r="EO97" s="939"/>
      <c r="EP97" s="939"/>
      <c r="EQ97" s="939"/>
      <c r="ER97" s="939"/>
      <c r="ES97" s="939"/>
      <c r="ET97" s="939"/>
      <c r="EU97" s="939"/>
      <c r="EV97" s="939"/>
      <c r="EW97" s="939"/>
      <c r="EX97" s="939"/>
      <c r="EY97" s="939"/>
      <c r="EZ97" s="939"/>
      <c r="FA97" s="939"/>
      <c r="FB97" s="939"/>
      <c r="FC97" s="939"/>
      <c r="FD97" s="939"/>
      <c r="FE97" s="939"/>
      <c r="FF97" s="939"/>
      <c r="FG97" s="939"/>
      <c r="FH97" s="939"/>
      <c r="FI97" s="939"/>
      <c r="FJ97" s="939"/>
      <c r="FK97" s="939"/>
      <c r="FL97" s="939"/>
      <c r="FM97" s="939"/>
      <c r="FN97" s="939"/>
      <c r="FO97" s="939"/>
      <c r="FP97" s="939"/>
      <c r="FQ97" s="939"/>
      <c r="FR97" s="939"/>
      <c r="FS97" s="939"/>
      <c r="FT97" s="939"/>
      <c r="FU97" s="939"/>
      <c r="FV97" s="939"/>
      <c r="FW97" s="939"/>
      <c r="FX97" s="939"/>
      <c r="FY97" s="939"/>
      <c r="FZ97" s="939"/>
      <c r="GA97" s="939"/>
      <c r="GB97" s="939"/>
      <c r="GC97" s="939"/>
      <c r="GD97" s="939"/>
      <c r="GE97" s="939"/>
      <c r="GF97" s="939"/>
      <c r="GG97" s="939"/>
      <c r="GH97" s="939"/>
      <c r="GI97" s="939"/>
      <c r="GJ97" s="939"/>
      <c r="GK97" s="939"/>
      <c r="GL97" s="939"/>
      <c r="GM97" s="939"/>
      <c r="GN97" s="939"/>
      <c r="GO97" s="939"/>
      <c r="GP97" s="939"/>
      <c r="GQ97" s="939"/>
      <c r="GR97" s="939"/>
      <c r="GS97" s="939"/>
      <c r="GT97" s="939"/>
      <c r="GU97" s="939"/>
      <c r="GV97" s="939"/>
      <c r="GW97" s="939"/>
      <c r="GX97" s="939"/>
      <c r="GY97" s="939"/>
      <c r="GZ97" s="939"/>
      <c r="HA97" s="939"/>
      <c r="HB97" s="939"/>
      <c r="HC97" s="939"/>
      <c r="HD97" s="939"/>
      <c r="HE97" s="939"/>
      <c r="HF97" s="939"/>
      <c r="HG97" s="939"/>
      <c r="HH97" s="939"/>
      <c r="HI97" s="939"/>
      <c r="HJ97" s="939"/>
      <c r="HK97" s="939"/>
      <c r="HL97" s="939"/>
      <c r="HM97" s="939"/>
      <c r="HN97" s="939"/>
      <c r="HO97" s="939"/>
      <c r="HP97" s="939"/>
      <c r="HQ97" s="939"/>
      <c r="HR97" s="939"/>
      <c r="HS97" s="939"/>
      <c r="HT97" s="939"/>
      <c r="HU97" s="939"/>
      <c r="HV97" s="939"/>
      <c r="HW97" s="939"/>
      <c r="HX97" s="939"/>
      <c r="HY97" s="939"/>
      <c r="HZ97" s="939"/>
      <c r="IA97" s="939"/>
      <c r="IB97" s="939"/>
      <c r="IC97" s="939"/>
      <c r="ID97" s="939"/>
      <c r="IE97" s="939"/>
      <c r="IF97" s="939"/>
      <c r="IG97" s="939"/>
      <c r="IH97" s="939"/>
      <c r="II97" s="939"/>
      <c r="IJ97" s="939"/>
      <c r="IK97" s="939"/>
      <c r="IL97" s="939"/>
      <c r="IM97" s="939"/>
      <c r="IN97" s="939"/>
      <c r="IO97" s="939"/>
      <c r="IP97" s="939"/>
      <c r="IQ97" s="939"/>
      <c r="IR97" s="939"/>
      <c r="IS97" s="939"/>
      <c r="IT97" s="939"/>
      <c r="IU97" s="939"/>
      <c r="IV97" s="939"/>
      <c r="IW97" s="939"/>
      <c r="IX97" s="939"/>
      <c r="IY97" s="939"/>
      <c r="IZ97" s="939"/>
      <c r="JA97" s="939"/>
      <c r="JB97" s="939"/>
      <c r="JC97" s="939"/>
      <c r="JD97" s="939"/>
      <c r="JE97" s="939"/>
      <c r="JF97" s="939"/>
      <c r="JG97" s="939"/>
      <c r="JH97" s="939"/>
      <c r="JI97" s="939"/>
      <c r="JJ97" s="939"/>
      <c r="JK97" s="939"/>
      <c r="JL97" s="939"/>
      <c r="JM97" s="939"/>
      <c r="JN97" s="939"/>
      <c r="JO97" s="939"/>
      <c r="JP97" s="939"/>
      <c r="JQ97" s="939"/>
      <c r="JR97" s="939"/>
      <c r="JS97" s="939"/>
      <c r="JT97" s="939"/>
      <c r="JU97" s="939"/>
      <c r="JV97" s="939"/>
      <c r="JW97" s="939"/>
      <c r="JX97" s="939"/>
      <c r="JY97" s="939"/>
      <c r="JZ97" s="939"/>
      <c r="KA97" s="939"/>
      <c r="KB97" s="939"/>
      <c r="KC97" s="939"/>
      <c r="KD97" s="939"/>
      <c r="KE97" s="939"/>
      <c r="KF97" s="939"/>
      <c r="KG97" s="939"/>
      <c r="KH97" s="939"/>
      <c r="KI97" s="939"/>
      <c r="KJ97" s="939"/>
      <c r="KK97" s="939"/>
      <c r="KL97" s="939"/>
      <c r="KM97" s="939"/>
      <c r="KN97" s="939"/>
      <c r="KO97" s="939"/>
      <c r="KP97" s="939"/>
      <c r="KQ97" s="939"/>
      <c r="KR97" s="939"/>
      <c r="KS97" s="939"/>
      <c r="KT97" s="939"/>
      <c r="KU97" s="939"/>
      <c r="KV97" s="939"/>
      <c r="KW97" s="939"/>
      <c r="KX97" s="939"/>
      <c r="KY97" s="939"/>
      <c r="KZ97" s="939"/>
      <c r="LA97" s="939"/>
      <c r="LB97" s="939"/>
      <c r="LC97" s="939"/>
      <c r="LD97" s="939"/>
      <c r="LE97" s="939"/>
      <c r="LF97" s="939"/>
      <c r="LG97" s="939"/>
      <c r="LH97" s="939"/>
      <c r="LI97" s="939"/>
      <c r="LJ97" s="939"/>
      <c r="LK97" s="939"/>
      <c r="LL97" s="939"/>
      <c r="LM97" s="939"/>
      <c r="LN97" s="939"/>
      <c r="LO97" s="939"/>
      <c r="LP97" s="939"/>
      <c r="LQ97" s="939"/>
      <c r="LR97" s="939"/>
      <c r="LS97" s="939"/>
      <c r="LT97" s="939"/>
      <c r="LU97" s="939"/>
      <c r="LV97" s="939"/>
      <c r="LW97" s="939"/>
      <c r="LX97" s="939"/>
      <c r="LY97" s="939"/>
      <c r="LZ97" s="939"/>
      <c r="MA97" s="939"/>
      <c r="MB97" s="939"/>
      <c r="MC97" s="939"/>
      <c r="MD97" s="939"/>
      <c r="ME97" s="939"/>
      <c r="MF97" s="939"/>
      <c r="MG97" s="939"/>
      <c r="MH97" s="939"/>
      <c r="MI97" s="939"/>
      <c r="MJ97" s="939"/>
      <c r="MK97" s="939"/>
      <c r="ML97" s="939"/>
      <c r="MM97" s="939"/>
      <c r="MN97" s="939"/>
      <c r="MO97" s="939"/>
      <c r="MP97" s="939"/>
      <c r="MQ97" s="939"/>
      <c r="MR97" s="939"/>
      <c r="MS97" s="939"/>
      <c r="MT97" s="939"/>
      <c r="MU97" s="939"/>
      <c r="MV97" s="939"/>
      <c r="MW97" s="939"/>
      <c r="MX97" s="939"/>
      <c r="MY97" s="939"/>
      <c r="MZ97" s="939"/>
      <c r="NA97" s="939"/>
      <c r="NB97" s="939"/>
      <c r="NC97" s="939"/>
      <c r="ND97" s="939"/>
      <c r="NE97" s="939"/>
      <c r="NF97" s="939"/>
      <c r="NG97" s="939"/>
      <c r="NH97" s="939"/>
      <c r="NI97" s="939"/>
      <c r="NJ97" s="939"/>
      <c r="NK97" s="939"/>
      <c r="NL97" s="939"/>
      <c r="NM97" s="939"/>
      <c r="NN97" s="939"/>
    </row>
    <row r="98" spans="1:378" s="958" customFormat="1" ht="18.5" hidden="1" outlineLevel="1">
      <c r="A98" s="987" t="str">
        <f t="shared" si="48"/>
        <v>6.7</v>
      </c>
      <c r="B98" s="940" t="s">
        <v>628</v>
      </c>
      <c r="C98" s="1027" t="s">
        <v>165</v>
      </c>
      <c r="D98" s="941"/>
      <c r="E98" s="935"/>
      <c r="F98" s="959">
        <v>46069</v>
      </c>
      <c r="G98" s="960">
        <f>IF(ISBLANK(F98)," - ",IF(H98=0,F98,WORKDAY.INTL(F98,H98,1,Data!$C$3:$C$57)))</f>
        <v>46164</v>
      </c>
      <c r="H98" s="936">
        <v>65</v>
      </c>
      <c r="I98" s="937">
        <v>0.05</v>
      </c>
      <c r="J98" s="937">
        <f t="shared" ca="1" si="49"/>
        <v>0.15789473684210525</v>
      </c>
      <c r="K98" s="938"/>
      <c r="L98" s="955"/>
      <c r="M98" s="955"/>
      <c r="N98" s="968"/>
      <c r="O98" s="939"/>
      <c r="P98" s="939"/>
      <c r="Q98" s="939"/>
      <c r="R98" s="939"/>
      <c r="S98" s="939"/>
      <c r="T98" s="939"/>
      <c r="U98" s="939"/>
      <c r="V98" s="939"/>
      <c r="W98" s="939"/>
      <c r="X98" s="939"/>
      <c r="Y98" s="939"/>
      <c r="Z98" s="939"/>
      <c r="AA98" s="939"/>
      <c r="AB98" s="939"/>
      <c r="AC98" s="939"/>
      <c r="AD98" s="939"/>
      <c r="AE98" s="939"/>
      <c r="AF98" s="939"/>
      <c r="AG98" s="939"/>
      <c r="AH98" s="939"/>
      <c r="AI98" s="939"/>
      <c r="AJ98" s="939"/>
      <c r="AK98" s="939"/>
      <c r="AL98" s="939"/>
      <c r="AM98" s="939"/>
      <c r="AN98" s="939"/>
      <c r="AO98" s="939"/>
      <c r="AP98" s="939"/>
      <c r="AQ98" s="939"/>
      <c r="AR98" s="939"/>
      <c r="AS98" s="939"/>
      <c r="AT98" s="939"/>
      <c r="AU98" s="939"/>
      <c r="AV98" s="939"/>
      <c r="AW98" s="939"/>
      <c r="AX98" s="939"/>
      <c r="AY98" s="939"/>
      <c r="AZ98" s="939"/>
      <c r="BA98" s="939"/>
      <c r="BB98" s="939"/>
      <c r="BC98" s="939"/>
      <c r="BD98" s="939"/>
      <c r="BE98" s="939"/>
      <c r="BF98" s="939"/>
      <c r="BG98" s="939"/>
      <c r="BH98" s="939"/>
      <c r="BI98" s="939"/>
      <c r="BJ98" s="939"/>
      <c r="BK98" s="939"/>
      <c r="BL98" s="939"/>
      <c r="BM98" s="939"/>
      <c r="BN98" s="939"/>
      <c r="BO98" s="939"/>
      <c r="BP98" s="939"/>
      <c r="BQ98" s="939"/>
      <c r="BR98" s="939"/>
      <c r="BS98" s="939"/>
      <c r="BT98" s="939"/>
      <c r="BU98" s="939"/>
      <c r="BV98" s="939"/>
      <c r="BW98" s="939"/>
      <c r="BX98" s="939"/>
      <c r="BY98" s="939"/>
      <c r="BZ98" s="939"/>
      <c r="CA98" s="939"/>
      <c r="CB98" s="939"/>
      <c r="CC98" s="939"/>
      <c r="CD98" s="939"/>
      <c r="CE98" s="939"/>
      <c r="CF98" s="939"/>
      <c r="CG98" s="939"/>
      <c r="CH98" s="939"/>
      <c r="CI98" s="939"/>
      <c r="CJ98" s="939"/>
      <c r="CK98" s="939"/>
      <c r="CL98" s="939"/>
      <c r="CM98" s="939"/>
      <c r="CN98" s="939"/>
      <c r="CO98" s="939"/>
      <c r="CP98" s="939"/>
      <c r="CQ98" s="939"/>
      <c r="CR98" s="939"/>
      <c r="CS98" s="939"/>
      <c r="CT98" s="939"/>
      <c r="CU98" s="939"/>
      <c r="CV98" s="939"/>
      <c r="CW98" s="939"/>
      <c r="CX98" s="939"/>
      <c r="CY98" s="939"/>
      <c r="CZ98" s="939"/>
      <c r="DA98" s="939"/>
      <c r="DB98" s="939"/>
      <c r="DC98" s="939"/>
      <c r="DD98" s="939"/>
      <c r="DE98" s="939"/>
      <c r="DF98" s="939"/>
      <c r="DG98" s="939"/>
      <c r="DH98" s="939"/>
      <c r="DI98" s="939"/>
      <c r="DJ98" s="939"/>
      <c r="DK98" s="939"/>
      <c r="DL98" s="939"/>
      <c r="DM98" s="939"/>
      <c r="DN98" s="939"/>
      <c r="DO98" s="939"/>
      <c r="DP98" s="939"/>
      <c r="DQ98" s="939"/>
      <c r="DR98" s="939"/>
      <c r="DS98" s="939"/>
      <c r="DT98" s="939"/>
      <c r="DU98" s="939"/>
      <c r="DV98" s="939"/>
      <c r="DW98" s="939"/>
      <c r="DX98" s="939"/>
      <c r="DY98" s="939"/>
      <c r="DZ98" s="939"/>
      <c r="EA98" s="939"/>
      <c r="EB98" s="939"/>
      <c r="EC98" s="939"/>
      <c r="ED98" s="939"/>
      <c r="EE98" s="939"/>
      <c r="EF98" s="939"/>
      <c r="EG98" s="939"/>
      <c r="EH98" s="939"/>
      <c r="EI98" s="939"/>
      <c r="EJ98" s="939"/>
      <c r="EK98" s="939"/>
      <c r="EL98" s="939"/>
      <c r="EM98" s="939"/>
      <c r="EN98" s="939"/>
      <c r="EO98" s="939"/>
      <c r="EP98" s="939"/>
      <c r="EQ98" s="939"/>
      <c r="ER98" s="939"/>
      <c r="ES98" s="939"/>
      <c r="ET98" s="939"/>
      <c r="EU98" s="939"/>
      <c r="EV98" s="939"/>
      <c r="EW98" s="939"/>
      <c r="EX98" s="939"/>
      <c r="EY98" s="939"/>
      <c r="EZ98" s="939"/>
      <c r="FA98" s="939"/>
      <c r="FB98" s="939"/>
      <c r="FC98" s="939"/>
      <c r="FD98" s="939"/>
      <c r="FE98" s="939"/>
      <c r="FF98" s="939"/>
      <c r="FG98" s="939"/>
      <c r="FH98" s="939"/>
      <c r="FI98" s="939"/>
      <c r="FJ98" s="939"/>
      <c r="FK98" s="939"/>
      <c r="FL98" s="939"/>
      <c r="FM98" s="939"/>
      <c r="FN98" s="939"/>
      <c r="FO98" s="939"/>
      <c r="FP98" s="939"/>
      <c r="FQ98" s="939"/>
      <c r="FR98" s="939"/>
      <c r="FS98" s="939"/>
      <c r="FT98" s="939"/>
      <c r="FU98" s="939"/>
      <c r="FV98" s="939"/>
      <c r="FW98" s="939"/>
      <c r="FX98" s="939"/>
      <c r="FY98" s="939"/>
      <c r="FZ98" s="939"/>
      <c r="GA98" s="939"/>
      <c r="GB98" s="939"/>
      <c r="GC98" s="939"/>
      <c r="GD98" s="939"/>
      <c r="GE98" s="939"/>
      <c r="GF98" s="939"/>
      <c r="GG98" s="939"/>
      <c r="GH98" s="939"/>
      <c r="GI98" s="939"/>
      <c r="GJ98" s="939"/>
      <c r="GK98" s="939"/>
      <c r="GL98" s="939"/>
      <c r="GM98" s="939"/>
      <c r="GN98" s="939"/>
      <c r="GO98" s="939"/>
      <c r="GP98" s="939"/>
      <c r="GQ98" s="939"/>
      <c r="GR98" s="939"/>
      <c r="GS98" s="939"/>
      <c r="GT98" s="939"/>
      <c r="GU98" s="939"/>
      <c r="GV98" s="939"/>
      <c r="GW98" s="939"/>
      <c r="GX98" s="939"/>
      <c r="GY98" s="939"/>
      <c r="GZ98" s="939"/>
      <c r="HA98" s="939"/>
      <c r="HB98" s="939"/>
      <c r="HC98" s="939"/>
      <c r="HD98" s="939"/>
      <c r="HE98" s="939"/>
      <c r="HF98" s="939"/>
      <c r="HG98" s="939"/>
      <c r="HH98" s="939"/>
      <c r="HI98" s="939"/>
      <c r="HJ98" s="939"/>
      <c r="HK98" s="939"/>
      <c r="HL98" s="939"/>
      <c r="HM98" s="939"/>
      <c r="HN98" s="939"/>
      <c r="HO98" s="939"/>
      <c r="HP98" s="939"/>
      <c r="HQ98" s="939"/>
      <c r="HR98" s="939"/>
      <c r="HS98" s="939"/>
      <c r="HT98" s="939"/>
      <c r="HU98" s="939"/>
      <c r="HV98" s="939"/>
      <c r="HW98" s="939"/>
      <c r="HX98" s="939"/>
      <c r="HY98" s="939"/>
      <c r="HZ98" s="939"/>
      <c r="IA98" s="939"/>
      <c r="IB98" s="939"/>
      <c r="IC98" s="939"/>
      <c r="ID98" s="939"/>
      <c r="IE98" s="939"/>
      <c r="IF98" s="939"/>
      <c r="IG98" s="939"/>
      <c r="IH98" s="939"/>
      <c r="II98" s="939"/>
      <c r="IJ98" s="939"/>
      <c r="IK98" s="939"/>
      <c r="IL98" s="939"/>
      <c r="IM98" s="939"/>
      <c r="IN98" s="939"/>
      <c r="IO98" s="939"/>
      <c r="IP98" s="939"/>
      <c r="IQ98" s="939"/>
      <c r="IR98" s="939"/>
      <c r="IS98" s="939"/>
      <c r="IT98" s="939"/>
      <c r="IU98" s="939"/>
      <c r="IV98" s="939"/>
      <c r="IW98" s="939"/>
      <c r="IX98" s="939"/>
      <c r="IY98" s="939"/>
      <c r="IZ98" s="939"/>
      <c r="JA98" s="939"/>
      <c r="JB98" s="939"/>
      <c r="JC98" s="939"/>
      <c r="JD98" s="939"/>
      <c r="JE98" s="939"/>
      <c r="JF98" s="939"/>
      <c r="JG98" s="939"/>
      <c r="JH98" s="939"/>
      <c r="JI98" s="939"/>
      <c r="JJ98" s="939"/>
      <c r="JK98" s="939"/>
      <c r="JL98" s="939"/>
      <c r="JM98" s="939"/>
      <c r="JN98" s="939"/>
      <c r="JO98" s="939"/>
      <c r="JP98" s="939"/>
      <c r="JQ98" s="939"/>
      <c r="JR98" s="939"/>
      <c r="JS98" s="939"/>
      <c r="JT98" s="939"/>
      <c r="JU98" s="939"/>
      <c r="JV98" s="939"/>
      <c r="JW98" s="939"/>
      <c r="JX98" s="939"/>
      <c r="JY98" s="939"/>
      <c r="JZ98" s="939"/>
      <c r="KA98" s="939"/>
      <c r="KB98" s="939"/>
      <c r="KC98" s="939"/>
      <c r="KD98" s="939"/>
      <c r="KE98" s="939"/>
      <c r="KF98" s="939"/>
      <c r="KG98" s="939"/>
      <c r="KH98" s="939"/>
      <c r="KI98" s="939"/>
      <c r="KJ98" s="939"/>
      <c r="KK98" s="939"/>
      <c r="KL98" s="939"/>
      <c r="KM98" s="939"/>
      <c r="KN98" s="939"/>
      <c r="KO98" s="939"/>
      <c r="KP98" s="939"/>
      <c r="KQ98" s="939"/>
      <c r="KR98" s="939"/>
      <c r="KS98" s="939"/>
      <c r="KT98" s="939"/>
      <c r="KU98" s="939"/>
      <c r="KV98" s="939"/>
      <c r="KW98" s="939"/>
      <c r="KX98" s="939"/>
      <c r="KY98" s="939"/>
      <c r="KZ98" s="939"/>
      <c r="LA98" s="939"/>
      <c r="LB98" s="939"/>
      <c r="LC98" s="939"/>
      <c r="LD98" s="939"/>
      <c r="LE98" s="939"/>
      <c r="LF98" s="939"/>
      <c r="LG98" s="939"/>
      <c r="LH98" s="939"/>
      <c r="LI98" s="939"/>
      <c r="LJ98" s="939"/>
      <c r="LK98" s="939"/>
      <c r="LL98" s="939"/>
      <c r="LM98" s="939"/>
      <c r="LN98" s="939"/>
      <c r="LO98" s="939"/>
      <c r="LP98" s="939"/>
      <c r="LQ98" s="939"/>
      <c r="LR98" s="939"/>
      <c r="LS98" s="939"/>
      <c r="LT98" s="939"/>
      <c r="LU98" s="939"/>
      <c r="LV98" s="939"/>
      <c r="LW98" s="939"/>
      <c r="LX98" s="939"/>
      <c r="LY98" s="939"/>
      <c r="LZ98" s="939"/>
      <c r="MA98" s="939"/>
      <c r="MB98" s="939"/>
      <c r="MC98" s="939"/>
      <c r="MD98" s="939"/>
      <c r="ME98" s="939"/>
      <c r="MF98" s="939"/>
      <c r="MG98" s="939"/>
      <c r="MH98" s="939"/>
      <c r="MI98" s="939"/>
      <c r="MJ98" s="939"/>
      <c r="MK98" s="939"/>
      <c r="ML98" s="939"/>
      <c r="MM98" s="939"/>
      <c r="MN98" s="939"/>
      <c r="MO98" s="939"/>
      <c r="MP98" s="939"/>
      <c r="MQ98" s="939"/>
      <c r="MR98" s="939"/>
      <c r="MS98" s="939"/>
      <c r="MT98" s="939"/>
      <c r="MU98" s="939"/>
      <c r="MV98" s="939"/>
      <c r="MW98" s="939"/>
      <c r="MX98" s="939"/>
      <c r="MY98" s="939"/>
      <c r="MZ98" s="939"/>
      <c r="NA98" s="939"/>
      <c r="NB98" s="939"/>
      <c r="NC98" s="939"/>
      <c r="ND98" s="939"/>
      <c r="NE98" s="939"/>
      <c r="NF98" s="939"/>
      <c r="NG98" s="939"/>
      <c r="NH98" s="939"/>
      <c r="NI98" s="939"/>
      <c r="NJ98" s="939"/>
      <c r="NK98" s="939"/>
      <c r="NL98" s="939"/>
      <c r="NM98" s="939"/>
      <c r="NN98" s="939"/>
    </row>
    <row r="99" spans="1:378" s="958" customFormat="1" ht="18.5" hidden="1" outlineLevel="1">
      <c r="A99" s="987" t="str">
        <f t="shared" si="48"/>
        <v>6.8</v>
      </c>
      <c r="B99" s="940" t="s">
        <v>629</v>
      </c>
      <c r="C99" s="1027" t="s">
        <v>1604</v>
      </c>
      <c r="D99" s="941"/>
      <c r="E99" s="935"/>
      <c r="F99" s="959">
        <v>46148</v>
      </c>
      <c r="G99" s="960">
        <f>IF(ISBLANK(F99)," - ",IF(H99=0,F99,WORKDAY.INTL(F99,H99,1,Data!$C$3:$C$57)))</f>
        <v>46219</v>
      </c>
      <c r="H99" s="936">
        <v>50</v>
      </c>
      <c r="I99" s="937">
        <v>0</v>
      </c>
      <c r="J99" s="937">
        <f t="shared" ca="1" si="49"/>
        <v>0</v>
      </c>
      <c r="K99" s="938"/>
      <c r="L99" s="955"/>
      <c r="M99" s="955"/>
      <c r="N99" s="968"/>
      <c r="O99" s="939"/>
      <c r="P99" s="939"/>
      <c r="Q99" s="939"/>
      <c r="R99" s="939"/>
      <c r="S99" s="939"/>
      <c r="T99" s="939"/>
      <c r="U99" s="939"/>
      <c r="V99" s="939"/>
      <c r="W99" s="939"/>
      <c r="X99" s="939"/>
      <c r="Y99" s="939"/>
      <c r="Z99" s="939"/>
      <c r="AA99" s="939"/>
      <c r="AB99" s="939"/>
      <c r="AC99" s="939"/>
      <c r="AD99" s="939"/>
      <c r="AE99" s="939"/>
      <c r="AF99" s="939"/>
      <c r="AG99" s="939"/>
      <c r="AH99" s="939"/>
      <c r="AI99" s="939"/>
      <c r="AJ99" s="939"/>
      <c r="AK99" s="939"/>
      <c r="AL99" s="939"/>
      <c r="AM99" s="939"/>
      <c r="AN99" s="939"/>
      <c r="AO99" s="939"/>
      <c r="AP99" s="939"/>
      <c r="AQ99" s="939"/>
      <c r="AR99" s="939"/>
      <c r="AS99" s="939"/>
      <c r="AT99" s="939"/>
      <c r="AU99" s="939"/>
      <c r="AV99" s="939"/>
      <c r="AW99" s="939"/>
      <c r="AX99" s="939"/>
      <c r="AY99" s="939"/>
      <c r="AZ99" s="939"/>
      <c r="BA99" s="939"/>
      <c r="BB99" s="939"/>
      <c r="BC99" s="939"/>
      <c r="BD99" s="939"/>
      <c r="BE99" s="939"/>
      <c r="BF99" s="939"/>
      <c r="BG99" s="939"/>
      <c r="BH99" s="939"/>
      <c r="BI99" s="939"/>
      <c r="BJ99" s="939"/>
      <c r="BK99" s="939"/>
      <c r="BL99" s="939"/>
      <c r="BM99" s="939"/>
      <c r="BN99" s="939"/>
      <c r="BO99" s="939"/>
      <c r="BP99" s="939"/>
      <c r="BQ99" s="939"/>
      <c r="BR99" s="939"/>
      <c r="BS99" s="939"/>
      <c r="BT99" s="939"/>
      <c r="BU99" s="939"/>
      <c r="BV99" s="939"/>
      <c r="BW99" s="939"/>
      <c r="BX99" s="939"/>
      <c r="BY99" s="939"/>
      <c r="BZ99" s="939"/>
      <c r="CA99" s="939"/>
      <c r="CB99" s="939"/>
      <c r="CC99" s="939"/>
      <c r="CD99" s="939"/>
      <c r="CE99" s="939"/>
      <c r="CF99" s="939"/>
      <c r="CG99" s="939"/>
      <c r="CH99" s="939"/>
      <c r="CI99" s="939"/>
      <c r="CJ99" s="939"/>
      <c r="CK99" s="939"/>
      <c r="CL99" s="939"/>
      <c r="CM99" s="939"/>
      <c r="CN99" s="939"/>
      <c r="CO99" s="939"/>
      <c r="CP99" s="939"/>
      <c r="CQ99" s="939"/>
      <c r="CR99" s="939"/>
      <c r="CS99" s="939"/>
      <c r="CT99" s="939"/>
      <c r="CU99" s="939"/>
      <c r="CV99" s="939"/>
      <c r="CW99" s="939"/>
      <c r="CX99" s="939"/>
      <c r="CY99" s="939"/>
      <c r="CZ99" s="939"/>
      <c r="DA99" s="939"/>
      <c r="DB99" s="939"/>
      <c r="DC99" s="939"/>
      <c r="DD99" s="939"/>
      <c r="DE99" s="939"/>
      <c r="DF99" s="939"/>
      <c r="DG99" s="939"/>
      <c r="DH99" s="939"/>
      <c r="DI99" s="939"/>
      <c r="DJ99" s="939"/>
      <c r="DK99" s="939"/>
      <c r="DL99" s="939"/>
      <c r="DM99" s="939"/>
      <c r="DN99" s="939"/>
      <c r="DO99" s="939"/>
      <c r="DP99" s="939"/>
      <c r="DQ99" s="939"/>
      <c r="DR99" s="939"/>
      <c r="DS99" s="939"/>
      <c r="DT99" s="939"/>
      <c r="DU99" s="939"/>
      <c r="DV99" s="939"/>
      <c r="DW99" s="939"/>
      <c r="DX99" s="939"/>
      <c r="DY99" s="939"/>
      <c r="DZ99" s="939"/>
      <c r="EA99" s="939"/>
      <c r="EB99" s="939"/>
      <c r="EC99" s="939"/>
      <c r="ED99" s="939"/>
      <c r="EE99" s="939"/>
      <c r="EF99" s="939"/>
      <c r="EG99" s="939"/>
      <c r="EH99" s="939"/>
      <c r="EI99" s="939"/>
      <c r="EJ99" s="939"/>
      <c r="EK99" s="939"/>
      <c r="EL99" s="939"/>
      <c r="EM99" s="939"/>
      <c r="EN99" s="939"/>
      <c r="EO99" s="939"/>
      <c r="EP99" s="939"/>
      <c r="EQ99" s="939"/>
      <c r="ER99" s="939"/>
      <c r="ES99" s="939"/>
      <c r="ET99" s="939"/>
      <c r="EU99" s="939"/>
      <c r="EV99" s="939"/>
      <c r="EW99" s="939"/>
      <c r="EX99" s="939"/>
      <c r="EY99" s="939"/>
      <c r="EZ99" s="939"/>
      <c r="FA99" s="939"/>
      <c r="FB99" s="939"/>
      <c r="FC99" s="939"/>
      <c r="FD99" s="939"/>
      <c r="FE99" s="939"/>
      <c r="FF99" s="939"/>
      <c r="FG99" s="939"/>
      <c r="FH99" s="939"/>
      <c r="FI99" s="939"/>
      <c r="FJ99" s="939"/>
      <c r="FK99" s="939"/>
      <c r="FL99" s="939"/>
      <c r="FM99" s="939"/>
      <c r="FN99" s="939"/>
      <c r="FO99" s="939"/>
      <c r="FP99" s="939"/>
      <c r="FQ99" s="939"/>
      <c r="FR99" s="939"/>
      <c r="FS99" s="939"/>
      <c r="FT99" s="939"/>
      <c r="FU99" s="939"/>
      <c r="FV99" s="939"/>
      <c r="FW99" s="939"/>
      <c r="FX99" s="939"/>
      <c r="FY99" s="939"/>
      <c r="FZ99" s="939"/>
      <c r="GA99" s="939"/>
      <c r="GB99" s="939"/>
      <c r="GC99" s="939"/>
      <c r="GD99" s="939"/>
      <c r="GE99" s="939"/>
      <c r="GF99" s="939"/>
      <c r="GG99" s="939"/>
      <c r="GH99" s="939"/>
      <c r="GI99" s="939"/>
      <c r="GJ99" s="939"/>
      <c r="GK99" s="939"/>
      <c r="GL99" s="939"/>
      <c r="GM99" s="939"/>
      <c r="GN99" s="939"/>
      <c r="GO99" s="939"/>
      <c r="GP99" s="939"/>
      <c r="GQ99" s="939"/>
      <c r="GR99" s="939"/>
      <c r="GS99" s="939"/>
      <c r="GT99" s="939"/>
      <c r="GU99" s="939"/>
      <c r="GV99" s="939"/>
      <c r="GW99" s="939"/>
      <c r="GX99" s="939"/>
      <c r="GY99" s="939"/>
      <c r="GZ99" s="939"/>
      <c r="HA99" s="939"/>
      <c r="HB99" s="939"/>
      <c r="HC99" s="939"/>
      <c r="HD99" s="939"/>
      <c r="HE99" s="939"/>
      <c r="HF99" s="939"/>
      <c r="HG99" s="939"/>
      <c r="HH99" s="939"/>
      <c r="HI99" s="939"/>
      <c r="HJ99" s="939"/>
      <c r="HK99" s="939"/>
      <c r="HL99" s="939"/>
      <c r="HM99" s="939"/>
      <c r="HN99" s="939"/>
      <c r="HO99" s="939"/>
      <c r="HP99" s="939"/>
      <c r="HQ99" s="939"/>
      <c r="HR99" s="939"/>
      <c r="HS99" s="939"/>
      <c r="HT99" s="939"/>
      <c r="HU99" s="939"/>
      <c r="HV99" s="939"/>
      <c r="HW99" s="939"/>
      <c r="HX99" s="939"/>
      <c r="HY99" s="939"/>
      <c r="HZ99" s="939"/>
      <c r="IA99" s="939"/>
      <c r="IB99" s="939"/>
      <c r="IC99" s="939"/>
      <c r="ID99" s="939"/>
      <c r="IE99" s="939"/>
      <c r="IF99" s="939"/>
      <c r="IG99" s="939"/>
      <c r="IH99" s="939"/>
      <c r="II99" s="939"/>
      <c r="IJ99" s="939"/>
      <c r="IK99" s="939"/>
      <c r="IL99" s="939"/>
      <c r="IM99" s="939"/>
      <c r="IN99" s="939"/>
      <c r="IO99" s="939"/>
      <c r="IP99" s="939"/>
      <c r="IQ99" s="939"/>
      <c r="IR99" s="939"/>
      <c r="IS99" s="939"/>
      <c r="IT99" s="939"/>
      <c r="IU99" s="939"/>
      <c r="IV99" s="939"/>
      <c r="IW99" s="939"/>
      <c r="IX99" s="939"/>
      <c r="IY99" s="939"/>
      <c r="IZ99" s="939"/>
      <c r="JA99" s="939"/>
      <c r="JB99" s="939"/>
      <c r="JC99" s="939"/>
      <c r="JD99" s="939"/>
      <c r="JE99" s="939"/>
      <c r="JF99" s="939"/>
      <c r="JG99" s="939"/>
      <c r="JH99" s="939"/>
      <c r="JI99" s="939"/>
      <c r="JJ99" s="939"/>
      <c r="JK99" s="939"/>
      <c r="JL99" s="939"/>
      <c r="JM99" s="939"/>
      <c r="JN99" s="939"/>
      <c r="JO99" s="939"/>
      <c r="JP99" s="939"/>
      <c r="JQ99" s="939"/>
      <c r="JR99" s="939"/>
      <c r="JS99" s="939"/>
      <c r="JT99" s="939"/>
      <c r="JU99" s="939"/>
      <c r="JV99" s="939"/>
      <c r="JW99" s="939"/>
      <c r="JX99" s="939"/>
      <c r="JY99" s="939"/>
      <c r="JZ99" s="939"/>
      <c r="KA99" s="939"/>
      <c r="KB99" s="939"/>
      <c r="KC99" s="939"/>
      <c r="KD99" s="939"/>
      <c r="KE99" s="939"/>
      <c r="KF99" s="939"/>
      <c r="KG99" s="939"/>
      <c r="KH99" s="939"/>
      <c r="KI99" s="939"/>
      <c r="KJ99" s="939"/>
      <c r="KK99" s="939"/>
      <c r="KL99" s="939"/>
      <c r="KM99" s="939"/>
      <c r="KN99" s="939"/>
      <c r="KO99" s="939"/>
      <c r="KP99" s="939"/>
      <c r="KQ99" s="939"/>
      <c r="KR99" s="939"/>
      <c r="KS99" s="939"/>
      <c r="KT99" s="939"/>
      <c r="KU99" s="939"/>
      <c r="KV99" s="939"/>
      <c r="KW99" s="939"/>
      <c r="KX99" s="939"/>
      <c r="KY99" s="939"/>
      <c r="KZ99" s="939"/>
      <c r="LA99" s="939"/>
      <c r="LB99" s="939"/>
      <c r="LC99" s="939"/>
      <c r="LD99" s="939"/>
      <c r="LE99" s="939"/>
      <c r="LF99" s="939"/>
      <c r="LG99" s="939"/>
      <c r="LH99" s="939"/>
      <c r="LI99" s="939"/>
      <c r="LJ99" s="939"/>
      <c r="LK99" s="939"/>
      <c r="LL99" s="939"/>
      <c r="LM99" s="939"/>
      <c r="LN99" s="939"/>
      <c r="LO99" s="939"/>
      <c r="LP99" s="939"/>
      <c r="LQ99" s="939"/>
      <c r="LR99" s="939"/>
      <c r="LS99" s="939"/>
      <c r="LT99" s="939"/>
      <c r="LU99" s="939"/>
      <c r="LV99" s="939"/>
      <c r="LW99" s="939"/>
      <c r="LX99" s="939"/>
      <c r="LY99" s="939"/>
      <c r="LZ99" s="939"/>
      <c r="MA99" s="939"/>
      <c r="MB99" s="939"/>
      <c r="MC99" s="939"/>
      <c r="MD99" s="939"/>
      <c r="ME99" s="939"/>
      <c r="MF99" s="939"/>
      <c r="MG99" s="939"/>
      <c r="MH99" s="939"/>
      <c r="MI99" s="939"/>
      <c r="MJ99" s="939"/>
      <c r="MK99" s="939"/>
      <c r="ML99" s="939"/>
      <c r="MM99" s="939"/>
      <c r="MN99" s="939"/>
      <c r="MO99" s="939"/>
      <c r="MP99" s="939"/>
      <c r="MQ99" s="939"/>
      <c r="MR99" s="939"/>
      <c r="MS99" s="939"/>
      <c r="MT99" s="939"/>
      <c r="MU99" s="939"/>
      <c r="MV99" s="939"/>
      <c r="MW99" s="939"/>
      <c r="MX99" s="939"/>
      <c r="MY99" s="939"/>
      <c r="MZ99" s="939"/>
      <c r="NA99" s="939"/>
      <c r="NB99" s="939"/>
      <c r="NC99" s="939"/>
      <c r="ND99" s="939"/>
      <c r="NE99" s="939"/>
      <c r="NF99" s="939"/>
      <c r="NG99" s="939"/>
      <c r="NH99" s="939"/>
      <c r="NI99" s="939"/>
      <c r="NJ99" s="939"/>
      <c r="NK99" s="939"/>
      <c r="NL99" s="939"/>
      <c r="NM99" s="939"/>
      <c r="NN99" s="939"/>
    </row>
    <row r="100" spans="1:378" s="958" customFormat="1" ht="18.5" hidden="1" outlineLevel="1">
      <c r="A100" s="987" t="str">
        <f t="shared" si="48"/>
        <v>6.9</v>
      </c>
      <c r="B100" s="940" t="s">
        <v>1477</v>
      </c>
      <c r="C100" s="1027" t="s">
        <v>1604</v>
      </c>
      <c r="D100" s="941"/>
      <c r="E100" s="935"/>
      <c r="F100" s="959">
        <v>46118</v>
      </c>
      <c r="G100" s="960">
        <f>IF(ISBLANK(F100)," - ",IF(H100=0,F100,WORKDAY.INTL(F100,H100,1,Data!$C$3:$C$57)))</f>
        <v>46140</v>
      </c>
      <c r="H100" s="936">
        <v>15</v>
      </c>
      <c r="I100" s="937">
        <v>0</v>
      </c>
      <c r="J100" s="937">
        <f t="shared" ca="1" si="49"/>
        <v>0</v>
      </c>
      <c r="K100" s="938"/>
      <c r="L100" s="955"/>
      <c r="M100" s="955"/>
      <c r="N100" s="968"/>
      <c r="O100" s="939"/>
      <c r="P100" s="939"/>
      <c r="Q100" s="939"/>
      <c r="R100" s="939"/>
      <c r="S100" s="939"/>
      <c r="T100" s="939"/>
      <c r="U100" s="939"/>
      <c r="V100" s="939"/>
      <c r="W100" s="939"/>
      <c r="X100" s="939"/>
      <c r="Y100" s="939"/>
      <c r="Z100" s="939"/>
      <c r="AA100" s="939"/>
      <c r="AB100" s="939"/>
      <c r="AC100" s="939"/>
      <c r="AD100" s="939"/>
      <c r="AE100" s="939"/>
      <c r="AF100" s="939"/>
      <c r="AG100" s="939"/>
      <c r="AH100" s="939"/>
      <c r="AI100" s="939"/>
      <c r="AJ100" s="939"/>
      <c r="AK100" s="939"/>
      <c r="AL100" s="939"/>
      <c r="AM100" s="939"/>
      <c r="AN100" s="939"/>
      <c r="AO100" s="939"/>
      <c r="AP100" s="939"/>
      <c r="AQ100" s="939"/>
      <c r="AR100" s="939"/>
      <c r="AS100" s="939"/>
      <c r="AT100" s="939"/>
      <c r="AU100" s="939"/>
      <c r="AV100" s="939"/>
      <c r="AW100" s="939"/>
      <c r="AX100" s="939"/>
      <c r="AY100" s="939"/>
      <c r="AZ100" s="939"/>
      <c r="BA100" s="939"/>
      <c r="BB100" s="939"/>
      <c r="BC100" s="939"/>
      <c r="BD100" s="939"/>
      <c r="BE100" s="939"/>
      <c r="BF100" s="939"/>
      <c r="BG100" s="939"/>
      <c r="BH100" s="939"/>
      <c r="BI100" s="939"/>
      <c r="BJ100" s="939"/>
      <c r="BK100" s="939"/>
      <c r="BL100" s="939"/>
      <c r="BM100" s="939"/>
      <c r="BN100" s="939"/>
      <c r="BO100" s="939"/>
      <c r="BP100" s="939"/>
      <c r="BQ100" s="939"/>
      <c r="BR100" s="939"/>
      <c r="BS100" s="939"/>
      <c r="BT100" s="939"/>
      <c r="BU100" s="939"/>
      <c r="BV100" s="939"/>
      <c r="BW100" s="939"/>
      <c r="BX100" s="939"/>
      <c r="BY100" s="939"/>
      <c r="BZ100" s="939"/>
      <c r="CA100" s="939"/>
      <c r="CB100" s="939"/>
      <c r="CC100" s="939"/>
      <c r="CD100" s="939"/>
      <c r="CE100" s="939"/>
      <c r="CF100" s="939"/>
      <c r="CG100" s="939"/>
      <c r="CH100" s="939"/>
      <c r="CI100" s="939"/>
      <c r="CJ100" s="939"/>
      <c r="CK100" s="939"/>
      <c r="CL100" s="939"/>
      <c r="CM100" s="939"/>
      <c r="CN100" s="939"/>
      <c r="CO100" s="939"/>
      <c r="CP100" s="939"/>
      <c r="CQ100" s="939"/>
      <c r="CR100" s="939"/>
      <c r="CS100" s="939"/>
      <c r="CT100" s="939"/>
      <c r="CU100" s="939"/>
      <c r="CV100" s="939"/>
      <c r="CW100" s="939"/>
      <c r="CX100" s="939"/>
      <c r="CY100" s="939"/>
      <c r="CZ100" s="939"/>
      <c r="DA100" s="939"/>
      <c r="DB100" s="939"/>
      <c r="DC100" s="939"/>
      <c r="DD100" s="939"/>
      <c r="DE100" s="939"/>
      <c r="DF100" s="939"/>
      <c r="DG100" s="939"/>
      <c r="DH100" s="939"/>
      <c r="DI100" s="939"/>
      <c r="DJ100" s="939"/>
      <c r="DK100" s="939"/>
      <c r="DL100" s="939"/>
      <c r="DM100" s="939"/>
      <c r="DN100" s="939"/>
      <c r="DO100" s="939"/>
      <c r="DP100" s="939"/>
      <c r="DQ100" s="939"/>
      <c r="DR100" s="939"/>
      <c r="DS100" s="939"/>
      <c r="DT100" s="939"/>
      <c r="DU100" s="939"/>
      <c r="DV100" s="939"/>
      <c r="DW100" s="939"/>
      <c r="DX100" s="939"/>
      <c r="DY100" s="939"/>
      <c r="DZ100" s="939"/>
      <c r="EA100" s="939"/>
      <c r="EB100" s="939"/>
      <c r="EC100" s="939"/>
      <c r="ED100" s="939"/>
      <c r="EE100" s="939"/>
      <c r="EF100" s="939"/>
      <c r="EG100" s="939"/>
      <c r="EH100" s="939"/>
      <c r="EI100" s="939"/>
      <c r="EJ100" s="939"/>
      <c r="EK100" s="939"/>
      <c r="EL100" s="939"/>
      <c r="EM100" s="939"/>
      <c r="EN100" s="939"/>
      <c r="EO100" s="939"/>
      <c r="EP100" s="939"/>
      <c r="EQ100" s="939"/>
      <c r="ER100" s="939"/>
      <c r="ES100" s="939"/>
      <c r="ET100" s="939"/>
      <c r="EU100" s="939"/>
      <c r="EV100" s="939"/>
      <c r="EW100" s="939"/>
      <c r="EX100" s="939"/>
      <c r="EY100" s="939"/>
      <c r="EZ100" s="939"/>
      <c r="FA100" s="939"/>
      <c r="FB100" s="939"/>
      <c r="FC100" s="939"/>
      <c r="FD100" s="939"/>
      <c r="FE100" s="939"/>
      <c r="FF100" s="939"/>
      <c r="FG100" s="939"/>
      <c r="FH100" s="939"/>
      <c r="FI100" s="939"/>
      <c r="FJ100" s="939"/>
      <c r="FK100" s="939"/>
      <c r="FL100" s="939"/>
      <c r="FM100" s="939"/>
      <c r="FN100" s="939"/>
      <c r="FO100" s="939"/>
      <c r="FP100" s="939"/>
      <c r="FQ100" s="939"/>
      <c r="FR100" s="939"/>
      <c r="FS100" s="939"/>
      <c r="FT100" s="939"/>
      <c r="FU100" s="939"/>
      <c r="FV100" s="939"/>
      <c r="FW100" s="939"/>
      <c r="FX100" s="939"/>
      <c r="FY100" s="939"/>
      <c r="FZ100" s="939"/>
      <c r="GA100" s="939"/>
      <c r="GB100" s="939"/>
      <c r="GC100" s="939"/>
      <c r="GD100" s="939"/>
      <c r="GE100" s="939"/>
      <c r="GF100" s="939"/>
      <c r="GG100" s="939"/>
      <c r="GH100" s="939"/>
      <c r="GI100" s="939"/>
      <c r="GJ100" s="939"/>
      <c r="GK100" s="939"/>
      <c r="GL100" s="939"/>
      <c r="GM100" s="939"/>
      <c r="GN100" s="939"/>
      <c r="GO100" s="939"/>
      <c r="GP100" s="939"/>
      <c r="GQ100" s="939"/>
      <c r="GR100" s="939"/>
      <c r="GS100" s="939"/>
      <c r="GT100" s="939"/>
      <c r="GU100" s="939"/>
      <c r="GV100" s="939"/>
      <c r="GW100" s="939"/>
      <c r="GX100" s="939"/>
      <c r="GY100" s="939"/>
      <c r="GZ100" s="939"/>
      <c r="HA100" s="939"/>
      <c r="HB100" s="939"/>
      <c r="HC100" s="939"/>
      <c r="HD100" s="939"/>
      <c r="HE100" s="939"/>
      <c r="HF100" s="939"/>
      <c r="HG100" s="939"/>
      <c r="HH100" s="939"/>
      <c r="HI100" s="939"/>
      <c r="HJ100" s="939"/>
      <c r="HK100" s="939"/>
      <c r="HL100" s="939"/>
      <c r="HM100" s="939"/>
      <c r="HN100" s="939"/>
      <c r="HO100" s="939"/>
      <c r="HP100" s="939"/>
      <c r="HQ100" s="939"/>
      <c r="HR100" s="939"/>
      <c r="HS100" s="939"/>
      <c r="HT100" s="939"/>
      <c r="HU100" s="939"/>
      <c r="HV100" s="939"/>
      <c r="HW100" s="939"/>
      <c r="HX100" s="939"/>
      <c r="HY100" s="939"/>
      <c r="HZ100" s="939"/>
      <c r="IA100" s="939"/>
      <c r="IB100" s="939"/>
      <c r="IC100" s="939"/>
      <c r="ID100" s="939"/>
      <c r="IE100" s="939"/>
      <c r="IF100" s="939"/>
      <c r="IG100" s="939"/>
      <c r="IH100" s="939"/>
      <c r="II100" s="939"/>
      <c r="IJ100" s="939"/>
      <c r="IK100" s="939"/>
      <c r="IL100" s="939"/>
      <c r="IM100" s="939"/>
      <c r="IN100" s="939"/>
      <c r="IO100" s="939"/>
      <c r="IP100" s="939"/>
      <c r="IQ100" s="939"/>
      <c r="IR100" s="939"/>
      <c r="IS100" s="939"/>
      <c r="IT100" s="939"/>
      <c r="IU100" s="939"/>
      <c r="IV100" s="939"/>
      <c r="IW100" s="939"/>
      <c r="IX100" s="939"/>
      <c r="IY100" s="939"/>
      <c r="IZ100" s="939"/>
      <c r="JA100" s="939"/>
      <c r="JB100" s="939"/>
      <c r="JC100" s="939"/>
      <c r="JD100" s="939"/>
      <c r="JE100" s="939"/>
      <c r="JF100" s="939"/>
      <c r="JG100" s="939"/>
      <c r="JH100" s="939"/>
      <c r="JI100" s="939"/>
      <c r="JJ100" s="939"/>
      <c r="JK100" s="939"/>
      <c r="JL100" s="939"/>
      <c r="JM100" s="939"/>
      <c r="JN100" s="939"/>
      <c r="JO100" s="939"/>
      <c r="JP100" s="939"/>
      <c r="JQ100" s="939"/>
      <c r="JR100" s="939"/>
      <c r="JS100" s="939"/>
      <c r="JT100" s="939"/>
      <c r="JU100" s="939"/>
      <c r="JV100" s="939"/>
      <c r="JW100" s="939"/>
      <c r="JX100" s="939"/>
      <c r="JY100" s="939"/>
      <c r="JZ100" s="939"/>
      <c r="KA100" s="939"/>
      <c r="KB100" s="939"/>
      <c r="KC100" s="939"/>
      <c r="KD100" s="939"/>
      <c r="KE100" s="939"/>
      <c r="KF100" s="939"/>
      <c r="KG100" s="939"/>
      <c r="KH100" s="939"/>
      <c r="KI100" s="939"/>
      <c r="KJ100" s="939"/>
      <c r="KK100" s="939"/>
      <c r="KL100" s="939"/>
      <c r="KM100" s="939"/>
      <c r="KN100" s="939"/>
      <c r="KO100" s="939"/>
      <c r="KP100" s="939"/>
      <c r="KQ100" s="939"/>
      <c r="KR100" s="939"/>
      <c r="KS100" s="939"/>
      <c r="KT100" s="939"/>
      <c r="KU100" s="939"/>
      <c r="KV100" s="939"/>
      <c r="KW100" s="939"/>
      <c r="KX100" s="939"/>
      <c r="KY100" s="939"/>
      <c r="KZ100" s="939"/>
      <c r="LA100" s="939"/>
      <c r="LB100" s="939"/>
      <c r="LC100" s="939"/>
      <c r="LD100" s="939"/>
      <c r="LE100" s="939"/>
      <c r="LF100" s="939"/>
      <c r="LG100" s="939"/>
      <c r="LH100" s="939"/>
      <c r="LI100" s="939"/>
      <c r="LJ100" s="939"/>
      <c r="LK100" s="939"/>
      <c r="LL100" s="939"/>
      <c r="LM100" s="939"/>
      <c r="LN100" s="939"/>
      <c r="LO100" s="939"/>
      <c r="LP100" s="939"/>
      <c r="LQ100" s="939"/>
      <c r="LR100" s="939"/>
      <c r="LS100" s="939"/>
      <c r="LT100" s="939"/>
      <c r="LU100" s="939"/>
      <c r="LV100" s="939"/>
      <c r="LW100" s="939"/>
      <c r="LX100" s="939"/>
      <c r="LY100" s="939"/>
      <c r="LZ100" s="939"/>
      <c r="MA100" s="939"/>
      <c r="MB100" s="939"/>
      <c r="MC100" s="939"/>
      <c r="MD100" s="939"/>
      <c r="ME100" s="939"/>
      <c r="MF100" s="939"/>
      <c r="MG100" s="939"/>
      <c r="MH100" s="939"/>
      <c r="MI100" s="939"/>
      <c r="MJ100" s="939"/>
      <c r="MK100" s="939"/>
      <c r="ML100" s="939"/>
      <c r="MM100" s="939"/>
      <c r="MN100" s="939"/>
      <c r="MO100" s="939"/>
      <c r="MP100" s="939"/>
      <c r="MQ100" s="939"/>
      <c r="MR100" s="939"/>
      <c r="MS100" s="939"/>
      <c r="MT100" s="939"/>
      <c r="MU100" s="939"/>
      <c r="MV100" s="939"/>
      <c r="MW100" s="939"/>
      <c r="MX100" s="939"/>
      <c r="MY100" s="939"/>
      <c r="MZ100" s="939"/>
      <c r="NA100" s="939"/>
      <c r="NB100" s="939"/>
      <c r="NC100" s="939"/>
      <c r="ND100" s="939"/>
      <c r="NE100" s="939"/>
      <c r="NF100" s="939"/>
      <c r="NG100" s="939"/>
      <c r="NH100" s="939"/>
      <c r="NI100" s="939"/>
      <c r="NJ100" s="939"/>
      <c r="NK100" s="939"/>
      <c r="NL100" s="939"/>
      <c r="NM100" s="939"/>
      <c r="NN100" s="939"/>
    </row>
    <row r="101" spans="1:378" s="958" customFormat="1" ht="18.5" hidden="1" outlineLevel="1">
      <c r="A101" s="987" t="str">
        <f t="shared" si="48"/>
        <v>6.10</v>
      </c>
      <c r="B101" s="943" t="s">
        <v>1472</v>
      </c>
      <c r="C101" s="1027" t="s">
        <v>1604</v>
      </c>
      <c r="D101" s="941"/>
      <c r="E101" s="935"/>
      <c r="F101" s="959">
        <v>46080</v>
      </c>
      <c r="G101" s="960">
        <f>IF(ISBLANK(F101)," - ",IF(H101=0,F101,WORKDAY.INTL(F101,H101,1,Data!$C$3:$C$57)))</f>
        <v>46199</v>
      </c>
      <c r="H101" s="936">
        <v>80</v>
      </c>
      <c r="I101" s="937">
        <v>0.01</v>
      </c>
      <c r="J101" s="937">
        <f t="shared" ca="1" si="49"/>
        <v>3.3613445378151259E-2</v>
      </c>
      <c r="K101" s="938"/>
      <c r="L101" s="955"/>
      <c r="M101" s="955"/>
      <c r="N101" s="968"/>
      <c r="O101" s="939"/>
      <c r="P101" s="939"/>
      <c r="Q101" s="939"/>
      <c r="R101" s="939"/>
      <c r="S101" s="939"/>
      <c r="T101" s="939"/>
      <c r="U101" s="939"/>
      <c r="V101" s="939"/>
      <c r="W101" s="939"/>
      <c r="X101" s="939"/>
      <c r="Y101" s="939"/>
      <c r="Z101" s="939"/>
      <c r="AA101" s="939"/>
      <c r="AB101" s="939"/>
      <c r="AC101" s="939"/>
      <c r="AD101" s="939"/>
      <c r="AE101" s="939"/>
      <c r="AF101" s="939"/>
      <c r="AG101" s="939"/>
      <c r="AH101" s="939"/>
      <c r="AI101" s="939"/>
      <c r="AJ101" s="939"/>
      <c r="AK101" s="939"/>
      <c r="AL101" s="939"/>
      <c r="AM101" s="939"/>
      <c r="AN101" s="939"/>
      <c r="AO101" s="939"/>
      <c r="AP101" s="939"/>
      <c r="AQ101" s="939"/>
      <c r="AR101" s="939"/>
      <c r="AS101" s="939"/>
      <c r="AT101" s="939"/>
      <c r="AU101" s="939"/>
      <c r="AV101" s="939"/>
      <c r="AW101" s="939"/>
      <c r="AX101" s="939"/>
      <c r="AY101" s="939"/>
      <c r="AZ101" s="939"/>
      <c r="BA101" s="939"/>
      <c r="BB101" s="939"/>
      <c r="BC101" s="939"/>
      <c r="BD101" s="939"/>
      <c r="BE101" s="939"/>
      <c r="BF101" s="939"/>
      <c r="BG101" s="939"/>
      <c r="BH101" s="939"/>
      <c r="BI101" s="939"/>
      <c r="BJ101" s="939"/>
      <c r="BK101" s="939"/>
      <c r="BL101" s="939"/>
      <c r="BM101" s="939"/>
      <c r="BN101" s="939"/>
      <c r="BO101" s="939"/>
      <c r="BP101" s="939"/>
      <c r="BQ101" s="939"/>
      <c r="BR101" s="939"/>
      <c r="BS101" s="939"/>
      <c r="BT101" s="939"/>
      <c r="BU101" s="939"/>
      <c r="BV101" s="939"/>
      <c r="BW101" s="939"/>
      <c r="BX101" s="939"/>
      <c r="BY101" s="939"/>
      <c r="BZ101" s="939"/>
      <c r="CA101" s="939"/>
      <c r="CB101" s="939"/>
      <c r="CC101" s="939"/>
      <c r="CD101" s="939"/>
      <c r="CE101" s="939"/>
      <c r="CF101" s="939"/>
      <c r="CG101" s="939"/>
      <c r="CH101" s="939"/>
      <c r="CI101" s="939"/>
      <c r="CJ101" s="939"/>
      <c r="CK101" s="939"/>
      <c r="CL101" s="939"/>
      <c r="CM101" s="939"/>
      <c r="CN101" s="939"/>
      <c r="CO101" s="939"/>
      <c r="CP101" s="939"/>
      <c r="CQ101" s="939"/>
      <c r="CR101" s="939"/>
      <c r="CS101" s="939"/>
      <c r="CT101" s="939"/>
      <c r="CU101" s="939"/>
      <c r="CV101" s="939"/>
      <c r="CW101" s="939"/>
      <c r="CX101" s="939"/>
      <c r="CY101" s="939"/>
      <c r="CZ101" s="939"/>
      <c r="DA101" s="939"/>
      <c r="DB101" s="939"/>
      <c r="DC101" s="939"/>
      <c r="DD101" s="939"/>
      <c r="DE101" s="939"/>
      <c r="DF101" s="939"/>
      <c r="DG101" s="939"/>
      <c r="DH101" s="939"/>
      <c r="DI101" s="939"/>
      <c r="DJ101" s="939"/>
      <c r="DK101" s="939"/>
      <c r="DL101" s="939"/>
      <c r="DM101" s="939"/>
      <c r="DN101" s="939"/>
      <c r="DO101" s="939"/>
      <c r="DP101" s="939"/>
      <c r="DQ101" s="939"/>
      <c r="DR101" s="939"/>
      <c r="DS101" s="939"/>
      <c r="DT101" s="939"/>
      <c r="DU101" s="939"/>
      <c r="DV101" s="939"/>
      <c r="DW101" s="939"/>
      <c r="DX101" s="939"/>
      <c r="DY101" s="939"/>
      <c r="DZ101" s="939"/>
      <c r="EA101" s="939"/>
      <c r="EB101" s="939"/>
      <c r="EC101" s="939"/>
      <c r="ED101" s="939"/>
      <c r="EE101" s="939"/>
      <c r="EF101" s="939"/>
      <c r="EG101" s="939"/>
      <c r="EH101" s="939"/>
      <c r="EI101" s="939"/>
      <c r="EJ101" s="939"/>
      <c r="EK101" s="939"/>
      <c r="EL101" s="939"/>
      <c r="EM101" s="939"/>
      <c r="EN101" s="939"/>
      <c r="EO101" s="939"/>
      <c r="EP101" s="939"/>
      <c r="EQ101" s="939"/>
      <c r="ER101" s="939"/>
      <c r="ES101" s="939"/>
      <c r="ET101" s="939"/>
      <c r="EU101" s="939"/>
      <c r="EV101" s="939"/>
      <c r="EW101" s="939"/>
      <c r="EX101" s="939"/>
      <c r="EY101" s="939"/>
      <c r="EZ101" s="939"/>
      <c r="FA101" s="939"/>
      <c r="FB101" s="939"/>
      <c r="FC101" s="939"/>
      <c r="FD101" s="939"/>
      <c r="FE101" s="939"/>
      <c r="FF101" s="939"/>
      <c r="FG101" s="939"/>
      <c r="FH101" s="939"/>
      <c r="FI101" s="939"/>
      <c r="FJ101" s="939"/>
      <c r="FK101" s="939"/>
      <c r="FL101" s="939"/>
      <c r="FM101" s="939"/>
      <c r="FN101" s="939"/>
      <c r="FO101" s="939"/>
      <c r="FP101" s="939"/>
      <c r="FQ101" s="939"/>
      <c r="FR101" s="939"/>
      <c r="FS101" s="939"/>
      <c r="FT101" s="939"/>
      <c r="FU101" s="939"/>
      <c r="FV101" s="939"/>
      <c r="FW101" s="939"/>
      <c r="FX101" s="939"/>
      <c r="FY101" s="939"/>
      <c r="FZ101" s="939"/>
      <c r="GA101" s="939"/>
      <c r="GB101" s="939"/>
      <c r="GC101" s="939"/>
      <c r="GD101" s="939"/>
      <c r="GE101" s="939"/>
      <c r="GF101" s="939"/>
      <c r="GG101" s="939"/>
      <c r="GH101" s="939"/>
      <c r="GI101" s="939"/>
      <c r="GJ101" s="939"/>
      <c r="GK101" s="939"/>
      <c r="GL101" s="939"/>
      <c r="GM101" s="939"/>
      <c r="GN101" s="939"/>
      <c r="GO101" s="939"/>
      <c r="GP101" s="939"/>
      <c r="GQ101" s="939"/>
      <c r="GR101" s="939"/>
      <c r="GS101" s="939"/>
      <c r="GT101" s="939"/>
      <c r="GU101" s="939"/>
      <c r="GV101" s="939"/>
      <c r="GW101" s="939"/>
      <c r="GX101" s="939"/>
      <c r="GY101" s="939"/>
      <c r="GZ101" s="939"/>
      <c r="HA101" s="939"/>
      <c r="HB101" s="939"/>
      <c r="HC101" s="939"/>
      <c r="HD101" s="939"/>
      <c r="HE101" s="939"/>
      <c r="HF101" s="939"/>
      <c r="HG101" s="939"/>
      <c r="HH101" s="939"/>
      <c r="HI101" s="939"/>
      <c r="HJ101" s="939"/>
      <c r="HK101" s="939"/>
      <c r="HL101" s="939"/>
      <c r="HM101" s="939"/>
      <c r="HN101" s="939"/>
      <c r="HO101" s="939"/>
      <c r="HP101" s="939"/>
      <c r="HQ101" s="939"/>
      <c r="HR101" s="939"/>
      <c r="HS101" s="939"/>
      <c r="HT101" s="939"/>
      <c r="HU101" s="939"/>
      <c r="HV101" s="939"/>
      <c r="HW101" s="939"/>
      <c r="HX101" s="939"/>
      <c r="HY101" s="939"/>
      <c r="HZ101" s="939"/>
      <c r="IA101" s="939"/>
      <c r="IB101" s="939"/>
      <c r="IC101" s="939"/>
      <c r="ID101" s="939"/>
      <c r="IE101" s="939"/>
      <c r="IF101" s="939"/>
      <c r="IG101" s="939"/>
      <c r="IH101" s="939"/>
      <c r="II101" s="939"/>
      <c r="IJ101" s="939"/>
      <c r="IK101" s="939"/>
      <c r="IL101" s="939"/>
      <c r="IM101" s="939"/>
      <c r="IN101" s="939"/>
      <c r="IO101" s="939"/>
      <c r="IP101" s="939"/>
      <c r="IQ101" s="939"/>
      <c r="IR101" s="939"/>
      <c r="IS101" s="939"/>
      <c r="IT101" s="939"/>
      <c r="IU101" s="939"/>
      <c r="IV101" s="939"/>
      <c r="IW101" s="939"/>
      <c r="IX101" s="939"/>
      <c r="IY101" s="939"/>
      <c r="IZ101" s="939"/>
      <c r="JA101" s="939"/>
      <c r="JB101" s="939"/>
      <c r="JC101" s="939"/>
      <c r="JD101" s="939"/>
      <c r="JE101" s="939"/>
      <c r="JF101" s="939"/>
      <c r="JG101" s="939"/>
      <c r="JH101" s="939"/>
      <c r="JI101" s="939"/>
      <c r="JJ101" s="939"/>
      <c r="JK101" s="939"/>
      <c r="JL101" s="939"/>
      <c r="JM101" s="939"/>
      <c r="JN101" s="939"/>
      <c r="JO101" s="939"/>
      <c r="JP101" s="939"/>
      <c r="JQ101" s="939"/>
      <c r="JR101" s="939"/>
      <c r="JS101" s="939"/>
      <c r="JT101" s="939"/>
      <c r="JU101" s="939"/>
      <c r="JV101" s="939"/>
      <c r="JW101" s="939"/>
      <c r="JX101" s="939"/>
      <c r="JY101" s="939"/>
      <c r="JZ101" s="939"/>
      <c r="KA101" s="939"/>
      <c r="KB101" s="939"/>
      <c r="KC101" s="939"/>
      <c r="KD101" s="939"/>
      <c r="KE101" s="939"/>
      <c r="KF101" s="939"/>
      <c r="KG101" s="939"/>
      <c r="KH101" s="939"/>
      <c r="KI101" s="939"/>
      <c r="KJ101" s="939"/>
      <c r="KK101" s="939"/>
      <c r="KL101" s="939"/>
      <c r="KM101" s="939"/>
      <c r="KN101" s="939"/>
      <c r="KO101" s="939"/>
      <c r="KP101" s="939"/>
      <c r="KQ101" s="939"/>
      <c r="KR101" s="939"/>
      <c r="KS101" s="939"/>
      <c r="KT101" s="939"/>
      <c r="KU101" s="939"/>
      <c r="KV101" s="939"/>
      <c r="KW101" s="939"/>
      <c r="KX101" s="939"/>
      <c r="KY101" s="939"/>
      <c r="KZ101" s="939"/>
      <c r="LA101" s="939"/>
      <c r="LB101" s="939"/>
      <c r="LC101" s="939"/>
      <c r="LD101" s="939"/>
      <c r="LE101" s="939"/>
      <c r="LF101" s="939"/>
      <c r="LG101" s="939"/>
      <c r="LH101" s="939"/>
      <c r="LI101" s="939"/>
      <c r="LJ101" s="939"/>
      <c r="LK101" s="939"/>
      <c r="LL101" s="939"/>
      <c r="LM101" s="939"/>
      <c r="LN101" s="939"/>
      <c r="LO101" s="939"/>
      <c r="LP101" s="939"/>
      <c r="LQ101" s="939"/>
      <c r="LR101" s="939"/>
      <c r="LS101" s="939"/>
      <c r="LT101" s="939"/>
      <c r="LU101" s="939"/>
      <c r="LV101" s="939"/>
      <c r="LW101" s="939"/>
      <c r="LX101" s="939"/>
      <c r="LY101" s="939"/>
      <c r="LZ101" s="939"/>
      <c r="MA101" s="939"/>
      <c r="MB101" s="939"/>
      <c r="MC101" s="939"/>
      <c r="MD101" s="939"/>
      <c r="ME101" s="939"/>
      <c r="MF101" s="939"/>
      <c r="MG101" s="939"/>
      <c r="MH101" s="939"/>
      <c r="MI101" s="939"/>
      <c r="MJ101" s="939"/>
      <c r="MK101" s="939"/>
      <c r="ML101" s="939"/>
      <c r="MM101" s="939"/>
      <c r="MN101" s="939"/>
      <c r="MO101" s="939"/>
      <c r="MP101" s="939"/>
      <c r="MQ101" s="939"/>
      <c r="MR101" s="939"/>
      <c r="MS101" s="939"/>
      <c r="MT101" s="939"/>
      <c r="MU101" s="939"/>
      <c r="MV101" s="939"/>
      <c r="MW101" s="939"/>
      <c r="MX101" s="939"/>
      <c r="MY101" s="939"/>
      <c r="MZ101" s="939"/>
      <c r="NA101" s="939"/>
      <c r="NB101" s="939"/>
      <c r="NC101" s="939"/>
      <c r="ND101" s="939"/>
      <c r="NE101" s="939"/>
      <c r="NF101" s="939"/>
      <c r="NG101" s="939"/>
      <c r="NH101" s="939"/>
      <c r="NI101" s="939"/>
      <c r="NJ101" s="939"/>
      <c r="NK101" s="939"/>
      <c r="NL101" s="939"/>
      <c r="NM101" s="939"/>
      <c r="NN101" s="939"/>
    </row>
    <row r="102" spans="1:378" s="958" customFormat="1" ht="18.5" hidden="1" outlineLevel="1">
      <c r="A102" s="987" t="str">
        <f t="shared" si="48"/>
        <v>6.11</v>
      </c>
      <c r="B102" s="940" t="s">
        <v>1473</v>
      </c>
      <c r="C102" s="1027" t="s">
        <v>1605</v>
      </c>
      <c r="D102" s="941"/>
      <c r="E102" s="935"/>
      <c r="F102" s="959">
        <v>46079</v>
      </c>
      <c r="G102" s="960">
        <f>IF(ISBLANK(F102)," - ",IF(H102=0,F102,WORKDAY.INTL(F102,H102,1,Data!$C$3:$C$57)))</f>
        <v>46132</v>
      </c>
      <c r="H102" s="936">
        <v>35</v>
      </c>
      <c r="I102" s="937">
        <v>0.05</v>
      </c>
      <c r="J102" s="937">
        <f t="shared" ca="1" si="49"/>
        <v>9.4339622641509441E-2</v>
      </c>
      <c r="K102" s="938"/>
      <c r="L102" s="955"/>
      <c r="M102" s="955"/>
      <c r="N102" s="968"/>
      <c r="O102" s="939"/>
      <c r="P102" s="939"/>
      <c r="Q102" s="939"/>
      <c r="R102" s="939"/>
      <c r="S102" s="939"/>
      <c r="T102" s="939"/>
      <c r="U102" s="939"/>
      <c r="V102" s="939"/>
      <c r="W102" s="939"/>
      <c r="X102" s="939"/>
      <c r="Y102" s="939"/>
      <c r="Z102" s="939"/>
      <c r="AA102" s="939"/>
      <c r="AB102" s="939"/>
      <c r="AC102" s="939"/>
      <c r="AD102" s="939"/>
      <c r="AE102" s="939"/>
      <c r="AF102" s="939"/>
      <c r="AG102" s="939"/>
      <c r="AH102" s="939"/>
      <c r="AI102" s="939"/>
      <c r="AJ102" s="939"/>
      <c r="AK102" s="939"/>
      <c r="AL102" s="939"/>
      <c r="AM102" s="939"/>
      <c r="AN102" s="939"/>
      <c r="AO102" s="939"/>
      <c r="AP102" s="939"/>
      <c r="AQ102" s="939"/>
      <c r="AR102" s="939"/>
      <c r="AS102" s="939"/>
      <c r="AT102" s="939"/>
      <c r="AU102" s="939"/>
      <c r="AV102" s="939"/>
      <c r="AW102" s="939"/>
      <c r="AX102" s="939"/>
      <c r="AY102" s="939"/>
      <c r="AZ102" s="939"/>
      <c r="BA102" s="939"/>
      <c r="BB102" s="939"/>
      <c r="BC102" s="939"/>
      <c r="BD102" s="939"/>
      <c r="BE102" s="939"/>
      <c r="BF102" s="939"/>
      <c r="BG102" s="939"/>
      <c r="BH102" s="939"/>
      <c r="BI102" s="939"/>
      <c r="BJ102" s="939"/>
      <c r="BK102" s="939"/>
      <c r="BL102" s="939"/>
      <c r="BM102" s="939"/>
      <c r="BN102" s="939"/>
      <c r="BO102" s="939"/>
      <c r="BP102" s="939"/>
      <c r="BQ102" s="939"/>
      <c r="BR102" s="939"/>
      <c r="BS102" s="939"/>
      <c r="BT102" s="939"/>
      <c r="BU102" s="939"/>
      <c r="BV102" s="939"/>
      <c r="BW102" s="939"/>
      <c r="BX102" s="939"/>
      <c r="BY102" s="939"/>
      <c r="BZ102" s="939"/>
      <c r="CA102" s="939"/>
      <c r="CB102" s="939"/>
      <c r="CC102" s="939"/>
      <c r="CD102" s="939"/>
      <c r="CE102" s="939"/>
      <c r="CF102" s="939"/>
      <c r="CG102" s="939"/>
      <c r="CH102" s="939"/>
      <c r="CI102" s="939"/>
      <c r="CJ102" s="939"/>
      <c r="CK102" s="939"/>
      <c r="CL102" s="939"/>
      <c r="CM102" s="939"/>
      <c r="CN102" s="939"/>
      <c r="CO102" s="939"/>
      <c r="CP102" s="939"/>
      <c r="CQ102" s="939"/>
      <c r="CR102" s="939"/>
      <c r="CS102" s="939"/>
      <c r="CT102" s="939"/>
      <c r="CU102" s="939"/>
      <c r="CV102" s="939"/>
      <c r="CW102" s="939"/>
      <c r="CX102" s="939"/>
      <c r="CY102" s="939"/>
      <c r="CZ102" s="939"/>
      <c r="DA102" s="939"/>
      <c r="DB102" s="939"/>
      <c r="DC102" s="939"/>
      <c r="DD102" s="939"/>
      <c r="DE102" s="939"/>
      <c r="DF102" s="939"/>
      <c r="DG102" s="939"/>
      <c r="DH102" s="939"/>
      <c r="DI102" s="939"/>
      <c r="DJ102" s="939"/>
      <c r="DK102" s="939"/>
      <c r="DL102" s="939"/>
      <c r="DM102" s="939"/>
      <c r="DN102" s="939"/>
      <c r="DO102" s="939"/>
      <c r="DP102" s="939"/>
      <c r="DQ102" s="939"/>
      <c r="DR102" s="939"/>
      <c r="DS102" s="939"/>
      <c r="DT102" s="939"/>
      <c r="DU102" s="939"/>
      <c r="DV102" s="939"/>
      <c r="DW102" s="939"/>
      <c r="DX102" s="939"/>
      <c r="DY102" s="939"/>
      <c r="DZ102" s="939"/>
      <c r="EA102" s="939"/>
      <c r="EB102" s="939"/>
      <c r="EC102" s="939"/>
      <c r="ED102" s="939"/>
      <c r="EE102" s="939"/>
      <c r="EF102" s="939"/>
      <c r="EG102" s="939"/>
      <c r="EH102" s="939"/>
      <c r="EI102" s="939"/>
      <c r="EJ102" s="939"/>
      <c r="EK102" s="939"/>
      <c r="EL102" s="939"/>
      <c r="EM102" s="939"/>
      <c r="EN102" s="939"/>
      <c r="EO102" s="939"/>
      <c r="EP102" s="939"/>
      <c r="EQ102" s="939"/>
      <c r="ER102" s="939"/>
      <c r="ES102" s="939"/>
      <c r="ET102" s="939"/>
      <c r="EU102" s="939"/>
      <c r="EV102" s="939"/>
      <c r="EW102" s="939"/>
      <c r="EX102" s="939"/>
      <c r="EY102" s="939"/>
      <c r="EZ102" s="939"/>
      <c r="FA102" s="939"/>
      <c r="FB102" s="939"/>
      <c r="FC102" s="939"/>
      <c r="FD102" s="939"/>
      <c r="FE102" s="939"/>
      <c r="FF102" s="939"/>
      <c r="FG102" s="939"/>
      <c r="FH102" s="939"/>
      <c r="FI102" s="939"/>
      <c r="FJ102" s="939"/>
      <c r="FK102" s="939"/>
      <c r="FL102" s="939"/>
      <c r="FM102" s="939"/>
      <c r="FN102" s="939"/>
      <c r="FO102" s="939"/>
      <c r="FP102" s="939"/>
      <c r="FQ102" s="939"/>
      <c r="FR102" s="939"/>
      <c r="FS102" s="939"/>
      <c r="FT102" s="939"/>
      <c r="FU102" s="939"/>
      <c r="FV102" s="939"/>
      <c r="FW102" s="939"/>
      <c r="FX102" s="939"/>
      <c r="FY102" s="939"/>
      <c r="FZ102" s="939"/>
      <c r="GA102" s="939"/>
      <c r="GB102" s="939"/>
      <c r="GC102" s="939"/>
      <c r="GD102" s="939"/>
      <c r="GE102" s="939"/>
      <c r="GF102" s="939"/>
      <c r="GG102" s="939"/>
      <c r="GH102" s="939"/>
      <c r="GI102" s="939"/>
      <c r="GJ102" s="939"/>
      <c r="GK102" s="939"/>
      <c r="GL102" s="939"/>
      <c r="GM102" s="939"/>
      <c r="GN102" s="939"/>
      <c r="GO102" s="939"/>
      <c r="GP102" s="939"/>
      <c r="GQ102" s="939"/>
      <c r="GR102" s="939"/>
      <c r="GS102" s="939"/>
      <c r="GT102" s="939"/>
      <c r="GU102" s="939"/>
      <c r="GV102" s="939"/>
      <c r="GW102" s="939"/>
      <c r="GX102" s="939"/>
      <c r="GY102" s="939"/>
      <c r="GZ102" s="939"/>
      <c r="HA102" s="939"/>
      <c r="HB102" s="939"/>
      <c r="HC102" s="939"/>
      <c r="HD102" s="939"/>
      <c r="HE102" s="939"/>
      <c r="HF102" s="939"/>
      <c r="HG102" s="939"/>
      <c r="HH102" s="939"/>
      <c r="HI102" s="939"/>
      <c r="HJ102" s="939"/>
      <c r="HK102" s="939"/>
      <c r="HL102" s="939"/>
      <c r="HM102" s="939"/>
      <c r="HN102" s="939"/>
      <c r="HO102" s="939"/>
      <c r="HP102" s="939"/>
      <c r="HQ102" s="939"/>
      <c r="HR102" s="939"/>
      <c r="HS102" s="939"/>
      <c r="HT102" s="939"/>
      <c r="HU102" s="939"/>
      <c r="HV102" s="939"/>
      <c r="HW102" s="939"/>
      <c r="HX102" s="939"/>
      <c r="HY102" s="939"/>
      <c r="HZ102" s="939"/>
      <c r="IA102" s="939"/>
      <c r="IB102" s="939"/>
      <c r="IC102" s="939"/>
      <c r="ID102" s="939"/>
      <c r="IE102" s="939"/>
      <c r="IF102" s="939"/>
      <c r="IG102" s="939"/>
      <c r="IH102" s="939"/>
      <c r="II102" s="939"/>
      <c r="IJ102" s="939"/>
      <c r="IK102" s="939"/>
      <c r="IL102" s="939"/>
      <c r="IM102" s="939"/>
      <c r="IN102" s="939"/>
      <c r="IO102" s="939"/>
      <c r="IP102" s="939"/>
      <c r="IQ102" s="939"/>
      <c r="IR102" s="939"/>
      <c r="IS102" s="939"/>
      <c r="IT102" s="939"/>
      <c r="IU102" s="939"/>
      <c r="IV102" s="939"/>
      <c r="IW102" s="939"/>
      <c r="IX102" s="939"/>
      <c r="IY102" s="939"/>
      <c r="IZ102" s="939"/>
      <c r="JA102" s="939"/>
      <c r="JB102" s="939"/>
      <c r="JC102" s="939"/>
      <c r="JD102" s="939"/>
      <c r="JE102" s="939"/>
      <c r="JF102" s="939"/>
      <c r="JG102" s="939"/>
      <c r="JH102" s="939"/>
      <c r="JI102" s="939"/>
      <c r="JJ102" s="939"/>
      <c r="JK102" s="939"/>
      <c r="JL102" s="939"/>
      <c r="JM102" s="939"/>
      <c r="JN102" s="939"/>
      <c r="JO102" s="939"/>
      <c r="JP102" s="939"/>
      <c r="JQ102" s="939"/>
      <c r="JR102" s="939"/>
      <c r="JS102" s="939"/>
      <c r="JT102" s="939"/>
      <c r="JU102" s="939"/>
      <c r="JV102" s="939"/>
      <c r="JW102" s="939"/>
      <c r="JX102" s="939"/>
      <c r="JY102" s="939"/>
      <c r="JZ102" s="939"/>
      <c r="KA102" s="939"/>
      <c r="KB102" s="939"/>
      <c r="KC102" s="939"/>
      <c r="KD102" s="939"/>
      <c r="KE102" s="939"/>
      <c r="KF102" s="939"/>
      <c r="KG102" s="939"/>
      <c r="KH102" s="939"/>
      <c r="KI102" s="939"/>
      <c r="KJ102" s="939"/>
      <c r="KK102" s="939"/>
      <c r="KL102" s="939"/>
      <c r="KM102" s="939"/>
      <c r="KN102" s="939"/>
      <c r="KO102" s="939"/>
      <c r="KP102" s="939"/>
      <c r="KQ102" s="939"/>
      <c r="KR102" s="939"/>
      <c r="KS102" s="939"/>
      <c r="KT102" s="939"/>
      <c r="KU102" s="939"/>
      <c r="KV102" s="939"/>
      <c r="KW102" s="939"/>
      <c r="KX102" s="939"/>
      <c r="KY102" s="939"/>
      <c r="KZ102" s="939"/>
      <c r="LA102" s="939"/>
      <c r="LB102" s="939"/>
      <c r="LC102" s="939"/>
      <c r="LD102" s="939"/>
      <c r="LE102" s="939"/>
      <c r="LF102" s="939"/>
      <c r="LG102" s="939"/>
      <c r="LH102" s="939"/>
      <c r="LI102" s="939"/>
      <c r="LJ102" s="939"/>
      <c r="LK102" s="939"/>
      <c r="LL102" s="939"/>
      <c r="LM102" s="939"/>
      <c r="LN102" s="939"/>
      <c r="LO102" s="939"/>
      <c r="LP102" s="939"/>
      <c r="LQ102" s="939"/>
      <c r="LR102" s="939"/>
      <c r="LS102" s="939"/>
      <c r="LT102" s="939"/>
      <c r="LU102" s="939"/>
      <c r="LV102" s="939"/>
      <c r="LW102" s="939"/>
      <c r="LX102" s="939"/>
      <c r="LY102" s="939"/>
      <c r="LZ102" s="939"/>
      <c r="MA102" s="939"/>
      <c r="MB102" s="939"/>
      <c r="MC102" s="939"/>
      <c r="MD102" s="939"/>
      <c r="ME102" s="939"/>
      <c r="MF102" s="939"/>
      <c r="MG102" s="939"/>
      <c r="MH102" s="939"/>
      <c r="MI102" s="939"/>
      <c r="MJ102" s="939"/>
      <c r="MK102" s="939"/>
      <c r="ML102" s="939"/>
      <c r="MM102" s="939"/>
      <c r="MN102" s="939"/>
      <c r="MO102" s="939"/>
      <c r="MP102" s="939"/>
      <c r="MQ102" s="939"/>
      <c r="MR102" s="939"/>
      <c r="MS102" s="939"/>
      <c r="MT102" s="939"/>
      <c r="MU102" s="939"/>
      <c r="MV102" s="939"/>
      <c r="MW102" s="939"/>
      <c r="MX102" s="939"/>
      <c r="MY102" s="939"/>
      <c r="MZ102" s="939"/>
      <c r="NA102" s="939"/>
      <c r="NB102" s="939"/>
      <c r="NC102" s="939"/>
      <c r="ND102" s="939"/>
      <c r="NE102" s="939"/>
      <c r="NF102" s="939"/>
      <c r="NG102" s="939"/>
      <c r="NH102" s="939"/>
      <c r="NI102" s="939"/>
      <c r="NJ102" s="939"/>
      <c r="NK102" s="939"/>
      <c r="NL102" s="939"/>
      <c r="NM102" s="939"/>
      <c r="NN102" s="939"/>
    </row>
    <row r="103" spans="1:378" s="958" customFormat="1" ht="18.5" hidden="1" outlineLevel="1">
      <c r="A103" s="987" t="str">
        <f t="shared" si="48"/>
        <v>6.12</v>
      </c>
      <c r="B103" s="940" t="s">
        <v>634</v>
      </c>
      <c r="C103" s="1027" t="s">
        <v>194</v>
      </c>
      <c r="D103" s="941"/>
      <c r="E103" s="935"/>
      <c r="F103" s="959">
        <v>46055</v>
      </c>
      <c r="G103" s="960">
        <f>IF(ISBLANK(F103)," - ",IF(H103=0,F103,WORKDAY.INTL(F103,H103,1,Data!$C$3:$C$57)))</f>
        <v>46157</v>
      </c>
      <c r="H103" s="936">
        <v>70</v>
      </c>
      <c r="I103" s="937">
        <v>0.25</v>
      </c>
      <c r="J103" s="937">
        <f t="shared" ca="1" si="49"/>
        <v>0.28431372549019607</v>
      </c>
      <c r="K103" s="938"/>
      <c r="L103" s="955"/>
      <c r="M103" s="955"/>
      <c r="N103" s="968"/>
      <c r="O103" s="939"/>
      <c r="P103" s="939"/>
      <c r="Q103" s="939"/>
      <c r="R103" s="939"/>
      <c r="S103" s="939"/>
      <c r="T103" s="939"/>
      <c r="U103" s="939"/>
      <c r="V103" s="939"/>
      <c r="W103" s="939"/>
      <c r="X103" s="939"/>
      <c r="Y103" s="939"/>
      <c r="Z103" s="939"/>
      <c r="AA103" s="939"/>
      <c r="AB103" s="939"/>
      <c r="AC103" s="939"/>
      <c r="AD103" s="939"/>
      <c r="AE103" s="939"/>
      <c r="AF103" s="939"/>
      <c r="AG103" s="939"/>
      <c r="AH103" s="939"/>
      <c r="AI103" s="939"/>
      <c r="AJ103" s="939"/>
      <c r="AK103" s="939"/>
      <c r="AL103" s="939"/>
      <c r="AM103" s="939"/>
      <c r="AN103" s="939"/>
      <c r="AO103" s="939"/>
      <c r="AP103" s="939"/>
      <c r="AQ103" s="939"/>
      <c r="AR103" s="939"/>
      <c r="AS103" s="939"/>
      <c r="AT103" s="939"/>
      <c r="AU103" s="939"/>
      <c r="AV103" s="939"/>
      <c r="AW103" s="939"/>
      <c r="AX103" s="939"/>
      <c r="AY103" s="939"/>
      <c r="AZ103" s="939"/>
      <c r="BA103" s="939"/>
      <c r="BB103" s="939"/>
      <c r="BC103" s="939"/>
      <c r="BD103" s="939"/>
      <c r="BE103" s="939"/>
      <c r="BF103" s="939"/>
      <c r="BG103" s="939"/>
      <c r="BH103" s="939"/>
      <c r="BI103" s="939"/>
      <c r="BJ103" s="939"/>
      <c r="BK103" s="939"/>
      <c r="BL103" s="939"/>
      <c r="BM103" s="939"/>
      <c r="BN103" s="939"/>
      <c r="BO103" s="939"/>
      <c r="BP103" s="939"/>
      <c r="BQ103" s="939"/>
      <c r="BR103" s="939"/>
      <c r="BS103" s="939"/>
      <c r="BT103" s="939"/>
      <c r="BU103" s="939"/>
      <c r="BV103" s="939"/>
      <c r="BW103" s="939"/>
      <c r="BX103" s="939"/>
      <c r="BY103" s="939"/>
      <c r="BZ103" s="939"/>
      <c r="CA103" s="939"/>
      <c r="CB103" s="939"/>
      <c r="CC103" s="939"/>
      <c r="CD103" s="939"/>
      <c r="CE103" s="939"/>
      <c r="CF103" s="939"/>
      <c r="CG103" s="939"/>
      <c r="CH103" s="939"/>
      <c r="CI103" s="939"/>
      <c r="CJ103" s="939"/>
      <c r="CK103" s="939"/>
      <c r="CL103" s="939"/>
      <c r="CM103" s="939"/>
      <c r="CN103" s="939"/>
      <c r="CO103" s="939"/>
      <c r="CP103" s="939"/>
      <c r="CQ103" s="939"/>
      <c r="CR103" s="939"/>
      <c r="CS103" s="939"/>
      <c r="CT103" s="939"/>
      <c r="CU103" s="939"/>
      <c r="CV103" s="939"/>
      <c r="CW103" s="939"/>
      <c r="CX103" s="939"/>
      <c r="CY103" s="939"/>
      <c r="CZ103" s="939"/>
      <c r="DA103" s="939"/>
      <c r="DB103" s="939"/>
      <c r="DC103" s="939"/>
      <c r="DD103" s="939"/>
      <c r="DE103" s="939"/>
      <c r="DF103" s="939"/>
      <c r="DG103" s="939"/>
      <c r="DH103" s="939"/>
      <c r="DI103" s="939"/>
      <c r="DJ103" s="939"/>
      <c r="DK103" s="939"/>
      <c r="DL103" s="939"/>
      <c r="DM103" s="939"/>
      <c r="DN103" s="939"/>
      <c r="DO103" s="939"/>
      <c r="DP103" s="939"/>
      <c r="DQ103" s="939"/>
      <c r="DR103" s="939"/>
      <c r="DS103" s="939"/>
      <c r="DT103" s="939"/>
      <c r="DU103" s="939"/>
      <c r="DV103" s="939"/>
      <c r="DW103" s="939"/>
      <c r="DX103" s="939"/>
      <c r="DY103" s="939"/>
      <c r="DZ103" s="939"/>
      <c r="EA103" s="939"/>
      <c r="EB103" s="939"/>
      <c r="EC103" s="939"/>
      <c r="ED103" s="939"/>
      <c r="EE103" s="939"/>
      <c r="EF103" s="939"/>
      <c r="EG103" s="939"/>
      <c r="EH103" s="939"/>
      <c r="EI103" s="939"/>
      <c r="EJ103" s="939"/>
      <c r="EK103" s="939"/>
      <c r="EL103" s="939"/>
      <c r="EM103" s="939"/>
      <c r="EN103" s="939"/>
      <c r="EO103" s="939"/>
      <c r="EP103" s="939"/>
      <c r="EQ103" s="939"/>
      <c r="ER103" s="939"/>
      <c r="ES103" s="939"/>
      <c r="ET103" s="939"/>
      <c r="EU103" s="939"/>
      <c r="EV103" s="939"/>
      <c r="EW103" s="939"/>
      <c r="EX103" s="939"/>
      <c r="EY103" s="939"/>
      <c r="EZ103" s="939"/>
      <c r="FA103" s="939"/>
      <c r="FB103" s="939"/>
      <c r="FC103" s="939"/>
      <c r="FD103" s="939"/>
      <c r="FE103" s="939"/>
      <c r="FF103" s="939"/>
      <c r="FG103" s="939"/>
      <c r="FH103" s="939"/>
      <c r="FI103" s="939"/>
      <c r="FJ103" s="939"/>
      <c r="FK103" s="939"/>
      <c r="FL103" s="939"/>
      <c r="FM103" s="939"/>
      <c r="FN103" s="939"/>
      <c r="FO103" s="939"/>
      <c r="FP103" s="939"/>
      <c r="FQ103" s="939"/>
      <c r="FR103" s="939"/>
      <c r="FS103" s="939"/>
      <c r="FT103" s="939"/>
      <c r="FU103" s="939"/>
      <c r="FV103" s="939"/>
      <c r="FW103" s="939"/>
      <c r="FX103" s="939"/>
      <c r="FY103" s="939"/>
      <c r="FZ103" s="939"/>
      <c r="GA103" s="939"/>
      <c r="GB103" s="939"/>
      <c r="GC103" s="939"/>
      <c r="GD103" s="939"/>
      <c r="GE103" s="939"/>
      <c r="GF103" s="939"/>
      <c r="GG103" s="939"/>
      <c r="GH103" s="939"/>
      <c r="GI103" s="939"/>
      <c r="GJ103" s="939"/>
      <c r="GK103" s="939"/>
      <c r="GL103" s="939"/>
      <c r="GM103" s="939"/>
      <c r="GN103" s="939"/>
      <c r="GO103" s="939"/>
      <c r="GP103" s="939"/>
      <c r="GQ103" s="939"/>
      <c r="GR103" s="939"/>
      <c r="GS103" s="939"/>
      <c r="GT103" s="939"/>
      <c r="GU103" s="939"/>
      <c r="GV103" s="939"/>
      <c r="GW103" s="939"/>
      <c r="GX103" s="939"/>
      <c r="GY103" s="939"/>
      <c r="GZ103" s="939"/>
      <c r="HA103" s="939"/>
      <c r="HB103" s="939"/>
      <c r="HC103" s="939"/>
      <c r="HD103" s="939"/>
      <c r="HE103" s="939"/>
      <c r="HF103" s="939"/>
      <c r="HG103" s="939"/>
      <c r="HH103" s="939"/>
      <c r="HI103" s="939"/>
      <c r="HJ103" s="939"/>
      <c r="HK103" s="939"/>
      <c r="HL103" s="939"/>
      <c r="HM103" s="939"/>
      <c r="HN103" s="939"/>
      <c r="HO103" s="939"/>
      <c r="HP103" s="939"/>
      <c r="HQ103" s="939"/>
      <c r="HR103" s="939"/>
      <c r="HS103" s="939"/>
      <c r="HT103" s="939"/>
      <c r="HU103" s="939"/>
      <c r="HV103" s="939"/>
      <c r="HW103" s="939"/>
      <c r="HX103" s="939"/>
      <c r="HY103" s="939"/>
      <c r="HZ103" s="939"/>
      <c r="IA103" s="939"/>
      <c r="IB103" s="939"/>
      <c r="IC103" s="939"/>
      <c r="ID103" s="939"/>
      <c r="IE103" s="939"/>
      <c r="IF103" s="939"/>
      <c r="IG103" s="939"/>
      <c r="IH103" s="939"/>
      <c r="II103" s="939"/>
      <c r="IJ103" s="939"/>
      <c r="IK103" s="939"/>
      <c r="IL103" s="939"/>
      <c r="IM103" s="939"/>
      <c r="IN103" s="939"/>
      <c r="IO103" s="939"/>
      <c r="IP103" s="939"/>
      <c r="IQ103" s="939"/>
      <c r="IR103" s="939"/>
      <c r="IS103" s="939"/>
      <c r="IT103" s="939"/>
      <c r="IU103" s="939"/>
      <c r="IV103" s="939"/>
      <c r="IW103" s="939"/>
      <c r="IX103" s="939"/>
      <c r="IY103" s="939"/>
      <c r="IZ103" s="939"/>
      <c r="JA103" s="939"/>
      <c r="JB103" s="939"/>
      <c r="JC103" s="939"/>
      <c r="JD103" s="939"/>
      <c r="JE103" s="939"/>
      <c r="JF103" s="939"/>
      <c r="JG103" s="939"/>
      <c r="JH103" s="939"/>
      <c r="JI103" s="939"/>
      <c r="JJ103" s="939"/>
      <c r="JK103" s="939"/>
      <c r="JL103" s="939"/>
      <c r="JM103" s="939"/>
      <c r="JN103" s="939"/>
      <c r="JO103" s="939"/>
      <c r="JP103" s="939"/>
      <c r="JQ103" s="939"/>
      <c r="JR103" s="939"/>
      <c r="JS103" s="939"/>
      <c r="JT103" s="939"/>
      <c r="JU103" s="939"/>
      <c r="JV103" s="939"/>
      <c r="JW103" s="939"/>
      <c r="JX103" s="939"/>
      <c r="JY103" s="939"/>
      <c r="JZ103" s="939"/>
      <c r="KA103" s="939"/>
      <c r="KB103" s="939"/>
      <c r="KC103" s="939"/>
      <c r="KD103" s="939"/>
      <c r="KE103" s="939"/>
      <c r="KF103" s="939"/>
      <c r="KG103" s="939"/>
      <c r="KH103" s="939"/>
      <c r="KI103" s="939"/>
      <c r="KJ103" s="939"/>
      <c r="KK103" s="939"/>
      <c r="KL103" s="939"/>
      <c r="KM103" s="939"/>
      <c r="KN103" s="939"/>
      <c r="KO103" s="939"/>
      <c r="KP103" s="939"/>
      <c r="KQ103" s="939"/>
      <c r="KR103" s="939"/>
      <c r="KS103" s="939"/>
      <c r="KT103" s="939"/>
      <c r="KU103" s="939"/>
      <c r="KV103" s="939"/>
      <c r="KW103" s="939"/>
      <c r="KX103" s="939"/>
      <c r="KY103" s="939"/>
      <c r="KZ103" s="939"/>
      <c r="LA103" s="939"/>
      <c r="LB103" s="939"/>
      <c r="LC103" s="939"/>
      <c r="LD103" s="939"/>
      <c r="LE103" s="939"/>
      <c r="LF103" s="939"/>
      <c r="LG103" s="939"/>
      <c r="LH103" s="939"/>
      <c r="LI103" s="939"/>
      <c r="LJ103" s="939"/>
      <c r="LK103" s="939"/>
      <c r="LL103" s="939"/>
      <c r="LM103" s="939"/>
      <c r="LN103" s="939"/>
      <c r="LO103" s="939"/>
      <c r="LP103" s="939"/>
      <c r="LQ103" s="939"/>
      <c r="LR103" s="939"/>
      <c r="LS103" s="939"/>
      <c r="LT103" s="939"/>
      <c r="LU103" s="939"/>
      <c r="LV103" s="939"/>
      <c r="LW103" s="939"/>
      <c r="LX103" s="939"/>
      <c r="LY103" s="939"/>
      <c r="LZ103" s="939"/>
      <c r="MA103" s="939"/>
      <c r="MB103" s="939"/>
      <c r="MC103" s="939"/>
      <c r="MD103" s="939"/>
      <c r="ME103" s="939"/>
      <c r="MF103" s="939"/>
      <c r="MG103" s="939"/>
      <c r="MH103" s="939"/>
      <c r="MI103" s="939"/>
      <c r="MJ103" s="939"/>
      <c r="MK103" s="939"/>
      <c r="ML103" s="939"/>
      <c r="MM103" s="939"/>
      <c r="MN103" s="939"/>
      <c r="MO103" s="939"/>
      <c r="MP103" s="939"/>
      <c r="MQ103" s="939"/>
      <c r="MR103" s="939"/>
      <c r="MS103" s="939"/>
      <c r="MT103" s="939"/>
      <c r="MU103" s="939"/>
      <c r="MV103" s="939"/>
      <c r="MW103" s="939"/>
      <c r="MX103" s="939"/>
      <c r="MY103" s="939"/>
      <c r="MZ103" s="939"/>
      <c r="NA103" s="939"/>
      <c r="NB103" s="939"/>
      <c r="NC103" s="939"/>
      <c r="ND103" s="939"/>
      <c r="NE103" s="939"/>
      <c r="NF103" s="939"/>
      <c r="NG103" s="939"/>
      <c r="NH103" s="939"/>
      <c r="NI103" s="939"/>
      <c r="NJ103" s="939"/>
      <c r="NK103" s="939"/>
      <c r="NL103" s="939"/>
      <c r="NM103" s="939"/>
      <c r="NN103" s="939"/>
    </row>
    <row r="104" spans="1:378" s="958" customFormat="1" ht="18.5" hidden="1" outlineLevel="1">
      <c r="A104" s="987" t="str">
        <f t="shared" si="48"/>
        <v>6.13</v>
      </c>
      <c r="B104" s="964" t="s">
        <v>1474</v>
      </c>
      <c r="C104" s="1027"/>
      <c r="D104" s="941"/>
      <c r="E104" s="935"/>
      <c r="F104" s="959"/>
      <c r="G104" s="960"/>
      <c r="H104" s="936"/>
      <c r="I104" s="937"/>
      <c r="J104" s="937"/>
      <c r="K104" s="938"/>
      <c r="L104" s="955"/>
      <c r="M104" s="955"/>
      <c r="N104" s="968"/>
      <c r="O104" s="939"/>
      <c r="P104" s="939"/>
      <c r="Q104" s="939"/>
      <c r="R104" s="939"/>
      <c r="S104" s="939"/>
      <c r="T104" s="939"/>
      <c r="U104" s="939"/>
      <c r="V104" s="939"/>
      <c r="W104" s="939"/>
      <c r="X104" s="939"/>
      <c r="Y104" s="939"/>
      <c r="Z104" s="939"/>
      <c r="AA104" s="939"/>
      <c r="AB104" s="939"/>
      <c r="AC104" s="939"/>
      <c r="AD104" s="939"/>
      <c r="AE104" s="939"/>
      <c r="AF104" s="939"/>
      <c r="AG104" s="939"/>
      <c r="AH104" s="939"/>
      <c r="AI104" s="939"/>
      <c r="AJ104" s="939"/>
      <c r="AK104" s="939"/>
      <c r="AL104" s="939"/>
      <c r="AM104" s="939"/>
      <c r="AN104" s="939"/>
      <c r="AO104" s="939"/>
      <c r="AP104" s="939"/>
      <c r="AQ104" s="939"/>
      <c r="AR104" s="939"/>
      <c r="AS104" s="939"/>
      <c r="AT104" s="939"/>
      <c r="AU104" s="939"/>
      <c r="AV104" s="939"/>
      <c r="AW104" s="939"/>
      <c r="AX104" s="939"/>
      <c r="AY104" s="939"/>
      <c r="AZ104" s="939"/>
      <c r="BA104" s="939"/>
      <c r="BB104" s="939"/>
      <c r="BC104" s="939"/>
      <c r="BD104" s="939"/>
      <c r="BE104" s="939"/>
      <c r="BF104" s="939"/>
      <c r="BG104" s="939"/>
      <c r="BH104" s="939"/>
      <c r="BI104" s="939"/>
      <c r="BJ104" s="939"/>
      <c r="BK104" s="939"/>
      <c r="BL104" s="939"/>
      <c r="BM104" s="939"/>
      <c r="BN104" s="939"/>
      <c r="BO104" s="939"/>
      <c r="BP104" s="939"/>
      <c r="BQ104" s="939"/>
      <c r="BR104" s="939"/>
      <c r="BS104" s="939"/>
      <c r="BT104" s="939"/>
      <c r="BU104" s="939"/>
      <c r="BV104" s="939"/>
      <c r="BW104" s="939"/>
      <c r="BX104" s="939"/>
      <c r="BY104" s="939"/>
      <c r="BZ104" s="939"/>
      <c r="CA104" s="939"/>
      <c r="CB104" s="939"/>
      <c r="CC104" s="939"/>
      <c r="CD104" s="939"/>
      <c r="CE104" s="939"/>
      <c r="CF104" s="939"/>
      <c r="CG104" s="939"/>
      <c r="CH104" s="939"/>
      <c r="CI104" s="939"/>
      <c r="CJ104" s="939"/>
      <c r="CK104" s="939"/>
      <c r="CL104" s="939"/>
      <c r="CM104" s="939"/>
      <c r="CN104" s="939"/>
      <c r="CO104" s="939"/>
      <c r="CP104" s="939"/>
      <c r="CQ104" s="939"/>
      <c r="CR104" s="939"/>
      <c r="CS104" s="939"/>
      <c r="CT104" s="939"/>
      <c r="CU104" s="939"/>
      <c r="CV104" s="939"/>
      <c r="CW104" s="939"/>
      <c r="CX104" s="939"/>
      <c r="CY104" s="939"/>
      <c r="CZ104" s="939"/>
      <c r="DA104" s="939"/>
      <c r="DB104" s="939"/>
      <c r="DC104" s="939"/>
      <c r="DD104" s="939"/>
      <c r="DE104" s="939"/>
      <c r="DF104" s="939"/>
      <c r="DG104" s="939"/>
      <c r="DH104" s="939"/>
      <c r="DI104" s="939"/>
      <c r="DJ104" s="939"/>
      <c r="DK104" s="939"/>
      <c r="DL104" s="939"/>
      <c r="DM104" s="939"/>
      <c r="DN104" s="939"/>
      <c r="DO104" s="939"/>
      <c r="DP104" s="939"/>
      <c r="DQ104" s="939"/>
      <c r="DR104" s="939"/>
      <c r="DS104" s="939"/>
      <c r="DT104" s="939"/>
      <c r="DU104" s="939"/>
      <c r="DV104" s="939"/>
      <c r="DW104" s="939"/>
      <c r="DX104" s="939"/>
      <c r="DY104" s="939"/>
      <c r="DZ104" s="939"/>
      <c r="EA104" s="939"/>
      <c r="EB104" s="939"/>
      <c r="EC104" s="939"/>
      <c r="ED104" s="939"/>
      <c r="EE104" s="939"/>
      <c r="EF104" s="939"/>
      <c r="EG104" s="939"/>
      <c r="EH104" s="939"/>
      <c r="EI104" s="939"/>
      <c r="EJ104" s="939"/>
      <c r="EK104" s="939"/>
      <c r="EL104" s="939"/>
      <c r="EM104" s="939"/>
      <c r="EN104" s="939"/>
      <c r="EO104" s="939"/>
      <c r="EP104" s="939"/>
      <c r="EQ104" s="939"/>
      <c r="ER104" s="939"/>
      <c r="ES104" s="939"/>
      <c r="ET104" s="939"/>
      <c r="EU104" s="939"/>
      <c r="EV104" s="939"/>
      <c r="EW104" s="939"/>
      <c r="EX104" s="939"/>
      <c r="EY104" s="939"/>
      <c r="EZ104" s="939"/>
      <c r="FA104" s="939"/>
      <c r="FB104" s="939"/>
      <c r="FC104" s="939"/>
      <c r="FD104" s="939"/>
      <c r="FE104" s="939"/>
      <c r="FF104" s="939"/>
      <c r="FG104" s="939"/>
      <c r="FH104" s="939"/>
      <c r="FI104" s="939"/>
      <c r="FJ104" s="939"/>
      <c r="FK104" s="939"/>
      <c r="FL104" s="939"/>
      <c r="FM104" s="939"/>
      <c r="FN104" s="939"/>
      <c r="FO104" s="939"/>
      <c r="FP104" s="939"/>
      <c r="FQ104" s="939"/>
      <c r="FR104" s="939"/>
      <c r="FS104" s="939"/>
      <c r="FT104" s="939"/>
      <c r="FU104" s="939"/>
      <c r="FV104" s="939"/>
      <c r="FW104" s="939"/>
      <c r="FX104" s="939"/>
      <c r="FY104" s="939"/>
      <c r="FZ104" s="939"/>
      <c r="GA104" s="939"/>
      <c r="GB104" s="939"/>
      <c r="GC104" s="939"/>
      <c r="GD104" s="939"/>
      <c r="GE104" s="939"/>
      <c r="GF104" s="939"/>
      <c r="GG104" s="939"/>
      <c r="GH104" s="939"/>
      <c r="GI104" s="939"/>
      <c r="GJ104" s="939"/>
      <c r="GK104" s="939"/>
      <c r="GL104" s="939"/>
      <c r="GM104" s="939"/>
      <c r="GN104" s="939"/>
      <c r="GO104" s="939"/>
      <c r="GP104" s="939"/>
      <c r="GQ104" s="939"/>
      <c r="GR104" s="939"/>
      <c r="GS104" s="939"/>
      <c r="GT104" s="939"/>
      <c r="GU104" s="939"/>
      <c r="GV104" s="939"/>
      <c r="GW104" s="939"/>
      <c r="GX104" s="939"/>
      <c r="GY104" s="939"/>
      <c r="GZ104" s="939"/>
      <c r="HA104" s="939"/>
      <c r="HB104" s="939"/>
      <c r="HC104" s="939"/>
      <c r="HD104" s="939"/>
      <c r="HE104" s="939"/>
      <c r="HF104" s="939"/>
      <c r="HG104" s="939"/>
      <c r="HH104" s="939"/>
      <c r="HI104" s="939"/>
      <c r="HJ104" s="939"/>
      <c r="HK104" s="939"/>
      <c r="HL104" s="939"/>
      <c r="HM104" s="939"/>
      <c r="HN104" s="939"/>
      <c r="HO104" s="939"/>
      <c r="HP104" s="939"/>
      <c r="HQ104" s="939"/>
      <c r="HR104" s="939"/>
      <c r="HS104" s="939"/>
      <c r="HT104" s="939"/>
      <c r="HU104" s="939"/>
      <c r="HV104" s="939"/>
      <c r="HW104" s="939"/>
      <c r="HX104" s="939"/>
      <c r="HY104" s="939"/>
      <c r="HZ104" s="939"/>
      <c r="IA104" s="939"/>
      <c r="IB104" s="939"/>
      <c r="IC104" s="939"/>
      <c r="ID104" s="939"/>
      <c r="IE104" s="939"/>
      <c r="IF104" s="939"/>
      <c r="IG104" s="939"/>
      <c r="IH104" s="939"/>
      <c r="II104" s="939"/>
      <c r="IJ104" s="939"/>
      <c r="IK104" s="939"/>
      <c r="IL104" s="939"/>
      <c r="IM104" s="939"/>
      <c r="IN104" s="939"/>
      <c r="IO104" s="939"/>
      <c r="IP104" s="939"/>
      <c r="IQ104" s="939"/>
      <c r="IR104" s="939"/>
      <c r="IS104" s="939"/>
      <c r="IT104" s="939"/>
      <c r="IU104" s="939"/>
      <c r="IV104" s="939"/>
      <c r="IW104" s="939"/>
      <c r="IX104" s="939"/>
      <c r="IY104" s="939"/>
      <c r="IZ104" s="939"/>
      <c r="JA104" s="939"/>
      <c r="JB104" s="939"/>
      <c r="JC104" s="939"/>
      <c r="JD104" s="939"/>
      <c r="JE104" s="939"/>
      <c r="JF104" s="939"/>
      <c r="JG104" s="939"/>
      <c r="JH104" s="939"/>
      <c r="JI104" s="939"/>
      <c r="JJ104" s="939"/>
      <c r="JK104" s="939"/>
      <c r="JL104" s="939"/>
      <c r="JM104" s="939"/>
      <c r="JN104" s="939"/>
      <c r="JO104" s="939"/>
      <c r="JP104" s="939"/>
      <c r="JQ104" s="939"/>
      <c r="JR104" s="939"/>
      <c r="JS104" s="939"/>
      <c r="JT104" s="939"/>
      <c r="JU104" s="939"/>
      <c r="JV104" s="939"/>
      <c r="JW104" s="939"/>
      <c r="JX104" s="939"/>
      <c r="JY104" s="939"/>
      <c r="JZ104" s="939"/>
      <c r="KA104" s="939"/>
      <c r="KB104" s="939"/>
      <c r="KC104" s="939"/>
      <c r="KD104" s="939"/>
      <c r="KE104" s="939"/>
      <c r="KF104" s="939"/>
      <c r="KG104" s="939"/>
      <c r="KH104" s="939"/>
      <c r="KI104" s="939"/>
      <c r="KJ104" s="939"/>
      <c r="KK104" s="939"/>
      <c r="KL104" s="939"/>
      <c r="KM104" s="939"/>
      <c r="KN104" s="939"/>
      <c r="KO104" s="939"/>
      <c r="KP104" s="939"/>
      <c r="KQ104" s="939"/>
      <c r="KR104" s="939"/>
      <c r="KS104" s="939"/>
      <c r="KT104" s="939"/>
      <c r="KU104" s="939"/>
      <c r="KV104" s="939"/>
      <c r="KW104" s="939"/>
      <c r="KX104" s="939"/>
      <c r="KY104" s="939"/>
      <c r="KZ104" s="939"/>
      <c r="LA104" s="939"/>
      <c r="LB104" s="939"/>
      <c r="LC104" s="939"/>
      <c r="LD104" s="939"/>
      <c r="LE104" s="939"/>
      <c r="LF104" s="939"/>
      <c r="LG104" s="939"/>
      <c r="LH104" s="939"/>
      <c r="LI104" s="939"/>
      <c r="LJ104" s="939"/>
      <c r="LK104" s="939"/>
      <c r="LL104" s="939"/>
      <c r="LM104" s="939"/>
      <c r="LN104" s="939"/>
      <c r="LO104" s="939"/>
      <c r="LP104" s="939"/>
      <c r="LQ104" s="939"/>
      <c r="LR104" s="939"/>
      <c r="LS104" s="939"/>
      <c r="LT104" s="939"/>
      <c r="LU104" s="939"/>
      <c r="LV104" s="939"/>
      <c r="LW104" s="939"/>
      <c r="LX104" s="939"/>
      <c r="LY104" s="939"/>
      <c r="LZ104" s="939"/>
      <c r="MA104" s="939"/>
      <c r="MB104" s="939"/>
      <c r="MC104" s="939"/>
      <c r="MD104" s="939"/>
      <c r="ME104" s="939"/>
      <c r="MF104" s="939"/>
      <c r="MG104" s="939"/>
      <c r="MH104" s="939"/>
      <c r="MI104" s="939"/>
      <c r="MJ104" s="939"/>
      <c r="MK104" s="939"/>
      <c r="ML104" s="939"/>
      <c r="MM104" s="939"/>
      <c r="MN104" s="939"/>
      <c r="MO104" s="939"/>
      <c r="MP104" s="939"/>
      <c r="MQ104" s="939"/>
      <c r="MR104" s="939"/>
      <c r="MS104" s="939"/>
      <c r="MT104" s="939"/>
      <c r="MU104" s="939"/>
      <c r="MV104" s="939"/>
      <c r="MW104" s="939"/>
      <c r="MX104" s="939"/>
      <c r="MY104" s="939"/>
      <c r="MZ104" s="939"/>
      <c r="NA104" s="939"/>
      <c r="NB104" s="939"/>
      <c r="NC104" s="939"/>
      <c r="ND104" s="939"/>
      <c r="NE104" s="939"/>
      <c r="NF104" s="939"/>
      <c r="NG104" s="939"/>
      <c r="NH104" s="939"/>
      <c r="NI104" s="939"/>
      <c r="NJ104" s="939"/>
      <c r="NK104" s="939"/>
      <c r="NL104" s="939"/>
      <c r="NM104" s="939"/>
      <c r="NN104" s="939"/>
    </row>
    <row r="105" spans="1:378" s="958" customFormat="1" ht="18.5" hidden="1" outlineLevel="1">
      <c r="A105" s="987" t="str">
        <f t="shared" si="48"/>
        <v>6.14</v>
      </c>
      <c r="B105" s="964" t="s">
        <v>1475</v>
      </c>
      <c r="C105" s="1027"/>
      <c r="D105" s="941"/>
      <c r="E105" s="935"/>
      <c r="F105" s="959"/>
      <c r="G105" s="960"/>
      <c r="H105" s="936"/>
      <c r="I105" s="937"/>
      <c r="J105" s="937"/>
      <c r="K105" s="938"/>
      <c r="L105" s="955"/>
      <c r="M105" s="955"/>
      <c r="N105" s="968"/>
      <c r="O105" s="939"/>
      <c r="P105" s="939"/>
      <c r="Q105" s="939"/>
      <c r="R105" s="939"/>
      <c r="S105" s="939"/>
      <c r="T105" s="939"/>
      <c r="U105" s="939"/>
      <c r="V105" s="939"/>
      <c r="W105" s="939"/>
      <c r="X105" s="939"/>
      <c r="Y105" s="939"/>
      <c r="Z105" s="939"/>
      <c r="AA105" s="939"/>
      <c r="AB105" s="939"/>
      <c r="AC105" s="939"/>
      <c r="AD105" s="939"/>
      <c r="AE105" s="939"/>
      <c r="AF105" s="939"/>
      <c r="AG105" s="939"/>
      <c r="AH105" s="939"/>
      <c r="AI105" s="939"/>
      <c r="AJ105" s="939"/>
      <c r="AK105" s="939"/>
      <c r="AL105" s="939"/>
      <c r="AM105" s="939"/>
      <c r="AN105" s="939"/>
      <c r="AO105" s="939"/>
      <c r="AP105" s="939"/>
      <c r="AQ105" s="939"/>
      <c r="AR105" s="939"/>
      <c r="AS105" s="939"/>
      <c r="AT105" s="939"/>
      <c r="AU105" s="939"/>
      <c r="AV105" s="939"/>
      <c r="AW105" s="939"/>
      <c r="AX105" s="939"/>
      <c r="AY105" s="939"/>
      <c r="AZ105" s="939"/>
      <c r="BA105" s="939"/>
      <c r="BB105" s="939"/>
      <c r="BC105" s="939"/>
      <c r="BD105" s="939"/>
      <c r="BE105" s="939"/>
      <c r="BF105" s="939"/>
      <c r="BG105" s="939"/>
      <c r="BH105" s="939"/>
      <c r="BI105" s="939"/>
      <c r="BJ105" s="939"/>
      <c r="BK105" s="939"/>
      <c r="BL105" s="939"/>
      <c r="BM105" s="939"/>
      <c r="BN105" s="939"/>
      <c r="BO105" s="939"/>
      <c r="BP105" s="939"/>
      <c r="BQ105" s="939"/>
      <c r="BR105" s="939"/>
      <c r="BS105" s="939"/>
      <c r="BT105" s="939"/>
      <c r="BU105" s="939"/>
      <c r="BV105" s="939"/>
      <c r="BW105" s="939"/>
      <c r="BX105" s="939"/>
      <c r="BY105" s="939"/>
      <c r="BZ105" s="939"/>
      <c r="CA105" s="939"/>
      <c r="CB105" s="939"/>
      <c r="CC105" s="939"/>
      <c r="CD105" s="939"/>
      <c r="CE105" s="939"/>
      <c r="CF105" s="939"/>
      <c r="CG105" s="939"/>
      <c r="CH105" s="939"/>
      <c r="CI105" s="939"/>
      <c r="CJ105" s="939"/>
      <c r="CK105" s="939"/>
      <c r="CL105" s="939"/>
      <c r="CM105" s="939"/>
      <c r="CN105" s="939"/>
      <c r="CO105" s="939"/>
      <c r="CP105" s="939"/>
      <c r="CQ105" s="939"/>
      <c r="CR105" s="939"/>
      <c r="CS105" s="939"/>
      <c r="CT105" s="939"/>
      <c r="CU105" s="939"/>
      <c r="CV105" s="939"/>
      <c r="CW105" s="939"/>
      <c r="CX105" s="939"/>
      <c r="CY105" s="939"/>
      <c r="CZ105" s="939"/>
      <c r="DA105" s="939"/>
      <c r="DB105" s="939"/>
      <c r="DC105" s="939"/>
      <c r="DD105" s="939"/>
      <c r="DE105" s="939"/>
      <c r="DF105" s="939"/>
      <c r="DG105" s="939"/>
      <c r="DH105" s="939"/>
      <c r="DI105" s="939"/>
      <c r="DJ105" s="939"/>
      <c r="DK105" s="939"/>
      <c r="DL105" s="939"/>
      <c r="DM105" s="939"/>
      <c r="DN105" s="939"/>
      <c r="DO105" s="939"/>
      <c r="DP105" s="939"/>
      <c r="DQ105" s="939"/>
      <c r="DR105" s="939"/>
      <c r="DS105" s="939"/>
      <c r="DT105" s="939"/>
      <c r="DU105" s="939"/>
      <c r="DV105" s="939"/>
      <c r="DW105" s="939"/>
      <c r="DX105" s="939"/>
      <c r="DY105" s="939"/>
      <c r="DZ105" s="939"/>
      <c r="EA105" s="939"/>
      <c r="EB105" s="939"/>
      <c r="EC105" s="939"/>
      <c r="ED105" s="939"/>
      <c r="EE105" s="939"/>
      <c r="EF105" s="939"/>
      <c r="EG105" s="939"/>
      <c r="EH105" s="939"/>
      <c r="EI105" s="939"/>
      <c r="EJ105" s="939"/>
      <c r="EK105" s="939"/>
      <c r="EL105" s="939"/>
      <c r="EM105" s="939"/>
      <c r="EN105" s="939"/>
      <c r="EO105" s="939"/>
      <c r="EP105" s="939"/>
      <c r="EQ105" s="939"/>
      <c r="ER105" s="939"/>
      <c r="ES105" s="939"/>
      <c r="ET105" s="939"/>
      <c r="EU105" s="939"/>
      <c r="EV105" s="939"/>
      <c r="EW105" s="939"/>
      <c r="EX105" s="939"/>
      <c r="EY105" s="939"/>
      <c r="EZ105" s="939"/>
      <c r="FA105" s="939"/>
      <c r="FB105" s="939"/>
      <c r="FC105" s="939"/>
      <c r="FD105" s="939"/>
      <c r="FE105" s="939"/>
      <c r="FF105" s="939"/>
      <c r="FG105" s="939"/>
      <c r="FH105" s="939"/>
      <c r="FI105" s="939"/>
      <c r="FJ105" s="939"/>
      <c r="FK105" s="939"/>
      <c r="FL105" s="939"/>
      <c r="FM105" s="939"/>
      <c r="FN105" s="939"/>
      <c r="FO105" s="939"/>
      <c r="FP105" s="939"/>
      <c r="FQ105" s="939"/>
      <c r="FR105" s="939"/>
      <c r="FS105" s="939"/>
      <c r="FT105" s="939"/>
      <c r="FU105" s="939"/>
      <c r="FV105" s="939"/>
      <c r="FW105" s="939"/>
      <c r="FX105" s="939"/>
      <c r="FY105" s="939"/>
      <c r="FZ105" s="939"/>
      <c r="GA105" s="939"/>
      <c r="GB105" s="939"/>
      <c r="GC105" s="939"/>
      <c r="GD105" s="939"/>
      <c r="GE105" s="939"/>
      <c r="GF105" s="939"/>
      <c r="GG105" s="939"/>
      <c r="GH105" s="939"/>
      <c r="GI105" s="939"/>
      <c r="GJ105" s="939"/>
      <c r="GK105" s="939"/>
      <c r="GL105" s="939"/>
      <c r="GM105" s="939"/>
      <c r="GN105" s="939"/>
      <c r="GO105" s="939"/>
      <c r="GP105" s="939"/>
      <c r="GQ105" s="939"/>
      <c r="GR105" s="939"/>
      <c r="GS105" s="939"/>
      <c r="GT105" s="939"/>
      <c r="GU105" s="939"/>
      <c r="GV105" s="939"/>
      <c r="GW105" s="939"/>
      <c r="GX105" s="939"/>
      <c r="GY105" s="939"/>
      <c r="GZ105" s="939"/>
      <c r="HA105" s="939"/>
      <c r="HB105" s="939"/>
      <c r="HC105" s="939"/>
      <c r="HD105" s="939"/>
      <c r="HE105" s="939"/>
      <c r="HF105" s="939"/>
      <c r="HG105" s="939"/>
      <c r="HH105" s="939"/>
      <c r="HI105" s="939"/>
      <c r="HJ105" s="939"/>
      <c r="HK105" s="939"/>
      <c r="HL105" s="939"/>
      <c r="HM105" s="939"/>
      <c r="HN105" s="939"/>
      <c r="HO105" s="939"/>
      <c r="HP105" s="939"/>
      <c r="HQ105" s="939"/>
      <c r="HR105" s="939"/>
      <c r="HS105" s="939"/>
      <c r="HT105" s="939"/>
      <c r="HU105" s="939"/>
      <c r="HV105" s="939"/>
      <c r="HW105" s="939"/>
      <c r="HX105" s="939"/>
      <c r="HY105" s="939"/>
      <c r="HZ105" s="939"/>
      <c r="IA105" s="939"/>
      <c r="IB105" s="939"/>
      <c r="IC105" s="939"/>
      <c r="ID105" s="939"/>
      <c r="IE105" s="939"/>
      <c r="IF105" s="939"/>
      <c r="IG105" s="939"/>
      <c r="IH105" s="939"/>
      <c r="II105" s="939"/>
      <c r="IJ105" s="939"/>
      <c r="IK105" s="939"/>
      <c r="IL105" s="939"/>
      <c r="IM105" s="939"/>
      <c r="IN105" s="939"/>
      <c r="IO105" s="939"/>
      <c r="IP105" s="939"/>
      <c r="IQ105" s="939"/>
      <c r="IR105" s="939"/>
      <c r="IS105" s="939"/>
      <c r="IT105" s="939"/>
      <c r="IU105" s="939"/>
      <c r="IV105" s="939"/>
      <c r="IW105" s="939"/>
      <c r="IX105" s="939"/>
      <c r="IY105" s="939"/>
      <c r="IZ105" s="939"/>
      <c r="JA105" s="939"/>
      <c r="JB105" s="939"/>
      <c r="JC105" s="939"/>
      <c r="JD105" s="939"/>
      <c r="JE105" s="939"/>
      <c r="JF105" s="939"/>
      <c r="JG105" s="939"/>
      <c r="JH105" s="939"/>
      <c r="JI105" s="939"/>
      <c r="JJ105" s="939"/>
      <c r="JK105" s="939"/>
      <c r="JL105" s="939"/>
      <c r="JM105" s="939"/>
      <c r="JN105" s="939"/>
      <c r="JO105" s="939"/>
      <c r="JP105" s="939"/>
      <c r="JQ105" s="939"/>
      <c r="JR105" s="939"/>
      <c r="JS105" s="939"/>
      <c r="JT105" s="939"/>
      <c r="JU105" s="939"/>
      <c r="JV105" s="939"/>
      <c r="JW105" s="939"/>
      <c r="JX105" s="939"/>
      <c r="JY105" s="939"/>
      <c r="JZ105" s="939"/>
      <c r="KA105" s="939"/>
      <c r="KB105" s="939"/>
      <c r="KC105" s="939"/>
      <c r="KD105" s="939"/>
      <c r="KE105" s="939"/>
      <c r="KF105" s="939"/>
      <c r="KG105" s="939"/>
      <c r="KH105" s="939"/>
      <c r="KI105" s="939"/>
      <c r="KJ105" s="939"/>
      <c r="KK105" s="939"/>
      <c r="KL105" s="939"/>
      <c r="KM105" s="939"/>
      <c r="KN105" s="939"/>
      <c r="KO105" s="939"/>
      <c r="KP105" s="939"/>
      <c r="KQ105" s="939"/>
      <c r="KR105" s="939"/>
      <c r="KS105" s="939"/>
      <c r="KT105" s="939"/>
      <c r="KU105" s="939"/>
      <c r="KV105" s="939"/>
      <c r="KW105" s="939"/>
      <c r="KX105" s="939"/>
      <c r="KY105" s="939"/>
      <c r="KZ105" s="939"/>
      <c r="LA105" s="939"/>
      <c r="LB105" s="939"/>
      <c r="LC105" s="939"/>
      <c r="LD105" s="939"/>
      <c r="LE105" s="939"/>
      <c r="LF105" s="939"/>
      <c r="LG105" s="939"/>
      <c r="LH105" s="939"/>
      <c r="LI105" s="939"/>
      <c r="LJ105" s="939"/>
      <c r="LK105" s="939"/>
      <c r="LL105" s="939"/>
      <c r="LM105" s="939"/>
      <c r="LN105" s="939"/>
      <c r="LO105" s="939"/>
      <c r="LP105" s="939"/>
      <c r="LQ105" s="939"/>
      <c r="LR105" s="939"/>
      <c r="LS105" s="939"/>
      <c r="LT105" s="939"/>
      <c r="LU105" s="939"/>
      <c r="LV105" s="939"/>
      <c r="LW105" s="939"/>
      <c r="LX105" s="939"/>
      <c r="LY105" s="939"/>
      <c r="LZ105" s="939"/>
      <c r="MA105" s="939"/>
      <c r="MB105" s="939"/>
      <c r="MC105" s="939"/>
      <c r="MD105" s="939"/>
      <c r="ME105" s="939"/>
      <c r="MF105" s="939"/>
      <c r="MG105" s="939"/>
      <c r="MH105" s="939"/>
      <c r="MI105" s="939"/>
      <c r="MJ105" s="939"/>
      <c r="MK105" s="939"/>
      <c r="ML105" s="939"/>
      <c r="MM105" s="939"/>
      <c r="MN105" s="939"/>
      <c r="MO105" s="939"/>
      <c r="MP105" s="939"/>
      <c r="MQ105" s="939"/>
      <c r="MR105" s="939"/>
      <c r="MS105" s="939"/>
      <c r="MT105" s="939"/>
      <c r="MU105" s="939"/>
      <c r="MV105" s="939"/>
      <c r="MW105" s="939"/>
      <c r="MX105" s="939"/>
      <c r="MY105" s="939"/>
      <c r="MZ105" s="939"/>
      <c r="NA105" s="939"/>
      <c r="NB105" s="939"/>
      <c r="NC105" s="939"/>
      <c r="ND105" s="939"/>
      <c r="NE105" s="939"/>
      <c r="NF105" s="939"/>
      <c r="NG105" s="939"/>
      <c r="NH105" s="939"/>
      <c r="NI105" s="939"/>
      <c r="NJ105" s="939"/>
      <c r="NK105" s="939"/>
      <c r="NL105" s="939"/>
      <c r="NM105" s="939"/>
      <c r="NN105" s="939"/>
    </row>
    <row r="106" spans="1:378" s="958" customFormat="1" ht="18.5" hidden="1" outlineLevel="1">
      <c r="A106" s="987" t="str">
        <f t="shared" si="48"/>
        <v>6.15</v>
      </c>
      <c r="B106" s="964" t="s">
        <v>1317</v>
      </c>
      <c r="C106" s="1027"/>
      <c r="D106" s="941"/>
      <c r="E106" s="935"/>
      <c r="F106" s="959"/>
      <c r="G106" s="960"/>
      <c r="H106" s="936"/>
      <c r="I106" s="937"/>
      <c r="J106" s="937"/>
      <c r="K106" s="938" t="str">
        <f t="shared" ref="K106:K115" si="50">IF(OR(G106=0,F106=0)," - ",NETWORKDAYS(F106,G106))</f>
        <v xml:space="preserve"> - </v>
      </c>
      <c r="L106" s="955"/>
      <c r="M106" s="955"/>
      <c r="N106" s="968"/>
      <c r="O106" s="939"/>
      <c r="P106" s="939"/>
      <c r="Q106" s="939"/>
      <c r="R106" s="939"/>
      <c r="S106" s="939"/>
      <c r="T106" s="939"/>
      <c r="U106" s="939"/>
      <c r="V106" s="939"/>
      <c r="W106" s="939"/>
      <c r="X106" s="939"/>
      <c r="Y106" s="939"/>
      <c r="Z106" s="939"/>
      <c r="AA106" s="939"/>
      <c r="AB106" s="939"/>
      <c r="AC106" s="939"/>
      <c r="AD106" s="939"/>
      <c r="AE106" s="939"/>
      <c r="AF106" s="939"/>
      <c r="AG106" s="939"/>
      <c r="AH106" s="939"/>
      <c r="AI106" s="939"/>
      <c r="AJ106" s="939"/>
      <c r="AK106" s="939"/>
      <c r="AL106" s="939"/>
      <c r="AM106" s="939"/>
      <c r="AN106" s="939"/>
      <c r="AO106" s="939"/>
      <c r="AP106" s="939"/>
      <c r="AQ106" s="939"/>
      <c r="AR106" s="939"/>
      <c r="AS106" s="939"/>
      <c r="AT106" s="939"/>
      <c r="AU106" s="939"/>
      <c r="AV106" s="939"/>
      <c r="AW106" s="939"/>
      <c r="AX106" s="939"/>
      <c r="AY106" s="939"/>
      <c r="AZ106" s="939"/>
      <c r="BA106" s="939"/>
      <c r="BB106" s="939"/>
      <c r="BC106" s="939"/>
      <c r="BD106" s="939"/>
      <c r="BE106" s="939"/>
      <c r="BF106" s="939"/>
      <c r="BG106" s="939"/>
      <c r="BH106" s="939"/>
      <c r="BI106" s="939"/>
      <c r="BJ106" s="939"/>
      <c r="BK106" s="939"/>
      <c r="BL106" s="939"/>
      <c r="BM106" s="939"/>
      <c r="BN106" s="939"/>
      <c r="BO106" s="939"/>
      <c r="BP106" s="939"/>
      <c r="BQ106" s="939"/>
      <c r="BR106" s="939"/>
      <c r="BS106" s="939"/>
      <c r="BT106" s="939"/>
      <c r="BU106" s="939"/>
      <c r="BV106" s="939"/>
      <c r="BW106" s="939"/>
      <c r="BX106" s="939"/>
      <c r="BY106" s="939"/>
      <c r="BZ106" s="939"/>
      <c r="CA106" s="939"/>
      <c r="CB106" s="939"/>
      <c r="CC106" s="939"/>
      <c r="CD106" s="939"/>
      <c r="CE106" s="939"/>
      <c r="CF106" s="939"/>
      <c r="CG106" s="939"/>
      <c r="CH106" s="939"/>
      <c r="CI106" s="939"/>
      <c r="CJ106" s="939"/>
      <c r="CK106" s="939"/>
      <c r="CL106" s="939"/>
      <c r="CM106" s="939"/>
      <c r="CN106" s="939"/>
      <c r="CO106" s="939"/>
      <c r="CP106" s="939"/>
      <c r="CQ106" s="939"/>
      <c r="CR106" s="939"/>
      <c r="CS106" s="939"/>
      <c r="CT106" s="939"/>
      <c r="CU106" s="939"/>
      <c r="CV106" s="939"/>
      <c r="CW106" s="939"/>
      <c r="CX106" s="939"/>
      <c r="CY106" s="939"/>
      <c r="CZ106" s="939"/>
      <c r="DA106" s="939"/>
      <c r="DB106" s="939"/>
      <c r="DC106" s="939"/>
      <c r="DD106" s="939"/>
      <c r="DE106" s="939"/>
      <c r="DF106" s="939"/>
      <c r="DG106" s="939"/>
      <c r="DH106" s="939"/>
      <c r="DI106" s="939"/>
      <c r="DJ106" s="939"/>
      <c r="DK106" s="939"/>
      <c r="DL106" s="939"/>
      <c r="DM106" s="939"/>
      <c r="DN106" s="939"/>
      <c r="DO106" s="939"/>
      <c r="DP106" s="939"/>
      <c r="DQ106" s="939"/>
      <c r="DR106" s="939"/>
      <c r="DS106" s="939"/>
      <c r="DT106" s="939"/>
      <c r="DU106" s="939"/>
      <c r="DV106" s="939"/>
      <c r="DW106" s="939"/>
      <c r="DX106" s="939"/>
      <c r="DY106" s="939"/>
      <c r="DZ106" s="939"/>
      <c r="EA106" s="939"/>
      <c r="EB106" s="939"/>
      <c r="EC106" s="939"/>
      <c r="ED106" s="939"/>
      <c r="EE106" s="939"/>
      <c r="EF106" s="939"/>
      <c r="EG106" s="939"/>
      <c r="EH106" s="939"/>
      <c r="EI106" s="939"/>
      <c r="EJ106" s="939"/>
      <c r="EK106" s="939"/>
      <c r="EL106" s="939"/>
      <c r="EM106" s="939"/>
      <c r="EN106" s="939"/>
      <c r="EO106" s="939"/>
      <c r="EP106" s="939"/>
      <c r="EQ106" s="939"/>
      <c r="ER106" s="939"/>
      <c r="ES106" s="939"/>
      <c r="ET106" s="939"/>
      <c r="EU106" s="939"/>
      <c r="EV106" s="939"/>
      <c r="EW106" s="939"/>
      <c r="EX106" s="939"/>
      <c r="EY106" s="939"/>
      <c r="EZ106" s="939"/>
      <c r="FA106" s="939"/>
      <c r="FB106" s="939"/>
      <c r="FC106" s="939"/>
      <c r="FD106" s="939"/>
      <c r="FE106" s="939"/>
      <c r="FF106" s="939"/>
      <c r="FG106" s="939"/>
      <c r="FH106" s="939"/>
      <c r="FI106" s="939"/>
      <c r="FJ106" s="939"/>
      <c r="FK106" s="939"/>
      <c r="FL106" s="939"/>
      <c r="FM106" s="939"/>
      <c r="FN106" s="939"/>
      <c r="FO106" s="939"/>
      <c r="FP106" s="939"/>
      <c r="FQ106" s="939"/>
      <c r="FR106" s="939"/>
      <c r="FS106" s="939"/>
      <c r="FT106" s="939"/>
      <c r="FU106" s="939"/>
      <c r="FV106" s="939"/>
      <c r="FW106" s="939"/>
      <c r="FX106" s="939"/>
      <c r="FY106" s="939"/>
      <c r="FZ106" s="939"/>
      <c r="GA106" s="939"/>
      <c r="GB106" s="939"/>
      <c r="GC106" s="939"/>
      <c r="GD106" s="939"/>
      <c r="GE106" s="939"/>
      <c r="GF106" s="939"/>
      <c r="GG106" s="939"/>
      <c r="GH106" s="939"/>
      <c r="GI106" s="939"/>
      <c r="GJ106" s="939"/>
      <c r="GK106" s="939"/>
      <c r="GL106" s="939"/>
      <c r="GM106" s="939"/>
      <c r="GN106" s="939"/>
      <c r="GO106" s="939"/>
      <c r="GP106" s="939"/>
      <c r="GQ106" s="939"/>
      <c r="GR106" s="939"/>
      <c r="GS106" s="939"/>
      <c r="GT106" s="939"/>
      <c r="GU106" s="939"/>
      <c r="GV106" s="939"/>
      <c r="GW106" s="939"/>
      <c r="GX106" s="939"/>
      <c r="GY106" s="939"/>
      <c r="GZ106" s="939"/>
      <c r="HA106" s="939"/>
      <c r="HB106" s="939"/>
      <c r="HC106" s="939"/>
      <c r="HD106" s="939"/>
      <c r="HE106" s="939"/>
      <c r="HF106" s="939"/>
      <c r="HG106" s="939"/>
      <c r="HH106" s="939"/>
      <c r="HI106" s="939"/>
      <c r="HJ106" s="939"/>
      <c r="HK106" s="939"/>
      <c r="HL106" s="939"/>
      <c r="HM106" s="939"/>
      <c r="HN106" s="939"/>
      <c r="HO106" s="939"/>
      <c r="HP106" s="939"/>
      <c r="HQ106" s="939"/>
      <c r="HR106" s="939"/>
      <c r="HS106" s="939"/>
      <c r="HT106" s="939"/>
      <c r="HU106" s="939"/>
      <c r="HV106" s="939"/>
      <c r="HW106" s="939"/>
      <c r="HX106" s="939"/>
      <c r="HY106" s="939"/>
      <c r="HZ106" s="939"/>
      <c r="IA106" s="939"/>
      <c r="IB106" s="939"/>
      <c r="IC106" s="939"/>
      <c r="ID106" s="939"/>
      <c r="IE106" s="939"/>
      <c r="IF106" s="939"/>
      <c r="IG106" s="939"/>
      <c r="IH106" s="939"/>
      <c r="II106" s="939"/>
      <c r="IJ106" s="939"/>
      <c r="IK106" s="939"/>
      <c r="IL106" s="939"/>
      <c r="IM106" s="939"/>
      <c r="IN106" s="939"/>
      <c r="IO106" s="939"/>
      <c r="IP106" s="939"/>
      <c r="IQ106" s="939"/>
      <c r="IR106" s="939"/>
      <c r="IS106" s="939"/>
      <c r="IT106" s="939"/>
      <c r="IU106" s="939"/>
      <c r="IV106" s="939"/>
      <c r="IW106" s="939"/>
      <c r="IX106" s="939"/>
      <c r="IY106" s="939"/>
      <c r="IZ106" s="939"/>
      <c r="JA106" s="939"/>
      <c r="JB106" s="939"/>
      <c r="JC106" s="939"/>
      <c r="JD106" s="939"/>
      <c r="JE106" s="939"/>
      <c r="JF106" s="939"/>
      <c r="JG106" s="939"/>
      <c r="JH106" s="939"/>
      <c r="JI106" s="939"/>
      <c r="JJ106" s="939"/>
      <c r="JK106" s="939"/>
      <c r="JL106" s="939"/>
      <c r="JM106" s="939"/>
      <c r="JN106" s="939"/>
      <c r="JO106" s="939"/>
      <c r="JP106" s="939"/>
      <c r="JQ106" s="939"/>
      <c r="JR106" s="939"/>
      <c r="JS106" s="939"/>
      <c r="JT106" s="939"/>
      <c r="JU106" s="939"/>
      <c r="JV106" s="939"/>
      <c r="JW106" s="939"/>
      <c r="JX106" s="939"/>
      <c r="JY106" s="939"/>
      <c r="JZ106" s="939"/>
      <c r="KA106" s="939"/>
      <c r="KB106" s="939"/>
      <c r="KC106" s="939"/>
      <c r="KD106" s="939"/>
      <c r="KE106" s="939"/>
      <c r="KF106" s="939"/>
      <c r="KG106" s="939"/>
      <c r="KH106" s="939"/>
      <c r="KI106" s="939"/>
      <c r="KJ106" s="939"/>
      <c r="KK106" s="939"/>
      <c r="KL106" s="939"/>
      <c r="KM106" s="939"/>
      <c r="KN106" s="939"/>
      <c r="KO106" s="939"/>
      <c r="KP106" s="939"/>
      <c r="KQ106" s="939"/>
      <c r="KR106" s="939"/>
      <c r="KS106" s="939"/>
      <c r="KT106" s="939"/>
      <c r="KU106" s="939"/>
      <c r="KV106" s="939"/>
      <c r="KW106" s="939"/>
      <c r="KX106" s="939"/>
      <c r="KY106" s="939"/>
      <c r="KZ106" s="939"/>
      <c r="LA106" s="939"/>
      <c r="LB106" s="939"/>
      <c r="LC106" s="939"/>
      <c r="LD106" s="939"/>
      <c r="LE106" s="939"/>
      <c r="LF106" s="939"/>
      <c r="LG106" s="939"/>
      <c r="LH106" s="939"/>
      <c r="LI106" s="939"/>
      <c r="LJ106" s="939"/>
      <c r="LK106" s="939"/>
      <c r="LL106" s="939"/>
      <c r="LM106" s="939"/>
      <c r="LN106" s="939"/>
      <c r="LO106" s="939"/>
      <c r="LP106" s="939"/>
      <c r="LQ106" s="939"/>
      <c r="LR106" s="939"/>
      <c r="LS106" s="939"/>
      <c r="LT106" s="939"/>
      <c r="LU106" s="939"/>
      <c r="LV106" s="939"/>
      <c r="LW106" s="939"/>
      <c r="LX106" s="939"/>
      <c r="LY106" s="939"/>
      <c r="LZ106" s="939"/>
      <c r="MA106" s="939"/>
      <c r="MB106" s="939"/>
      <c r="MC106" s="939"/>
      <c r="MD106" s="939"/>
      <c r="ME106" s="939"/>
      <c r="MF106" s="939"/>
      <c r="MG106" s="939"/>
      <c r="MH106" s="939"/>
      <c r="MI106" s="939"/>
      <c r="MJ106" s="939"/>
      <c r="MK106" s="939"/>
      <c r="ML106" s="939"/>
      <c r="MM106" s="939"/>
      <c r="MN106" s="939"/>
      <c r="MO106" s="939"/>
      <c r="MP106" s="939"/>
      <c r="MQ106" s="939"/>
      <c r="MR106" s="939"/>
      <c r="MS106" s="939"/>
      <c r="MT106" s="939"/>
      <c r="MU106" s="939"/>
      <c r="MV106" s="939"/>
      <c r="MW106" s="939"/>
      <c r="MX106" s="939"/>
      <c r="MY106" s="939"/>
      <c r="MZ106" s="939"/>
      <c r="NA106" s="939"/>
      <c r="NB106" s="939"/>
      <c r="NC106" s="939"/>
      <c r="ND106" s="939"/>
      <c r="NE106" s="939"/>
      <c r="NF106" s="939"/>
      <c r="NG106" s="939"/>
      <c r="NH106" s="939"/>
      <c r="NI106" s="939"/>
      <c r="NJ106" s="939"/>
      <c r="NK106" s="939"/>
      <c r="NL106" s="939"/>
      <c r="NM106" s="939"/>
      <c r="NN106" s="939"/>
    </row>
    <row r="107" spans="1:378" s="958" customFormat="1" ht="18.5" hidden="1" outlineLevel="1">
      <c r="A107" s="987" t="str">
        <f t="shared" si="48"/>
        <v>6.16</v>
      </c>
      <c r="B107" s="964" t="s">
        <v>1476</v>
      </c>
      <c r="C107" s="1027"/>
      <c r="D107" s="941"/>
      <c r="E107" s="935"/>
      <c r="F107" s="959"/>
      <c r="G107" s="960"/>
      <c r="H107" s="936"/>
      <c r="I107" s="937"/>
      <c r="J107" s="937"/>
      <c r="K107" s="938"/>
      <c r="L107" s="955"/>
      <c r="M107" s="955"/>
      <c r="N107" s="968"/>
      <c r="O107" s="939"/>
      <c r="P107" s="939"/>
      <c r="Q107" s="939"/>
      <c r="R107" s="939"/>
      <c r="S107" s="939"/>
      <c r="T107" s="939"/>
      <c r="U107" s="939"/>
      <c r="V107" s="939"/>
      <c r="W107" s="939"/>
      <c r="X107" s="939"/>
      <c r="Y107" s="939"/>
      <c r="Z107" s="939"/>
      <c r="AA107" s="939"/>
      <c r="AB107" s="939"/>
      <c r="AC107" s="939"/>
      <c r="AD107" s="939"/>
      <c r="AE107" s="939"/>
      <c r="AF107" s="939"/>
      <c r="AG107" s="939"/>
      <c r="AH107" s="939"/>
      <c r="AI107" s="939"/>
      <c r="AJ107" s="939"/>
      <c r="AK107" s="939"/>
      <c r="AL107" s="939"/>
      <c r="AM107" s="939"/>
      <c r="AN107" s="939"/>
      <c r="AO107" s="939"/>
      <c r="AP107" s="939"/>
      <c r="AQ107" s="939"/>
      <c r="AR107" s="939"/>
      <c r="AS107" s="939"/>
      <c r="AT107" s="939"/>
      <c r="AU107" s="939"/>
      <c r="AV107" s="939"/>
      <c r="AW107" s="939"/>
      <c r="AX107" s="939"/>
      <c r="AY107" s="939"/>
      <c r="AZ107" s="939"/>
      <c r="BA107" s="939"/>
      <c r="BB107" s="939"/>
      <c r="BC107" s="939"/>
      <c r="BD107" s="939"/>
      <c r="BE107" s="939"/>
      <c r="BF107" s="939"/>
      <c r="BG107" s="939"/>
      <c r="BH107" s="939"/>
      <c r="BI107" s="939"/>
      <c r="BJ107" s="939"/>
      <c r="BK107" s="939"/>
      <c r="BL107" s="939"/>
      <c r="BM107" s="939"/>
      <c r="BN107" s="939"/>
      <c r="BO107" s="939"/>
      <c r="BP107" s="939"/>
      <c r="BQ107" s="939"/>
      <c r="BR107" s="939"/>
      <c r="BS107" s="939"/>
      <c r="BT107" s="939"/>
      <c r="BU107" s="939"/>
      <c r="BV107" s="939"/>
      <c r="BW107" s="939"/>
      <c r="BX107" s="939"/>
      <c r="BY107" s="939"/>
      <c r="BZ107" s="939"/>
      <c r="CA107" s="939"/>
      <c r="CB107" s="939"/>
      <c r="CC107" s="939"/>
      <c r="CD107" s="939"/>
      <c r="CE107" s="939"/>
      <c r="CF107" s="939"/>
      <c r="CG107" s="939"/>
      <c r="CH107" s="939"/>
      <c r="CI107" s="939"/>
      <c r="CJ107" s="939"/>
      <c r="CK107" s="939"/>
      <c r="CL107" s="939"/>
      <c r="CM107" s="939"/>
      <c r="CN107" s="939"/>
      <c r="CO107" s="939"/>
      <c r="CP107" s="939"/>
      <c r="CQ107" s="939"/>
      <c r="CR107" s="939"/>
      <c r="CS107" s="939"/>
      <c r="CT107" s="939"/>
      <c r="CU107" s="939"/>
      <c r="CV107" s="939"/>
      <c r="CW107" s="939"/>
      <c r="CX107" s="939"/>
      <c r="CY107" s="939"/>
      <c r="CZ107" s="939"/>
      <c r="DA107" s="939"/>
      <c r="DB107" s="939"/>
      <c r="DC107" s="939"/>
      <c r="DD107" s="939"/>
      <c r="DE107" s="939"/>
      <c r="DF107" s="939"/>
      <c r="DG107" s="939"/>
      <c r="DH107" s="939"/>
      <c r="DI107" s="939"/>
      <c r="DJ107" s="939"/>
      <c r="DK107" s="939"/>
      <c r="DL107" s="939"/>
      <c r="DM107" s="939"/>
      <c r="DN107" s="939"/>
      <c r="DO107" s="939"/>
      <c r="DP107" s="939"/>
      <c r="DQ107" s="939"/>
      <c r="DR107" s="939"/>
      <c r="DS107" s="939"/>
      <c r="DT107" s="939"/>
      <c r="DU107" s="939"/>
      <c r="DV107" s="939"/>
      <c r="DW107" s="939"/>
      <c r="DX107" s="939"/>
      <c r="DY107" s="939"/>
      <c r="DZ107" s="939"/>
      <c r="EA107" s="939"/>
      <c r="EB107" s="939"/>
      <c r="EC107" s="939"/>
      <c r="ED107" s="939"/>
      <c r="EE107" s="939"/>
      <c r="EF107" s="939"/>
      <c r="EG107" s="939"/>
      <c r="EH107" s="939"/>
      <c r="EI107" s="939"/>
      <c r="EJ107" s="939"/>
      <c r="EK107" s="939"/>
      <c r="EL107" s="939"/>
      <c r="EM107" s="939"/>
      <c r="EN107" s="939"/>
      <c r="EO107" s="939"/>
      <c r="EP107" s="939"/>
      <c r="EQ107" s="939"/>
      <c r="ER107" s="939"/>
      <c r="ES107" s="939"/>
      <c r="ET107" s="939"/>
      <c r="EU107" s="939"/>
      <c r="EV107" s="939"/>
      <c r="EW107" s="939"/>
      <c r="EX107" s="939"/>
      <c r="EY107" s="939"/>
      <c r="EZ107" s="939"/>
      <c r="FA107" s="939"/>
      <c r="FB107" s="939"/>
      <c r="FC107" s="939"/>
      <c r="FD107" s="939"/>
      <c r="FE107" s="939"/>
      <c r="FF107" s="939"/>
      <c r="FG107" s="939"/>
      <c r="FH107" s="939"/>
      <c r="FI107" s="939"/>
      <c r="FJ107" s="939"/>
      <c r="FK107" s="939"/>
      <c r="FL107" s="939"/>
      <c r="FM107" s="939"/>
      <c r="FN107" s="939"/>
      <c r="FO107" s="939"/>
      <c r="FP107" s="939"/>
      <c r="FQ107" s="939"/>
      <c r="FR107" s="939"/>
      <c r="FS107" s="939"/>
      <c r="FT107" s="939"/>
      <c r="FU107" s="939"/>
      <c r="FV107" s="939"/>
      <c r="FW107" s="939"/>
      <c r="FX107" s="939"/>
      <c r="FY107" s="939"/>
      <c r="FZ107" s="939"/>
      <c r="GA107" s="939"/>
      <c r="GB107" s="939"/>
      <c r="GC107" s="939"/>
      <c r="GD107" s="939"/>
      <c r="GE107" s="939"/>
      <c r="GF107" s="939"/>
      <c r="GG107" s="939"/>
      <c r="GH107" s="939"/>
      <c r="GI107" s="939"/>
      <c r="GJ107" s="939"/>
      <c r="GK107" s="939"/>
      <c r="GL107" s="939"/>
      <c r="GM107" s="939"/>
      <c r="GN107" s="939"/>
      <c r="GO107" s="939"/>
      <c r="GP107" s="939"/>
      <c r="GQ107" s="939"/>
      <c r="GR107" s="939"/>
      <c r="GS107" s="939"/>
      <c r="GT107" s="939"/>
      <c r="GU107" s="939"/>
      <c r="GV107" s="939"/>
      <c r="GW107" s="939"/>
      <c r="GX107" s="939"/>
      <c r="GY107" s="939"/>
      <c r="GZ107" s="939"/>
      <c r="HA107" s="939"/>
      <c r="HB107" s="939"/>
      <c r="HC107" s="939"/>
      <c r="HD107" s="939"/>
      <c r="HE107" s="939"/>
      <c r="HF107" s="939"/>
      <c r="HG107" s="939"/>
      <c r="HH107" s="939"/>
      <c r="HI107" s="939"/>
      <c r="HJ107" s="939"/>
      <c r="HK107" s="939"/>
      <c r="HL107" s="939"/>
      <c r="HM107" s="939"/>
      <c r="HN107" s="939"/>
      <c r="HO107" s="939"/>
      <c r="HP107" s="939"/>
      <c r="HQ107" s="939"/>
      <c r="HR107" s="939"/>
      <c r="HS107" s="939"/>
      <c r="HT107" s="939"/>
      <c r="HU107" s="939"/>
      <c r="HV107" s="939"/>
      <c r="HW107" s="939"/>
      <c r="HX107" s="939"/>
      <c r="HY107" s="939"/>
      <c r="HZ107" s="939"/>
      <c r="IA107" s="939"/>
      <c r="IB107" s="939"/>
      <c r="IC107" s="939"/>
      <c r="ID107" s="939"/>
      <c r="IE107" s="939"/>
      <c r="IF107" s="939"/>
      <c r="IG107" s="939"/>
      <c r="IH107" s="939"/>
      <c r="II107" s="939"/>
      <c r="IJ107" s="939"/>
      <c r="IK107" s="939"/>
      <c r="IL107" s="939"/>
      <c r="IM107" s="939"/>
      <c r="IN107" s="939"/>
      <c r="IO107" s="939"/>
      <c r="IP107" s="939"/>
      <c r="IQ107" s="939"/>
      <c r="IR107" s="939"/>
      <c r="IS107" s="939"/>
      <c r="IT107" s="939"/>
      <c r="IU107" s="939"/>
      <c r="IV107" s="939"/>
      <c r="IW107" s="939"/>
      <c r="IX107" s="939"/>
      <c r="IY107" s="939"/>
      <c r="IZ107" s="939"/>
      <c r="JA107" s="939"/>
      <c r="JB107" s="939"/>
      <c r="JC107" s="939"/>
      <c r="JD107" s="939"/>
      <c r="JE107" s="939"/>
      <c r="JF107" s="939"/>
      <c r="JG107" s="939"/>
      <c r="JH107" s="939"/>
      <c r="JI107" s="939"/>
      <c r="JJ107" s="939"/>
      <c r="JK107" s="939"/>
      <c r="JL107" s="939"/>
      <c r="JM107" s="939"/>
      <c r="JN107" s="939"/>
      <c r="JO107" s="939"/>
      <c r="JP107" s="939"/>
      <c r="JQ107" s="939"/>
      <c r="JR107" s="939"/>
      <c r="JS107" s="939"/>
      <c r="JT107" s="939"/>
      <c r="JU107" s="939"/>
      <c r="JV107" s="939"/>
      <c r="JW107" s="939"/>
      <c r="JX107" s="939"/>
      <c r="JY107" s="939"/>
      <c r="JZ107" s="939"/>
      <c r="KA107" s="939"/>
      <c r="KB107" s="939"/>
      <c r="KC107" s="939"/>
      <c r="KD107" s="939"/>
      <c r="KE107" s="939"/>
      <c r="KF107" s="939"/>
      <c r="KG107" s="939"/>
      <c r="KH107" s="939"/>
      <c r="KI107" s="939"/>
      <c r="KJ107" s="939"/>
      <c r="KK107" s="939"/>
      <c r="KL107" s="939"/>
      <c r="KM107" s="939"/>
      <c r="KN107" s="939"/>
      <c r="KO107" s="939"/>
      <c r="KP107" s="939"/>
      <c r="KQ107" s="939"/>
      <c r="KR107" s="939"/>
      <c r="KS107" s="939"/>
      <c r="KT107" s="939"/>
      <c r="KU107" s="939"/>
      <c r="KV107" s="939"/>
      <c r="KW107" s="939"/>
      <c r="KX107" s="939"/>
      <c r="KY107" s="939"/>
      <c r="KZ107" s="939"/>
      <c r="LA107" s="939"/>
      <c r="LB107" s="939"/>
      <c r="LC107" s="939"/>
      <c r="LD107" s="939"/>
      <c r="LE107" s="939"/>
      <c r="LF107" s="939"/>
      <c r="LG107" s="939"/>
      <c r="LH107" s="939"/>
      <c r="LI107" s="939"/>
      <c r="LJ107" s="939"/>
      <c r="LK107" s="939"/>
      <c r="LL107" s="939"/>
      <c r="LM107" s="939"/>
      <c r="LN107" s="939"/>
      <c r="LO107" s="939"/>
      <c r="LP107" s="939"/>
      <c r="LQ107" s="939"/>
      <c r="LR107" s="939"/>
      <c r="LS107" s="939"/>
      <c r="LT107" s="939"/>
      <c r="LU107" s="939"/>
      <c r="LV107" s="939"/>
      <c r="LW107" s="939"/>
      <c r="LX107" s="939"/>
      <c r="LY107" s="939"/>
      <c r="LZ107" s="939"/>
      <c r="MA107" s="939"/>
      <c r="MB107" s="939"/>
      <c r="MC107" s="939"/>
      <c r="MD107" s="939"/>
      <c r="ME107" s="939"/>
      <c r="MF107" s="939"/>
      <c r="MG107" s="939"/>
      <c r="MH107" s="939"/>
      <c r="MI107" s="939"/>
      <c r="MJ107" s="939"/>
      <c r="MK107" s="939"/>
      <c r="ML107" s="939"/>
      <c r="MM107" s="939"/>
      <c r="MN107" s="939"/>
      <c r="MO107" s="939"/>
      <c r="MP107" s="939"/>
      <c r="MQ107" s="939"/>
      <c r="MR107" s="939"/>
      <c r="MS107" s="939"/>
      <c r="MT107" s="939"/>
      <c r="MU107" s="939"/>
      <c r="MV107" s="939"/>
      <c r="MW107" s="939"/>
      <c r="MX107" s="939"/>
      <c r="MY107" s="939"/>
      <c r="MZ107" s="939"/>
      <c r="NA107" s="939"/>
      <c r="NB107" s="939"/>
      <c r="NC107" s="939"/>
      <c r="ND107" s="939"/>
      <c r="NE107" s="939"/>
      <c r="NF107" s="939"/>
      <c r="NG107" s="939"/>
      <c r="NH107" s="939"/>
      <c r="NI107" s="939"/>
      <c r="NJ107" s="939"/>
      <c r="NK107" s="939"/>
      <c r="NL107" s="939"/>
      <c r="NM107" s="939"/>
      <c r="NN107" s="939"/>
    </row>
    <row r="108" spans="1:378" s="958" customFormat="1" ht="18.5" hidden="1" outlineLevel="1">
      <c r="A108" s="987" t="str">
        <f t="shared" si="48"/>
        <v>6.17</v>
      </c>
      <c r="B108" s="964" t="s">
        <v>1478</v>
      </c>
      <c r="C108" s="1027"/>
      <c r="D108" s="941"/>
      <c r="E108" s="935"/>
      <c r="F108" s="959"/>
      <c r="G108" s="960"/>
      <c r="H108" s="936"/>
      <c r="I108" s="937"/>
      <c r="J108" s="937"/>
      <c r="K108" s="938"/>
      <c r="L108" s="955"/>
      <c r="M108" s="955"/>
      <c r="N108" s="968"/>
      <c r="O108" s="939"/>
      <c r="P108" s="939"/>
      <c r="Q108" s="939"/>
      <c r="R108" s="939"/>
      <c r="S108" s="939"/>
      <c r="T108" s="939"/>
      <c r="U108" s="939"/>
      <c r="V108" s="939"/>
      <c r="W108" s="939"/>
      <c r="X108" s="939"/>
      <c r="Y108" s="939"/>
      <c r="Z108" s="939"/>
      <c r="AA108" s="939"/>
      <c r="AB108" s="939"/>
      <c r="AC108" s="939"/>
      <c r="AD108" s="939"/>
      <c r="AE108" s="939"/>
      <c r="AF108" s="939"/>
      <c r="AG108" s="939"/>
      <c r="AH108" s="939"/>
      <c r="AI108" s="939"/>
      <c r="AJ108" s="939"/>
      <c r="AK108" s="939"/>
      <c r="AL108" s="939"/>
      <c r="AM108" s="939"/>
      <c r="AN108" s="939"/>
      <c r="AO108" s="939"/>
      <c r="AP108" s="939"/>
      <c r="AQ108" s="939"/>
      <c r="AR108" s="939"/>
      <c r="AS108" s="939"/>
      <c r="AT108" s="939"/>
      <c r="AU108" s="939"/>
      <c r="AV108" s="939"/>
      <c r="AW108" s="939"/>
      <c r="AX108" s="939"/>
      <c r="AY108" s="939"/>
      <c r="AZ108" s="939"/>
      <c r="BA108" s="939"/>
      <c r="BB108" s="939"/>
      <c r="BC108" s="939"/>
      <c r="BD108" s="939"/>
      <c r="BE108" s="939"/>
      <c r="BF108" s="939"/>
      <c r="BG108" s="939"/>
      <c r="BH108" s="939"/>
      <c r="BI108" s="939"/>
      <c r="BJ108" s="939"/>
      <c r="BK108" s="939"/>
      <c r="BL108" s="939"/>
      <c r="BM108" s="939"/>
      <c r="BN108" s="939"/>
      <c r="BO108" s="939"/>
      <c r="BP108" s="939"/>
      <c r="BQ108" s="939"/>
      <c r="BR108" s="939"/>
      <c r="BS108" s="939"/>
      <c r="BT108" s="939"/>
      <c r="BU108" s="939"/>
      <c r="BV108" s="939"/>
      <c r="BW108" s="939"/>
      <c r="BX108" s="939"/>
      <c r="BY108" s="939"/>
      <c r="BZ108" s="939"/>
      <c r="CA108" s="939"/>
      <c r="CB108" s="939"/>
      <c r="CC108" s="939"/>
      <c r="CD108" s="939"/>
      <c r="CE108" s="939"/>
      <c r="CF108" s="939"/>
      <c r="CG108" s="939"/>
      <c r="CH108" s="939"/>
      <c r="CI108" s="939"/>
      <c r="CJ108" s="939"/>
      <c r="CK108" s="939"/>
      <c r="CL108" s="939"/>
      <c r="CM108" s="939"/>
      <c r="CN108" s="939"/>
      <c r="CO108" s="939"/>
      <c r="CP108" s="939"/>
      <c r="CQ108" s="939"/>
      <c r="CR108" s="939"/>
      <c r="CS108" s="939"/>
      <c r="CT108" s="939"/>
      <c r="CU108" s="939"/>
      <c r="CV108" s="939"/>
      <c r="CW108" s="939"/>
      <c r="CX108" s="939"/>
      <c r="CY108" s="939"/>
      <c r="CZ108" s="939"/>
      <c r="DA108" s="939"/>
      <c r="DB108" s="939"/>
      <c r="DC108" s="939"/>
      <c r="DD108" s="939"/>
      <c r="DE108" s="939"/>
      <c r="DF108" s="939"/>
      <c r="DG108" s="939"/>
      <c r="DH108" s="939"/>
      <c r="DI108" s="939"/>
      <c r="DJ108" s="939"/>
      <c r="DK108" s="939"/>
      <c r="DL108" s="939"/>
      <c r="DM108" s="939"/>
      <c r="DN108" s="939"/>
      <c r="DO108" s="939"/>
      <c r="DP108" s="939"/>
      <c r="DQ108" s="939"/>
      <c r="DR108" s="939"/>
      <c r="DS108" s="939"/>
      <c r="DT108" s="939"/>
      <c r="DU108" s="939"/>
      <c r="DV108" s="939"/>
      <c r="DW108" s="939"/>
      <c r="DX108" s="939"/>
      <c r="DY108" s="939"/>
      <c r="DZ108" s="939"/>
      <c r="EA108" s="939"/>
      <c r="EB108" s="939"/>
      <c r="EC108" s="939"/>
      <c r="ED108" s="939"/>
      <c r="EE108" s="939"/>
      <c r="EF108" s="939"/>
      <c r="EG108" s="939"/>
      <c r="EH108" s="939"/>
      <c r="EI108" s="939"/>
      <c r="EJ108" s="939"/>
      <c r="EK108" s="939"/>
      <c r="EL108" s="939"/>
      <c r="EM108" s="939"/>
      <c r="EN108" s="939"/>
      <c r="EO108" s="939"/>
      <c r="EP108" s="939"/>
      <c r="EQ108" s="939"/>
      <c r="ER108" s="939"/>
      <c r="ES108" s="939"/>
      <c r="ET108" s="939"/>
      <c r="EU108" s="939"/>
      <c r="EV108" s="939"/>
      <c r="EW108" s="939"/>
      <c r="EX108" s="939"/>
      <c r="EY108" s="939"/>
      <c r="EZ108" s="939"/>
      <c r="FA108" s="939"/>
      <c r="FB108" s="939"/>
      <c r="FC108" s="939"/>
      <c r="FD108" s="939"/>
      <c r="FE108" s="939"/>
      <c r="FF108" s="939"/>
      <c r="FG108" s="939"/>
      <c r="FH108" s="939"/>
      <c r="FI108" s="939"/>
      <c r="FJ108" s="939"/>
      <c r="FK108" s="939"/>
      <c r="FL108" s="939"/>
      <c r="FM108" s="939"/>
      <c r="FN108" s="939"/>
      <c r="FO108" s="939"/>
      <c r="FP108" s="939"/>
      <c r="FQ108" s="939"/>
      <c r="FR108" s="939"/>
      <c r="FS108" s="939"/>
      <c r="FT108" s="939"/>
      <c r="FU108" s="939"/>
      <c r="FV108" s="939"/>
      <c r="FW108" s="939"/>
      <c r="FX108" s="939"/>
      <c r="FY108" s="939"/>
      <c r="FZ108" s="939"/>
      <c r="GA108" s="939"/>
      <c r="GB108" s="939"/>
      <c r="GC108" s="939"/>
      <c r="GD108" s="939"/>
      <c r="GE108" s="939"/>
      <c r="GF108" s="939"/>
      <c r="GG108" s="939"/>
      <c r="GH108" s="939"/>
      <c r="GI108" s="939"/>
      <c r="GJ108" s="939"/>
      <c r="GK108" s="939"/>
      <c r="GL108" s="939"/>
      <c r="GM108" s="939"/>
      <c r="GN108" s="939"/>
      <c r="GO108" s="939"/>
      <c r="GP108" s="939"/>
      <c r="GQ108" s="939"/>
      <c r="GR108" s="939"/>
      <c r="GS108" s="939"/>
      <c r="GT108" s="939"/>
      <c r="GU108" s="939"/>
      <c r="GV108" s="939"/>
      <c r="GW108" s="939"/>
      <c r="GX108" s="939"/>
      <c r="GY108" s="939"/>
      <c r="GZ108" s="939"/>
      <c r="HA108" s="939"/>
      <c r="HB108" s="939"/>
      <c r="HC108" s="939"/>
      <c r="HD108" s="939"/>
      <c r="HE108" s="939"/>
      <c r="HF108" s="939"/>
      <c r="HG108" s="939"/>
      <c r="HH108" s="939"/>
      <c r="HI108" s="939"/>
      <c r="HJ108" s="939"/>
      <c r="HK108" s="939"/>
      <c r="HL108" s="939"/>
      <c r="HM108" s="939"/>
      <c r="HN108" s="939"/>
      <c r="HO108" s="939"/>
      <c r="HP108" s="939"/>
      <c r="HQ108" s="939"/>
      <c r="HR108" s="939"/>
      <c r="HS108" s="939"/>
      <c r="HT108" s="939"/>
      <c r="HU108" s="939"/>
      <c r="HV108" s="939"/>
      <c r="HW108" s="939"/>
      <c r="HX108" s="939"/>
      <c r="HY108" s="939"/>
      <c r="HZ108" s="939"/>
      <c r="IA108" s="939"/>
      <c r="IB108" s="939"/>
      <c r="IC108" s="939"/>
      <c r="ID108" s="939"/>
      <c r="IE108" s="939"/>
      <c r="IF108" s="939"/>
      <c r="IG108" s="939"/>
      <c r="IH108" s="939"/>
      <c r="II108" s="939"/>
      <c r="IJ108" s="939"/>
      <c r="IK108" s="939"/>
      <c r="IL108" s="939"/>
      <c r="IM108" s="939"/>
      <c r="IN108" s="939"/>
      <c r="IO108" s="939"/>
      <c r="IP108" s="939"/>
      <c r="IQ108" s="939"/>
      <c r="IR108" s="939"/>
      <c r="IS108" s="939"/>
      <c r="IT108" s="939"/>
      <c r="IU108" s="939"/>
      <c r="IV108" s="939"/>
      <c r="IW108" s="939"/>
      <c r="IX108" s="939"/>
      <c r="IY108" s="939"/>
      <c r="IZ108" s="939"/>
      <c r="JA108" s="939"/>
      <c r="JB108" s="939"/>
      <c r="JC108" s="939"/>
      <c r="JD108" s="939"/>
      <c r="JE108" s="939"/>
      <c r="JF108" s="939"/>
      <c r="JG108" s="939"/>
      <c r="JH108" s="939"/>
      <c r="JI108" s="939"/>
      <c r="JJ108" s="939"/>
      <c r="JK108" s="939"/>
      <c r="JL108" s="939"/>
      <c r="JM108" s="939"/>
      <c r="JN108" s="939"/>
      <c r="JO108" s="939"/>
      <c r="JP108" s="939"/>
      <c r="JQ108" s="939"/>
      <c r="JR108" s="939"/>
      <c r="JS108" s="939"/>
      <c r="JT108" s="939"/>
      <c r="JU108" s="939"/>
      <c r="JV108" s="939"/>
      <c r="JW108" s="939"/>
      <c r="JX108" s="939"/>
      <c r="JY108" s="939"/>
      <c r="JZ108" s="939"/>
      <c r="KA108" s="939"/>
      <c r="KB108" s="939"/>
      <c r="KC108" s="939"/>
      <c r="KD108" s="939"/>
      <c r="KE108" s="939"/>
      <c r="KF108" s="939"/>
      <c r="KG108" s="939"/>
      <c r="KH108" s="939"/>
      <c r="KI108" s="939"/>
      <c r="KJ108" s="939"/>
      <c r="KK108" s="939"/>
      <c r="KL108" s="939"/>
      <c r="KM108" s="939"/>
      <c r="KN108" s="939"/>
      <c r="KO108" s="939"/>
      <c r="KP108" s="939"/>
      <c r="KQ108" s="939"/>
      <c r="KR108" s="939"/>
      <c r="KS108" s="939"/>
      <c r="KT108" s="939"/>
      <c r="KU108" s="939"/>
      <c r="KV108" s="939"/>
      <c r="KW108" s="939"/>
      <c r="KX108" s="939"/>
      <c r="KY108" s="939"/>
      <c r="KZ108" s="939"/>
      <c r="LA108" s="939"/>
      <c r="LB108" s="939"/>
      <c r="LC108" s="939"/>
      <c r="LD108" s="939"/>
      <c r="LE108" s="939"/>
      <c r="LF108" s="939"/>
      <c r="LG108" s="939"/>
      <c r="LH108" s="939"/>
      <c r="LI108" s="939"/>
      <c r="LJ108" s="939"/>
      <c r="LK108" s="939"/>
      <c r="LL108" s="939"/>
      <c r="LM108" s="939"/>
      <c r="LN108" s="939"/>
      <c r="LO108" s="939"/>
      <c r="LP108" s="939"/>
      <c r="LQ108" s="939"/>
      <c r="LR108" s="939"/>
      <c r="LS108" s="939"/>
      <c r="LT108" s="939"/>
      <c r="LU108" s="939"/>
      <c r="LV108" s="939"/>
      <c r="LW108" s="939"/>
      <c r="LX108" s="939"/>
      <c r="LY108" s="939"/>
      <c r="LZ108" s="939"/>
      <c r="MA108" s="939"/>
      <c r="MB108" s="939"/>
      <c r="MC108" s="939"/>
      <c r="MD108" s="939"/>
      <c r="ME108" s="939"/>
      <c r="MF108" s="939"/>
      <c r="MG108" s="939"/>
      <c r="MH108" s="939"/>
      <c r="MI108" s="939"/>
      <c r="MJ108" s="939"/>
      <c r="MK108" s="939"/>
      <c r="ML108" s="939"/>
      <c r="MM108" s="939"/>
      <c r="MN108" s="939"/>
      <c r="MO108" s="939"/>
      <c r="MP108" s="939"/>
      <c r="MQ108" s="939"/>
      <c r="MR108" s="939"/>
      <c r="MS108" s="939"/>
      <c r="MT108" s="939"/>
      <c r="MU108" s="939"/>
      <c r="MV108" s="939"/>
      <c r="MW108" s="939"/>
      <c r="MX108" s="939"/>
      <c r="MY108" s="939"/>
      <c r="MZ108" s="939"/>
      <c r="NA108" s="939"/>
      <c r="NB108" s="939"/>
      <c r="NC108" s="939"/>
      <c r="ND108" s="939"/>
      <c r="NE108" s="939"/>
      <c r="NF108" s="939"/>
      <c r="NG108" s="939"/>
      <c r="NH108" s="939"/>
      <c r="NI108" s="939"/>
      <c r="NJ108" s="939"/>
      <c r="NK108" s="939"/>
      <c r="NL108" s="939"/>
      <c r="NM108" s="939"/>
      <c r="NN108" s="939"/>
    </row>
    <row r="109" spans="1:378" s="958" customFormat="1" ht="18.5" hidden="1" outlineLevel="1">
      <c r="A109" s="987" t="str">
        <f t="shared" si="48"/>
        <v>6.18</v>
      </c>
      <c r="B109" s="964" t="s">
        <v>613</v>
      </c>
      <c r="C109" s="1027"/>
      <c r="D109" s="941"/>
      <c r="E109" s="935"/>
      <c r="F109" s="959"/>
      <c r="G109" s="960"/>
      <c r="H109" s="936"/>
      <c r="I109" s="937"/>
      <c r="J109" s="937"/>
      <c r="K109" s="938"/>
      <c r="L109" s="955"/>
      <c r="M109" s="955"/>
      <c r="N109" s="968"/>
      <c r="O109" s="939"/>
      <c r="P109" s="939"/>
      <c r="Q109" s="939"/>
      <c r="R109" s="939"/>
      <c r="S109" s="939"/>
      <c r="T109" s="939"/>
      <c r="U109" s="939"/>
      <c r="V109" s="939"/>
      <c r="W109" s="939"/>
      <c r="X109" s="939"/>
      <c r="Y109" s="939"/>
      <c r="Z109" s="939"/>
      <c r="AA109" s="939"/>
      <c r="AB109" s="939"/>
      <c r="AC109" s="939"/>
      <c r="AD109" s="939"/>
      <c r="AE109" s="939"/>
      <c r="AF109" s="939"/>
      <c r="AG109" s="939"/>
      <c r="AH109" s="939"/>
      <c r="AI109" s="939"/>
      <c r="AJ109" s="939"/>
      <c r="AK109" s="939"/>
      <c r="AL109" s="939"/>
      <c r="AM109" s="939"/>
      <c r="AN109" s="939"/>
      <c r="AO109" s="939"/>
      <c r="AP109" s="939"/>
      <c r="AQ109" s="939"/>
      <c r="AR109" s="939"/>
      <c r="AS109" s="939"/>
      <c r="AT109" s="939"/>
      <c r="AU109" s="939"/>
      <c r="AV109" s="939"/>
      <c r="AW109" s="939"/>
      <c r="AX109" s="939"/>
      <c r="AY109" s="939"/>
      <c r="AZ109" s="939"/>
      <c r="BA109" s="939"/>
      <c r="BB109" s="939"/>
      <c r="BC109" s="939"/>
      <c r="BD109" s="939"/>
      <c r="BE109" s="939"/>
      <c r="BF109" s="939"/>
      <c r="BG109" s="939"/>
      <c r="BH109" s="939"/>
      <c r="BI109" s="939"/>
      <c r="BJ109" s="939"/>
      <c r="BK109" s="939"/>
      <c r="BL109" s="939"/>
      <c r="BM109" s="939"/>
      <c r="BN109" s="939"/>
      <c r="BO109" s="939"/>
      <c r="BP109" s="939"/>
      <c r="BQ109" s="939"/>
      <c r="BR109" s="939"/>
      <c r="BS109" s="939"/>
      <c r="BT109" s="939"/>
      <c r="BU109" s="939"/>
      <c r="BV109" s="939"/>
      <c r="BW109" s="939"/>
      <c r="BX109" s="939"/>
      <c r="BY109" s="939"/>
      <c r="BZ109" s="939"/>
      <c r="CA109" s="939"/>
      <c r="CB109" s="939"/>
      <c r="CC109" s="939"/>
      <c r="CD109" s="939"/>
      <c r="CE109" s="939"/>
      <c r="CF109" s="939"/>
      <c r="CG109" s="939"/>
      <c r="CH109" s="939"/>
      <c r="CI109" s="939"/>
      <c r="CJ109" s="939"/>
      <c r="CK109" s="939"/>
      <c r="CL109" s="939"/>
      <c r="CM109" s="939"/>
      <c r="CN109" s="939"/>
      <c r="CO109" s="939"/>
      <c r="CP109" s="939"/>
      <c r="CQ109" s="939"/>
      <c r="CR109" s="939"/>
      <c r="CS109" s="939"/>
      <c r="CT109" s="939"/>
      <c r="CU109" s="939"/>
      <c r="CV109" s="939"/>
      <c r="CW109" s="939"/>
      <c r="CX109" s="939"/>
      <c r="CY109" s="939"/>
      <c r="CZ109" s="939"/>
      <c r="DA109" s="939"/>
      <c r="DB109" s="939"/>
      <c r="DC109" s="939"/>
      <c r="DD109" s="939"/>
      <c r="DE109" s="939"/>
      <c r="DF109" s="939"/>
      <c r="DG109" s="939"/>
      <c r="DH109" s="939"/>
      <c r="DI109" s="939"/>
      <c r="DJ109" s="939"/>
      <c r="DK109" s="939"/>
      <c r="DL109" s="939"/>
      <c r="DM109" s="939"/>
      <c r="DN109" s="939"/>
      <c r="DO109" s="939"/>
      <c r="DP109" s="939"/>
      <c r="DQ109" s="939"/>
      <c r="DR109" s="939"/>
      <c r="DS109" s="939"/>
      <c r="DT109" s="939"/>
      <c r="DU109" s="939"/>
      <c r="DV109" s="939"/>
      <c r="DW109" s="939"/>
      <c r="DX109" s="939"/>
      <c r="DY109" s="939"/>
      <c r="DZ109" s="939"/>
      <c r="EA109" s="939"/>
      <c r="EB109" s="939"/>
      <c r="EC109" s="939"/>
      <c r="ED109" s="939"/>
      <c r="EE109" s="939"/>
      <c r="EF109" s="939"/>
      <c r="EG109" s="939"/>
      <c r="EH109" s="939"/>
      <c r="EI109" s="939"/>
      <c r="EJ109" s="939"/>
      <c r="EK109" s="939"/>
      <c r="EL109" s="939"/>
      <c r="EM109" s="939"/>
      <c r="EN109" s="939"/>
      <c r="EO109" s="939"/>
      <c r="EP109" s="939"/>
      <c r="EQ109" s="939"/>
      <c r="ER109" s="939"/>
      <c r="ES109" s="939"/>
      <c r="ET109" s="939"/>
      <c r="EU109" s="939"/>
      <c r="EV109" s="939"/>
      <c r="EW109" s="939"/>
      <c r="EX109" s="939"/>
      <c r="EY109" s="939"/>
      <c r="EZ109" s="939"/>
      <c r="FA109" s="939"/>
      <c r="FB109" s="939"/>
      <c r="FC109" s="939"/>
      <c r="FD109" s="939"/>
      <c r="FE109" s="939"/>
      <c r="FF109" s="939"/>
      <c r="FG109" s="939"/>
      <c r="FH109" s="939"/>
      <c r="FI109" s="939"/>
      <c r="FJ109" s="939"/>
      <c r="FK109" s="939"/>
      <c r="FL109" s="939"/>
      <c r="FM109" s="939"/>
      <c r="FN109" s="939"/>
      <c r="FO109" s="939"/>
      <c r="FP109" s="939"/>
      <c r="FQ109" s="939"/>
      <c r="FR109" s="939"/>
      <c r="FS109" s="939"/>
      <c r="FT109" s="939"/>
      <c r="FU109" s="939"/>
      <c r="FV109" s="939"/>
      <c r="FW109" s="939"/>
      <c r="FX109" s="939"/>
      <c r="FY109" s="939"/>
      <c r="FZ109" s="939"/>
      <c r="GA109" s="939"/>
      <c r="GB109" s="939"/>
      <c r="GC109" s="939"/>
      <c r="GD109" s="939"/>
      <c r="GE109" s="939"/>
      <c r="GF109" s="939"/>
      <c r="GG109" s="939"/>
      <c r="GH109" s="939"/>
      <c r="GI109" s="939"/>
      <c r="GJ109" s="939"/>
      <c r="GK109" s="939"/>
      <c r="GL109" s="939"/>
      <c r="GM109" s="939"/>
      <c r="GN109" s="939"/>
      <c r="GO109" s="939"/>
      <c r="GP109" s="939"/>
      <c r="GQ109" s="939"/>
      <c r="GR109" s="939"/>
      <c r="GS109" s="939"/>
      <c r="GT109" s="939"/>
      <c r="GU109" s="939"/>
      <c r="GV109" s="939"/>
      <c r="GW109" s="939"/>
      <c r="GX109" s="939"/>
      <c r="GY109" s="939"/>
      <c r="GZ109" s="939"/>
      <c r="HA109" s="939"/>
      <c r="HB109" s="939"/>
      <c r="HC109" s="939"/>
      <c r="HD109" s="939"/>
      <c r="HE109" s="939"/>
      <c r="HF109" s="939"/>
      <c r="HG109" s="939"/>
      <c r="HH109" s="939"/>
      <c r="HI109" s="939"/>
      <c r="HJ109" s="939"/>
      <c r="HK109" s="939"/>
      <c r="HL109" s="939"/>
      <c r="HM109" s="939"/>
      <c r="HN109" s="939"/>
      <c r="HO109" s="939"/>
      <c r="HP109" s="939"/>
      <c r="HQ109" s="939"/>
      <c r="HR109" s="939"/>
      <c r="HS109" s="939"/>
      <c r="HT109" s="939"/>
      <c r="HU109" s="939"/>
      <c r="HV109" s="939"/>
      <c r="HW109" s="939"/>
      <c r="HX109" s="939"/>
      <c r="HY109" s="939"/>
      <c r="HZ109" s="939"/>
      <c r="IA109" s="939"/>
      <c r="IB109" s="939"/>
      <c r="IC109" s="939"/>
      <c r="ID109" s="939"/>
      <c r="IE109" s="939"/>
      <c r="IF109" s="939"/>
      <c r="IG109" s="939"/>
      <c r="IH109" s="939"/>
      <c r="II109" s="939"/>
      <c r="IJ109" s="939"/>
      <c r="IK109" s="939"/>
      <c r="IL109" s="939"/>
      <c r="IM109" s="939"/>
      <c r="IN109" s="939"/>
      <c r="IO109" s="939"/>
      <c r="IP109" s="939"/>
      <c r="IQ109" s="939"/>
      <c r="IR109" s="939"/>
      <c r="IS109" s="939"/>
      <c r="IT109" s="939"/>
      <c r="IU109" s="939"/>
      <c r="IV109" s="939"/>
      <c r="IW109" s="939"/>
      <c r="IX109" s="939"/>
      <c r="IY109" s="939"/>
      <c r="IZ109" s="939"/>
      <c r="JA109" s="939"/>
      <c r="JB109" s="939"/>
      <c r="JC109" s="939"/>
      <c r="JD109" s="939"/>
      <c r="JE109" s="939"/>
      <c r="JF109" s="939"/>
      <c r="JG109" s="939"/>
      <c r="JH109" s="939"/>
      <c r="JI109" s="939"/>
      <c r="JJ109" s="939"/>
      <c r="JK109" s="939"/>
      <c r="JL109" s="939"/>
      <c r="JM109" s="939"/>
      <c r="JN109" s="939"/>
      <c r="JO109" s="939"/>
      <c r="JP109" s="939"/>
      <c r="JQ109" s="939"/>
      <c r="JR109" s="939"/>
      <c r="JS109" s="939"/>
      <c r="JT109" s="939"/>
      <c r="JU109" s="939"/>
      <c r="JV109" s="939"/>
      <c r="JW109" s="939"/>
      <c r="JX109" s="939"/>
      <c r="JY109" s="939"/>
      <c r="JZ109" s="939"/>
      <c r="KA109" s="939"/>
      <c r="KB109" s="939"/>
      <c r="KC109" s="939"/>
      <c r="KD109" s="939"/>
      <c r="KE109" s="939"/>
      <c r="KF109" s="939"/>
      <c r="KG109" s="939"/>
      <c r="KH109" s="939"/>
      <c r="KI109" s="939"/>
      <c r="KJ109" s="939"/>
      <c r="KK109" s="939"/>
      <c r="KL109" s="939"/>
      <c r="KM109" s="939"/>
      <c r="KN109" s="939"/>
      <c r="KO109" s="939"/>
      <c r="KP109" s="939"/>
      <c r="KQ109" s="939"/>
      <c r="KR109" s="939"/>
      <c r="KS109" s="939"/>
      <c r="KT109" s="939"/>
      <c r="KU109" s="939"/>
      <c r="KV109" s="939"/>
      <c r="KW109" s="939"/>
      <c r="KX109" s="939"/>
      <c r="KY109" s="939"/>
      <c r="KZ109" s="939"/>
      <c r="LA109" s="939"/>
      <c r="LB109" s="939"/>
      <c r="LC109" s="939"/>
      <c r="LD109" s="939"/>
      <c r="LE109" s="939"/>
      <c r="LF109" s="939"/>
      <c r="LG109" s="939"/>
      <c r="LH109" s="939"/>
      <c r="LI109" s="939"/>
      <c r="LJ109" s="939"/>
      <c r="LK109" s="939"/>
      <c r="LL109" s="939"/>
      <c r="LM109" s="939"/>
      <c r="LN109" s="939"/>
      <c r="LO109" s="939"/>
      <c r="LP109" s="939"/>
      <c r="LQ109" s="939"/>
      <c r="LR109" s="939"/>
      <c r="LS109" s="939"/>
      <c r="LT109" s="939"/>
      <c r="LU109" s="939"/>
      <c r="LV109" s="939"/>
      <c r="LW109" s="939"/>
      <c r="LX109" s="939"/>
      <c r="LY109" s="939"/>
      <c r="LZ109" s="939"/>
      <c r="MA109" s="939"/>
      <c r="MB109" s="939"/>
      <c r="MC109" s="939"/>
      <c r="MD109" s="939"/>
      <c r="ME109" s="939"/>
      <c r="MF109" s="939"/>
      <c r="MG109" s="939"/>
      <c r="MH109" s="939"/>
      <c r="MI109" s="939"/>
      <c r="MJ109" s="939"/>
      <c r="MK109" s="939"/>
      <c r="ML109" s="939"/>
      <c r="MM109" s="939"/>
      <c r="MN109" s="939"/>
      <c r="MO109" s="939"/>
      <c r="MP109" s="939"/>
      <c r="MQ109" s="939"/>
      <c r="MR109" s="939"/>
      <c r="MS109" s="939"/>
      <c r="MT109" s="939"/>
      <c r="MU109" s="939"/>
      <c r="MV109" s="939"/>
      <c r="MW109" s="939"/>
      <c r="MX109" s="939"/>
      <c r="MY109" s="939"/>
      <c r="MZ109" s="939"/>
      <c r="NA109" s="939"/>
      <c r="NB109" s="939"/>
      <c r="NC109" s="939"/>
      <c r="ND109" s="939"/>
      <c r="NE109" s="939"/>
      <c r="NF109" s="939"/>
      <c r="NG109" s="939"/>
      <c r="NH109" s="939"/>
      <c r="NI109" s="939"/>
      <c r="NJ109" s="939"/>
      <c r="NK109" s="939"/>
      <c r="NL109" s="939"/>
      <c r="NM109" s="939"/>
      <c r="NN109" s="939"/>
    </row>
    <row r="110" spans="1:378" s="958" customFormat="1" ht="18.5" hidden="1" outlineLevel="1">
      <c r="A110" s="987" t="str">
        <f t="shared" si="48"/>
        <v>6.19</v>
      </c>
      <c r="B110" s="964" t="s">
        <v>1479</v>
      </c>
      <c r="C110" s="1027"/>
      <c r="D110" s="941"/>
      <c r="E110" s="935"/>
      <c r="F110" s="959"/>
      <c r="G110" s="960"/>
      <c r="H110" s="936"/>
      <c r="I110" s="937"/>
      <c r="J110" s="937"/>
      <c r="K110" s="938"/>
      <c r="L110" s="955"/>
      <c r="M110" s="955"/>
      <c r="N110" s="968"/>
      <c r="O110" s="939"/>
      <c r="P110" s="939"/>
      <c r="Q110" s="939"/>
      <c r="R110" s="939"/>
      <c r="S110" s="939"/>
      <c r="T110" s="939"/>
      <c r="U110" s="939"/>
      <c r="V110" s="939"/>
      <c r="W110" s="939"/>
      <c r="X110" s="939"/>
      <c r="Y110" s="939"/>
      <c r="Z110" s="939"/>
      <c r="AA110" s="939"/>
      <c r="AB110" s="939"/>
      <c r="AC110" s="939"/>
      <c r="AD110" s="939"/>
      <c r="AE110" s="939"/>
      <c r="AF110" s="939"/>
      <c r="AG110" s="939"/>
      <c r="AH110" s="939"/>
      <c r="AI110" s="939"/>
      <c r="AJ110" s="939"/>
      <c r="AK110" s="939"/>
      <c r="AL110" s="939"/>
      <c r="AM110" s="939"/>
      <c r="AN110" s="939"/>
      <c r="AO110" s="939"/>
      <c r="AP110" s="939"/>
      <c r="AQ110" s="939"/>
      <c r="AR110" s="939"/>
      <c r="AS110" s="939"/>
      <c r="AT110" s="939"/>
      <c r="AU110" s="939"/>
      <c r="AV110" s="939"/>
      <c r="AW110" s="939"/>
      <c r="AX110" s="939"/>
      <c r="AY110" s="939"/>
      <c r="AZ110" s="939"/>
      <c r="BA110" s="939"/>
      <c r="BB110" s="939"/>
      <c r="BC110" s="939"/>
      <c r="BD110" s="939"/>
      <c r="BE110" s="939"/>
      <c r="BF110" s="939"/>
      <c r="BG110" s="939"/>
      <c r="BH110" s="939"/>
      <c r="BI110" s="939"/>
      <c r="BJ110" s="939"/>
      <c r="BK110" s="939"/>
      <c r="BL110" s="939"/>
      <c r="BM110" s="939"/>
      <c r="BN110" s="939"/>
      <c r="BO110" s="939"/>
      <c r="BP110" s="939"/>
      <c r="BQ110" s="939"/>
      <c r="BR110" s="939"/>
      <c r="BS110" s="939"/>
      <c r="BT110" s="939"/>
      <c r="BU110" s="939"/>
      <c r="BV110" s="939"/>
      <c r="BW110" s="939"/>
      <c r="BX110" s="939"/>
      <c r="BY110" s="939"/>
      <c r="BZ110" s="939"/>
      <c r="CA110" s="939"/>
      <c r="CB110" s="939"/>
      <c r="CC110" s="939"/>
      <c r="CD110" s="939"/>
      <c r="CE110" s="939"/>
      <c r="CF110" s="939"/>
      <c r="CG110" s="939"/>
      <c r="CH110" s="939"/>
      <c r="CI110" s="939"/>
      <c r="CJ110" s="939"/>
      <c r="CK110" s="939"/>
      <c r="CL110" s="939"/>
      <c r="CM110" s="939"/>
      <c r="CN110" s="939"/>
      <c r="CO110" s="939"/>
      <c r="CP110" s="939"/>
      <c r="CQ110" s="939"/>
      <c r="CR110" s="939"/>
      <c r="CS110" s="939"/>
      <c r="CT110" s="939"/>
      <c r="CU110" s="939"/>
      <c r="CV110" s="939"/>
      <c r="CW110" s="939"/>
      <c r="CX110" s="939"/>
      <c r="CY110" s="939"/>
      <c r="CZ110" s="939"/>
      <c r="DA110" s="939"/>
      <c r="DB110" s="939"/>
      <c r="DC110" s="939"/>
      <c r="DD110" s="939"/>
      <c r="DE110" s="939"/>
      <c r="DF110" s="939"/>
      <c r="DG110" s="939"/>
      <c r="DH110" s="939"/>
      <c r="DI110" s="939"/>
      <c r="DJ110" s="939"/>
      <c r="DK110" s="939"/>
      <c r="DL110" s="939"/>
      <c r="DM110" s="939"/>
      <c r="DN110" s="939"/>
      <c r="DO110" s="939"/>
      <c r="DP110" s="939"/>
      <c r="DQ110" s="939"/>
      <c r="DR110" s="939"/>
      <c r="DS110" s="939"/>
      <c r="DT110" s="939"/>
      <c r="DU110" s="939"/>
      <c r="DV110" s="939"/>
      <c r="DW110" s="939"/>
      <c r="DX110" s="939"/>
      <c r="DY110" s="939"/>
      <c r="DZ110" s="939"/>
      <c r="EA110" s="939"/>
      <c r="EB110" s="939"/>
      <c r="EC110" s="939"/>
      <c r="ED110" s="939"/>
      <c r="EE110" s="939"/>
      <c r="EF110" s="939"/>
      <c r="EG110" s="939"/>
      <c r="EH110" s="939"/>
      <c r="EI110" s="939"/>
      <c r="EJ110" s="939"/>
      <c r="EK110" s="939"/>
      <c r="EL110" s="939"/>
      <c r="EM110" s="939"/>
      <c r="EN110" s="939"/>
      <c r="EO110" s="939"/>
      <c r="EP110" s="939"/>
      <c r="EQ110" s="939"/>
      <c r="ER110" s="939"/>
      <c r="ES110" s="939"/>
      <c r="ET110" s="939"/>
      <c r="EU110" s="939"/>
      <c r="EV110" s="939"/>
      <c r="EW110" s="939"/>
      <c r="EX110" s="939"/>
      <c r="EY110" s="939"/>
      <c r="EZ110" s="939"/>
      <c r="FA110" s="939"/>
      <c r="FB110" s="939"/>
      <c r="FC110" s="939"/>
      <c r="FD110" s="939"/>
      <c r="FE110" s="939"/>
      <c r="FF110" s="939"/>
      <c r="FG110" s="939"/>
      <c r="FH110" s="939"/>
      <c r="FI110" s="939"/>
      <c r="FJ110" s="939"/>
      <c r="FK110" s="939"/>
      <c r="FL110" s="939"/>
      <c r="FM110" s="939"/>
      <c r="FN110" s="939"/>
      <c r="FO110" s="939"/>
      <c r="FP110" s="939"/>
      <c r="FQ110" s="939"/>
      <c r="FR110" s="939"/>
      <c r="FS110" s="939"/>
      <c r="FT110" s="939"/>
      <c r="FU110" s="939"/>
      <c r="FV110" s="939"/>
      <c r="FW110" s="939"/>
      <c r="FX110" s="939"/>
      <c r="FY110" s="939"/>
      <c r="FZ110" s="939"/>
      <c r="GA110" s="939"/>
      <c r="GB110" s="939"/>
      <c r="GC110" s="939"/>
      <c r="GD110" s="939"/>
      <c r="GE110" s="939"/>
      <c r="GF110" s="939"/>
      <c r="GG110" s="939"/>
      <c r="GH110" s="939"/>
      <c r="GI110" s="939"/>
      <c r="GJ110" s="939"/>
      <c r="GK110" s="939"/>
      <c r="GL110" s="939"/>
      <c r="GM110" s="939"/>
      <c r="GN110" s="939"/>
      <c r="GO110" s="939"/>
      <c r="GP110" s="939"/>
      <c r="GQ110" s="939"/>
      <c r="GR110" s="939"/>
      <c r="GS110" s="939"/>
      <c r="GT110" s="939"/>
      <c r="GU110" s="939"/>
      <c r="GV110" s="939"/>
      <c r="GW110" s="939"/>
      <c r="GX110" s="939"/>
      <c r="GY110" s="939"/>
      <c r="GZ110" s="939"/>
      <c r="HA110" s="939"/>
      <c r="HB110" s="939"/>
      <c r="HC110" s="939"/>
      <c r="HD110" s="939"/>
      <c r="HE110" s="939"/>
      <c r="HF110" s="939"/>
      <c r="HG110" s="939"/>
      <c r="HH110" s="939"/>
      <c r="HI110" s="939"/>
      <c r="HJ110" s="939"/>
      <c r="HK110" s="939"/>
      <c r="HL110" s="939"/>
      <c r="HM110" s="939"/>
      <c r="HN110" s="939"/>
      <c r="HO110" s="939"/>
      <c r="HP110" s="939"/>
      <c r="HQ110" s="939"/>
      <c r="HR110" s="939"/>
      <c r="HS110" s="939"/>
      <c r="HT110" s="939"/>
      <c r="HU110" s="939"/>
      <c r="HV110" s="939"/>
      <c r="HW110" s="939"/>
      <c r="HX110" s="939"/>
      <c r="HY110" s="939"/>
      <c r="HZ110" s="939"/>
      <c r="IA110" s="939"/>
      <c r="IB110" s="939"/>
      <c r="IC110" s="939"/>
      <c r="ID110" s="939"/>
      <c r="IE110" s="939"/>
      <c r="IF110" s="939"/>
      <c r="IG110" s="939"/>
      <c r="IH110" s="939"/>
      <c r="II110" s="939"/>
      <c r="IJ110" s="939"/>
      <c r="IK110" s="939"/>
      <c r="IL110" s="939"/>
      <c r="IM110" s="939"/>
      <c r="IN110" s="939"/>
      <c r="IO110" s="939"/>
      <c r="IP110" s="939"/>
      <c r="IQ110" s="939"/>
      <c r="IR110" s="939"/>
      <c r="IS110" s="939"/>
      <c r="IT110" s="939"/>
      <c r="IU110" s="939"/>
      <c r="IV110" s="939"/>
      <c r="IW110" s="939"/>
      <c r="IX110" s="939"/>
      <c r="IY110" s="939"/>
      <c r="IZ110" s="939"/>
      <c r="JA110" s="939"/>
      <c r="JB110" s="939"/>
      <c r="JC110" s="939"/>
      <c r="JD110" s="939"/>
      <c r="JE110" s="939"/>
      <c r="JF110" s="939"/>
      <c r="JG110" s="939"/>
      <c r="JH110" s="939"/>
      <c r="JI110" s="939"/>
      <c r="JJ110" s="939"/>
      <c r="JK110" s="939"/>
      <c r="JL110" s="939"/>
      <c r="JM110" s="939"/>
      <c r="JN110" s="939"/>
      <c r="JO110" s="939"/>
      <c r="JP110" s="939"/>
      <c r="JQ110" s="939"/>
      <c r="JR110" s="939"/>
      <c r="JS110" s="939"/>
      <c r="JT110" s="939"/>
      <c r="JU110" s="939"/>
      <c r="JV110" s="939"/>
      <c r="JW110" s="939"/>
      <c r="JX110" s="939"/>
      <c r="JY110" s="939"/>
      <c r="JZ110" s="939"/>
      <c r="KA110" s="939"/>
      <c r="KB110" s="939"/>
      <c r="KC110" s="939"/>
      <c r="KD110" s="939"/>
      <c r="KE110" s="939"/>
      <c r="KF110" s="939"/>
      <c r="KG110" s="939"/>
      <c r="KH110" s="939"/>
      <c r="KI110" s="939"/>
      <c r="KJ110" s="939"/>
      <c r="KK110" s="939"/>
      <c r="KL110" s="939"/>
      <c r="KM110" s="939"/>
      <c r="KN110" s="939"/>
      <c r="KO110" s="939"/>
      <c r="KP110" s="939"/>
      <c r="KQ110" s="939"/>
      <c r="KR110" s="939"/>
      <c r="KS110" s="939"/>
      <c r="KT110" s="939"/>
      <c r="KU110" s="939"/>
      <c r="KV110" s="939"/>
      <c r="KW110" s="939"/>
      <c r="KX110" s="939"/>
      <c r="KY110" s="939"/>
      <c r="KZ110" s="939"/>
      <c r="LA110" s="939"/>
      <c r="LB110" s="939"/>
      <c r="LC110" s="939"/>
      <c r="LD110" s="939"/>
      <c r="LE110" s="939"/>
      <c r="LF110" s="939"/>
      <c r="LG110" s="939"/>
      <c r="LH110" s="939"/>
      <c r="LI110" s="939"/>
      <c r="LJ110" s="939"/>
      <c r="LK110" s="939"/>
      <c r="LL110" s="939"/>
      <c r="LM110" s="939"/>
      <c r="LN110" s="939"/>
      <c r="LO110" s="939"/>
      <c r="LP110" s="939"/>
      <c r="LQ110" s="939"/>
      <c r="LR110" s="939"/>
      <c r="LS110" s="939"/>
      <c r="LT110" s="939"/>
      <c r="LU110" s="939"/>
      <c r="LV110" s="939"/>
      <c r="LW110" s="939"/>
      <c r="LX110" s="939"/>
      <c r="LY110" s="939"/>
      <c r="LZ110" s="939"/>
      <c r="MA110" s="939"/>
      <c r="MB110" s="939"/>
      <c r="MC110" s="939"/>
      <c r="MD110" s="939"/>
      <c r="ME110" s="939"/>
      <c r="MF110" s="939"/>
      <c r="MG110" s="939"/>
      <c r="MH110" s="939"/>
      <c r="MI110" s="939"/>
      <c r="MJ110" s="939"/>
      <c r="MK110" s="939"/>
      <c r="ML110" s="939"/>
      <c r="MM110" s="939"/>
      <c r="MN110" s="939"/>
      <c r="MO110" s="939"/>
      <c r="MP110" s="939"/>
      <c r="MQ110" s="939"/>
      <c r="MR110" s="939"/>
      <c r="MS110" s="939"/>
      <c r="MT110" s="939"/>
      <c r="MU110" s="939"/>
      <c r="MV110" s="939"/>
      <c r="MW110" s="939"/>
      <c r="MX110" s="939"/>
      <c r="MY110" s="939"/>
      <c r="MZ110" s="939"/>
      <c r="NA110" s="939"/>
      <c r="NB110" s="939"/>
      <c r="NC110" s="939"/>
      <c r="ND110" s="939"/>
      <c r="NE110" s="939"/>
      <c r="NF110" s="939"/>
      <c r="NG110" s="939"/>
      <c r="NH110" s="939"/>
      <c r="NI110" s="939"/>
      <c r="NJ110" s="939"/>
      <c r="NK110" s="939"/>
      <c r="NL110" s="939"/>
      <c r="NM110" s="939"/>
      <c r="NN110" s="939"/>
    </row>
    <row r="111" spans="1:378" s="958" customFormat="1" ht="18.5" hidden="1" outlineLevel="1">
      <c r="A111" s="987" t="str">
        <f t="shared" si="48"/>
        <v>6.20</v>
      </c>
      <c r="B111" s="964" t="s">
        <v>1480</v>
      </c>
      <c r="C111" s="1027"/>
      <c r="D111" s="941"/>
      <c r="E111" s="935"/>
      <c r="F111" s="959"/>
      <c r="G111" s="960"/>
      <c r="H111" s="936"/>
      <c r="I111" s="937"/>
      <c r="J111" s="937"/>
      <c r="K111" s="938"/>
      <c r="L111" s="955"/>
      <c r="M111" s="955"/>
      <c r="N111" s="968"/>
      <c r="O111" s="939"/>
      <c r="P111" s="939"/>
      <c r="Q111" s="939"/>
      <c r="R111" s="939"/>
      <c r="S111" s="939"/>
      <c r="T111" s="939"/>
      <c r="U111" s="939"/>
      <c r="V111" s="939"/>
      <c r="W111" s="939"/>
      <c r="X111" s="939"/>
      <c r="Y111" s="939"/>
      <c r="Z111" s="939"/>
      <c r="AA111" s="939"/>
      <c r="AB111" s="939"/>
      <c r="AC111" s="939"/>
      <c r="AD111" s="939"/>
      <c r="AE111" s="939"/>
      <c r="AF111" s="939"/>
      <c r="AG111" s="939"/>
      <c r="AH111" s="939"/>
      <c r="AI111" s="939"/>
      <c r="AJ111" s="939"/>
      <c r="AK111" s="939"/>
      <c r="AL111" s="939"/>
      <c r="AM111" s="939"/>
      <c r="AN111" s="939"/>
      <c r="AO111" s="939"/>
      <c r="AP111" s="939"/>
      <c r="AQ111" s="939"/>
      <c r="AR111" s="939"/>
      <c r="AS111" s="939"/>
      <c r="AT111" s="939"/>
      <c r="AU111" s="939"/>
      <c r="AV111" s="939"/>
      <c r="AW111" s="939"/>
      <c r="AX111" s="939"/>
      <c r="AY111" s="939"/>
      <c r="AZ111" s="939"/>
      <c r="BA111" s="939"/>
      <c r="BB111" s="939"/>
      <c r="BC111" s="939"/>
      <c r="BD111" s="939"/>
      <c r="BE111" s="939"/>
      <c r="BF111" s="939"/>
      <c r="BG111" s="939"/>
      <c r="BH111" s="939"/>
      <c r="BI111" s="939"/>
      <c r="BJ111" s="939"/>
      <c r="BK111" s="939"/>
      <c r="BL111" s="939"/>
      <c r="BM111" s="939"/>
      <c r="BN111" s="939"/>
      <c r="BO111" s="939"/>
      <c r="BP111" s="939"/>
      <c r="BQ111" s="939"/>
      <c r="BR111" s="939"/>
      <c r="BS111" s="939"/>
      <c r="BT111" s="939"/>
      <c r="BU111" s="939"/>
      <c r="BV111" s="939"/>
      <c r="BW111" s="939"/>
      <c r="BX111" s="939"/>
      <c r="BY111" s="939"/>
      <c r="BZ111" s="939"/>
      <c r="CA111" s="939"/>
      <c r="CB111" s="939"/>
      <c r="CC111" s="939"/>
      <c r="CD111" s="939"/>
      <c r="CE111" s="939"/>
      <c r="CF111" s="939"/>
      <c r="CG111" s="939"/>
      <c r="CH111" s="939"/>
      <c r="CI111" s="939"/>
      <c r="CJ111" s="939"/>
      <c r="CK111" s="939"/>
      <c r="CL111" s="939"/>
      <c r="CM111" s="939"/>
      <c r="CN111" s="939"/>
      <c r="CO111" s="939"/>
      <c r="CP111" s="939"/>
      <c r="CQ111" s="939"/>
      <c r="CR111" s="939"/>
      <c r="CS111" s="939"/>
      <c r="CT111" s="939"/>
      <c r="CU111" s="939"/>
      <c r="CV111" s="939"/>
      <c r="CW111" s="939"/>
      <c r="CX111" s="939"/>
      <c r="CY111" s="939"/>
      <c r="CZ111" s="939"/>
      <c r="DA111" s="939"/>
      <c r="DB111" s="939"/>
      <c r="DC111" s="939"/>
      <c r="DD111" s="939"/>
      <c r="DE111" s="939"/>
      <c r="DF111" s="939"/>
      <c r="DG111" s="939"/>
      <c r="DH111" s="939"/>
      <c r="DI111" s="939"/>
      <c r="DJ111" s="939"/>
      <c r="DK111" s="939"/>
      <c r="DL111" s="939"/>
      <c r="DM111" s="939"/>
      <c r="DN111" s="939"/>
      <c r="DO111" s="939"/>
      <c r="DP111" s="939"/>
      <c r="DQ111" s="939"/>
      <c r="DR111" s="939"/>
      <c r="DS111" s="939"/>
      <c r="DT111" s="939"/>
      <c r="DU111" s="939"/>
      <c r="DV111" s="939"/>
      <c r="DW111" s="939"/>
      <c r="DX111" s="939"/>
      <c r="DY111" s="939"/>
      <c r="DZ111" s="939"/>
      <c r="EA111" s="939"/>
      <c r="EB111" s="939"/>
      <c r="EC111" s="939"/>
      <c r="ED111" s="939"/>
      <c r="EE111" s="939"/>
      <c r="EF111" s="939"/>
      <c r="EG111" s="939"/>
      <c r="EH111" s="939"/>
      <c r="EI111" s="939"/>
      <c r="EJ111" s="939"/>
      <c r="EK111" s="939"/>
      <c r="EL111" s="939"/>
      <c r="EM111" s="939"/>
      <c r="EN111" s="939"/>
      <c r="EO111" s="939"/>
      <c r="EP111" s="939"/>
      <c r="EQ111" s="939"/>
      <c r="ER111" s="939"/>
      <c r="ES111" s="939"/>
      <c r="ET111" s="939"/>
      <c r="EU111" s="939"/>
      <c r="EV111" s="939"/>
      <c r="EW111" s="939"/>
      <c r="EX111" s="939"/>
      <c r="EY111" s="939"/>
      <c r="EZ111" s="939"/>
      <c r="FA111" s="939"/>
      <c r="FB111" s="939"/>
      <c r="FC111" s="939"/>
      <c r="FD111" s="939"/>
      <c r="FE111" s="939"/>
      <c r="FF111" s="939"/>
      <c r="FG111" s="939"/>
      <c r="FH111" s="939"/>
      <c r="FI111" s="939"/>
      <c r="FJ111" s="939"/>
      <c r="FK111" s="939"/>
      <c r="FL111" s="939"/>
      <c r="FM111" s="939"/>
      <c r="FN111" s="939"/>
      <c r="FO111" s="939"/>
      <c r="FP111" s="939"/>
      <c r="FQ111" s="939"/>
      <c r="FR111" s="939"/>
      <c r="FS111" s="939"/>
      <c r="FT111" s="939"/>
      <c r="FU111" s="939"/>
      <c r="FV111" s="939"/>
      <c r="FW111" s="939"/>
      <c r="FX111" s="939"/>
      <c r="FY111" s="939"/>
      <c r="FZ111" s="939"/>
      <c r="GA111" s="939"/>
      <c r="GB111" s="939"/>
      <c r="GC111" s="939"/>
      <c r="GD111" s="939"/>
      <c r="GE111" s="939"/>
      <c r="GF111" s="939"/>
      <c r="GG111" s="939"/>
      <c r="GH111" s="939"/>
      <c r="GI111" s="939"/>
      <c r="GJ111" s="939"/>
      <c r="GK111" s="939"/>
      <c r="GL111" s="939"/>
      <c r="GM111" s="939"/>
      <c r="GN111" s="939"/>
      <c r="GO111" s="939"/>
      <c r="GP111" s="939"/>
      <c r="GQ111" s="939"/>
      <c r="GR111" s="939"/>
      <c r="GS111" s="939"/>
      <c r="GT111" s="939"/>
      <c r="GU111" s="939"/>
      <c r="GV111" s="939"/>
      <c r="GW111" s="939"/>
      <c r="GX111" s="939"/>
      <c r="GY111" s="939"/>
      <c r="GZ111" s="939"/>
      <c r="HA111" s="939"/>
      <c r="HB111" s="939"/>
      <c r="HC111" s="939"/>
      <c r="HD111" s="939"/>
      <c r="HE111" s="939"/>
      <c r="HF111" s="939"/>
      <c r="HG111" s="939"/>
      <c r="HH111" s="939"/>
      <c r="HI111" s="939"/>
      <c r="HJ111" s="939"/>
      <c r="HK111" s="939"/>
      <c r="HL111" s="939"/>
      <c r="HM111" s="939"/>
      <c r="HN111" s="939"/>
      <c r="HO111" s="939"/>
      <c r="HP111" s="939"/>
      <c r="HQ111" s="939"/>
      <c r="HR111" s="939"/>
      <c r="HS111" s="939"/>
      <c r="HT111" s="939"/>
      <c r="HU111" s="939"/>
      <c r="HV111" s="939"/>
      <c r="HW111" s="939"/>
      <c r="HX111" s="939"/>
      <c r="HY111" s="939"/>
      <c r="HZ111" s="939"/>
      <c r="IA111" s="939"/>
      <c r="IB111" s="939"/>
      <c r="IC111" s="939"/>
      <c r="ID111" s="939"/>
      <c r="IE111" s="939"/>
      <c r="IF111" s="939"/>
      <c r="IG111" s="939"/>
      <c r="IH111" s="939"/>
      <c r="II111" s="939"/>
      <c r="IJ111" s="939"/>
      <c r="IK111" s="939"/>
      <c r="IL111" s="939"/>
      <c r="IM111" s="939"/>
      <c r="IN111" s="939"/>
      <c r="IO111" s="939"/>
      <c r="IP111" s="939"/>
      <c r="IQ111" s="939"/>
      <c r="IR111" s="939"/>
      <c r="IS111" s="939"/>
      <c r="IT111" s="939"/>
      <c r="IU111" s="939"/>
      <c r="IV111" s="939"/>
      <c r="IW111" s="939"/>
      <c r="IX111" s="939"/>
      <c r="IY111" s="939"/>
      <c r="IZ111" s="939"/>
      <c r="JA111" s="939"/>
      <c r="JB111" s="939"/>
      <c r="JC111" s="939"/>
      <c r="JD111" s="939"/>
      <c r="JE111" s="939"/>
      <c r="JF111" s="939"/>
      <c r="JG111" s="939"/>
      <c r="JH111" s="939"/>
      <c r="JI111" s="939"/>
      <c r="JJ111" s="939"/>
      <c r="JK111" s="939"/>
      <c r="JL111" s="939"/>
      <c r="JM111" s="939"/>
      <c r="JN111" s="939"/>
      <c r="JO111" s="939"/>
      <c r="JP111" s="939"/>
      <c r="JQ111" s="939"/>
      <c r="JR111" s="939"/>
      <c r="JS111" s="939"/>
      <c r="JT111" s="939"/>
      <c r="JU111" s="939"/>
      <c r="JV111" s="939"/>
      <c r="JW111" s="939"/>
      <c r="JX111" s="939"/>
      <c r="JY111" s="939"/>
      <c r="JZ111" s="939"/>
      <c r="KA111" s="939"/>
      <c r="KB111" s="939"/>
      <c r="KC111" s="939"/>
      <c r="KD111" s="939"/>
      <c r="KE111" s="939"/>
      <c r="KF111" s="939"/>
      <c r="KG111" s="939"/>
      <c r="KH111" s="939"/>
      <c r="KI111" s="939"/>
      <c r="KJ111" s="939"/>
      <c r="KK111" s="939"/>
      <c r="KL111" s="939"/>
      <c r="KM111" s="939"/>
      <c r="KN111" s="939"/>
      <c r="KO111" s="939"/>
      <c r="KP111" s="939"/>
      <c r="KQ111" s="939"/>
      <c r="KR111" s="939"/>
      <c r="KS111" s="939"/>
      <c r="KT111" s="939"/>
      <c r="KU111" s="939"/>
      <c r="KV111" s="939"/>
      <c r="KW111" s="939"/>
      <c r="KX111" s="939"/>
      <c r="KY111" s="939"/>
      <c r="KZ111" s="939"/>
      <c r="LA111" s="939"/>
      <c r="LB111" s="939"/>
      <c r="LC111" s="939"/>
      <c r="LD111" s="939"/>
      <c r="LE111" s="939"/>
      <c r="LF111" s="939"/>
      <c r="LG111" s="939"/>
      <c r="LH111" s="939"/>
      <c r="LI111" s="939"/>
      <c r="LJ111" s="939"/>
      <c r="LK111" s="939"/>
      <c r="LL111" s="939"/>
      <c r="LM111" s="939"/>
      <c r="LN111" s="939"/>
      <c r="LO111" s="939"/>
      <c r="LP111" s="939"/>
      <c r="LQ111" s="939"/>
      <c r="LR111" s="939"/>
      <c r="LS111" s="939"/>
      <c r="LT111" s="939"/>
      <c r="LU111" s="939"/>
      <c r="LV111" s="939"/>
      <c r="LW111" s="939"/>
      <c r="LX111" s="939"/>
      <c r="LY111" s="939"/>
      <c r="LZ111" s="939"/>
      <c r="MA111" s="939"/>
      <c r="MB111" s="939"/>
      <c r="MC111" s="939"/>
      <c r="MD111" s="939"/>
      <c r="ME111" s="939"/>
      <c r="MF111" s="939"/>
      <c r="MG111" s="939"/>
      <c r="MH111" s="939"/>
      <c r="MI111" s="939"/>
      <c r="MJ111" s="939"/>
      <c r="MK111" s="939"/>
      <c r="ML111" s="939"/>
      <c r="MM111" s="939"/>
      <c r="MN111" s="939"/>
      <c r="MO111" s="939"/>
      <c r="MP111" s="939"/>
      <c r="MQ111" s="939"/>
      <c r="MR111" s="939"/>
      <c r="MS111" s="939"/>
      <c r="MT111" s="939"/>
      <c r="MU111" s="939"/>
      <c r="MV111" s="939"/>
      <c r="MW111" s="939"/>
      <c r="MX111" s="939"/>
      <c r="MY111" s="939"/>
      <c r="MZ111" s="939"/>
      <c r="NA111" s="939"/>
      <c r="NB111" s="939"/>
      <c r="NC111" s="939"/>
      <c r="ND111" s="939"/>
      <c r="NE111" s="939"/>
      <c r="NF111" s="939"/>
      <c r="NG111" s="939"/>
      <c r="NH111" s="939"/>
      <c r="NI111" s="939"/>
      <c r="NJ111" s="939"/>
      <c r="NK111" s="939"/>
      <c r="NL111" s="939"/>
      <c r="NM111" s="939"/>
      <c r="NN111" s="939"/>
    </row>
    <row r="112" spans="1:378" s="958" customFormat="1" ht="18.5" hidden="1" outlineLevel="1">
      <c r="A112" s="987" t="str">
        <f t="shared" si="48"/>
        <v>6.21</v>
      </c>
      <c r="B112" s="964" t="s">
        <v>1547</v>
      </c>
      <c r="C112" s="1027"/>
      <c r="D112" s="941"/>
      <c r="E112" s="935"/>
      <c r="F112" s="959">
        <v>46203</v>
      </c>
      <c r="G112" s="960">
        <f>IF(ISBLANK(F112)," - ",IF(H112=0,F112,WORKDAY.INTL(F112,H112,1,Data!$C$3:$C$57)))</f>
        <v>46217</v>
      </c>
      <c r="H112" s="936">
        <v>10</v>
      </c>
      <c r="I112" s="937">
        <v>0</v>
      </c>
      <c r="J112" s="937">
        <f t="shared" ref="J112" ca="1" si="51">_xlfn.LET(
  _xlpm.s,VALUE($F112),
  _xlpm.e,VALUE($G112),
  IF(OR(_xlpm.s="",_xlpm.e=""),"", IF(_xlpm.e&lt;=_xlpm.s, IF(TODAY()&gt;=_xlpm.e,1,0), MAX(0,MIN(1,(TODAY()-_xlpm.s)/(_xlpm.e-_xlpm.s)))))
)</f>
        <v>0</v>
      </c>
      <c r="K112" s="938"/>
      <c r="L112" s="955"/>
      <c r="M112" s="955"/>
      <c r="N112" s="968"/>
      <c r="O112" s="939"/>
      <c r="P112" s="939"/>
      <c r="Q112" s="939"/>
      <c r="R112" s="939"/>
      <c r="S112" s="939"/>
      <c r="T112" s="939"/>
      <c r="U112" s="939"/>
      <c r="V112" s="939"/>
      <c r="W112" s="939"/>
      <c r="X112" s="939"/>
      <c r="Y112" s="939"/>
      <c r="Z112" s="939"/>
      <c r="AA112" s="939"/>
      <c r="AB112" s="939"/>
      <c r="AC112" s="939"/>
      <c r="AD112" s="939"/>
      <c r="AE112" s="939"/>
      <c r="AF112" s="939"/>
      <c r="AG112" s="939"/>
      <c r="AH112" s="939"/>
      <c r="AI112" s="939"/>
      <c r="AJ112" s="939"/>
      <c r="AK112" s="939"/>
      <c r="AL112" s="939"/>
      <c r="AM112" s="939"/>
      <c r="AN112" s="939"/>
      <c r="AO112" s="939"/>
      <c r="AP112" s="939"/>
      <c r="AQ112" s="939"/>
      <c r="AR112" s="939"/>
      <c r="AS112" s="939"/>
      <c r="AT112" s="939"/>
      <c r="AU112" s="939"/>
      <c r="AV112" s="939"/>
      <c r="AW112" s="939"/>
      <c r="AX112" s="939"/>
      <c r="AY112" s="939"/>
      <c r="AZ112" s="939"/>
      <c r="BA112" s="939"/>
      <c r="BB112" s="939"/>
      <c r="BC112" s="939"/>
      <c r="BD112" s="939"/>
      <c r="BE112" s="939"/>
      <c r="BF112" s="939"/>
      <c r="BG112" s="939"/>
      <c r="BH112" s="939"/>
      <c r="BI112" s="939"/>
      <c r="BJ112" s="939"/>
      <c r="BK112" s="939"/>
      <c r="BL112" s="939"/>
      <c r="BM112" s="939"/>
      <c r="BN112" s="939"/>
      <c r="BO112" s="939"/>
      <c r="BP112" s="939"/>
      <c r="BQ112" s="939"/>
      <c r="BR112" s="939"/>
      <c r="BS112" s="939"/>
      <c r="BT112" s="939"/>
      <c r="BU112" s="939"/>
      <c r="BV112" s="939"/>
      <c r="BW112" s="939"/>
      <c r="BX112" s="939"/>
      <c r="BY112" s="939"/>
      <c r="BZ112" s="939"/>
      <c r="CA112" s="939"/>
      <c r="CB112" s="939"/>
      <c r="CC112" s="939"/>
      <c r="CD112" s="939"/>
      <c r="CE112" s="939"/>
      <c r="CF112" s="939"/>
      <c r="CG112" s="939"/>
      <c r="CH112" s="939"/>
      <c r="CI112" s="939"/>
      <c r="CJ112" s="939"/>
      <c r="CK112" s="939"/>
      <c r="CL112" s="939"/>
      <c r="CM112" s="939"/>
      <c r="CN112" s="939"/>
      <c r="CO112" s="939"/>
      <c r="CP112" s="939"/>
      <c r="CQ112" s="939"/>
      <c r="CR112" s="939"/>
      <c r="CS112" s="939"/>
      <c r="CT112" s="939"/>
      <c r="CU112" s="939"/>
      <c r="CV112" s="939"/>
      <c r="CW112" s="939"/>
      <c r="CX112" s="939"/>
      <c r="CY112" s="939"/>
      <c r="CZ112" s="939"/>
      <c r="DA112" s="939"/>
      <c r="DB112" s="939"/>
      <c r="DC112" s="939"/>
      <c r="DD112" s="939"/>
      <c r="DE112" s="939"/>
      <c r="DF112" s="939"/>
      <c r="DG112" s="939"/>
      <c r="DH112" s="939"/>
      <c r="DI112" s="939"/>
      <c r="DJ112" s="939"/>
      <c r="DK112" s="939"/>
      <c r="DL112" s="939"/>
      <c r="DM112" s="939"/>
      <c r="DN112" s="939"/>
      <c r="DO112" s="939"/>
      <c r="DP112" s="939"/>
      <c r="DQ112" s="939"/>
      <c r="DR112" s="939"/>
      <c r="DS112" s="939"/>
      <c r="DT112" s="939"/>
      <c r="DU112" s="939"/>
      <c r="DV112" s="939"/>
      <c r="DW112" s="939"/>
      <c r="DX112" s="939"/>
      <c r="DY112" s="939"/>
      <c r="DZ112" s="939"/>
      <c r="EA112" s="939"/>
      <c r="EB112" s="939"/>
      <c r="EC112" s="939"/>
      <c r="ED112" s="939"/>
      <c r="EE112" s="939"/>
      <c r="EF112" s="939"/>
      <c r="EG112" s="939"/>
      <c r="EH112" s="939"/>
      <c r="EI112" s="939"/>
      <c r="EJ112" s="939"/>
      <c r="EK112" s="939"/>
      <c r="EL112" s="939"/>
      <c r="EM112" s="939"/>
      <c r="EN112" s="939"/>
      <c r="EO112" s="939"/>
      <c r="EP112" s="939"/>
      <c r="EQ112" s="939"/>
      <c r="ER112" s="939"/>
      <c r="ES112" s="939"/>
      <c r="ET112" s="939"/>
      <c r="EU112" s="939"/>
      <c r="EV112" s="939"/>
      <c r="EW112" s="939"/>
      <c r="EX112" s="939"/>
      <c r="EY112" s="939"/>
      <c r="EZ112" s="939"/>
      <c r="FA112" s="939"/>
      <c r="FB112" s="939"/>
      <c r="FC112" s="939"/>
      <c r="FD112" s="939"/>
      <c r="FE112" s="939"/>
      <c r="FF112" s="939"/>
      <c r="FG112" s="939"/>
      <c r="FH112" s="939"/>
      <c r="FI112" s="939"/>
      <c r="FJ112" s="939"/>
      <c r="FK112" s="939"/>
      <c r="FL112" s="939"/>
      <c r="FM112" s="939"/>
      <c r="FN112" s="939"/>
      <c r="FO112" s="939"/>
      <c r="FP112" s="939"/>
      <c r="FQ112" s="939"/>
      <c r="FR112" s="939"/>
      <c r="FS112" s="939"/>
      <c r="FT112" s="939"/>
      <c r="FU112" s="939"/>
      <c r="FV112" s="939"/>
      <c r="FW112" s="939"/>
      <c r="FX112" s="939"/>
      <c r="FY112" s="939"/>
      <c r="FZ112" s="939"/>
      <c r="GA112" s="939"/>
      <c r="GB112" s="939"/>
      <c r="GC112" s="939"/>
      <c r="GD112" s="939"/>
      <c r="GE112" s="939"/>
      <c r="GF112" s="939"/>
      <c r="GG112" s="939"/>
      <c r="GH112" s="939"/>
      <c r="GI112" s="939"/>
      <c r="GJ112" s="939"/>
      <c r="GK112" s="939"/>
      <c r="GL112" s="939"/>
      <c r="GM112" s="939"/>
      <c r="GN112" s="939"/>
      <c r="GO112" s="939"/>
      <c r="GP112" s="939"/>
      <c r="GQ112" s="939"/>
      <c r="GR112" s="939"/>
      <c r="GS112" s="939"/>
      <c r="GT112" s="939"/>
      <c r="GU112" s="939"/>
      <c r="GV112" s="939"/>
      <c r="GW112" s="939"/>
      <c r="GX112" s="939"/>
      <c r="GY112" s="939"/>
      <c r="GZ112" s="939"/>
      <c r="HA112" s="939"/>
      <c r="HB112" s="939"/>
      <c r="HC112" s="939"/>
      <c r="HD112" s="939"/>
      <c r="HE112" s="939"/>
      <c r="HF112" s="939"/>
      <c r="HG112" s="939"/>
      <c r="HH112" s="939"/>
      <c r="HI112" s="939"/>
      <c r="HJ112" s="939"/>
      <c r="HK112" s="939"/>
      <c r="HL112" s="939"/>
      <c r="HM112" s="939"/>
      <c r="HN112" s="939"/>
      <c r="HO112" s="939"/>
      <c r="HP112" s="939"/>
      <c r="HQ112" s="939"/>
      <c r="HR112" s="939"/>
      <c r="HS112" s="939"/>
      <c r="HT112" s="939"/>
      <c r="HU112" s="939"/>
      <c r="HV112" s="939"/>
      <c r="HW112" s="939"/>
      <c r="HX112" s="939"/>
      <c r="HY112" s="939"/>
      <c r="HZ112" s="939"/>
      <c r="IA112" s="939"/>
      <c r="IB112" s="939"/>
      <c r="IC112" s="939"/>
      <c r="ID112" s="939"/>
      <c r="IE112" s="939"/>
      <c r="IF112" s="939"/>
      <c r="IG112" s="939"/>
      <c r="IH112" s="939"/>
      <c r="II112" s="939"/>
      <c r="IJ112" s="939"/>
      <c r="IK112" s="939"/>
      <c r="IL112" s="939"/>
      <c r="IM112" s="939"/>
      <c r="IN112" s="939"/>
      <c r="IO112" s="939"/>
      <c r="IP112" s="939"/>
      <c r="IQ112" s="939"/>
      <c r="IR112" s="939"/>
      <c r="IS112" s="939"/>
      <c r="IT112" s="939"/>
      <c r="IU112" s="939"/>
      <c r="IV112" s="939"/>
      <c r="IW112" s="939"/>
      <c r="IX112" s="939"/>
      <c r="IY112" s="939"/>
      <c r="IZ112" s="939"/>
      <c r="JA112" s="939"/>
      <c r="JB112" s="939"/>
      <c r="JC112" s="939"/>
      <c r="JD112" s="939"/>
      <c r="JE112" s="939"/>
      <c r="JF112" s="939"/>
      <c r="JG112" s="939"/>
      <c r="JH112" s="939"/>
      <c r="JI112" s="939"/>
      <c r="JJ112" s="939"/>
      <c r="JK112" s="939"/>
      <c r="JL112" s="939"/>
      <c r="JM112" s="939"/>
      <c r="JN112" s="939"/>
      <c r="JO112" s="939"/>
      <c r="JP112" s="939"/>
      <c r="JQ112" s="939"/>
      <c r="JR112" s="939"/>
      <c r="JS112" s="939"/>
      <c r="JT112" s="939"/>
      <c r="JU112" s="939"/>
      <c r="JV112" s="939"/>
      <c r="JW112" s="939"/>
      <c r="JX112" s="939"/>
      <c r="JY112" s="939"/>
      <c r="JZ112" s="939"/>
      <c r="KA112" s="939"/>
      <c r="KB112" s="939"/>
      <c r="KC112" s="939"/>
      <c r="KD112" s="939"/>
      <c r="KE112" s="939"/>
      <c r="KF112" s="939"/>
      <c r="KG112" s="939"/>
      <c r="KH112" s="939"/>
      <c r="KI112" s="939"/>
      <c r="KJ112" s="939"/>
      <c r="KK112" s="939"/>
      <c r="KL112" s="939"/>
      <c r="KM112" s="939"/>
      <c r="KN112" s="939"/>
      <c r="KO112" s="939"/>
      <c r="KP112" s="939"/>
      <c r="KQ112" s="939"/>
      <c r="KR112" s="939"/>
      <c r="KS112" s="939"/>
      <c r="KT112" s="939"/>
      <c r="KU112" s="939"/>
      <c r="KV112" s="939"/>
      <c r="KW112" s="939"/>
      <c r="KX112" s="939"/>
      <c r="KY112" s="939"/>
      <c r="KZ112" s="939"/>
      <c r="LA112" s="939"/>
      <c r="LB112" s="939"/>
      <c r="LC112" s="939"/>
      <c r="LD112" s="939"/>
      <c r="LE112" s="939"/>
      <c r="LF112" s="939"/>
      <c r="LG112" s="939"/>
      <c r="LH112" s="939"/>
      <c r="LI112" s="939"/>
      <c r="LJ112" s="939"/>
      <c r="LK112" s="939"/>
      <c r="LL112" s="939"/>
      <c r="LM112" s="939"/>
      <c r="LN112" s="939"/>
      <c r="LO112" s="939"/>
      <c r="LP112" s="939"/>
      <c r="LQ112" s="939"/>
      <c r="LR112" s="939"/>
      <c r="LS112" s="939"/>
      <c r="LT112" s="939"/>
      <c r="LU112" s="939"/>
      <c r="LV112" s="939"/>
      <c r="LW112" s="939"/>
      <c r="LX112" s="939"/>
      <c r="LY112" s="939"/>
      <c r="LZ112" s="939"/>
      <c r="MA112" s="939"/>
      <c r="MB112" s="939"/>
      <c r="MC112" s="939"/>
      <c r="MD112" s="939"/>
      <c r="ME112" s="939"/>
      <c r="MF112" s="939"/>
      <c r="MG112" s="939"/>
      <c r="MH112" s="939"/>
      <c r="MI112" s="939"/>
      <c r="MJ112" s="939"/>
      <c r="MK112" s="939"/>
      <c r="ML112" s="939"/>
      <c r="MM112" s="939"/>
      <c r="MN112" s="939"/>
      <c r="MO112" s="939"/>
      <c r="MP112" s="939"/>
      <c r="MQ112" s="939"/>
      <c r="MR112" s="939"/>
      <c r="MS112" s="939"/>
      <c r="MT112" s="939"/>
      <c r="MU112" s="939"/>
      <c r="MV112" s="939"/>
      <c r="MW112" s="939"/>
      <c r="MX112" s="939"/>
      <c r="MY112" s="939"/>
      <c r="MZ112" s="939"/>
      <c r="NA112" s="939"/>
      <c r="NB112" s="939"/>
      <c r="NC112" s="939"/>
      <c r="ND112" s="939"/>
      <c r="NE112" s="939"/>
      <c r="NF112" s="939"/>
      <c r="NG112" s="939"/>
      <c r="NH112" s="939"/>
      <c r="NI112" s="939"/>
      <c r="NJ112" s="939"/>
      <c r="NK112" s="939"/>
      <c r="NL112" s="939"/>
      <c r="NM112" s="939"/>
      <c r="NN112" s="939"/>
    </row>
    <row r="113" spans="1:378" s="958" customFormat="1" ht="18.5" hidden="1" outlineLevel="1">
      <c r="A113" s="987" t="str">
        <f t="shared" si="48"/>
        <v>6.22</v>
      </c>
      <c r="B113" s="940"/>
      <c r="C113" s="1027"/>
      <c r="D113" s="941"/>
      <c r="E113" s="935"/>
      <c r="F113" s="959"/>
      <c r="G113" s="960"/>
      <c r="H113" s="936"/>
      <c r="I113" s="937"/>
      <c r="J113" s="937"/>
      <c r="K113" s="938" t="str">
        <f t="shared" si="50"/>
        <v xml:space="preserve"> - </v>
      </c>
      <c r="L113" s="955"/>
      <c r="M113" s="955"/>
      <c r="N113" s="968"/>
      <c r="O113" s="939"/>
      <c r="P113" s="939"/>
      <c r="Q113" s="939"/>
      <c r="R113" s="939"/>
      <c r="S113" s="939"/>
      <c r="T113" s="939"/>
      <c r="U113" s="939"/>
      <c r="V113" s="939"/>
      <c r="W113" s="939"/>
      <c r="X113" s="939"/>
      <c r="Y113" s="939"/>
      <c r="Z113" s="939"/>
      <c r="AA113" s="939"/>
      <c r="AB113" s="939"/>
      <c r="AC113" s="939"/>
      <c r="AD113" s="939"/>
      <c r="AE113" s="939"/>
      <c r="AF113" s="939"/>
      <c r="AG113" s="939"/>
      <c r="AH113" s="939"/>
      <c r="AI113" s="939"/>
      <c r="AJ113" s="939"/>
      <c r="AK113" s="939"/>
      <c r="AL113" s="939"/>
      <c r="AM113" s="939"/>
      <c r="AN113" s="939"/>
      <c r="AO113" s="939"/>
      <c r="AP113" s="939"/>
      <c r="AQ113" s="939"/>
      <c r="AR113" s="939"/>
      <c r="AS113" s="939"/>
      <c r="AT113" s="939"/>
      <c r="AU113" s="939"/>
      <c r="AV113" s="939"/>
      <c r="AW113" s="939"/>
      <c r="AX113" s="939"/>
      <c r="AY113" s="939"/>
      <c r="AZ113" s="939"/>
      <c r="BA113" s="939"/>
      <c r="BB113" s="939"/>
      <c r="BC113" s="939"/>
      <c r="BD113" s="939"/>
      <c r="BE113" s="939"/>
      <c r="BF113" s="939"/>
      <c r="BG113" s="939"/>
      <c r="BH113" s="939"/>
      <c r="BI113" s="939"/>
      <c r="BJ113" s="939"/>
      <c r="BK113" s="939"/>
      <c r="BL113" s="939"/>
      <c r="BM113" s="939"/>
      <c r="BN113" s="939"/>
      <c r="BO113" s="939"/>
      <c r="BP113" s="939"/>
      <c r="BQ113" s="939"/>
      <c r="BR113" s="939"/>
      <c r="BS113" s="939"/>
      <c r="BT113" s="939"/>
      <c r="BU113" s="939"/>
      <c r="BV113" s="939"/>
      <c r="BW113" s="939"/>
      <c r="BX113" s="939"/>
      <c r="BY113" s="939"/>
      <c r="BZ113" s="939"/>
      <c r="CA113" s="939"/>
      <c r="CB113" s="939"/>
      <c r="CC113" s="939"/>
      <c r="CD113" s="939"/>
      <c r="CE113" s="939"/>
      <c r="CF113" s="939"/>
      <c r="CG113" s="939"/>
      <c r="CH113" s="939"/>
      <c r="CI113" s="939"/>
      <c r="CJ113" s="939"/>
      <c r="CK113" s="939"/>
      <c r="CL113" s="939"/>
      <c r="CM113" s="939"/>
      <c r="CN113" s="939"/>
      <c r="CO113" s="939"/>
      <c r="CP113" s="939"/>
      <c r="CQ113" s="939"/>
      <c r="CR113" s="939"/>
      <c r="CS113" s="939"/>
      <c r="CT113" s="939"/>
      <c r="CU113" s="939"/>
      <c r="CV113" s="939"/>
      <c r="CW113" s="939"/>
      <c r="CX113" s="939"/>
      <c r="CY113" s="939"/>
      <c r="CZ113" s="939"/>
      <c r="DA113" s="939"/>
      <c r="DB113" s="939"/>
      <c r="DC113" s="939"/>
      <c r="DD113" s="939"/>
      <c r="DE113" s="939"/>
      <c r="DF113" s="939"/>
      <c r="DG113" s="939"/>
      <c r="DH113" s="939"/>
      <c r="DI113" s="939"/>
      <c r="DJ113" s="939"/>
      <c r="DK113" s="939"/>
      <c r="DL113" s="939"/>
      <c r="DM113" s="939"/>
      <c r="DN113" s="939"/>
      <c r="DO113" s="939"/>
      <c r="DP113" s="939"/>
      <c r="DQ113" s="939"/>
      <c r="DR113" s="939"/>
      <c r="DS113" s="939"/>
      <c r="DT113" s="939"/>
      <c r="DU113" s="939"/>
      <c r="DV113" s="939"/>
      <c r="DW113" s="939"/>
      <c r="DX113" s="939"/>
      <c r="DY113" s="939"/>
      <c r="DZ113" s="939"/>
      <c r="EA113" s="939"/>
      <c r="EB113" s="939"/>
      <c r="EC113" s="939"/>
      <c r="ED113" s="939"/>
      <c r="EE113" s="939"/>
      <c r="EF113" s="939"/>
      <c r="EG113" s="939"/>
      <c r="EH113" s="939"/>
      <c r="EI113" s="939"/>
      <c r="EJ113" s="939"/>
      <c r="EK113" s="939"/>
      <c r="EL113" s="939"/>
      <c r="EM113" s="939"/>
      <c r="EN113" s="939"/>
      <c r="EO113" s="939"/>
      <c r="EP113" s="939"/>
      <c r="EQ113" s="939"/>
      <c r="ER113" s="939"/>
      <c r="ES113" s="939"/>
      <c r="ET113" s="939"/>
      <c r="EU113" s="939"/>
      <c r="EV113" s="939"/>
      <c r="EW113" s="939"/>
      <c r="EX113" s="939"/>
      <c r="EY113" s="939"/>
      <c r="EZ113" s="939"/>
      <c r="FA113" s="939"/>
      <c r="FB113" s="939"/>
      <c r="FC113" s="939"/>
      <c r="FD113" s="939"/>
      <c r="FE113" s="939"/>
      <c r="FF113" s="939"/>
      <c r="FG113" s="939"/>
      <c r="FH113" s="939"/>
      <c r="FI113" s="939"/>
      <c r="FJ113" s="939"/>
      <c r="FK113" s="939"/>
      <c r="FL113" s="939"/>
      <c r="FM113" s="939"/>
      <c r="FN113" s="939"/>
      <c r="FO113" s="939"/>
      <c r="FP113" s="939"/>
      <c r="FQ113" s="939"/>
      <c r="FR113" s="939"/>
      <c r="FS113" s="939"/>
      <c r="FT113" s="939"/>
      <c r="FU113" s="939"/>
      <c r="FV113" s="939"/>
      <c r="FW113" s="939"/>
      <c r="FX113" s="939"/>
      <c r="FY113" s="939"/>
      <c r="FZ113" s="939"/>
      <c r="GA113" s="939"/>
      <c r="GB113" s="939"/>
      <c r="GC113" s="939"/>
      <c r="GD113" s="939"/>
      <c r="GE113" s="939"/>
      <c r="GF113" s="939"/>
      <c r="GG113" s="939"/>
      <c r="GH113" s="939"/>
      <c r="GI113" s="939"/>
      <c r="GJ113" s="939"/>
      <c r="GK113" s="939"/>
      <c r="GL113" s="939"/>
      <c r="GM113" s="939"/>
      <c r="GN113" s="939"/>
      <c r="GO113" s="939"/>
      <c r="GP113" s="939"/>
      <c r="GQ113" s="939"/>
      <c r="GR113" s="939"/>
      <c r="GS113" s="939"/>
      <c r="GT113" s="939"/>
      <c r="GU113" s="939"/>
      <c r="GV113" s="939"/>
      <c r="GW113" s="939"/>
      <c r="GX113" s="939"/>
      <c r="GY113" s="939"/>
      <c r="GZ113" s="939"/>
      <c r="HA113" s="939"/>
      <c r="HB113" s="939"/>
      <c r="HC113" s="939"/>
      <c r="HD113" s="939"/>
      <c r="HE113" s="939"/>
      <c r="HF113" s="939"/>
      <c r="HG113" s="939"/>
      <c r="HH113" s="939"/>
      <c r="HI113" s="939"/>
      <c r="HJ113" s="939"/>
      <c r="HK113" s="939"/>
      <c r="HL113" s="939"/>
      <c r="HM113" s="939"/>
      <c r="HN113" s="939"/>
      <c r="HO113" s="939"/>
      <c r="HP113" s="939"/>
      <c r="HQ113" s="939"/>
      <c r="HR113" s="939"/>
      <c r="HS113" s="939"/>
      <c r="HT113" s="939"/>
      <c r="HU113" s="939"/>
      <c r="HV113" s="939"/>
      <c r="HW113" s="939"/>
      <c r="HX113" s="939"/>
      <c r="HY113" s="939"/>
      <c r="HZ113" s="939"/>
      <c r="IA113" s="939"/>
      <c r="IB113" s="939"/>
      <c r="IC113" s="939"/>
      <c r="ID113" s="939"/>
      <c r="IE113" s="939"/>
      <c r="IF113" s="939"/>
      <c r="IG113" s="939"/>
      <c r="IH113" s="939"/>
      <c r="II113" s="939"/>
      <c r="IJ113" s="939"/>
      <c r="IK113" s="939"/>
      <c r="IL113" s="939"/>
      <c r="IM113" s="939"/>
      <c r="IN113" s="939"/>
      <c r="IO113" s="939"/>
      <c r="IP113" s="939"/>
      <c r="IQ113" s="939"/>
      <c r="IR113" s="939"/>
      <c r="IS113" s="939"/>
      <c r="IT113" s="939"/>
      <c r="IU113" s="939"/>
      <c r="IV113" s="939"/>
      <c r="IW113" s="939"/>
      <c r="IX113" s="939"/>
      <c r="IY113" s="939"/>
      <c r="IZ113" s="939"/>
      <c r="JA113" s="939"/>
      <c r="JB113" s="939"/>
      <c r="JC113" s="939"/>
      <c r="JD113" s="939"/>
      <c r="JE113" s="939"/>
      <c r="JF113" s="939"/>
      <c r="JG113" s="939"/>
      <c r="JH113" s="939"/>
      <c r="JI113" s="939"/>
      <c r="JJ113" s="939"/>
      <c r="JK113" s="939"/>
      <c r="JL113" s="939"/>
      <c r="JM113" s="939"/>
      <c r="JN113" s="939"/>
      <c r="JO113" s="939"/>
      <c r="JP113" s="939"/>
      <c r="JQ113" s="939"/>
      <c r="JR113" s="939"/>
      <c r="JS113" s="939"/>
      <c r="JT113" s="939"/>
      <c r="JU113" s="939"/>
      <c r="JV113" s="939"/>
      <c r="JW113" s="939"/>
      <c r="JX113" s="939"/>
      <c r="JY113" s="939"/>
      <c r="JZ113" s="939"/>
      <c r="KA113" s="939"/>
      <c r="KB113" s="939"/>
      <c r="KC113" s="939"/>
      <c r="KD113" s="939"/>
      <c r="KE113" s="939"/>
      <c r="KF113" s="939"/>
      <c r="KG113" s="939"/>
      <c r="KH113" s="939"/>
      <c r="KI113" s="939"/>
      <c r="KJ113" s="939"/>
      <c r="KK113" s="939"/>
      <c r="KL113" s="939"/>
      <c r="KM113" s="939"/>
      <c r="KN113" s="939"/>
      <c r="KO113" s="939"/>
      <c r="KP113" s="939"/>
      <c r="KQ113" s="939"/>
      <c r="KR113" s="939"/>
      <c r="KS113" s="939"/>
      <c r="KT113" s="939"/>
      <c r="KU113" s="939"/>
      <c r="KV113" s="939"/>
      <c r="KW113" s="939"/>
      <c r="KX113" s="939"/>
      <c r="KY113" s="939"/>
      <c r="KZ113" s="939"/>
      <c r="LA113" s="939"/>
      <c r="LB113" s="939"/>
      <c r="LC113" s="939"/>
      <c r="LD113" s="939"/>
      <c r="LE113" s="939"/>
      <c r="LF113" s="939"/>
      <c r="LG113" s="939"/>
      <c r="LH113" s="939"/>
      <c r="LI113" s="939"/>
      <c r="LJ113" s="939"/>
      <c r="LK113" s="939"/>
      <c r="LL113" s="939"/>
      <c r="LM113" s="939"/>
      <c r="LN113" s="939"/>
      <c r="LO113" s="939"/>
      <c r="LP113" s="939"/>
      <c r="LQ113" s="939"/>
      <c r="LR113" s="939"/>
      <c r="LS113" s="939"/>
      <c r="LT113" s="939"/>
      <c r="LU113" s="939"/>
      <c r="LV113" s="939"/>
      <c r="LW113" s="939"/>
      <c r="LX113" s="939"/>
      <c r="LY113" s="939"/>
      <c r="LZ113" s="939"/>
      <c r="MA113" s="939"/>
      <c r="MB113" s="939"/>
      <c r="MC113" s="939"/>
      <c r="MD113" s="939"/>
      <c r="ME113" s="939"/>
      <c r="MF113" s="939"/>
      <c r="MG113" s="939"/>
      <c r="MH113" s="939"/>
      <c r="MI113" s="939"/>
      <c r="MJ113" s="939"/>
      <c r="MK113" s="939"/>
      <c r="ML113" s="939"/>
      <c r="MM113" s="939"/>
      <c r="MN113" s="939"/>
      <c r="MO113" s="939"/>
      <c r="MP113" s="939"/>
      <c r="MQ113" s="939"/>
      <c r="MR113" s="939"/>
      <c r="MS113" s="939"/>
      <c r="MT113" s="939"/>
      <c r="MU113" s="939"/>
      <c r="MV113" s="939"/>
      <c r="MW113" s="939"/>
      <c r="MX113" s="939"/>
      <c r="MY113" s="939"/>
      <c r="MZ113" s="939"/>
      <c r="NA113" s="939"/>
      <c r="NB113" s="939"/>
      <c r="NC113" s="939"/>
      <c r="ND113" s="939"/>
      <c r="NE113" s="939"/>
      <c r="NF113" s="939"/>
      <c r="NG113" s="939"/>
      <c r="NH113" s="939"/>
      <c r="NI113" s="939"/>
      <c r="NJ113" s="939"/>
      <c r="NK113" s="939"/>
      <c r="NL113" s="939"/>
      <c r="NM113" s="939"/>
      <c r="NN113" s="939"/>
    </row>
    <row r="114" spans="1:378" s="926" customFormat="1" ht="18.5" collapsed="1">
      <c r="A114" s="986">
        <v>7</v>
      </c>
      <c r="B114" s="925" t="s">
        <v>715</v>
      </c>
      <c r="C114" s="1026"/>
      <c r="E114" s="927"/>
      <c r="F114" s="981">
        <f>MIN(F115:F141)</f>
        <v>46083</v>
      </c>
      <c r="G114" s="981">
        <f>MAX(G115:G141)</f>
        <v>46259</v>
      </c>
      <c r="H114" s="928">
        <f>NETWORKDAYS(F114,G114)</f>
        <v>127</v>
      </c>
      <c r="I114" s="929">
        <f>SUMPRODUCT(H115:H141,I115:I141)/SUM(H115:H141)</f>
        <v>0</v>
      </c>
      <c r="J114" s="929">
        <f ca="1">_xlfn.LET(
  _xlpm.s,VALUE($F114),
  _xlpm.e,VALUE($G114),
  IF(OR(_xlpm.s="",_xlpm.e=""),"", IF(_xlpm.e&lt;=_xlpm.s, IF(TODAY()&gt;=_xlpm.e,1,0), MAX(0,MIN(1,(TODAY()-_xlpm.s)/(_xlpm.e-_xlpm.s)))))
)</f>
        <v>5.681818181818182E-3</v>
      </c>
      <c r="K114" s="930">
        <f t="shared" si="50"/>
        <v>127</v>
      </c>
      <c r="L114" s="930"/>
      <c r="M114" s="930"/>
      <c r="N114" s="965"/>
      <c r="O114" s="931"/>
      <c r="P114" s="931"/>
      <c r="Q114" s="931"/>
      <c r="R114" s="931"/>
      <c r="S114" s="931"/>
      <c r="T114" s="931"/>
      <c r="U114" s="931"/>
      <c r="V114" s="931"/>
      <c r="W114" s="931"/>
      <c r="X114" s="931"/>
      <c r="Y114" s="931"/>
      <c r="Z114" s="931"/>
      <c r="AA114" s="931"/>
      <c r="AB114" s="931"/>
      <c r="AC114" s="931"/>
      <c r="AD114" s="931"/>
      <c r="AE114" s="931"/>
      <c r="AF114" s="931"/>
      <c r="AG114" s="931"/>
      <c r="AH114" s="931"/>
      <c r="AI114" s="931"/>
      <c r="AJ114" s="931"/>
      <c r="AK114" s="931"/>
      <c r="AL114" s="931"/>
      <c r="AM114" s="931"/>
      <c r="AN114" s="931"/>
      <c r="AO114" s="931"/>
      <c r="AP114" s="931"/>
      <c r="AQ114" s="931"/>
      <c r="AR114" s="931"/>
      <c r="AS114" s="931"/>
      <c r="AT114" s="931"/>
      <c r="AU114" s="931"/>
      <c r="AV114" s="931"/>
      <c r="AW114" s="931"/>
      <c r="AX114" s="931"/>
      <c r="AY114" s="931"/>
      <c r="AZ114" s="931"/>
      <c r="BA114" s="931"/>
      <c r="BB114" s="931"/>
      <c r="BC114" s="931"/>
      <c r="BD114" s="931"/>
      <c r="BE114" s="931"/>
      <c r="BF114" s="931"/>
      <c r="BG114" s="931"/>
      <c r="BH114" s="931"/>
      <c r="BI114" s="931"/>
      <c r="BJ114" s="931"/>
      <c r="BK114" s="931"/>
      <c r="BL114" s="931"/>
      <c r="BM114" s="931"/>
      <c r="BN114" s="931"/>
      <c r="BO114" s="931"/>
      <c r="BP114" s="931"/>
      <c r="BQ114" s="931"/>
      <c r="BR114" s="931"/>
    </row>
    <row r="115" spans="1:378" s="958" customFormat="1" ht="18.5" hidden="1" outlineLevel="1">
      <c r="A115" s="987" t="str">
        <f t="shared" si="48"/>
        <v>7.1</v>
      </c>
      <c r="B115" s="940" t="s">
        <v>1377</v>
      </c>
      <c r="C115" s="1027" t="s">
        <v>1606</v>
      </c>
      <c r="D115" s="941"/>
      <c r="E115" s="935"/>
      <c r="F115" s="959">
        <v>46083</v>
      </c>
      <c r="G115" s="960">
        <f>IF(ISBLANK(F115)," - ",IF(H115=0,F115,WORKDAY.INTL(F115,H115,1,Data!$C$3:$C$57)))</f>
        <v>46090</v>
      </c>
      <c r="H115" s="936">
        <v>5</v>
      </c>
      <c r="I115" s="937">
        <v>0</v>
      </c>
      <c r="J115" s="937">
        <f t="shared" ref="J115:J128" ca="1" si="52">_xlfn.LET(
  _xlpm.s,VALUE($F115),
  _xlpm.e,VALUE($G115),
  IF(OR(_xlpm.s="",_xlpm.e=""),"", IF(_xlpm.e&lt;=_xlpm.s, IF(TODAY()&gt;=_xlpm.e,1,0), MAX(0,MIN(1,(TODAY()-_xlpm.s)/(_xlpm.e-_xlpm.s)))))
)</f>
        <v>0.14285714285714285</v>
      </c>
      <c r="K115" s="938">
        <f t="shared" si="50"/>
        <v>6</v>
      </c>
      <c r="L115" s="955"/>
      <c r="M115" s="955"/>
      <c r="N115" s="968"/>
      <c r="O115" s="939"/>
      <c r="P115" s="939"/>
      <c r="Q115" s="939"/>
      <c r="R115" s="939"/>
      <c r="S115" s="939"/>
      <c r="T115" s="939"/>
      <c r="U115" s="939"/>
      <c r="V115" s="939"/>
      <c r="W115" s="939"/>
      <c r="X115" s="939"/>
      <c r="Y115" s="939"/>
      <c r="Z115" s="939"/>
      <c r="AA115" s="939"/>
      <c r="AB115" s="939"/>
      <c r="AC115" s="939"/>
      <c r="AD115" s="939"/>
      <c r="AE115" s="939"/>
      <c r="AF115" s="939"/>
      <c r="AG115" s="939"/>
      <c r="AH115" s="939"/>
      <c r="AI115" s="939"/>
      <c r="AJ115" s="939"/>
      <c r="AK115" s="939"/>
      <c r="AL115" s="939"/>
      <c r="AM115" s="939"/>
      <c r="AN115" s="939"/>
      <c r="AO115" s="939"/>
      <c r="AP115" s="939"/>
      <c r="AQ115" s="939"/>
      <c r="AR115" s="939"/>
      <c r="AS115" s="939"/>
      <c r="AT115" s="939"/>
      <c r="AU115" s="939"/>
      <c r="AV115" s="939"/>
      <c r="AW115" s="939"/>
      <c r="AX115" s="939"/>
      <c r="AY115" s="939"/>
      <c r="AZ115" s="939"/>
      <c r="BA115" s="939"/>
      <c r="BB115" s="939"/>
      <c r="BC115" s="939"/>
      <c r="BD115" s="939"/>
      <c r="BE115" s="939"/>
      <c r="BF115" s="939"/>
      <c r="BG115" s="939"/>
      <c r="BH115" s="939"/>
      <c r="BI115" s="939"/>
      <c r="BJ115" s="939"/>
      <c r="BK115" s="939"/>
      <c r="BL115" s="939"/>
      <c r="BM115" s="939"/>
      <c r="BN115" s="939"/>
      <c r="BO115" s="939"/>
      <c r="BP115" s="939"/>
      <c r="BQ115" s="939"/>
      <c r="BR115" s="939"/>
      <c r="BS115" s="939"/>
      <c r="BT115" s="939"/>
      <c r="BU115" s="939"/>
      <c r="BV115" s="939"/>
      <c r="BW115" s="939"/>
      <c r="BX115" s="939"/>
      <c r="BY115" s="939"/>
      <c r="BZ115" s="939"/>
      <c r="CA115" s="939"/>
      <c r="CB115" s="939"/>
      <c r="CC115" s="939"/>
      <c r="CD115" s="939"/>
      <c r="CE115" s="939"/>
      <c r="CF115" s="939"/>
      <c r="CG115" s="939"/>
      <c r="CH115" s="939"/>
      <c r="CI115" s="939"/>
      <c r="CJ115" s="939"/>
      <c r="CK115" s="939"/>
      <c r="CL115" s="939"/>
      <c r="CM115" s="939"/>
      <c r="CN115" s="939"/>
      <c r="CO115" s="939"/>
      <c r="CP115" s="939"/>
      <c r="CQ115" s="939"/>
      <c r="CR115" s="939"/>
      <c r="CS115" s="939"/>
      <c r="CT115" s="939"/>
      <c r="CU115" s="939"/>
      <c r="CV115" s="939"/>
      <c r="CW115" s="939"/>
      <c r="CX115" s="939"/>
      <c r="CY115" s="939"/>
      <c r="CZ115" s="939"/>
      <c r="DA115" s="939"/>
      <c r="DB115" s="939"/>
      <c r="DC115" s="939"/>
      <c r="DD115" s="939"/>
      <c r="DE115" s="939"/>
      <c r="DF115" s="939"/>
      <c r="DG115" s="939"/>
      <c r="DH115" s="939"/>
      <c r="DI115" s="939"/>
      <c r="DJ115" s="939"/>
      <c r="DK115" s="939"/>
      <c r="DL115" s="939"/>
      <c r="DM115" s="939"/>
      <c r="DN115" s="939"/>
      <c r="DO115" s="939"/>
      <c r="DP115" s="939"/>
      <c r="DQ115" s="939"/>
      <c r="DR115" s="939"/>
      <c r="DS115" s="939"/>
      <c r="DT115" s="939"/>
      <c r="DU115" s="939"/>
      <c r="DV115" s="939"/>
      <c r="DW115" s="939"/>
      <c r="DX115" s="939"/>
      <c r="DY115" s="939"/>
      <c r="DZ115" s="939"/>
      <c r="EA115" s="939"/>
      <c r="EB115" s="939"/>
      <c r="EC115" s="939"/>
      <c r="ED115" s="939"/>
      <c r="EE115" s="939"/>
      <c r="EF115" s="939"/>
      <c r="EG115" s="939"/>
      <c r="EH115" s="939"/>
      <c r="EI115" s="939"/>
      <c r="EJ115" s="939"/>
      <c r="EK115" s="939"/>
      <c r="EL115" s="939"/>
      <c r="EM115" s="939"/>
      <c r="EN115" s="939"/>
      <c r="EO115" s="939"/>
      <c r="EP115" s="939"/>
      <c r="EQ115" s="939"/>
      <c r="ER115" s="939"/>
      <c r="ES115" s="939"/>
      <c r="ET115" s="939"/>
      <c r="EU115" s="939"/>
      <c r="EV115" s="939"/>
      <c r="EW115" s="939"/>
      <c r="EX115" s="939"/>
      <c r="EY115" s="939"/>
      <c r="EZ115" s="939"/>
      <c r="FA115" s="939"/>
      <c r="FB115" s="939"/>
      <c r="FC115" s="939"/>
      <c r="FD115" s="939"/>
      <c r="FE115" s="939"/>
      <c r="FF115" s="939"/>
      <c r="FG115" s="939"/>
      <c r="FH115" s="939"/>
      <c r="FI115" s="939"/>
      <c r="FJ115" s="939"/>
      <c r="FK115" s="939"/>
      <c r="FL115" s="939"/>
      <c r="FM115" s="939"/>
      <c r="FN115" s="939"/>
      <c r="FO115" s="939"/>
      <c r="FP115" s="939"/>
      <c r="FQ115" s="939"/>
      <c r="FR115" s="939"/>
      <c r="FS115" s="939"/>
      <c r="FT115" s="939"/>
      <c r="FU115" s="939"/>
      <c r="FV115" s="939"/>
      <c r="FW115" s="939"/>
      <c r="FX115" s="939"/>
      <c r="FY115" s="939"/>
      <c r="FZ115" s="939"/>
      <c r="GA115" s="939"/>
      <c r="GB115" s="939"/>
      <c r="GC115" s="939"/>
      <c r="GD115" s="939"/>
      <c r="GE115" s="939"/>
      <c r="GF115" s="939"/>
      <c r="GG115" s="939"/>
      <c r="GH115" s="939"/>
      <c r="GI115" s="939"/>
      <c r="GJ115" s="939"/>
      <c r="GK115" s="939"/>
      <c r="GL115" s="939"/>
      <c r="GM115" s="939"/>
      <c r="GN115" s="939"/>
      <c r="GO115" s="939"/>
      <c r="GP115" s="939"/>
      <c r="GQ115" s="939"/>
      <c r="GR115" s="939"/>
      <c r="GS115" s="939"/>
      <c r="GT115" s="939"/>
      <c r="GU115" s="939"/>
      <c r="GV115" s="939"/>
      <c r="GW115" s="939"/>
      <c r="GX115" s="939"/>
      <c r="GY115" s="939"/>
      <c r="GZ115" s="939"/>
      <c r="HA115" s="939"/>
      <c r="HB115" s="939"/>
      <c r="HC115" s="939"/>
      <c r="HD115" s="939"/>
      <c r="HE115" s="939"/>
      <c r="HF115" s="939"/>
      <c r="HG115" s="939"/>
      <c r="HH115" s="939"/>
      <c r="HI115" s="939"/>
      <c r="HJ115" s="939"/>
      <c r="HK115" s="939"/>
      <c r="HL115" s="939"/>
      <c r="HM115" s="939"/>
      <c r="HN115" s="939"/>
      <c r="HO115" s="939"/>
      <c r="HP115" s="939"/>
      <c r="HQ115" s="939"/>
      <c r="HR115" s="939"/>
      <c r="HS115" s="939"/>
      <c r="HT115" s="939"/>
      <c r="HU115" s="939"/>
      <c r="HV115" s="939"/>
      <c r="HW115" s="939"/>
      <c r="HX115" s="939"/>
      <c r="HY115" s="939"/>
      <c r="HZ115" s="939"/>
      <c r="IA115" s="939"/>
      <c r="IB115" s="939"/>
      <c r="IC115" s="939"/>
      <c r="ID115" s="939"/>
      <c r="IE115" s="939"/>
      <c r="IF115" s="939"/>
      <c r="IG115" s="939"/>
      <c r="IH115" s="939"/>
      <c r="II115" s="939"/>
      <c r="IJ115" s="939"/>
      <c r="IK115" s="939"/>
      <c r="IL115" s="939"/>
      <c r="IM115" s="939"/>
      <c r="IN115" s="939"/>
      <c r="IO115" s="939"/>
      <c r="IP115" s="939"/>
      <c r="IQ115" s="939"/>
      <c r="IR115" s="939"/>
      <c r="IS115" s="939"/>
      <c r="IT115" s="939"/>
      <c r="IU115" s="939"/>
      <c r="IV115" s="939"/>
      <c r="IW115" s="939"/>
      <c r="IX115" s="939"/>
      <c r="IY115" s="939"/>
      <c r="IZ115" s="939"/>
      <c r="JA115" s="939"/>
      <c r="JB115" s="939"/>
      <c r="JC115" s="939"/>
      <c r="JD115" s="939"/>
      <c r="JE115" s="939"/>
      <c r="JF115" s="939"/>
      <c r="JG115" s="939"/>
      <c r="JH115" s="939"/>
      <c r="JI115" s="939"/>
      <c r="JJ115" s="939"/>
      <c r="JK115" s="939"/>
      <c r="JL115" s="939"/>
      <c r="JM115" s="939"/>
      <c r="JN115" s="939"/>
      <c r="JO115" s="939"/>
      <c r="JP115" s="939"/>
      <c r="JQ115" s="939"/>
      <c r="JR115" s="939"/>
      <c r="JS115" s="939"/>
      <c r="JT115" s="939"/>
      <c r="JU115" s="939"/>
      <c r="JV115" s="939"/>
      <c r="JW115" s="939"/>
      <c r="JX115" s="939"/>
      <c r="JY115" s="939"/>
      <c r="JZ115" s="939"/>
      <c r="KA115" s="939"/>
      <c r="KB115" s="939"/>
      <c r="KC115" s="939"/>
      <c r="KD115" s="939"/>
      <c r="KE115" s="939"/>
      <c r="KF115" s="939"/>
      <c r="KG115" s="939"/>
      <c r="KH115" s="939"/>
      <c r="KI115" s="939"/>
      <c r="KJ115" s="939"/>
      <c r="KK115" s="939"/>
      <c r="KL115" s="939"/>
      <c r="KM115" s="939"/>
      <c r="KN115" s="939"/>
      <c r="KO115" s="939"/>
      <c r="KP115" s="939"/>
      <c r="KQ115" s="939"/>
      <c r="KR115" s="939"/>
      <c r="KS115" s="939"/>
      <c r="KT115" s="939"/>
      <c r="KU115" s="939"/>
      <c r="KV115" s="939"/>
      <c r="KW115" s="939"/>
      <c r="KX115" s="939"/>
      <c r="KY115" s="939"/>
      <c r="KZ115" s="939"/>
      <c r="LA115" s="939"/>
      <c r="LB115" s="939"/>
      <c r="LC115" s="939"/>
      <c r="LD115" s="939"/>
      <c r="LE115" s="939"/>
      <c r="LF115" s="939"/>
      <c r="LG115" s="939"/>
      <c r="LH115" s="939"/>
      <c r="LI115" s="939"/>
      <c r="LJ115" s="939"/>
      <c r="LK115" s="939"/>
      <c r="LL115" s="939"/>
      <c r="LM115" s="939"/>
      <c r="LN115" s="939"/>
      <c r="LO115" s="939"/>
      <c r="LP115" s="939"/>
      <c r="LQ115" s="939"/>
      <c r="LR115" s="939"/>
      <c r="LS115" s="939"/>
      <c r="LT115" s="939"/>
      <c r="LU115" s="939"/>
      <c r="LV115" s="939"/>
      <c r="LW115" s="939"/>
      <c r="LX115" s="939"/>
      <c r="LY115" s="939"/>
      <c r="LZ115" s="939"/>
      <c r="MA115" s="939"/>
      <c r="MB115" s="939"/>
      <c r="MC115" s="939"/>
      <c r="MD115" s="939"/>
      <c r="ME115" s="939"/>
      <c r="MF115" s="939"/>
      <c r="MG115" s="939"/>
      <c r="MH115" s="939"/>
      <c r="MI115" s="939"/>
      <c r="MJ115" s="939"/>
      <c r="MK115" s="939"/>
      <c r="ML115" s="939"/>
      <c r="MM115" s="939"/>
      <c r="MN115" s="939"/>
      <c r="MO115" s="939"/>
      <c r="MP115" s="939"/>
      <c r="MQ115" s="939"/>
      <c r="MR115" s="939"/>
      <c r="MS115" s="939"/>
      <c r="MT115" s="939"/>
      <c r="MU115" s="939"/>
      <c r="MV115" s="939"/>
      <c r="MW115" s="939"/>
      <c r="MX115" s="939"/>
      <c r="MY115" s="939"/>
      <c r="MZ115" s="939"/>
      <c r="NA115" s="939"/>
      <c r="NB115" s="939"/>
      <c r="NC115" s="939"/>
      <c r="ND115" s="939"/>
      <c r="NE115" s="939"/>
      <c r="NF115" s="939"/>
      <c r="NG115" s="939"/>
      <c r="NH115" s="939"/>
      <c r="NI115" s="939"/>
      <c r="NJ115" s="939"/>
      <c r="NK115" s="939"/>
      <c r="NL115" s="939"/>
      <c r="NM115" s="939"/>
      <c r="NN115" s="939"/>
    </row>
    <row r="116" spans="1:378" s="958" customFormat="1" ht="18.5" hidden="1" outlineLevel="1">
      <c r="A116" s="987" t="str">
        <f t="shared" si="48"/>
        <v>7.2</v>
      </c>
      <c r="B116" s="940" t="s">
        <v>1408</v>
      </c>
      <c r="C116" s="1027" t="s">
        <v>1604</v>
      </c>
      <c r="D116" s="941"/>
      <c r="E116" s="935"/>
      <c r="F116" s="959">
        <f>G115</f>
        <v>46090</v>
      </c>
      <c r="G116" s="960">
        <f>IF(ISBLANK(F116)," - ",IF(H116=0,F116,WORKDAY.INTL(F116,H116,1,Data!$C$3:$C$57)))</f>
        <v>46104</v>
      </c>
      <c r="H116" s="936">
        <v>10</v>
      </c>
      <c r="I116" s="937">
        <v>0</v>
      </c>
      <c r="J116" s="937">
        <f t="shared" ca="1" si="52"/>
        <v>0</v>
      </c>
      <c r="K116" s="938"/>
      <c r="L116" s="955"/>
      <c r="M116" s="955"/>
      <c r="N116" s="968"/>
      <c r="O116" s="939"/>
      <c r="P116" s="939"/>
      <c r="Q116" s="939"/>
      <c r="R116" s="939"/>
      <c r="S116" s="939"/>
      <c r="T116" s="939"/>
      <c r="U116" s="939"/>
      <c r="V116" s="939"/>
      <c r="W116" s="939"/>
      <c r="X116" s="939"/>
      <c r="Y116" s="939"/>
      <c r="Z116" s="939"/>
      <c r="AA116" s="939"/>
      <c r="AB116" s="939"/>
      <c r="AC116" s="939"/>
      <c r="AD116" s="939"/>
      <c r="AE116" s="939"/>
      <c r="AF116" s="939"/>
      <c r="AG116" s="939"/>
      <c r="AH116" s="939"/>
      <c r="AI116" s="939"/>
      <c r="AJ116" s="939"/>
      <c r="AK116" s="939"/>
      <c r="AL116" s="939"/>
      <c r="AM116" s="939"/>
      <c r="AN116" s="939"/>
      <c r="AO116" s="939"/>
      <c r="AP116" s="939"/>
      <c r="AQ116" s="939"/>
      <c r="AR116" s="939"/>
      <c r="AS116" s="939"/>
      <c r="AT116" s="939"/>
      <c r="AU116" s="939"/>
      <c r="AV116" s="939"/>
      <c r="AW116" s="939"/>
      <c r="AX116" s="939"/>
      <c r="AY116" s="939"/>
      <c r="AZ116" s="939"/>
      <c r="BA116" s="939"/>
      <c r="BB116" s="939"/>
      <c r="BC116" s="939"/>
      <c r="BD116" s="939"/>
      <c r="BE116" s="939"/>
      <c r="BF116" s="939"/>
      <c r="BG116" s="939"/>
      <c r="BH116" s="939"/>
      <c r="BI116" s="939"/>
      <c r="BJ116" s="939"/>
      <c r="BK116" s="939"/>
      <c r="BL116" s="939"/>
      <c r="BM116" s="939"/>
      <c r="BN116" s="939"/>
      <c r="BO116" s="939"/>
      <c r="BP116" s="939"/>
      <c r="BQ116" s="939"/>
      <c r="BR116" s="939"/>
      <c r="BS116" s="939"/>
      <c r="BT116" s="939"/>
      <c r="BU116" s="939"/>
      <c r="BV116" s="939"/>
      <c r="BW116" s="939"/>
      <c r="BX116" s="939"/>
      <c r="BY116" s="939"/>
      <c r="BZ116" s="939"/>
      <c r="CA116" s="939"/>
      <c r="CB116" s="939"/>
      <c r="CC116" s="939"/>
      <c r="CD116" s="939"/>
      <c r="CE116" s="939"/>
      <c r="CF116" s="939"/>
      <c r="CG116" s="939"/>
      <c r="CH116" s="939"/>
      <c r="CI116" s="939"/>
      <c r="CJ116" s="939"/>
      <c r="CK116" s="939"/>
      <c r="CL116" s="939"/>
      <c r="CM116" s="939"/>
      <c r="CN116" s="939"/>
      <c r="CO116" s="939"/>
      <c r="CP116" s="939"/>
      <c r="CQ116" s="939"/>
      <c r="CR116" s="939"/>
      <c r="CS116" s="939"/>
      <c r="CT116" s="939"/>
      <c r="CU116" s="939"/>
      <c r="CV116" s="939"/>
      <c r="CW116" s="939"/>
      <c r="CX116" s="939"/>
      <c r="CY116" s="939"/>
      <c r="CZ116" s="939"/>
      <c r="DA116" s="939"/>
      <c r="DB116" s="939"/>
      <c r="DC116" s="939"/>
      <c r="DD116" s="939"/>
      <c r="DE116" s="939"/>
      <c r="DF116" s="939"/>
      <c r="DG116" s="939"/>
      <c r="DH116" s="939"/>
      <c r="DI116" s="939"/>
      <c r="DJ116" s="939"/>
      <c r="DK116" s="939"/>
      <c r="DL116" s="939"/>
      <c r="DM116" s="939"/>
      <c r="DN116" s="939"/>
      <c r="DO116" s="939"/>
      <c r="DP116" s="939"/>
      <c r="DQ116" s="939"/>
      <c r="DR116" s="939"/>
      <c r="DS116" s="939"/>
      <c r="DT116" s="939"/>
      <c r="DU116" s="939"/>
      <c r="DV116" s="939"/>
      <c r="DW116" s="939"/>
      <c r="DX116" s="939"/>
      <c r="DY116" s="939"/>
      <c r="DZ116" s="939"/>
      <c r="EA116" s="939"/>
      <c r="EB116" s="939"/>
      <c r="EC116" s="939"/>
      <c r="ED116" s="939"/>
      <c r="EE116" s="939"/>
      <c r="EF116" s="939"/>
      <c r="EG116" s="939"/>
      <c r="EH116" s="939"/>
      <c r="EI116" s="939"/>
      <c r="EJ116" s="939"/>
      <c r="EK116" s="939"/>
      <c r="EL116" s="939"/>
      <c r="EM116" s="939"/>
      <c r="EN116" s="939"/>
      <c r="EO116" s="939"/>
      <c r="EP116" s="939"/>
      <c r="EQ116" s="939"/>
      <c r="ER116" s="939"/>
      <c r="ES116" s="939"/>
      <c r="ET116" s="939"/>
      <c r="EU116" s="939"/>
      <c r="EV116" s="939"/>
      <c r="EW116" s="939"/>
      <c r="EX116" s="939"/>
      <c r="EY116" s="939"/>
      <c r="EZ116" s="939"/>
      <c r="FA116" s="939"/>
      <c r="FB116" s="939"/>
      <c r="FC116" s="939"/>
      <c r="FD116" s="939"/>
      <c r="FE116" s="939"/>
      <c r="FF116" s="939"/>
      <c r="FG116" s="939"/>
      <c r="FH116" s="939"/>
      <c r="FI116" s="939"/>
      <c r="FJ116" s="939"/>
      <c r="FK116" s="939"/>
      <c r="FL116" s="939"/>
      <c r="FM116" s="939"/>
      <c r="FN116" s="939"/>
      <c r="FO116" s="939"/>
      <c r="FP116" s="939"/>
      <c r="FQ116" s="939"/>
      <c r="FR116" s="939"/>
      <c r="FS116" s="939"/>
      <c r="FT116" s="939"/>
      <c r="FU116" s="939"/>
      <c r="FV116" s="939"/>
      <c r="FW116" s="939"/>
      <c r="FX116" s="939"/>
      <c r="FY116" s="939"/>
      <c r="FZ116" s="939"/>
      <c r="GA116" s="939"/>
      <c r="GB116" s="939"/>
      <c r="GC116" s="939"/>
      <c r="GD116" s="939"/>
      <c r="GE116" s="939"/>
      <c r="GF116" s="939"/>
      <c r="GG116" s="939"/>
      <c r="GH116" s="939"/>
      <c r="GI116" s="939"/>
      <c r="GJ116" s="939"/>
      <c r="GK116" s="939"/>
      <c r="GL116" s="939"/>
      <c r="GM116" s="939"/>
      <c r="GN116" s="939"/>
      <c r="GO116" s="939"/>
      <c r="GP116" s="939"/>
      <c r="GQ116" s="939"/>
      <c r="GR116" s="939"/>
      <c r="GS116" s="939"/>
      <c r="GT116" s="939"/>
      <c r="GU116" s="939"/>
      <c r="GV116" s="939"/>
      <c r="GW116" s="939"/>
      <c r="GX116" s="939"/>
      <c r="GY116" s="939"/>
      <c r="GZ116" s="939"/>
      <c r="HA116" s="939"/>
      <c r="HB116" s="939"/>
      <c r="HC116" s="939"/>
      <c r="HD116" s="939"/>
      <c r="HE116" s="939"/>
      <c r="HF116" s="939"/>
      <c r="HG116" s="939"/>
      <c r="HH116" s="939"/>
      <c r="HI116" s="939"/>
      <c r="HJ116" s="939"/>
      <c r="HK116" s="939"/>
      <c r="HL116" s="939"/>
      <c r="HM116" s="939"/>
      <c r="HN116" s="939"/>
      <c r="HO116" s="939"/>
      <c r="HP116" s="939"/>
      <c r="HQ116" s="939"/>
      <c r="HR116" s="939"/>
      <c r="HS116" s="939"/>
      <c r="HT116" s="939"/>
      <c r="HU116" s="939"/>
      <c r="HV116" s="939"/>
      <c r="HW116" s="939"/>
      <c r="HX116" s="939"/>
      <c r="HY116" s="939"/>
      <c r="HZ116" s="939"/>
      <c r="IA116" s="939"/>
      <c r="IB116" s="939"/>
      <c r="IC116" s="939"/>
      <c r="ID116" s="939"/>
      <c r="IE116" s="939"/>
      <c r="IF116" s="939"/>
      <c r="IG116" s="939"/>
      <c r="IH116" s="939"/>
      <c r="II116" s="939"/>
      <c r="IJ116" s="939"/>
      <c r="IK116" s="939"/>
      <c r="IL116" s="939"/>
      <c r="IM116" s="939"/>
      <c r="IN116" s="939"/>
      <c r="IO116" s="939"/>
      <c r="IP116" s="939"/>
      <c r="IQ116" s="939"/>
      <c r="IR116" s="939"/>
      <c r="IS116" s="939"/>
      <c r="IT116" s="939"/>
      <c r="IU116" s="939"/>
      <c r="IV116" s="939"/>
      <c r="IW116" s="939"/>
      <c r="IX116" s="939"/>
      <c r="IY116" s="939"/>
      <c r="IZ116" s="939"/>
      <c r="JA116" s="939"/>
      <c r="JB116" s="939"/>
      <c r="JC116" s="939"/>
      <c r="JD116" s="939"/>
      <c r="JE116" s="939"/>
      <c r="JF116" s="939"/>
      <c r="JG116" s="939"/>
      <c r="JH116" s="939"/>
      <c r="JI116" s="939"/>
      <c r="JJ116" s="939"/>
      <c r="JK116" s="939"/>
      <c r="JL116" s="939"/>
      <c r="JM116" s="939"/>
      <c r="JN116" s="939"/>
      <c r="JO116" s="939"/>
      <c r="JP116" s="939"/>
      <c r="JQ116" s="939"/>
      <c r="JR116" s="939"/>
      <c r="JS116" s="939"/>
      <c r="JT116" s="939"/>
      <c r="JU116" s="939"/>
      <c r="JV116" s="939"/>
      <c r="JW116" s="939"/>
      <c r="JX116" s="939"/>
      <c r="JY116" s="939"/>
      <c r="JZ116" s="939"/>
      <c r="KA116" s="939"/>
      <c r="KB116" s="939"/>
      <c r="KC116" s="939"/>
      <c r="KD116" s="939"/>
      <c r="KE116" s="939"/>
      <c r="KF116" s="939"/>
      <c r="KG116" s="939"/>
      <c r="KH116" s="939"/>
      <c r="KI116" s="939"/>
      <c r="KJ116" s="939"/>
      <c r="KK116" s="939"/>
      <c r="KL116" s="939"/>
      <c r="KM116" s="939"/>
      <c r="KN116" s="939"/>
      <c r="KO116" s="939"/>
      <c r="KP116" s="939"/>
      <c r="KQ116" s="939"/>
      <c r="KR116" s="939"/>
      <c r="KS116" s="939"/>
      <c r="KT116" s="939"/>
      <c r="KU116" s="939"/>
      <c r="KV116" s="939"/>
      <c r="KW116" s="939"/>
      <c r="KX116" s="939"/>
      <c r="KY116" s="939"/>
      <c r="KZ116" s="939"/>
      <c r="LA116" s="939"/>
      <c r="LB116" s="939"/>
      <c r="LC116" s="939"/>
      <c r="LD116" s="939"/>
      <c r="LE116" s="939"/>
      <c r="LF116" s="939"/>
      <c r="LG116" s="939"/>
      <c r="LH116" s="939"/>
      <c r="LI116" s="939"/>
      <c r="LJ116" s="939"/>
      <c r="LK116" s="939"/>
      <c r="LL116" s="939"/>
      <c r="LM116" s="939"/>
      <c r="LN116" s="939"/>
      <c r="LO116" s="939"/>
      <c r="LP116" s="939"/>
      <c r="LQ116" s="939"/>
      <c r="LR116" s="939"/>
      <c r="LS116" s="939"/>
      <c r="LT116" s="939"/>
      <c r="LU116" s="939"/>
      <c r="LV116" s="939"/>
      <c r="LW116" s="939"/>
      <c r="LX116" s="939"/>
      <c r="LY116" s="939"/>
      <c r="LZ116" s="939"/>
      <c r="MA116" s="939"/>
      <c r="MB116" s="939"/>
      <c r="MC116" s="939"/>
      <c r="MD116" s="939"/>
      <c r="ME116" s="939"/>
      <c r="MF116" s="939"/>
      <c r="MG116" s="939"/>
      <c r="MH116" s="939"/>
      <c r="MI116" s="939"/>
      <c r="MJ116" s="939"/>
      <c r="MK116" s="939"/>
      <c r="ML116" s="939"/>
      <c r="MM116" s="939"/>
      <c r="MN116" s="939"/>
      <c r="MO116" s="939"/>
      <c r="MP116" s="939"/>
      <c r="MQ116" s="939"/>
      <c r="MR116" s="939"/>
      <c r="MS116" s="939"/>
      <c r="MT116" s="939"/>
      <c r="MU116" s="939"/>
      <c r="MV116" s="939"/>
      <c r="MW116" s="939"/>
      <c r="MX116" s="939"/>
      <c r="MY116" s="939"/>
      <c r="MZ116" s="939"/>
      <c r="NA116" s="939"/>
      <c r="NB116" s="939"/>
      <c r="NC116" s="939"/>
      <c r="ND116" s="939"/>
      <c r="NE116" s="939"/>
      <c r="NF116" s="939"/>
      <c r="NG116" s="939"/>
      <c r="NH116" s="939"/>
      <c r="NI116" s="939"/>
      <c r="NJ116" s="939"/>
      <c r="NK116" s="939"/>
      <c r="NL116" s="939"/>
      <c r="NM116" s="939"/>
      <c r="NN116" s="939"/>
    </row>
    <row r="117" spans="1:378" s="958" customFormat="1" ht="18.5" hidden="1" outlineLevel="1">
      <c r="A117" s="987" t="str">
        <f t="shared" si="48"/>
        <v>7.3</v>
      </c>
      <c r="B117" s="940" t="s">
        <v>1409</v>
      </c>
      <c r="C117" s="1027" t="s">
        <v>1604</v>
      </c>
      <c r="D117" s="941"/>
      <c r="E117" s="935"/>
      <c r="F117" s="959">
        <f>G116</f>
        <v>46104</v>
      </c>
      <c r="G117" s="960">
        <f>IF(ISBLANK(F117)," - ",IF(H117=0,F117,WORKDAY.INTL(F117,H117,1,Data!$C$3:$C$57)))</f>
        <v>46111</v>
      </c>
      <c r="H117" s="936">
        <v>5</v>
      </c>
      <c r="I117" s="937">
        <v>0</v>
      </c>
      <c r="J117" s="937">
        <f t="shared" ca="1" si="52"/>
        <v>0</v>
      </c>
      <c r="K117" s="938"/>
      <c r="L117" s="955"/>
      <c r="M117" s="955"/>
      <c r="N117" s="968"/>
      <c r="O117" s="939"/>
      <c r="P117" s="939"/>
      <c r="Q117" s="939"/>
      <c r="R117" s="939"/>
      <c r="S117" s="939"/>
      <c r="T117" s="939"/>
      <c r="U117" s="939"/>
      <c r="V117" s="939"/>
      <c r="W117" s="939"/>
      <c r="X117" s="939"/>
      <c r="Y117" s="939"/>
      <c r="Z117" s="939"/>
      <c r="AA117" s="939"/>
      <c r="AB117" s="939"/>
      <c r="AC117" s="939"/>
      <c r="AD117" s="939"/>
      <c r="AE117" s="939"/>
      <c r="AF117" s="939"/>
      <c r="AG117" s="939"/>
      <c r="AH117" s="939"/>
      <c r="AI117" s="939"/>
      <c r="AJ117" s="939"/>
      <c r="AK117" s="939"/>
      <c r="AL117" s="939"/>
      <c r="AM117" s="939"/>
      <c r="AN117" s="939"/>
      <c r="AO117" s="939"/>
      <c r="AP117" s="939"/>
      <c r="AQ117" s="939"/>
      <c r="AR117" s="939"/>
      <c r="AS117" s="939"/>
      <c r="AT117" s="939"/>
      <c r="AU117" s="939"/>
      <c r="AV117" s="939"/>
      <c r="AW117" s="939"/>
      <c r="AX117" s="939"/>
      <c r="AY117" s="939"/>
      <c r="AZ117" s="939"/>
      <c r="BA117" s="939"/>
      <c r="BB117" s="939"/>
      <c r="BC117" s="939"/>
      <c r="BD117" s="939"/>
      <c r="BE117" s="939"/>
      <c r="BF117" s="939"/>
      <c r="BG117" s="939"/>
      <c r="BH117" s="939"/>
      <c r="BI117" s="939"/>
      <c r="BJ117" s="939"/>
      <c r="BK117" s="939"/>
      <c r="BL117" s="939"/>
      <c r="BM117" s="939"/>
      <c r="BN117" s="939"/>
      <c r="BO117" s="939"/>
      <c r="BP117" s="939"/>
      <c r="BQ117" s="939"/>
      <c r="BR117" s="939"/>
      <c r="BS117" s="939"/>
      <c r="BT117" s="939"/>
      <c r="BU117" s="939"/>
      <c r="BV117" s="939"/>
      <c r="BW117" s="939"/>
      <c r="BX117" s="939"/>
      <c r="BY117" s="939"/>
      <c r="BZ117" s="939"/>
      <c r="CA117" s="939"/>
      <c r="CB117" s="939"/>
      <c r="CC117" s="939"/>
      <c r="CD117" s="939"/>
      <c r="CE117" s="939"/>
      <c r="CF117" s="939"/>
      <c r="CG117" s="939"/>
      <c r="CH117" s="939"/>
      <c r="CI117" s="939"/>
      <c r="CJ117" s="939"/>
      <c r="CK117" s="939"/>
      <c r="CL117" s="939"/>
      <c r="CM117" s="939"/>
      <c r="CN117" s="939"/>
      <c r="CO117" s="939"/>
      <c r="CP117" s="939"/>
      <c r="CQ117" s="939"/>
      <c r="CR117" s="939"/>
      <c r="CS117" s="939"/>
      <c r="CT117" s="939"/>
      <c r="CU117" s="939"/>
      <c r="CV117" s="939"/>
      <c r="CW117" s="939"/>
      <c r="CX117" s="939"/>
      <c r="CY117" s="939"/>
      <c r="CZ117" s="939"/>
      <c r="DA117" s="939"/>
      <c r="DB117" s="939"/>
      <c r="DC117" s="939"/>
      <c r="DD117" s="939"/>
      <c r="DE117" s="939"/>
      <c r="DF117" s="939"/>
      <c r="DG117" s="939"/>
      <c r="DH117" s="939"/>
      <c r="DI117" s="939"/>
      <c r="DJ117" s="939"/>
      <c r="DK117" s="939"/>
      <c r="DL117" s="939"/>
      <c r="DM117" s="939"/>
      <c r="DN117" s="939"/>
      <c r="DO117" s="939"/>
      <c r="DP117" s="939"/>
      <c r="DQ117" s="939"/>
      <c r="DR117" s="939"/>
      <c r="DS117" s="939"/>
      <c r="DT117" s="939"/>
      <c r="DU117" s="939"/>
      <c r="DV117" s="939"/>
      <c r="DW117" s="939"/>
      <c r="DX117" s="939"/>
      <c r="DY117" s="939"/>
      <c r="DZ117" s="939"/>
      <c r="EA117" s="939"/>
      <c r="EB117" s="939"/>
      <c r="EC117" s="939"/>
      <c r="ED117" s="939"/>
      <c r="EE117" s="939"/>
      <c r="EF117" s="939"/>
      <c r="EG117" s="939"/>
      <c r="EH117" s="939"/>
      <c r="EI117" s="939"/>
      <c r="EJ117" s="939"/>
      <c r="EK117" s="939"/>
      <c r="EL117" s="939"/>
      <c r="EM117" s="939"/>
      <c r="EN117" s="939"/>
      <c r="EO117" s="939"/>
      <c r="EP117" s="939"/>
      <c r="EQ117" s="939"/>
      <c r="ER117" s="939"/>
      <c r="ES117" s="939"/>
      <c r="ET117" s="939"/>
      <c r="EU117" s="939"/>
      <c r="EV117" s="939"/>
      <c r="EW117" s="939"/>
      <c r="EX117" s="939"/>
      <c r="EY117" s="939"/>
      <c r="EZ117" s="939"/>
      <c r="FA117" s="939"/>
      <c r="FB117" s="939"/>
      <c r="FC117" s="939"/>
      <c r="FD117" s="939"/>
      <c r="FE117" s="939"/>
      <c r="FF117" s="939"/>
      <c r="FG117" s="939"/>
      <c r="FH117" s="939"/>
      <c r="FI117" s="939"/>
      <c r="FJ117" s="939"/>
      <c r="FK117" s="939"/>
      <c r="FL117" s="939"/>
      <c r="FM117" s="939"/>
      <c r="FN117" s="939"/>
      <c r="FO117" s="939"/>
      <c r="FP117" s="939"/>
      <c r="FQ117" s="939"/>
      <c r="FR117" s="939"/>
      <c r="FS117" s="939"/>
      <c r="FT117" s="939"/>
      <c r="FU117" s="939"/>
      <c r="FV117" s="939"/>
      <c r="FW117" s="939"/>
      <c r="FX117" s="939"/>
      <c r="FY117" s="939"/>
      <c r="FZ117" s="939"/>
      <c r="GA117" s="939"/>
      <c r="GB117" s="939"/>
      <c r="GC117" s="939"/>
      <c r="GD117" s="939"/>
      <c r="GE117" s="939"/>
      <c r="GF117" s="939"/>
      <c r="GG117" s="939"/>
      <c r="GH117" s="939"/>
      <c r="GI117" s="939"/>
      <c r="GJ117" s="939"/>
      <c r="GK117" s="939"/>
      <c r="GL117" s="939"/>
      <c r="GM117" s="939"/>
      <c r="GN117" s="939"/>
      <c r="GO117" s="939"/>
      <c r="GP117" s="939"/>
      <c r="GQ117" s="939"/>
      <c r="GR117" s="939"/>
      <c r="GS117" s="939"/>
      <c r="GT117" s="939"/>
      <c r="GU117" s="939"/>
      <c r="GV117" s="939"/>
      <c r="GW117" s="939"/>
      <c r="GX117" s="939"/>
      <c r="GY117" s="939"/>
      <c r="GZ117" s="939"/>
      <c r="HA117" s="939"/>
      <c r="HB117" s="939"/>
      <c r="HC117" s="939"/>
      <c r="HD117" s="939"/>
      <c r="HE117" s="939"/>
      <c r="HF117" s="939"/>
      <c r="HG117" s="939"/>
      <c r="HH117" s="939"/>
      <c r="HI117" s="939"/>
      <c r="HJ117" s="939"/>
      <c r="HK117" s="939"/>
      <c r="HL117" s="939"/>
      <c r="HM117" s="939"/>
      <c r="HN117" s="939"/>
      <c r="HO117" s="939"/>
      <c r="HP117" s="939"/>
      <c r="HQ117" s="939"/>
      <c r="HR117" s="939"/>
      <c r="HS117" s="939"/>
      <c r="HT117" s="939"/>
      <c r="HU117" s="939"/>
      <c r="HV117" s="939"/>
      <c r="HW117" s="939"/>
      <c r="HX117" s="939"/>
      <c r="HY117" s="939"/>
      <c r="HZ117" s="939"/>
      <c r="IA117" s="939"/>
      <c r="IB117" s="939"/>
      <c r="IC117" s="939"/>
      <c r="ID117" s="939"/>
      <c r="IE117" s="939"/>
      <c r="IF117" s="939"/>
      <c r="IG117" s="939"/>
      <c r="IH117" s="939"/>
      <c r="II117" s="939"/>
      <c r="IJ117" s="939"/>
      <c r="IK117" s="939"/>
      <c r="IL117" s="939"/>
      <c r="IM117" s="939"/>
      <c r="IN117" s="939"/>
      <c r="IO117" s="939"/>
      <c r="IP117" s="939"/>
      <c r="IQ117" s="939"/>
      <c r="IR117" s="939"/>
      <c r="IS117" s="939"/>
      <c r="IT117" s="939"/>
      <c r="IU117" s="939"/>
      <c r="IV117" s="939"/>
      <c r="IW117" s="939"/>
      <c r="IX117" s="939"/>
      <c r="IY117" s="939"/>
      <c r="IZ117" s="939"/>
      <c r="JA117" s="939"/>
      <c r="JB117" s="939"/>
      <c r="JC117" s="939"/>
      <c r="JD117" s="939"/>
      <c r="JE117" s="939"/>
      <c r="JF117" s="939"/>
      <c r="JG117" s="939"/>
      <c r="JH117" s="939"/>
      <c r="JI117" s="939"/>
      <c r="JJ117" s="939"/>
      <c r="JK117" s="939"/>
      <c r="JL117" s="939"/>
      <c r="JM117" s="939"/>
      <c r="JN117" s="939"/>
      <c r="JO117" s="939"/>
      <c r="JP117" s="939"/>
      <c r="JQ117" s="939"/>
      <c r="JR117" s="939"/>
      <c r="JS117" s="939"/>
      <c r="JT117" s="939"/>
      <c r="JU117" s="939"/>
      <c r="JV117" s="939"/>
      <c r="JW117" s="939"/>
      <c r="JX117" s="939"/>
      <c r="JY117" s="939"/>
      <c r="JZ117" s="939"/>
      <c r="KA117" s="939"/>
      <c r="KB117" s="939"/>
      <c r="KC117" s="939"/>
      <c r="KD117" s="939"/>
      <c r="KE117" s="939"/>
      <c r="KF117" s="939"/>
      <c r="KG117" s="939"/>
      <c r="KH117" s="939"/>
      <c r="KI117" s="939"/>
      <c r="KJ117" s="939"/>
      <c r="KK117" s="939"/>
      <c r="KL117" s="939"/>
      <c r="KM117" s="939"/>
      <c r="KN117" s="939"/>
      <c r="KO117" s="939"/>
      <c r="KP117" s="939"/>
      <c r="KQ117" s="939"/>
      <c r="KR117" s="939"/>
      <c r="KS117" s="939"/>
      <c r="KT117" s="939"/>
      <c r="KU117" s="939"/>
      <c r="KV117" s="939"/>
      <c r="KW117" s="939"/>
      <c r="KX117" s="939"/>
      <c r="KY117" s="939"/>
      <c r="KZ117" s="939"/>
      <c r="LA117" s="939"/>
      <c r="LB117" s="939"/>
      <c r="LC117" s="939"/>
      <c r="LD117" s="939"/>
      <c r="LE117" s="939"/>
      <c r="LF117" s="939"/>
      <c r="LG117" s="939"/>
      <c r="LH117" s="939"/>
      <c r="LI117" s="939"/>
      <c r="LJ117" s="939"/>
      <c r="LK117" s="939"/>
      <c r="LL117" s="939"/>
      <c r="LM117" s="939"/>
      <c r="LN117" s="939"/>
      <c r="LO117" s="939"/>
      <c r="LP117" s="939"/>
      <c r="LQ117" s="939"/>
      <c r="LR117" s="939"/>
      <c r="LS117" s="939"/>
      <c r="LT117" s="939"/>
      <c r="LU117" s="939"/>
      <c r="LV117" s="939"/>
      <c r="LW117" s="939"/>
      <c r="LX117" s="939"/>
      <c r="LY117" s="939"/>
      <c r="LZ117" s="939"/>
      <c r="MA117" s="939"/>
      <c r="MB117" s="939"/>
      <c r="MC117" s="939"/>
      <c r="MD117" s="939"/>
      <c r="ME117" s="939"/>
      <c r="MF117" s="939"/>
      <c r="MG117" s="939"/>
      <c r="MH117" s="939"/>
      <c r="MI117" s="939"/>
      <c r="MJ117" s="939"/>
      <c r="MK117" s="939"/>
      <c r="ML117" s="939"/>
      <c r="MM117" s="939"/>
      <c r="MN117" s="939"/>
      <c r="MO117" s="939"/>
      <c r="MP117" s="939"/>
      <c r="MQ117" s="939"/>
      <c r="MR117" s="939"/>
      <c r="MS117" s="939"/>
      <c r="MT117" s="939"/>
      <c r="MU117" s="939"/>
      <c r="MV117" s="939"/>
      <c r="MW117" s="939"/>
      <c r="MX117" s="939"/>
      <c r="MY117" s="939"/>
      <c r="MZ117" s="939"/>
      <c r="NA117" s="939"/>
      <c r="NB117" s="939"/>
      <c r="NC117" s="939"/>
      <c r="ND117" s="939"/>
      <c r="NE117" s="939"/>
      <c r="NF117" s="939"/>
      <c r="NG117" s="939"/>
      <c r="NH117" s="939"/>
      <c r="NI117" s="939"/>
      <c r="NJ117" s="939"/>
      <c r="NK117" s="939"/>
      <c r="NL117" s="939"/>
      <c r="NM117" s="939"/>
      <c r="NN117" s="939"/>
    </row>
    <row r="118" spans="1:378" s="958" customFormat="1" ht="18.5" hidden="1" outlineLevel="1">
      <c r="A118" s="987" t="str">
        <f t="shared" si="48"/>
        <v>7.4</v>
      </c>
      <c r="B118" s="940" t="s">
        <v>1489</v>
      </c>
      <c r="C118" s="1027" t="s">
        <v>1604</v>
      </c>
      <c r="D118" s="941"/>
      <c r="E118" s="935"/>
      <c r="F118" s="959">
        <f>G116</f>
        <v>46104</v>
      </c>
      <c r="G118" s="960">
        <f>IF(ISBLANK(F118)," - ",IF(H118=0,F118,WORKDAY.INTL(F118,H118,1,Data!$C$3:$C$57)))</f>
        <v>46120</v>
      </c>
      <c r="H118" s="936">
        <v>10</v>
      </c>
      <c r="I118" s="937">
        <v>0</v>
      </c>
      <c r="J118" s="937">
        <f t="shared" ca="1" si="52"/>
        <v>0</v>
      </c>
      <c r="K118" s="938"/>
      <c r="L118" s="955"/>
      <c r="M118" s="955"/>
      <c r="N118" s="968"/>
      <c r="O118" s="939"/>
      <c r="P118" s="939"/>
      <c r="Q118" s="939"/>
      <c r="R118" s="939"/>
      <c r="S118" s="939"/>
      <c r="T118" s="939"/>
      <c r="U118" s="939"/>
      <c r="V118" s="939"/>
      <c r="W118" s="939"/>
      <c r="X118" s="939"/>
      <c r="Y118" s="939"/>
      <c r="Z118" s="939"/>
      <c r="AA118" s="939"/>
      <c r="AB118" s="939"/>
      <c r="AC118" s="939"/>
      <c r="AD118" s="939"/>
      <c r="AE118" s="939"/>
      <c r="AF118" s="939"/>
      <c r="AG118" s="939"/>
      <c r="AH118" s="939"/>
      <c r="AI118" s="939"/>
      <c r="AJ118" s="939"/>
      <c r="AK118" s="939"/>
      <c r="AL118" s="939"/>
      <c r="AM118" s="939"/>
      <c r="AN118" s="939"/>
      <c r="AO118" s="939"/>
      <c r="AP118" s="939"/>
      <c r="AQ118" s="939"/>
      <c r="AR118" s="939"/>
      <c r="AS118" s="939"/>
      <c r="AT118" s="939"/>
      <c r="AU118" s="939"/>
      <c r="AV118" s="939"/>
      <c r="AW118" s="939"/>
      <c r="AX118" s="939"/>
      <c r="AY118" s="939"/>
      <c r="AZ118" s="939"/>
      <c r="BA118" s="939"/>
      <c r="BB118" s="939"/>
      <c r="BC118" s="939"/>
      <c r="BD118" s="939"/>
      <c r="BE118" s="939"/>
      <c r="BF118" s="939"/>
      <c r="BG118" s="939"/>
      <c r="BH118" s="939"/>
      <c r="BI118" s="939"/>
      <c r="BJ118" s="939"/>
      <c r="BK118" s="939"/>
      <c r="BL118" s="939"/>
      <c r="BM118" s="939"/>
      <c r="BN118" s="939"/>
      <c r="BO118" s="939"/>
      <c r="BP118" s="939"/>
      <c r="BQ118" s="939"/>
      <c r="BR118" s="939"/>
      <c r="BS118" s="939"/>
      <c r="BT118" s="939"/>
      <c r="BU118" s="939"/>
      <c r="BV118" s="939"/>
      <c r="BW118" s="939"/>
      <c r="BX118" s="939"/>
      <c r="BY118" s="939"/>
      <c r="BZ118" s="939"/>
      <c r="CA118" s="939"/>
      <c r="CB118" s="939"/>
      <c r="CC118" s="939"/>
      <c r="CD118" s="939"/>
      <c r="CE118" s="939"/>
      <c r="CF118" s="939"/>
      <c r="CG118" s="939"/>
      <c r="CH118" s="939"/>
      <c r="CI118" s="939"/>
      <c r="CJ118" s="939"/>
      <c r="CK118" s="939"/>
      <c r="CL118" s="939"/>
      <c r="CM118" s="939"/>
      <c r="CN118" s="939"/>
      <c r="CO118" s="939"/>
      <c r="CP118" s="939"/>
      <c r="CQ118" s="939"/>
      <c r="CR118" s="939"/>
      <c r="CS118" s="939"/>
      <c r="CT118" s="939"/>
      <c r="CU118" s="939"/>
      <c r="CV118" s="939"/>
      <c r="CW118" s="939"/>
      <c r="CX118" s="939"/>
      <c r="CY118" s="939"/>
      <c r="CZ118" s="939"/>
      <c r="DA118" s="939"/>
      <c r="DB118" s="939"/>
      <c r="DC118" s="939"/>
      <c r="DD118" s="939"/>
      <c r="DE118" s="939"/>
      <c r="DF118" s="939"/>
      <c r="DG118" s="939"/>
      <c r="DH118" s="939"/>
      <c r="DI118" s="939"/>
      <c r="DJ118" s="939"/>
      <c r="DK118" s="939"/>
      <c r="DL118" s="939"/>
      <c r="DM118" s="939"/>
      <c r="DN118" s="939"/>
      <c r="DO118" s="939"/>
      <c r="DP118" s="939"/>
      <c r="DQ118" s="939"/>
      <c r="DR118" s="939"/>
      <c r="DS118" s="939"/>
      <c r="DT118" s="939"/>
      <c r="DU118" s="939"/>
      <c r="DV118" s="939"/>
      <c r="DW118" s="939"/>
      <c r="DX118" s="939"/>
      <c r="DY118" s="939"/>
      <c r="DZ118" s="939"/>
      <c r="EA118" s="939"/>
      <c r="EB118" s="939"/>
      <c r="EC118" s="939"/>
      <c r="ED118" s="939"/>
      <c r="EE118" s="939"/>
      <c r="EF118" s="939"/>
      <c r="EG118" s="939"/>
      <c r="EH118" s="939"/>
      <c r="EI118" s="939"/>
      <c r="EJ118" s="939"/>
      <c r="EK118" s="939"/>
      <c r="EL118" s="939"/>
      <c r="EM118" s="939"/>
      <c r="EN118" s="939"/>
      <c r="EO118" s="939"/>
      <c r="EP118" s="939"/>
      <c r="EQ118" s="939"/>
      <c r="ER118" s="939"/>
      <c r="ES118" s="939"/>
      <c r="ET118" s="939"/>
      <c r="EU118" s="939"/>
      <c r="EV118" s="939"/>
      <c r="EW118" s="939"/>
      <c r="EX118" s="939"/>
      <c r="EY118" s="939"/>
      <c r="EZ118" s="939"/>
      <c r="FA118" s="939"/>
      <c r="FB118" s="939"/>
      <c r="FC118" s="939"/>
      <c r="FD118" s="939"/>
      <c r="FE118" s="939"/>
      <c r="FF118" s="939"/>
      <c r="FG118" s="939"/>
      <c r="FH118" s="939"/>
      <c r="FI118" s="939"/>
      <c r="FJ118" s="939"/>
      <c r="FK118" s="939"/>
      <c r="FL118" s="939"/>
      <c r="FM118" s="939"/>
      <c r="FN118" s="939"/>
      <c r="FO118" s="939"/>
      <c r="FP118" s="939"/>
      <c r="FQ118" s="939"/>
      <c r="FR118" s="939"/>
      <c r="FS118" s="939"/>
      <c r="FT118" s="939"/>
      <c r="FU118" s="939"/>
      <c r="FV118" s="939"/>
      <c r="FW118" s="939"/>
      <c r="FX118" s="939"/>
      <c r="FY118" s="939"/>
      <c r="FZ118" s="939"/>
      <c r="GA118" s="939"/>
      <c r="GB118" s="939"/>
      <c r="GC118" s="939"/>
      <c r="GD118" s="939"/>
      <c r="GE118" s="939"/>
      <c r="GF118" s="939"/>
      <c r="GG118" s="939"/>
      <c r="GH118" s="939"/>
      <c r="GI118" s="939"/>
      <c r="GJ118" s="939"/>
      <c r="GK118" s="939"/>
      <c r="GL118" s="939"/>
      <c r="GM118" s="939"/>
      <c r="GN118" s="939"/>
      <c r="GO118" s="939"/>
      <c r="GP118" s="939"/>
      <c r="GQ118" s="939"/>
      <c r="GR118" s="939"/>
      <c r="GS118" s="939"/>
      <c r="GT118" s="939"/>
      <c r="GU118" s="939"/>
      <c r="GV118" s="939"/>
      <c r="GW118" s="939"/>
      <c r="GX118" s="939"/>
      <c r="GY118" s="939"/>
      <c r="GZ118" s="939"/>
      <c r="HA118" s="939"/>
      <c r="HB118" s="939"/>
      <c r="HC118" s="939"/>
      <c r="HD118" s="939"/>
      <c r="HE118" s="939"/>
      <c r="HF118" s="939"/>
      <c r="HG118" s="939"/>
      <c r="HH118" s="939"/>
      <c r="HI118" s="939"/>
      <c r="HJ118" s="939"/>
      <c r="HK118" s="939"/>
      <c r="HL118" s="939"/>
      <c r="HM118" s="939"/>
      <c r="HN118" s="939"/>
      <c r="HO118" s="939"/>
      <c r="HP118" s="939"/>
      <c r="HQ118" s="939"/>
      <c r="HR118" s="939"/>
      <c r="HS118" s="939"/>
      <c r="HT118" s="939"/>
      <c r="HU118" s="939"/>
      <c r="HV118" s="939"/>
      <c r="HW118" s="939"/>
      <c r="HX118" s="939"/>
      <c r="HY118" s="939"/>
      <c r="HZ118" s="939"/>
      <c r="IA118" s="939"/>
      <c r="IB118" s="939"/>
      <c r="IC118" s="939"/>
      <c r="ID118" s="939"/>
      <c r="IE118" s="939"/>
      <c r="IF118" s="939"/>
      <c r="IG118" s="939"/>
      <c r="IH118" s="939"/>
      <c r="II118" s="939"/>
      <c r="IJ118" s="939"/>
      <c r="IK118" s="939"/>
      <c r="IL118" s="939"/>
      <c r="IM118" s="939"/>
      <c r="IN118" s="939"/>
      <c r="IO118" s="939"/>
      <c r="IP118" s="939"/>
      <c r="IQ118" s="939"/>
      <c r="IR118" s="939"/>
      <c r="IS118" s="939"/>
      <c r="IT118" s="939"/>
      <c r="IU118" s="939"/>
      <c r="IV118" s="939"/>
      <c r="IW118" s="939"/>
      <c r="IX118" s="939"/>
      <c r="IY118" s="939"/>
      <c r="IZ118" s="939"/>
      <c r="JA118" s="939"/>
      <c r="JB118" s="939"/>
      <c r="JC118" s="939"/>
      <c r="JD118" s="939"/>
      <c r="JE118" s="939"/>
      <c r="JF118" s="939"/>
      <c r="JG118" s="939"/>
      <c r="JH118" s="939"/>
      <c r="JI118" s="939"/>
      <c r="JJ118" s="939"/>
      <c r="JK118" s="939"/>
      <c r="JL118" s="939"/>
      <c r="JM118" s="939"/>
      <c r="JN118" s="939"/>
      <c r="JO118" s="939"/>
      <c r="JP118" s="939"/>
      <c r="JQ118" s="939"/>
      <c r="JR118" s="939"/>
      <c r="JS118" s="939"/>
      <c r="JT118" s="939"/>
      <c r="JU118" s="939"/>
      <c r="JV118" s="939"/>
      <c r="JW118" s="939"/>
      <c r="JX118" s="939"/>
      <c r="JY118" s="939"/>
      <c r="JZ118" s="939"/>
      <c r="KA118" s="939"/>
      <c r="KB118" s="939"/>
      <c r="KC118" s="939"/>
      <c r="KD118" s="939"/>
      <c r="KE118" s="939"/>
      <c r="KF118" s="939"/>
      <c r="KG118" s="939"/>
      <c r="KH118" s="939"/>
      <c r="KI118" s="939"/>
      <c r="KJ118" s="939"/>
      <c r="KK118" s="939"/>
      <c r="KL118" s="939"/>
      <c r="KM118" s="939"/>
      <c r="KN118" s="939"/>
      <c r="KO118" s="939"/>
      <c r="KP118" s="939"/>
      <c r="KQ118" s="939"/>
      <c r="KR118" s="939"/>
      <c r="KS118" s="939"/>
      <c r="KT118" s="939"/>
      <c r="KU118" s="939"/>
      <c r="KV118" s="939"/>
      <c r="KW118" s="939"/>
      <c r="KX118" s="939"/>
      <c r="KY118" s="939"/>
      <c r="KZ118" s="939"/>
      <c r="LA118" s="939"/>
      <c r="LB118" s="939"/>
      <c r="LC118" s="939"/>
      <c r="LD118" s="939"/>
      <c r="LE118" s="939"/>
      <c r="LF118" s="939"/>
      <c r="LG118" s="939"/>
      <c r="LH118" s="939"/>
      <c r="LI118" s="939"/>
      <c r="LJ118" s="939"/>
      <c r="LK118" s="939"/>
      <c r="LL118" s="939"/>
      <c r="LM118" s="939"/>
      <c r="LN118" s="939"/>
      <c r="LO118" s="939"/>
      <c r="LP118" s="939"/>
      <c r="LQ118" s="939"/>
      <c r="LR118" s="939"/>
      <c r="LS118" s="939"/>
      <c r="LT118" s="939"/>
      <c r="LU118" s="939"/>
      <c r="LV118" s="939"/>
      <c r="LW118" s="939"/>
      <c r="LX118" s="939"/>
      <c r="LY118" s="939"/>
      <c r="LZ118" s="939"/>
      <c r="MA118" s="939"/>
      <c r="MB118" s="939"/>
      <c r="MC118" s="939"/>
      <c r="MD118" s="939"/>
      <c r="ME118" s="939"/>
      <c r="MF118" s="939"/>
      <c r="MG118" s="939"/>
      <c r="MH118" s="939"/>
      <c r="MI118" s="939"/>
      <c r="MJ118" s="939"/>
      <c r="MK118" s="939"/>
      <c r="ML118" s="939"/>
      <c r="MM118" s="939"/>
      <c r="MN118" s="939"/>
      <c r="MO118" s="939"/>
      <c r="MP118" s="939"/>
      <c r="MQ118" s="939"/>
      <c r="MR118" s="939"/>
      <c r="MS118" s="939"/>
      <c r="MT118" s="939"/>
      <c r="MU118" s="939"/>
      <c r="MV118" s="939"/>
      <c r="MW118" s="939"/>
      <c r="MX118" s="939"/>
      <c r="MY118" s="939"/>
      <c r="MZ118" s="939"/>
      <c r="NA118" s="939"/>
      <c r="NB118" s="939"/>
      <c r="NC118" s="939"/>
      <c r="ND118" s="939"/>
      <c r="NE118" s="939"/>
      <c r="NF118" s="939"/>
      <c r="NG118" s="939"/>
      <c r="NH118" s="939"/>
      <c r="NI118" s="939"/>
      <c r="NJ118" s="939"/>
      <c r="NK118" s="939"/>
      <c r="NL118" s="939"/>
      <c r="NM118" s="939"/>
      <c r="NN118" s="939"/>
    </row>
    <row r="119" spans="1:378" s="958" customFormat="1" ht="18.5" hidden="1" outlineLevel="1">
      <c r="A119" s="987" t="str">
        <f t="shared" si="48"/>
        <v>7.5</v>
      </c>
      <c r="B119" s="940" t="s">
        <v>1490</v>
      </c>
      <c r="C119" s="1027" t="s">
        <v>1604</v>
      </c>
      <c r="D119" s="941"/>
      <c r="E119" s="935"/>
      <c r="F119" s="959">
        <f>G118</f>
        <v>46120</v>
      </c>
      <c r="G119" s="960">
        <f>IF(ISBLANK(F119)," - ",IF(H119=0,F119,WORKDAY.INTL(F119,H119,1,Data!$C$3:$C$57)))</f>
        <v>46127</v>
      </c>
      <c r="H119" s="936">
        <v>5</v>
      </c>
      <c r="I119" s="937">
        <v>0</v>
      </c>
      <c r="J119" s="937">
        <f t="shared" ca="1" si="52"/>
        <v>0</v>
      </c>
      <c r="K119" s="938"/>
      <c r="L119" s="955"/>
      <c r="M119" s="955"/>
      <c r="N119" s="968"/>
      <c r="O119" s="939"/>
      <c r="P119" s="939"/>
      <c r="Q119" s="939"/>
      <c r="R119" s="939"/>
      <c r="S119" s="939"/>
      <c r="T119" s="939"/>
      <c r="U119" s="939"/>
      <c r="V119" s="939"/>
      <c r="W119" s="939"/>
      <c r="X119" s="939"/>
      <c r="Y119" s="939"/>
      <c r="Z119" s="939"/>
      <c r="AA119" s="939"/>
      <c r="AB119" s="939"/>
      <c r="AC119" s="939"/>
      <c r="AD119" s="939"/>
      <c r="AE119" s="939"/>
      <c r="AF119" s="939"/>
      <c r="AG119" s="939"/>
      <c r="AH119" s="939"/>
      <c r="AI119" s="939"/>
      <c r="AJ119" s="939"/>
      <c r="AK119" s="939"/>
      <c r="AL119" s="939"/>
      <c r="AM119" s="939"/>
      <c r="AN119" s="939"/>
      <c r="AO119" s="939"/>
      <c r="AP119" s="939"/>
      <c r="AQ119" s="939"/>
      <c r="AR119" s="939"/>
      <c r="AS119" s="939"/>
      <c r="AT119" s="939"/>
      <c r="AU119" s="939"/>
      <c r="AV119" s="939"/>
      <c r="AW119" s="939"/>
      <c r="AX119" s="939"/>
      <c r="AY119" s="939"/>
      <c r="AZ119" s="939"/>
      <c r="BA119" s="939"/>
      <c r="BB119" s="939"/>
      <c r="BC119" s="939"/>
      <c r="BD119" s="939"/>
      <c r="BE119" s="939"/>
      <c r="BF119" s="939"/>
      <c r="BG119" s="939"/>
      <c r="BH119" s="939"/>
      <c r="BI119" s="939"/>
      <c r="BJ119" s="939"/>
      <c r="BK119" s="939"/>
      <c r="BL119" s="939"/>
      <c r="BM119" s="939"/>
      <c r="BN119" s="939"/>
      <c r="BO119" s="939"/>
      <c r="BP119" s="939"/>
      <c r="BQ119" s="939"/>
      <c r="BR119" s="939"/>
      <c r="BS119" s="939"/>
      <c r="BT119" s="939"/>
      <c r="BU119" s="939"/>
      <c r="BV119" s="939"/>
      <c r="BW119" s="939"/>
      <c r="BX119" s="939"/>
      <c r="BY119" s="939"/>
      <c r="BZ119" s="939"/>
      <c r="CA119" s="939"/>
      <c r="CB119" s="939"/>
      <c r="CC119" s="939"/>
      <c r="CD119" s="939"/>
      <c r="CE119" s="939"/>
      <c r="CF119" s="939"/>
      <c r="CG119" s="939"/>
      <c r="CH119" s="939"/>
      <c r="CI119" s="939"/>
      <c r="CJ119" s="939"/>
      <c r="CK119" s="939"/>
      <c r="CL119" s="939"/>
      <c r="CM119" s="939"/>
      <c r="CN119" s="939"/>
      <c r="CO119" s="939"/>
      <c r="CP119" s="939"/>
      <c r="CQ119" s="939"/>
      <c r="CR119" s="939"/>
      <c r="CS119" s="939"/>
      <c r="CT119" s="939"/>
      <c r="CU119" s="939"/>
      <c r="CV119" s="939"/>
      <c r="CW119" s="939"/>
      <c r="CX119" s="939"/>
      <c r="CY119" s="939"/>
      <c r="CZ119" s="939"/>
      <c r="DA119" s="939"/>
      <c r="DB119" s="939"/>
      <c r="DC119" s="939"/>
      <c r="DD119" s="939"/>
      <c r="DE119" s="939"/>
      <c r="DF119" s="939"/>
      <c r="DG119" s="939"/>
      <c r="DH119" s="939"/>
      <c r="DI119" s="939"/>
      <c r="DJ119" s="939"/>
      <c r="DK119" s="939"/>
      <c r="DL119" s="939"/>
      <c r="DM119" s="939"/>
      <c r="DN119" s="939"/>
      <c r="DO119" s="939"/>
      <c r="DP119" s="939"/>
      <c r="DQ119" s="939"/>
      <c r="DR119" s="939"/>
      <c r="DS119" s="939"/>
      <c r="DT119" s="939"/>
      <c r="DU119" s="939"/>
      <c r="DV119" s="939"/>
      <c r="DW119" s="939"/>
      <c r="DX119" s="939"/>
      <c r="DY119" s="939"/>
      <c r="DZ119" s="939"/>
      <c r="EA119" s="939"/>
      <c r="EB119" s="939"/>
      <c r="EC119" s="939"/>
      <c r="ED119" s="939"/>
      <c r="EE119" s="939"/>
      <c r="EF119" s="939"/>
      <c r="EG119" s="939"/>
      <c r="EH119" s="939"/>
      <c r="EI119" s="939"/>
      <c r="EJ119" s="939"/>
      <c r="EK119" s="939"/>
      <c r="EL119" s="939"/>
      <c r="EM119" s="939"/>
      <c r="EN119" s="939"/>
      <c r="EO119" s="939"/>
      <c r="EP119" s="939"/>
      <c r="EQ119" s="939"/>
      <c r="ER119" s="939"/>
      <c r="ES119" s="939"/>
      <c r="ET119" s="939"/>
      <c r="EU119" s="939"/>
      <c r="EV119" s="939"/>
      <c r="EW119" s="939"/>
      <c r="EX119" s="939"/>
      <c r="EY119" s="939"/>
      <c r="EZ119" s="939"/>
      <c r="FA119" s="939"/>
      <c r="FB119" s="939"/>
      <c r="FC119" s="939"/>
      <c r="FD119" s="939"/>
      <c r="FE119" s="939"/>
      <c r="FF119" s="939"/>
      <c r="FG119" s="939"/>
      <c r="FH119" s="939"/>
      <c r="FI119" s="939"/>
      <c r="FJ119" s="939"/>
      <c r="FK119" s="939"/>
      <c r="FL119" s="939"/>
      <c r="FM119" s="939"/>
      <c r="FN119" s="939"/>
      <c r="FO119" s="939"/>
      <c r="FP119" s="939"/>
      <c r="FQ119" s="939"/>
      <c r="FR119" s="939"/>
      <c r="FS119" s="939"/>
      <c r="FT119" s="939"/>
      <c r="FU119" s="939"/>
      <c r="FV119" s="939"/>
      <c r="FW119" s="939"/>
      <c r="FX119" s="939"/>
      <c r="FY119" s="939"/>
      <c r="FZ119" s="939"/>
      <c r="GA119" s="939"/>
      <c r="GB119" s="939"/>
      <c r="GC119" s="939"/>
      <c r="GD119" s="939"/>
      <c r="GE119" s="939"/>
      <c r="GF119" s="939"/>
      <c r="GG119" s="939"/>
      <c r="GH119" s="939"/>
      <c r="GI119" s="939"/>
      <c r="GJ119" s="939"/>
      <c r="GK119" s="939"/>
      <c r="GL119" s="939"/>
      <c r="GM119" s="939"/>
      <c r="GN119" s="939"/>
      <c r="GO119" s="939"/>
      <c r="GP119" s="939"/>
      <c r="GQ119" s="939"/>
      <c r="GR119" s="939"/>
      <c r="GS119" s="939"/>
      <c r="GT119" s="939"/>
      <c r="GU119" s="939"/>
      <c r="GV119" s="939"/>
      <c r="GW119" s="939"/>
      <c r="GX119" s="939"/>
      <c r="GY119" s="939"/>
      <c r="GZ119" s="939"/>
      <c r="HA119" s="939"/>
      <c r="HB119" s="939"/>
      <c r="HC119" s="939"/>
      <c r="HD119" s="939"/>
      <c r="HE119" s="939"/>
      <c r="HF119" s="939"/>
      <c r="HG119" s="939"/>
      <c r="HH119" s="939"/>
      <c r="HI119" s="939"/>
      <c r="HJ119" s="939"/>
      <c r="HK119" s="939"/>
      <c r="HL119" s="939"/>
      <c r="HM119" s="939"/>
      <c r="HN119" s="939"/>
      <c r="HO119" s="939"/>
      <c r="HP119" s="939"/>
      <c r="HQ119" s="939"/>
      <c r="HR119" s="939"/>
      <c r="HS119" s="939"/>
      <c r="HT119" s="939"/>
      <c r="HU119" s="939"/>
      <c r="HV119" s="939"/>
      <c r="HW119" s="939"/>
      <c r="HX119" s="939"/>
      <c r="HY119" s="939"/>
      <c r="HZ119" s="939"/>
      <c r="IA119" s="939"/>
      <c r="IB119" s="939"/>
      <c r="IC119" s="939"/>
      <c r="ID119" s="939"/>
      <c r="IE119" s="939"/>
      <c r="IF119" s="939"/>
      <c r="IG119" s="939"/>
      <c r="IH119" s="939"/>
      <c r="II119" s="939"/>
      <c r="IJ119" s="939"/>
      <c r="IK119" s="939"/>
      <c r="IL119" s="939"/>
      <c r="IM119" s="939"/>
      <c r="IN119" s="939"/>
      <c r="IO119" s="939"/>
      <c r="IP119" s="939"/>
      <c r="IQ119" s="939"/>
      <c r="IR119" s="939"/>
      <c r="IS119" s="939"/>
      <c r="IT119" s="939"/>
      <c r="IU119" s="939"/>
      <c r="IV119" s="939"/>
      <c r="IW119" s="939"/>
      <c r="IX119" s="939"/>
      <c r="IY119" s="939"/>
      <c r="IZ119" s="939"/>
      <c r="JA119" s="939"/>
      <c r="JB119" s="939"/>
      <c r="JC119" s="939"/>
      <c r="JD119" s="939"/>
      <c r="JE119" s="939"/>
      <c r="JF119" s="939"/>
      <c r="JG119" s="939"/>
      <c r="JH119" s="939"/>
      <c r="JI119" s="939"/>
      <c r="JJ119" s="939"/>
      <c r="JK119" s="939"/>
      <c r="JL119" s="939"/>
      <c r="JM119" s="939"/>
      <c r="JN119" s="939"/>
      <c r="JO119" s="939"/>
      <c r="JP119" s="939"/>
      <c r="JQ119" s="939"/>
      <c r="JR119" s="939"/>
      <c r="JS119" s="939"/>
      <c r="JT119" s="939"/>
      <c r="JU119" s="939"/>
      <c r="JV119" s="939"/>
      <c r="JW119" s="939"/>
      <c r="JX119" s="939"/>
      <c r="JY119" s="939"/>
      <c r="JZ119" s="939"/>
      <c r="KA119" s="939"/>
      <c r="KB119" s="939"/>
      <c r="KC119" s="939"/>
      <c r="KD119" s="939"/>
      <c r="KE119" s="939"/>
      <c r="KF119" s="939"/>
      <c r="KG119" s="939"/>
      <c r="KH119" s="939"/>
      <c r="KI119" s="939"/>
      <c r="KJ119" s="939"/>
      <c r="KK119" s="939"/>
      <c r="KL119" s="939"/>
      <c r="KM119" s="939"/>
      <c r="KN119" s="939"/>
      <c r="KO119" s="939"/>
      <c r="KP119" s="939"/>
      <c r="KQ119" s="939"/>
      <c r="KR119" s="939"/>
      <c r="KS119" s="939"/>
      <c r="KT119" s="939"/>
      <c r="KU119" s="939"/>
      <c r="KV119" s="939"/>
      <c r="KW119" s="939"/>
      <c r="KX119" s="939"/>
      <c r="KY119" s="939"/>
      <c r="KZ119" s="939"/>
      <c r="LA119" s="939"/>
      <c r="LB119" s="939"/>
      <c r="LC119" s="939"/>
      <c r="LD119" s="939"/>
      <c r="LE119" s="939"/>
      <c r="LF119" s="939"/>
      <c r="LG119" s="939"/>
      <c r="LH119" s="939"/>
      <c r="LI119" s="939"/>
      <c r="LJ119" s="939"/>
      <c r="LK119" s="939"/>
      <c r="LL119" s="939"/>
      <c r="LM119" s="939"/>
      <c r="LN119" s="939"/>
      <c r="LO119" s="939"/>
      <c r="LP119" s="939"/>
      <c r="LQ119" s="939"/>
      <c r="LR119" s="939"/>
      <c r="LS119" s="939"/>
      <c r="LT119" s="939"/>
      <c r="LU119" s="939"/>
      <c r="LV119" s="939"/>
      <c r="LW119" s="939"/>
      <c r="LX119" s="939"/>
      <c r="LY119" s="939"/>
      <c r="LZ119" s="939"/>
      <c r="MA119" s="939"/>
      <c r="MB119" s="939"/>
      <c r="MC119" s="939"/>
      <c r="MD119" s="939"/>
      <c r="ME119" s="939"/>
      <c r="MF119" s="939"/>
      <c r="MG119" s="939"/>
      <c r="MH119" s="939"/>
      <c r="MI119" s="939"/>
      <c r="MJ119" s="939"/>
      <c r="MK119" s="939"/>
      <c r="ML119" s="939"/>
      <c r="MM119" s="939"/>
      <c r="MN119" s="939"/>
      <c r="MO119" s="939"/>
      <c r="MP119" s="939"/>
      <c r="MQ119" s="939"/>
      <c r="MR119" s="939"/>
      <c r="MS119" s="939"/>
      <c r="MT119" s="939"/>
      <c r="MU119" s="939"/>
      <c r="MV119" s="939"/>
      <c r="MW119" s="939"/>
      <c r="MX119" s="939"/>
      <c r="MY119" s="939"/>
      <c r="MZ119" s="939"/>
      <c r="NA119" s="939"/>
      <c r="NB119" s="939"/>
      <c r="NC119" s="939"/>
      <c r="ND119" s="939"/>
      <c r="NE119" s="939"/>
      <c r="NF119" s="939"/>
      <c r="NG119" s="939"/>
      <c r="NH119" s="939"/>
      <c r="NI119" s="939"/>
      <c r="NJ119" s="939"/>
      <c r="NK119" s="939"/>
      <c r="NL119" s="939"/>
      <c r="NM119" s="939"/>
      <c r="NN119" s="939"/>
    </row>
    <row r="120" spans="1:378" s="958" customFormat="1" ht="18.5" hidden="1" outlineLevel="1">
      <c r="A120" s="987" t="str">
        <f t="shared" si="48"/>
        <v>7.6</v>
      </c>
      <c r="B120" s="940" t="s">
        <v>1399</v>
      </c>
      <c r="C120" s="1027" t="s">
        <v>1606</v>
      </c>
      <c r="D120" s="941"/>
      <c r="E120" s="935"/>
      <c r="F120" s="959">
        <f>G117</f>
        <v>46111</v>
      </c>
      <c r="G120" s="960">
        <f>IF(ISBLANK(F120)," - ",IF(H120=0,F120,WORKDAY.INTL(F120,H120,1,Data!$C$3:$C$57)))</f>
        <v>46142</v>
      </c>
      <c r="H120" s="936">
        <v>20</v>
      </c>
      <c r="I120" s="937">
        <v>0</v>
      </c>
      <c r="J120" s="937">
        <f t="shared" ca="1" si="52"/>
        <v>0</v>
      </c>
      <c r="K120" s="938"/>
      <c r="L120" s="955"/>
      <c r="M120" s="955"/>
      <c r="N120" s="968"/>
      <c r="O120" s="939"/>
      <c r="P120" s="939"/>
      <c r="Q120" s="939"/>
      <c r="R120" s="939"/>
      <c r="S120" s="939"/>
      <c r="T120" s="939"/>
      <c r="U120" s="939"/>
      <c r="V120" s="939"/>
      <c r="W120" s="939"/>
      <c r="X120" s="939"/>
      <c r="Y120" s="939"/>
      <c r="Z120" s="939"/>
      <c r="AA120" s="939"/>
      <c r="AB120" s="939"/>
      <c r="AC120" s="939"/>
      <c r="AD120" s="939"/>
      <c r="AE120" s="939"/>
      <c r="AF120" s="939"/>
      <c r="AG120" s="939"/>
      <c r="AH120" s="939"/>
      <c r="AI120" s="939"/>
      <c r="AJ120" s="939"/>
      <c r="AK120" s="939"/>
      <c r="AL120" s="939"/>
      <c r="AM120" s="939"/>
      <c r="AN120" s="939"/>
      <c r="AO120" s="939"/>
      <c r="AP120" s="939"/>
      <c r="AQ120" s="939"/>
      <c r="AR120" s="939"/>
      <c r="AS120" s="939"/>
      <c r="AT120" s="939"/>
      <c r="AU120" s="939"/>
      <c r="AV120" s="939"/>
      <c r="AW120" s="939"/>
      <c r="AX120" s="939"/>
      <c r="AY120" s="939"/>
      <c r="AZ120" s="939"/>
      <c r="BA120" s="939"/>
      <c r="BB120" s="939"/>
      <c r="BC120" s="939"/>
      <c r="BD120" s="939"/>
      <c r="BE120" s="939"/>
      <c r="BF120" s="939"/>
      <c r="BG120" s="939"/>
      <c r="BH120" s="939"/>
      <c r="BI120" s="939"/>
      <c r="BJ120" s="939"/>
      <c r="BK120" s="939"/>
      <c r="BL120" s="939"/>
      <c r="BM120" s="939"/>
      <c r="BN120" s="939"/>
      <c r="BO120" s="939"/>
      <c r="BP120" s="939"/>
      <c r="BQ120" s="939"/>
      <c r="BR120" s="939"/>
      <c r="BS120" s="939"/>
      <c r="BT120" s="939"/>
      <c r="BU120" s="939"/>
      <c r="BV120" s="939"/>
      <c r="BW120" s="939"/>
      <c r="BX120" s="939"/>
      <c r="BY120" s="939"/>
      <c r="BZ120" s="939"/>
      <c r="CA120" s="939"/>
      <c r="CB120" s="939"/>
      <c r="CC120" s="939"/>
      <c r="CD120" s="939"/>
      <c r="CE120" s="939"/>
      <c r="CF120" s="939"/>
      <c r="CG120" s="939"/>
      <c r="CH120" s="939"/>
      <c r="CI120" s="939"/>
      <c r="CJ120" s="939"/>
      <c r="CK120" s="939"/>
      <c r="CL120" s="939"/>
      <c r="CM120" s="939"/>
      <c r="CN120" s="939"/>
      <c r="CO120" s="939"/>
      <c r="CP120" s="939"/>
      <c r="CQ120" s="939"/>
      <c r="CR120" s="939"/>
      <c r="CS120" s="939"/>
      <c r="CT120" s="939"/>
      <c r="CU120" s="939"/>
      <c r="CV120" s="939"/>
      <c r="CW120" s="939"/>
      <c r="CX120" s="939"/>
      <c r="CY120" s="939"/>
      <c r="CZ120" s="939"/>
      <c r="DA120" s="939"/>
      <c r="DB120" s="939"/>
      <c r="DC120" s="939"/>
      <c r="DD120" s="939"/>
      <c r="DE120" s="939"/>
      <c r="DF120" s="939"/>
      <c r="DG120" s="939"/>
      <c r="DH120" s="939"/>
      <c r="DI120" s="939"/>
      <c r="DJ120" s="939"/>
      <c r="DK120" s="939"/>
      <c r="DL120" s="939"/>
      <c r="DM120" s="939"/>
      <c r="DN120" s="939"/>
      <c r="DO120" s="939"/>
      <c r="DP120" s="939"/>
      <c r="DQ120" s="939"/>
      <c r="DR120" s="939"/>
      <c r="DS120" s="939"/>
      <c r="DT120" s="939"/>
      <c r="DU120" s="939"/>
      <c r="DV120" s="939"/>
      <c r="DW120" s="939"/>
      <c r="DX120" s="939"/>
      <c r="DY120" s="939"/>
      <c r="DZ120" s="939"/>
      <c r="EA120" s="939"/>
      <c r="EB120" s="939"/>
      <c r="EC120" s="939"/>
      <c r="ED120" s="939"/>
      <c r="EE120" s="939"/>
      <c r="EF120" s="939"/>
      <c r="EG120" s="939"/>
      <c r="EH120" s="939"/>
      <c r="EI120" s="939"/>
      <c r="EJ120" s="939"/>
      <c r="EK120" s="939"/>
      <c r="EL120" s="939"/>
      <c r="EM120" s="939"/>
      <c r="EN120" s="939"/>
      <c r="EO120" s="939"/>
      <c r="EP120" s="939"/>
      <c r="EQ120" s="939"/>
      <c r="ER120" s="939"/>
      <c r="ES120" s="939"/>
      <c r="ET120" s="939"/>
      <c r="EU120" s="939"/>
      <c r="EV120" s="939"/>
      <c r="EW120" s="939"/>
      <c r="EX120" s="939"/>
      <c r="EY120" s="939"/>
      <c r="EZ120" s="939"/>
      <c r="FA120" s="939"/>
      <c r="FB120" s="939"/>
      <c r="FC120" s="939"/>
      <c r="FD120" s="939"/>
      <c r="FE120" s="939"/>
      <c r="FF120" s="939"/>
      <c r="FG120" s="939"/>
      <c r="FH120" s="939"/>
      <c r="FI120" s="939"/>
      <c r="FJ120" s="939"/>
      <c r="FK120" s="939"/>
      <c r="FL120" s="939"/>
      <c r="FM120" s="939"/>
      <c r="FN120" s="939"/>
      <c r="FO120" s="939"/>
      <c r="FP120" s="939"/>
      <c r="FQ120" s="939"/>
      <c r="FR120" s="939"/>
      <c r="FS120" s="939"/>
      <c r="FT120" s="939"/>
      <c r="FU120" s="939"/>
      <c r="FV120" s="939"/>
      <c r="FW120" s="939"/>
      <c r="FX120" s="939"/>
      <c r="FY120" s="939"/>
      <c r="FZ120" s="939"/>
      <c r="GA120" s="939"/>
      <c r="GB120" s="939"/>
      <c r="GC120" s="939"/>
      <c r="GD120" s="939"/>
      <c r="GE120" s="939"/>
      <c r="GF120" s="939"/>
      <c r="GG120" s="939"/>
      <c r="GH120" s="939"/>
      <c r="GI120" s="939"/>
      <c r="GJ120" s="939"/>
      <c r="GK120" s="939"/>
      <c r="GL120" s="939"/>
      <c r="GM120" s="939"/>
      <c r="GN120" s="939"/>
      <c r="GO120" s="939"/>
      <c r="GP120" s="939"/>
      <c r="GQ120" s="939"/>
      <c r="GR120" s="939"/>
      <c r="GS120" s="939"/>
      <c r="GT120" s="939"/>
      <c r="GU120" s="939"/>
      <c r="GV120" s="939"/>
      <c r="GW120" s="939"/>
      <c r="GX120" s="939"/>
      <c r="GY120" s="939"/>
      <c r="GZ120" s="939"/>
      <c r="HA120" s="939"/>
      <c r="HB120" s="939"/>
      <c r="HC120" s="939"/>
      <c r="HD120" s="939"/>
      <c r="HE120" s="939"/>
      <c r="HF120" s="939"/>
      <c r="HG120" s="939"/>
      <c r="HH120" s="939"/>
      <c r="HI120" s="939"/>
      <c r="HJ120" s="939"/>
      <c r="HK120" s="939"/>
      <c r="HL120" s="939"/>
      <c r="HM120" s="939"/>
      <c r="HN120" s="939"/>
      <c r="HO120" s="939"/>
      <c r="HP120" s="939"/>
      <c r="HQ120" s="939"/>
      <c r="HR120" s="939"/>
      <c r="HS120" s="939"/>
      <c r="HT120" s="939"/>
      <c r="HU120" s="939"/>
      <c r="HV120" s="939"/>
      <c r="HW120" s="939"/>
      <c r="HX120" s="939"/>
      <c r="HY120" s="939"/>
      <c r="HZ120" s="939"/>
      <c r="IA120" s="939"/>
      <c r="IB120" s="939"/>
      <c r="IC120" s="939"/>
      <c r="ID120" s="939"/>
      <c r="IE120" s="939"/>
      <c r="IF120" s="939"/>
      <c r="IG120" s="939"/>
      <c r="IH120" s="939"/>
      <c r="II120" s="939"/>
      <c r="IJ120" s="939"/>
      <c r="IK120" s="939"/>
      <c r="IL120" s="939"/>
      <c r="IM120" s="939"/>
      <c r="IN120" s="939"/>
      <c r="IO120" s="939"/>
      <c r="IP120" s="939"/>
      <c r="IQ120" s="939"/>
      <c r="IR120" s="939"/>
      <c r="IS120" s="939"/>
      <c r="IT120" s="939"/>
      <c r="IU120" s="939"/>
      <c r="IV120" s="939"/>
      <c r="IW120" s="939"/>
      <c r="IX120" s="939"/>
      <c r="IY120" s="939"/>
      <c r="IZ120" s="939"/>
      <c r="JA120" s="939"/>
      <c r="JB120" s="939"/>
      <c r="JC120" s="939"/>
      <c r="JD120" s="939"/>
      <c r="JE120" s="939"/>
      <c r="JF120" s="939"/>
      <c r="JG120" s="939"/>
      <c r="JH120" s="939"/>
      <c r="JI120" s="939"/>
      <c r="JJ120" s="939"/>
      <c r="JK120" s="939"/>
      <c r="JL120" s="939"/>
      <c r="JM120" s="939"/>
      <c r="JN120" s="939"/>
      <c r="JO120" s="939"/>
      <c r="JP120" s="939"/>
      <c r="JQ120" s="939"/>
      <c r="JR120" s="939"/>
      <c r="JS120" s="939"/>
      <c r="JT120" s="939"/>
      <c r="JU120" s="939"/>
      <c r="JV120" s="939"/>
      <c r="JW120" s="939"/>
      <c r="JX120" s="939"/>
      <c r="JY120" s="939"/>
      <c r="JZ120" s="939"/>
      <c r="KA120" s="939"/>
      <c r="KB120" s="939"/>
      <c r="KC120" s="939"/>
      <c r="KD120" s="939"/>
      <c r="KE120" s="939"/>
      <c r="KF120" s="939"/>
      <c r="KG120" s="939"/>
      <c r="KH120" s="939"/>
      <c r="KI120" s="939"/>
      <c r="KJ120" s="939"/>
      <c r="KK120" s="939"/>
      <c r="KL120" s="939"/>
      <c r="KM120" s="939"/>
      <c r="KN120" s="939"/>
      <c r="KO120" s="939"/>
      <c r="KP120" s="939"/>
      <c r="KQ120" s="939"/>
      <c r="KR120" s="939"/>
      <c r="KS120" s="939"/>
      <c r="KT120" s="939"/>
      <c r="KU120" s="939"/>
      <c r="KV120" s="939"/>
      <c r="KW120" s="939"/>
      <c r="KX120" s="939"/>
      <c r="KY120" s="939"/>
      <c r="KZ120" s="939"/>
      <c r="LA120" s="939"/>
      <c r="LB120" s="939"/>
      <c r="LC120" s="939"/>
      <c r="LD120" s="939"/>
      <c r="LE120" s="939"/>
      <c r="LF120" s="939"/>
      <c r="LG120" s="939"/>
      <c r="LH120" s="939"/>
      <c r="LI120" s="939"/>
      <c r="LJ120" s="939"/>
      <c r="LK120" s="939"/>
      <c r="LL120" s="939"/>
      <c r="LM120" s="939"/>
      <c r="LN120" s="939"/>
      <c r="LO120" s="939"/>
      <c r="LP120" s="939"/>
      <c r="LQ120" s="939"/>
      <c r="LR120" s="939"/>
      <c r="LS120" s="939"/>
      <c r="LT120" s="939"/>
      <c r="LU120" s="939"/>
      <c r="LV120" s="939"/>
      <c r="LW120" s="939"/>
      <c r="LX120" s="939"/>
      <c r="LY120" s="939"/>
      <c r="LZ120" s="939"/>
      <c r="MA120" s="939"/>
      <c r="MB120" s="939"/>
      <c r="MC120" s="939"/>
      <c r="MD120" s="939"/>
      <c r="ME120" s="939"/>
      <c r="MF120" s="939"/>
      <c r="MG120" s="939"/>
      <c r="MH120" s="939"/>
      <c r="MI120" s="939"/>
      <c r="MJ120" s="939"/>
      <c r="MK120" s="939"/>
      <c r="ML120" s="939"/>
      <c r="MM120" s="939"/>
      <c r="MN120" s="939"/>
      <c r="MO120" s="939"/>
      <c r="MP120" s="939"/>
      <c r="MQ120" s="939"/>
      <c r="MR120" s="939"/>
      <c r="MS120" s="939"/>
      <c r="MT120" s="939"/>
      <c r="MU120" s="939"/>
      <c r="MV120" s="939"/>
      <c r="MW120" s="939"/>
      <c r="MX120" s="939"/>
      <c r="MY120" s="939"/>
      <c r="MZ120" s="939"/>
      <c r="NA120" s="939"/>
      <c r="NB120" s="939"/>
      <c r="NC120" s="939"/>
      <c r="ND120" s="939"/>
      <c r="NE120" s="939"/>
      <c r="NF120" s="939"/>
      <c r="NG120" s="939"/>
      <c r="NH120" s="939"/>
      <c r="NI120" s="939"/>
      <c r="NJ120" s="939"/>
      <c r="NK120" s="939"/>
      <c r="NL120" s="939"/>
      <c r="NM120" s="939"/>
      <c r="NN120" s="939"/>
    </row>
    <row r="121" spans="1:378" s="958" customFormat="1" ht="18.5" hidden="1" outlineLevel="1">
      <c r="A121" s="987" t="str">
        <f t="shared" si="48"/>
        <v>7.7</v>
      </c>
      <c r="B121" s="940" t="s">
        <v>1400</v>
      </c>
      <c r="C121" s="1027" t="s">
        <v>1606</v>
      </c>
      <c r="D121" s="941"/>
      <c r="E121" s="935"/>
      <c r="F121" s="959">
        <f>G120</f>
        <v>46142</v>
      </c>
      <c r="G121" s="960">
        <f>IF(ISBLANK(F121)," - ",IF(H121=0,F121,WORKDAY.INTL(F121,H121,1,Data!$C$3:$C$57)))</f>
        <v>46150</v>
      </c>
      <c r="H121" s="936">
        <v>5</v>
      </c>
      <c r="I121" s="937">
        <v>0</v>
      </c>
      <c r="J121" s="937">
        <f t="shared" ca="1" si="52"/>
        <v>0</v>
      </c>
      <c r="K121" s="938"/>
      <c r="L121" s="955"/>
      <c r="M121" s="955"/>
      <c r="N121" s="968"/>
      <c r="O121" s="939"/>
      <c r="P121" s="939"/>
      <c r="Q121" s="939"/>
      <c r="R121" s="939"/>
      <c r="S121" s="939"/>
      <c r="T121" s="939"/>
      <c r="U121" s="939"/>
      <c r="V121" s="939"/>
      <c r="W121" s="939"/>
      <c r="X121" s="939"/>
      <c r="Y121" s="939"/>
      <c r="Z121" s="939"/>
      <c r="AA121" s="939"/>
      <c r="AB121" s="939"/>
      <c r="AC121" s="939"/>
      <c r="AD121" s="939"/>
      <c r="AE121" s="939"/>
      <c r="AF121" s="939"/>
      <c r="AG121" s="939"/>
      <c r="AH121" s="939"/>
      <c r="AI121" s="939"/>
      <c r="AJ121" s="939"/>
      <c r="AK121" s="939"/>
      <c r="AL121" s="939"/>
      <c r="AM121" s="939"/>
      <c r="AN121" s="939"/>
      <c r="AO121" s="939"/>
      <c r="AP121" s="939"/>
      <c r="AQ121" s="939"/>
      <c r="AR121" s="939"/>
      <c r="AS121" s="939"/>
      <c r="AT121" s="939"/>
      <c r="AU121" s="939"/>
      <c r="AV121" s="939"/>
      <c r="AW121" s="939"/>
      <c r="AX121" s="939"/>
      <c r="AY121" s="939"/>
      <c r="AZ121" s="939"/>
      <c r="BA121" s="939"/>
      <c r="BB121" s="939"/>
      <c r="BC121" s="939"/>
      <c r="BD121" s="939"/>
      <c r="BE121" s="939"/>
      <c r="BF121" s="939"/>
      <c r="BG121" s="939"/>
      <c r="BH121" s="939"/>
      <c r="BI121" s="939"/>
      <c r="BJ121" s="939"/>
      <c r="BK121" s="939"/>
      <c r="BL121" s="939"/>
      <c r="BM121" s="939"/>
      <c r="BN121" s="939"/>
      <c r="BO121" s="939"/>
      <c r="BP121" s="939"/>
      <c r="BQ121" s="939"/>
      <c r="BR121" s="939"/>
      <c r="BS121" s="939"/>
      <c r="BT121" s="939"/>
      <c r="BU121" s="939"/>
      <c r="BV121" s="939"/>
      <c r="BW121" s="939"/>
      <c r="BX121" s="939"/>
      <c r="BY121" s="939"/>
      <c r="BZ121" s="939"/>
      <c r="CA121" s="939"/>
      <c r="CB121" s="939"/>
      <c r="CC121" s="939"/>
      <c r="CD121" s="939"/>
      <c r="CE121" s="939"/>
      <c r="CF121" s="939"/>
      <c r="CG121" s="939"/>
      <c r="CH121" s="939"/>
      <c r="CI121" s="939"/>
      <c r="CJ121" s="939"/>
      <c r="CK121" s="939"/>
      <c r="CL121" s="939"/>
      <c r="CM121" s="939"/>
      <c r="CN121" s="939"/>
      <c r="CO121" s="939"/>
      <c r="CP121" s="939"/>
      <c r="CQ121" s="939"/>
      <c r="CR121" s="939"/>
      <c r="CS121" s="939"/>
      <c r="CT121" s="939"/>
      <c r="CU121" s="939"/>
      <c r="CV121" s="939"/>
      <c r="CW121" s="939"/>
      <c r="CX121" s="939"/>
      <c r="CY121" s="939"/>
      <c r="CZ121" s="939"/>
      <c r="DA121" s="939"/>
      <c r="DB121" s="939"/>
      <c r="DC121" s="939"/>
      <c r="DD121" s="939"/>
      <c r="DE121" s="939"/>
      <c r="DF121" s="939"/>
      <c r="DG121" s="939"/>
      <c r="DH121" s="939"/>
      <c r="DI121" s="939"/>
      <c r="DJ121" s="939"/>
      <c r="DK121" s="939"/>
      <c r="DL121" s="939"/>
      <c r="DM121" s="939"/>
      <c r="DN121" s="939"/>
      <c r="DO121" s="939"/>
      <c r="DP121" s="939"/>
      <c r="DQ121" s="939"/>
      <c r="DR121" s="939"/>
      <c r="DS121" s="939"/>
      <c r="DT121" s="939"/>
      <c r="DU121" s="939"/>
      <c r="DV121" s="939"/>
      <c r="DW121" s="939"/>
      <c r="DX121" s="939"/>
      <c r="DY121" s="939"/>
      <c r="DZ121" s="939"/>
      <c r="EA121" s="939"/>
      <c r="EB121" s="939"/>
      <c r="EC121" s="939"/>
      <c r="ED121" s="939"/>
      <c r="EE121" s="939"/>
      <c r="EF121" s="939"/>
      <c r="EG121" s="939"/>
      <c r="EH121" s="939"/>
      <c r="EI121" s="939"/>
      <c r="EJ121" s="939"/>
      <c r="EK121" s="939"/>
      <c r="EL121" s="939"/>
      <c r="EM121" s="939"/>
      <c r="EN121" s="939"/>
      <c r="EO121" s="939"/>
      <c r="EP121" s="939"/>
      <c r="EQ121" s="939"/>
      <c r="ER121" s="939"/>
      <c r="ES121" s="939"/>
      <c r="ET121" s="939"/>
      <c r="EU121" s="939"/>
      <c r="EV121" s="939"/>
      <c r="EW121" s="939"/>
      <c r="EX121" s="939"/>
      <c r="EY121" s="939"/>
      <c r="EZ121" s="939"/>
      <c r="FA121" s="939"/>
      <c r="FB121" s="939"/>
      <c r="FC121" s="939"/>
      <c r="FD121" s="939"/>
      <c r="FE121" s="939"/>
      <c r="FF121" s="939"/>
      <c r="FG121" s="939"/>
      <c r="FH121" s="939"/>
      <c r="FI121" s="939"/>
      <c r="FJ121" s="939"/>
      <c r="FK121" s="939"/>
      <c r="FL121" s="939"/>
      <c r="FM121" s="939"/>
      <c r="FN121" s="939"/>
      <c r="FO121" s="939"/>
      <c r="FP121" s="939"/>
      <c r="FQ121" s="939"/>
      <c r="FR121" s="939"/>
      <c r="FS121" s="939"/>
      <c r="FT121" s="939"/>
      <c r="FU121" s="939"/>
      <c r="FV121" s="939"/>
      <c r="FW121" s="939"/>
      <c r="FX121" s="939"/>
      <c r="FY121" s="939"/>
      <c r="FZ121" s="939"/>
      <c r="GA121" s="939"/>
      <c r="GB121" s="939"/>
      <c r="GC121" s="939"/>
      <c r="GD121" s="939"/>
      <c r="GE121" s="939"/>
      <c r="GF121" s="939"/>
      <c r="GG121" s="939"/>
      <c r="GH121" s="939"/>
      <c r="GI121" s="939"/>
      <c r="GJ121" s="939"/>
      <c r="GK121" s="939"/>
      <c r="GL121" s="939"/>
      <c r="GM121" s="939"/>
      <c r="GN121" s="939"/>
      <c r="GO121" s="939"/>
      <c r="GP121" s="939"/>
      <c r="GQ121" s="939"/>
      <c r="GR121" s="939"/>
      <c r="GS121" s="939"/>
      <c r="GT121" s="939"/>
      <c r="GU121" s="939"/>
      <c r="GV121" s="939"/>
      <c r="GW121" s="939"/>
      <c r="GX121" s="939"/>
      <c r="GY121" s="939"/>
      <c r="GZ121" s="939"/>
      <c r="HA121" s="939"/>
      <c r="HB121" s="939"/>
      <c r="HC121" s="939"/>
      <c r="HD121" s="939"/>
      <c r="HE121" s="939"/>
      <c r="HF121" s="939"/>
      <c r="HG121" s="939"/>
      <c r="HH121" s="939"/>
      <c r="HI121" s="939"/>
      <c r="HJ121" s="939"/>
      <c r="HK121" s="939"/>
      <c r="HL121" s="939"/>
      <c r="HM121" s="939"/>
      <c r="HN121" s="939"/>
      <c r="HO121" s="939"/>
      <c r="HP121" s="939"/>
      <c r="HQ121" s="939"/>
      <c r="HR121" s="939"/>
      <c r="HS121" s="939"/>
      <c r="HT121" s="939"/>
      <c r="HU121" s="939"/>
      <c r="HV121" s="939"/>
      <c r="HW121" s="939"/>
      <c r="HX121" s="939"/>
      <c r="HY121" s="939"/>
      <c r="HZ121" s="939"/>
      <c r="IA121" s="939"/>
      <c r="IB121" s="939"/>
      <c r="IC121" s="939"/>
      <c r="ID121" s="939"/>
      <c r="IE121" s="939"/>
      <c r="IF121" s="939"/>
      <c r="IG121" s="939"/>
      <c r="IH121" s="939"/>
      <c r="II121" s="939"/>
      <c r="IJ121" s="939"/>
      <c r="IK121" s="939"/>
      <c r="IL121" s="939"/>
      <c r="IM121" s="939"/>
      <c r="IN121" s="939"/>
      <c r="IO121" s="939"/>
      <c r="IP121" s="939"/>
      <c r="IQ121" s="939"/>
      <c r="IR121" s="939"/>
      <c r="IS121" s="939"/>
      <c r="IT121" s="939"/>
      <c r="IU121" s="939"/>
      <c r="IV121" s="939"/>
      <c r="IW121" s="939"/>
      <c r="IX121" s="939"/>
      <c r="IY121" s="939"/>
      <c r="IZ121" s="939"/>
      <c r="JA121" s="939"/>
      <c r="JB121" s="939"/>
      <c r="JC121" s="939"/>
      <c r="JD121" s="939"/>
      <c r="JE121" s="939"/>
      <c r="JF121" s="939"/>
      <c r="JG121" s="939"/>
      <c r="JH121" s="939"/>
      <c r="JI121" s="939"/>
      <c r="JJ121" s="939"/>
      <c r="JK121" s="939"/>
      <c r="JL121" s="939"/>
      <c r="JM121" s="939"/>
      <c r="JN121" s="939"/>
      <c r="JO121" s="939"/>
      <c r="JP121" s="939"/>
      <c r="JQ121" s="939"/>
      <c r="JR121" s="939"/>
      <c r="JS121" s="939"/>
      <c r="JT121" s="939"/>
      <c r="JU121" s="939"/>
      <c r="JV121" s="939"/>
      <c r="JW121" s="939"/>
      <c r="JX121" s="939"/>
      <c r="JY121" s="939"/>
      <c r="JZ121" s="939"/>
      <c r="KA121" s="939"/>
      <c r="KB121" s="939"/>
      <c r="KC121" s="939"/>
      <c r="KD121" s="939"/>
      <c r="KE121" s="939"/>
      <c r="KF121" s="939"/>
      <c r="KG121" s="939"/>
      <c r="KH121" s="939"/>
      <c r="KI121" s="939"/>
      <c r="KJ121" s="939"/>
      <c r="KK121" s="939"/>
      <c r="KL121" s="939"/>
      <c r="KM121" s="939"/>
      <c r="KN121" s="939"/>
      <c r="KO121" s="939"/>
      <c r="KP121" s="939"/>
      <c r="KQ121" s="939"/>
      <c r="KR121" s="939"/>
      <c r="KS121" s="939"/>
      <c r="KT121" s="939"/>
      <c r="KU121" s="939"/>
      <c r="KV121" s="939"/>
      <c r="KW121" s="939"/>
      <c r="KX121" s="939"/>
      <c r="KY121" s="939"/>
      <c r="KZ121" s="939"/>
      <c r="LA121" s="939"/>
      <c r="LB121" s="939"/>
      <c r="LC121" s="939"/>
      <c r="LD121" s="939"/>
      <c r="LE121" s="939"/>
      <c r="LF121" s="939"/>
      <c r="LG121" s="939"/>
      <c r="LH121" s="939"/>
      <c r="LI121" s="939"/>
      <c r="LJ121" s="939"/>
      <c r="LK121" s="939"/>
      <c r="LL121" s="939"/>
      <c r="LM121" s="939"/>
      <c r="LN121" s="939"/>
      <c r="LO121" s="939"/>
      <c r="LP121" s="939"/>
      <c r="LQ121" s="939"/>
      <c r="LR121" s="939"/>
      <c r="LS121" s="939"/>
      <c r="LT121" s="939"/>
      <c r="LU121" s="939"/>
      <c r="LV121" s="939"/>
      <c r="LW121" s="939"/>
      <c r="LX121" s="939"/>
      <c r="LY121" s="939"/>
      <c r="LZ121" s="939"/>
      <c r="MA121" s="939"/>
      <c r="MB121" s="939"/>
      <c r="MC121" s="939"/>
      <c r="MD121" s="939"/>
      <c r="ME121" s="939"/>
      <c r="MF121" s="939"/>
      <c r="MG121" s="939"/>
      <c r="MH121" s="939"/>
      <c r="MI121" s="939"/>
      <c r="MJ121" s="939"/>
      <c r="MK121" s="939"/>
      <c r="ML121" s="939"/>
      <c r="MM121" s="939"/>
      <c r="MN121" s="939"/>
      <c r="MO121" s="939"/>
      <c r="MP121" s="939"/>
      <c r="MQ121" s="939"/>
      <c r="MR121" s="939"/>
      <c r="MS121" s="939"/>
      <c r="MT121" s="939"/>
      <c r="MU121" s="939"/>
      <c r="MV121" s="939"/>
      <c r="MW121" s="939"/>
      <c r="MX121" s="939"/>
      <c r="MY121" s="939"/>
      <c r="MZ121" s="939"/>
      <c r="NA121" s="939"/>
      <c r="NB121" s="939"/>
      <c r="NC121" s="939"/>
      <c r="ND121" s="939"/>
      <c r="NE121" s="939"/>
      <c r="NF121" s="939"/>
      <c r="NG121" s="939"/>
      <c r="NH121" s="939"/>
      <c r="NI121" s="939"/>
      <c r="NJ121" s="939"/>
      <c r="NK121" s="939"/>
      <c r="NL121" s="939"/>
      <c r="NM121" s="939"/>
      <c r="NN121" s="939"/>
    </row>
    <row r="122" spans="1:378" s="958" customFormat="1" ht="18.5" hidden="1" outlineLevel="1">
      <c r="A122" s="987" t="str">
        <f t="shared" si="48"/>
        <v>7.8</v>
      </c>
      <c r="B122" s="940" t="s">
        <v>1402</v>
      </c>
      <c r="C122" s="1027" t="s">
        <v>1606</v>
      </c>
      <c r="D122" s="941">
        <v>7</v>
      </c>
      <c r="E122" s="935"/>
      <c r="F122" s="959">
        <f>F121+D122</f>
        <v>46149</v>
      </c>
      <c r="G122" s="960">
        <f>IF(ISBLANK(F122)," - ",IF(H122=0,F122,WORKDAY.INTL(F122,H122,1,Data!$C$3:$C$57)))</f>
        <v>46153</v>
      </c>
      <c r="H122" s="936">
        <v>2</v>
      </c>
      <c r="I122" s="937">
        <v>0</v>
      </c>
      <c r="J122" s="937">
        <f t="shared" ca="1" si="52"/>
        <v>0</v>
      </c>
      <c r="K122" s="938"/>
      <c r="L122" s="955"/>
      <c r="M122" s="955"/>
      <c r="N122" s="968"/>
      <c r="O122" s="939"/>
      <c r="P122" s="939"/>
      <c r="Q122" s="939"/>
      <c r="R122" s="939"/>
      <c r="S122" s="939"/>
      <c r="T122" s="939"/>
      <c r="U122" s="939"/>
      <c r="V122" s="939"/>
      <c r="W122" s="939"/>
      <c r="X122" s="939"/>
      <c r="Y122" s="939"/>
      <c r="Z122" s="939"/>
      <c r="AA122" s="939"/>
      <c r="AB122" s="939"/>
      <c r="AC122" s="939"/>
      <c r="AD122" s="939"/>
      <c r="AE122" s="939"/>
      <c r="AF122" s="939"/>
      <c r="AG122" s="939"/>
      <c r="AH122" s="939"/>
      <c r="AI122" s="939"/>
      <c r="AJ122" s="939"/>
      <c r="AK122" s="939"/>
      <c r="AL122" s="939"/>
      <c r="AM122" s="939"/>
      <c r="AN122" s="939"/>
      <c r="AO122" s="939"/>
      <c r="AP122" s="939"/>
      <c r="AQ122" s="939"/>
      <c r="AR122" s="939"/>
      <c r="AS122" s="939"/>
      <c r="AT122" s="939"/>
      <c r="AU122" s="939"/>
      <c r="AV122" s="939"/>
      <c r="AW122" s="939"/>
      <c r="AX122" s="939"/>
      <c r="AY122" s="939"/>
      <c r="AZ122" s="939"/>
      <c r="BA122" s="939"/>
      <c r="BB122" s="939"/>
      <c r="BC122" s="939"/>
      <c r="BD122" s="939"/>
      <c r="BE122" s="939"/>
      <c r="BF122" s="939"/>
      <c r="BG122" s="939"/>
      <c r="BH122" s="939"/>
      <c r="BI122" s="939"/>
      <c r="BJ122" s="939"/>
      <c r="BK122" s="939"/>
      <c r="BL122" s="939"/>
      <c r="BM122" s="939"/>
      <c r="BN122" s="939"/>
      <c r="BO122" s="939"/>
      <c r="BP122" s="939"/>
      <c r="BQ122" s="939"/>
      <c r="BR122" s="939"/>
      <c r="BS122" s="939"/>
      <c r="BT122" s="939"/>
      <c r="BU122" s="939"/>
      <c r="BV122" s="939"/>
      <c r="BW122" s="939"/>
      <c r="BX122" s="939"/>
      <c r="BY122" s="939"/>
      <c r="BZ122" s="939"/>
      <c r="CA122" s="939"/>
      <c r="CB122" s="939"/>
      <c r="CC122" s="939"/>
      <c r="CD122" s="939"/>
      <c r="CE122" s="939"/>
      <c r="CF122" s="939"/>
      <c r="CG122" s="939"/>
      <c r="CH122" s="939"/>
      <c r="CI122" s="939"/>
      <c r="CJ122" s="939"/>
      <c r="CK122" s="939"/>
      <c r="CL122" s="939"/>
      <c r="CM122" s="939"/>
      <c r="CN122" s="939"/>
      <c r="CO122" s="939"/>
      <c r="CP122" s="939"/>
      <c r="CQ122" s="939"/>
      <c r="CR122" s="939"/>
      <c r="CS122" s="939"/>
      <c r="CT122" s="939"/>
      <c r="CU122" s="939"/>
      <c r="CV122" s="939"/>
      <c r="CW122" s="939"/>
      <c r="CX122" s="939"/>
      <c r="CY122" s="939"/>
      <c r="CZ122" s="939"/>
      <c r="DA122" s="939"/>
      <c r="DB122" s="939"/>
      <c r="DC122" s="939"/>
      <c r="DD122" s="939"/>
      <c r="DE122" s="939"/>
      <c r="DF122" s="939"/>
      <c r="DG122" s="939"/>
      <c r="DH122" s="939"/>
      <c r="DI122" s="939"/>
      <c r="DJ122" s="939"/>
      <c r="DK122" s="939"/>
      <c r="DL122" s="939"/>
      <c r="DM122" s="939"/>
      <c r="DN122" s="939"/>
      <c r="DO122" s="939"/>
      <c r="DP122" s="939"/>
      <c r="DQ122" s="939"/>
      <c r="DR122" s="939"/>
      <c r="DS122" s="939"/>
      <c r="DT122" s="939"/>
      <c r="DU122" s="939"/>
      <c r="DV122" s="939"/>
      <c r="DW122" s="939"/>
      <c r="DX122" s="939"/>
      <c r="DY122" s="939"/>
      <c r="DZ122" s="939"/>
      <c r="EA122" s="939"/>
      <c r="EB122" s="939"/>
      <c r="EC122" s="939"/>
      <c r="ED122" s="939"/>
      <c r="EE122" s="939"/>
      <c r="EF122" s="939"/>
      <c r="EG122" s="939"/>
      <c r="EH122" s="939"/>
      <c r="EI122" s="939"/>
      <c r="EJ122" s="939"/>
      <c r="EK122" s="939"/>
      <c r="EL122" s="939"/>
      <c r="EM122" s="939"/>
      <c r="EN122" s="939"/>
      <c r="EO122" s="939"/>
      <c r="EP122" s="939"/>
      <c r="EQ122" s="939"/>
      <c r="ER122" s="939"/>
      <c r="ES122" s="939"/>
      <c r="ET122" s="939"/>
      <c r="EU122" s="939"/>
      <c r="EV122" s="939"/>
      <c r="EW122" s="939"/>
      <c r="EX122" s="939"/>
      <c r="EY122" s="939"/>
      <c r="EZ122" s="939"/>
      <c r="FA122" s="939"/>
      <c r="FB122" s="939"/>
      <c r="FC122" s="939"/>
      <c r="FD122" s="939"/>
      <c r="FE122" s="939"/>
      <c r="FF122" s="939"/>
      <c r="FG122" s="939"/>
      <c r="FH122" s="939"/>
      <c r="FI122" s="939"/>
      <c r="FJ122" s="939"/>
      <c r="FK122" s="939"/>
      <c r="FL122" s="939"/>
      <c r="FM122" s="939"/>
      <c r="FN122" s="939"/>
      <c r="FO122" s="939"/>
      <c r="FP122" s="939"/>
      <c r="FQ122" s="939"/>
      <c r="FR122" s="939"/>
      <c r="FS122" s="939"/>
      <c r="FT122" s="939"/>
      <c r="FU122" s="939"/>
      <c r="FV122" s="939"/>
      <c r="FW122" s="939"/>
      <c r="FX122" s="939"/>
      <c r="FY122" s="939"/>
      <c r="FZ122" s="939"/>
      <c r="GA122" s="939"/>
      <c r="GB122" s="939"/>
      <c r="GC122" s="939"/>
      <c r="GD122" s="939"/>
      <c r="GE122" s="939"/>
      <c r="GF122" s="939"/>
      <c r="GG122" s="939"/>
      <c r="GH122" s="939"/>
      <c r="GI122" s="939"/>
      <c r="GJ122" s="939"/>
      <c r="GK122" s="939"/>
      <c r="GL122" s="939"/>
      <c r="GM122" s="939"/>
      <c r="GN122" s="939"/>
      <c r="GO122" s="939"/>
      <c r="GP122" s="939"/>
      <c r="GQ122" s="939"/>
      <c r="GR122" s="939"/>
      <c r="GS122" s="939"/>
      <c r="GT122" s="939"/>
      <c r="GU122" s="939"/>
      <c r="GV122" s="939"/>
      <c r="GW122" s="939"/>
      <c r="GX122" s="939"/>
      <c r="GY122" s="939"/>
      <c r="GZ122" s="939"/>
      <c r="HA122" s="939"/>
      <c r="HB122" s="939"/>
      <c r="HC122" s="939"/>
      <c r="HD122" s="939"/>
      <c r="HE122" s="939"/>
      <c r="HF122" s="939"/>
      <c r="HG122" s="939"/>
      <c r="HH122" s="939"/>
      <c r="HI122" s="939"/>
      <c r="HJ122" s="939"/>
      <c r="HK122" s="939"/>
      <c r="HL122" s="939"/>
      <c r="HM122" s="939"/>
      <c r="HN122" s="939"/>
      <c r="HO122" s="939"/>
      <c r="HP122" s="939"/>
      <c r="HQ122" s="939"/>
      <c r="HR122" s="939"/>
      <c r="HS122" s="939"/>
      <c r="HT122" s="939"/>
      <c r="HU122" s="939"/>
      <c r="HV122" s="939"/>
      <c r="HW122" s="939"/>
      <c r="HX122" s="939"/>
      <c r="HY122" s="939"/>
      <c r="HZ122" s="939"/>
      <c r="IA122" s="939"/>
      <c r="IB122" s="939"/>
      <c r="IC122" s="939"/>
      <c r="ID122" s="939"/>
      <c r="IE122" s="939"/>
      <c r="IF122" s="939"/>
      <c r="IG122" s="939"/>
      <c r="IH122" s="939"/>
      <c r="II122" s="939"/>
      <c r="IJ122" s="939"/>
      <c r="IK122" s="939"/>
      <c r="IL122" s="939"/>
      <c r="IM122" s="939"/>
      <c r="IN122" s="939"/>
      <c r="IO122" s="939"/>
      <c r="IP122" s="939"/>
      <c r="IQ122" s="939"/>
      <c r="IR122" s="939"/>
      <c r="IS122" s="939"/>
      <c r="IT122" s="939"/>
      <c r="IU122" s="939"/>
      <c r="IV122" s="939"/>
      <c r="IW122" s="939"/>
      <c r="IX122" s="939"/>
      <c r="IY122" s="939"/>
      <c r="IZ122" s="939"/>
      <c r="JA122" s="939"/>
      <c r="JB122" s="939"/>
      <c r="JC122" s="939"/>
      <c r="JD122" s="939"/>
      <c r="JE122" s="939"/>
      <c r="JF122" s="939"/>
      <c r="JG122" s="939"/>
      <c r="JH122" s="939"/>
      <c r="JI122" s="939"/>
      <c r="JJ122" s="939"/>
      <c r="JK122" s="939"/>
      <c r="JL122" s="939"/>
      <c r="JM122" s="939"/>
      <c r="JN122" s="939"/>
      <c r="JO122" s="939"/>
      <c r="JP122" s="939"/>
      <c r="JQ122" s="939"/>
      <c r="JR122" s="939"/>
      <c r="JS122" s="939"/>
      <c r="JT122" s="939"/>
      <c r="JU122" s="939"/>
      <c r="JV122" s="939"/>
      <c r="JW122" s="939"/>
      <c r="JX122" s="939"/>
      <c r="JY122" s="939"/>
      <c r="JZ122" s="939"/>
      <c r="KA122" s="939"/>
      <c r="KB122" s="939"/>
      <c r="KC122" s="939"/>
      <c r="KD122" s="939"/>
      <c r="KE122" s="939"/>
      <c r="KF122" s="939"/>
      <c r="KG122" s="939"/>
      <c r="KH122" s="939"/>
      <c r="KI122" s="939"/>
      <c r="KJ122" s="939"/>
      <c r="KK122" s="939"/>
      <c r="KL122" s="939"/>
      <c r="KM122" s="939"/>
      <c r="KN122" s="939"/>
      <c r="KO122" s="939"/>
      <c r="KP122" s="939"/>
      <c r="KQ122" s="939"/>
      <c r="KR122" s="939"/>
      <c r="KS122" s="939"/>
      <c r="KT122" s="939"/>
      <c r="KU122" s="939"/>
      <c r="KV122" s="939"/>
      <c r="KW122" s="939"/>
      <c r="KX122" s="939"/>
      <c r="KY122" s="939"/>
      <c r="KZ122" s="939"/>
      <c r="LA122" s="939"/>
      <c r="LB122" s="939"/>
      <c r="LC122" s="939"/>
      <c r="LD122" s="939"/>
      <c r="LE122" s="939"/>
      <c r="LF122" s="939"/>
      <c r="LG122" s="939"/>
      <c r="LH122" s="939"/>
      <c r="LI122" s="939"/>
      <c r="LJ122" s="939"/>
      <c r="LK122" s="939"/>
      <c r="LL122" s="939"/>
      <c r="LM122" s="939"/>
      <c r="LN122" s="939"/>
      <c r="LO122" s="939"/>
      <c r="LP122" s="939"/>
      <c r="LQ122" s="939"/>
      <c r="LR122" s="939"/>
      <c r="LS122" s="939"/>
      <c r="LT122" s="939"/>
      <c r="LU122" s="939"/>
      <c r="LV122" s="939"/>
      <c r="LW122" s="939"/>
      <c r="LX122" s="939"/>
      <c r="LY122" s="939"/>
      <c r="LZ122" s="939"/>
      <c r="MA122" s="939"/>
      <c r="MB122" s="939"/>
      <c r="MC122" s="939"/>
      <c r="MD122" s="939"/>
      <c r="ME122" s="939"/>
      <c r="MF122" s="939"/>
      <c r="MG122" s="939"/>
      <c r="MH122" s="939"/>
      <c r="MI122" s="939"/>
      <c r="MJ122" s="939"/>
      <c r="MK122" s="939"/>
      <c r="ML122" s="939"/>
      <c r="MM122" s="939"/>
      <c r="MN122" s="939"/>
      <c r="MO122" s="939"/>
      <c r="MP122" s="939"/>
      <c r="MQ122" s="939"/>
      <c r="MR122" s="939"/>
      <c r="MS122" s="939"/>
      <c r="MT122" s="939"/>
      <c r="MU122" s="939"/>
      <c r="MV122" s="939"/>
      <c r="MW122" s="939"/>
      <c r="MX122" s="939"/>
      <c r="MY122" s="939"/>
      <c r="MZ122" s="939"/>
      <c r="NA122" s="939"/>
      <c r="NB122" s="939"/>
      <c r="NC122" s="939"/>
      <c r="ND122" s="939"/>
      <c r="NE122" s="939"/>
      <c r="NF122" s="939"/>
      <c r="NG122" s="939"/>
      <c r="NH122" s="939"/>
      <c r="NI122" s="939"/>
      <c r="NJ122" s="939"/>
      <c r="NK122" s="939"/>
      <c r="NL122" s="939"/>
      <c r="NM122" s="939"/>
      <c r="NN122" s="939"/>
    </row>
    <row r="123" spans="1:378" s="958" customFormat="1" ht="18.5" hidden="1" outlineLevel="1">
      <c r="A123" s="987" t="str">
        <f t="shared" si="48"/>
        <v>7.9</v>
      </c>
      <c r="B123" s="940" t="s">
        <v>1405</v>
      </c>
      <c r="C123" s="1027" t="s">
        <v>1606</v>
      </c>
      <c r="D123" s="941"/>
      <c r="E123" s="935"/>
      <c r="F123" s="959">
        <f>G122</f>
        <v>46153</v>
      </c>
      <c r="G123" s="960">
        <f>IF(ISBLANK(F123)," - ",IF(H123=0,F123,WORKDAY.INTL(F123,H123,1,Data!$C$3:$C$57)))</f>
        <v>46160</v>
      </c>
      <c r="H123" s="936">
        <v>5</v>
      </c>
      <c r="I123" s="937">
        <v>0</v>
      </c>
      <c r="J123" s="937">
        <f t="shared" ca="1" si="52"/>
        <v>0</v>
      </c>
      <c r="K123" s="938"/>
      <c r="L123" s="955"/>
      <c r="M123" s="955"/>
      <c r="N123" s="968"/>
      <c r="O123" s="939"/>
      <c r="P123" s="939"/>
      <c r="Q123" s="939"/>
      <c r="R123" s="939"/>
      <c r="S123" s="939"/>
      <c r="T123" s="939"/>
      <c r="U123" s="939"/>
      <c r="V123" s="939"/>
      <c r="W123" s="939"/>
      <c r="X123" s="939"/>
      <c r="Y123" s="939"/>
      <c r="Z123" s="939"/>
      <c r="AA123" s="939"/>
      <c r="AB123" s="939"/>
      <c r="AC123" s="939"/>
      <c r="AD123" s="939"/>
      <c r="AE123" s="939"/>
      <c r="AF123" s="939"/>
      <c r="AG123" s="939"/>
      <c r="AH123" s="939"/>
      <c r="AI123" s="939"/>
      <c r="AJ123" s="939"/>
      <c r="AK123" s="939"/>
      <c r="AL123" s="939"/>
      <c r="AM123" s="939"/>
      <c r="AN123" s="939"/>
      <c r="AO123" s="939"/>
      <c r="AP123" s="939"/>
      <c r="AQ123" s="939"/>
      <c r="AR123" s="939"/>
      <c r="AS123" s="939"/>
      <c r="AT123" s="939"/>
      <c r="AU123" s="939"/>
      <c r="AV123" s="939"/>
      <c r="AW123" s="939"/>
      <c r="AX123" s="939"/>
      <c r="AY123" s="939"/>
      <c r="AZ123" s="939"/>
      <c r="BA123" s="939"/>
      <c r="BB123" s="939"/>
      <c r="BC123" s="939"/>
      <c r="BD123" s="939"/>
      <c r="BE123" s="939"/>
      <c r="BF123" s="939"/>
      <c r="BG123" s="939"/>
      <c r="BH123" s="939"/>
      <c r="BI123" s="939"/>
      <c r="BJ123" s="939"/>
      <c r="BK123" s="939"/>
      <c r="BL123" s="939"/>
      <c r="BM123" s="939"/>
      <c r="BN123" s="939"/>
      <c r="BO123" s="939"/>
      <c r="BP123" s="939"/>
      <c r="BQ123" s="939"/>
      <c r="BR123" s="939"/>
      <c r="BS123" s="939"/>
      <c r="BT123" s="939"/>
      <c r="BU123" s="939"/>
      <c r="BV123" s="939"/>
      <c r="BW123" s="939"/>
      <c r="BX123" s="939"/>
      <c r="BY123" s="939"/>
      <c r="BZ123" s="939"/>
      <c r="CA123" s="939"/>
      <c r="CB123" s="939"/>
      <c r="CC123" s="939"/>
      <c r="CD123" s="939"/>
      <c r="CE123" s="939"/>
      <c r="CF123" s="939"/>
      <c r="CG123" s="939"/>
      <c r="CH123" s="939"/>
      <c r="CI123" s="939"/>
      <c r="CJ123" s="939"/>
      <c r="CK123" s="939"/>
      <c r="CL123" s="939"/>
      <c r="CM123" s="939"/>
      <c r="CN123" s="939"/>
      <c r="CO123" s="939"/>
      <c r="CP123" s="939"/>
      <c r="CQ123" s="939"/>
      <c r="CR123" s="939"/>
      <c r="CS123" s="939"/>
      <c r="CT123" s="939"/>
      <c r="CU123" s="939"/>
      <c r="CV123" s="939"/>
      <c r="CW123" s="939"/>
      <c r="CX123" s="939"/>
      <c r="CY123" s="939"/>
      <c r="CZ123" s="939"/>
      <c r="DA123" s="939"/>
      <c r="DB123" s="939"/>
      <c r="DC123" s="939"/>
      <c r="DD123" s="939"/>
      <c r="DE123" s="939"/>
      <c r="DF123" s="939"/>
      <c r="DG123" s="939"/>
      <c r="DH123" s="939"/>
      <c r="DI123" s="939"/>
      <c r="DJ123" s="939"/>
      <c r="DK123" s="939"/>
      <c r="DL123" s="939"/>
      <c r="DM123" s="939"/>
      <c r="DN123" s="939"/>
      <c r="DO123" s="939"/>
      <c r="DP123" s="939"/>
      <c r="DQ123" s="939"/>
      <c r="DR123" s="939"/>
      <c r="DS123" s="939"/>
      <c r="DT123" s="939"/>
      <c r="DU123" s="939"/>
      <c r="DV123" s="939"/>
      <c r="DW123" s="939"/>
      <c r="DX123" s="939"/>
      <c r="DY123" s="939"/>
      <c r="DZ123" s="939"/>
      <c r="EA123" s="939"/>
      <c r="EB123" s="939"/>
      <c r="EC123" s="939"/>
      <c r="ED123" s="939"/>
      <c r="EE123" s="939"/>
      <c r="EF123" s="939"/>
      <c r="EG123" s="939"/>
      <c r="EH123" s="939"/>
      <c r="EI123" s="939"/>
      <c r="EJ123" s="939"/>
      <c r="EK123" s="939"/>
      <c r="EL123" s="939"/>
      <c r="EM123" s="939"/>
      <c r="EN123" s="939"/>
      <c r="EO123" s="939"/>
      <c r="EP123" s="939"/>
      <c r="EQ123" s="939"/>
      <c r="ER123" s="939"/>
      <c r="ES123" s="939"/>
      <c r="ET123" s="939"/>
      <c r="EU123" s="939"/>
      <c r="EV123" s="939"/>
      <c r="EW123" s="939"/>
      <c r="EX123" s="939"/>
      <c r="EY123" s="939"/>
      <c r="EZ123" s="939"/>
      <c r="FA123" s="939"/>
      <c r="FB123" s="939"/>
      <c r="FC123" s="939"/>
      <c r="FD123" s="939"/>
      <c r="FE123" s="939"/>
      <c r="FF123" s="939"/>
      <c r="FG123" s="939"/>
      <c r="FH123" s="939"/>
      <c r="FI123" s="939"/>
      <c r="FJ123" s="939"/>
      <c r="FK123" s="939"/>
      <c r="FL123" s="939"/>
      <c r="FM123" s="939"/>
      <c r="FN123" s="939"/>
      <c r="FO123" s="939"/>
      <c r="FP123" s="939"/>
      <c r="FQ123" s="939"/>
      <c r="FR123" s="939"/>
      <c r="FS123" s="939"/>
      <c r="FT123" s="939"/>
      <c r="FU123" s="939"/>
      <c r="FV123" s="939"/>
      <c r="FW123" s="939"/>
      <c r="FX123" s="939"/>
      <c r="FY123" s="939"/>
      <c r="FZ123" s="939"/>
      <c r="GA123" s="939"/>
      <c r="GB123" s="939"/>
      <c r="GC123" s="939"/>
      <c r="GD123" s="939"/>
      <c r="GE123" s="939"/>
      <c r="GF123" s="939"/>
      <c r="GG123" s="939"/>
      <c r="GH123" s="939"/>
      <c r="GI123" s="939"/>
      <c r="GJ123" s="939"/>
      <c r="GK123" s="939"/>
      <c r="GL123" s="939"/>
      <c r="GM123" s="939"/>
      <c r="GN123" s="939"/>
      <c r="GO123" s="939"/>
      <c r="GP123" s="939"/>
      <c r="GQ123" s="939"/>
      <c r="GR123" s="939"/>
      <c r="GS123" s="939"/>
      <c r="GT123" s="939"/>
      <c r="GU123" s="939"/>
      <c r="GV123" s="939"/>
      <c r="GW123" s="939"/>
      <c r="GX123" s="939"/>
      <c r="GY123" s="939"/>
      <c r="GZ123" s="939"/>
      <c r="HA123" s="939"/>
      <c r="HB123" s="939"/>
      <c r="HC123" s="939"/>
      <c r="HD123" s="939"/>
      <c r="HE123" s="939"/>
      <c r="HF123" s="939"/>
      <c r="HG123" s="939"/>
      <c r="HH123" s="939"/>
      <c r="HI123" s="939"/>
      <c r="HJ123" s="939"/>
      <c r="HK123" s="939"/>
      <c r="HL123" s="939"/>
      <c r="HM123" s="939"/>
      <c r="HN123" s="939"/>
      <c r="HO123" s="939"/>
      <c r="HP123" s="939"/>
      <c r="HQ123" s="939"/>
      <c r="HR123" s="939"/>
      <c r="HS123" s="939"/>
      <c r="HT123" s="939"/>
      <c r="HU123" s="939"/>
      <c r="HV123" s="939"/>
      <c r="HW123" s="939"/>
      <c r="HX123" s="939"/>
      <c r="HY123" s="939"/>
      <c r="HZ123" s="939"/>
      <c r="IA123" s="939"/>
      <c r="IB123" s="939"/>
      <c r="IC123" s="939"/>
      <c r="ID123" s="939"/>
      <c r="IE123" s="939"/>
      <c r="IF123" s="939"/>
      <c r="IG123" s="939"/>
      <c r="IH123" s="939"/>
      <c r="II123" s="939"/>
      <c r="IJ123" s="939"/>
      <c r="IK123" s="939"/>
      <c r="IL123" s="939"/>
      <c r="IM123" s="939"/>
      <c r="IN123" s="939"/>
      <c r="IO123" s="939"/>
      <c r="IP123" s="939"/>
      <c r="IQ123" s="939"/>
      <c r="IR123" s="939"/>
      <c r="IS123" s="939"/>
      <c r="IT123" s="939"/>
      <c r="IU123" s="939"/>
      <c r="IV123" s="939"/>
      <c r="IW123" s="939"/>
      <c r="IX123" s="939"/>
      <c r="IY123" s="939"/>
      <c r="IZ123" s="939"/>
      <c r="JA123" s="939"/>
      <c r="JB123" s="939"/>
      <c r="JC123" s="939"/>
      <c r="JD123" s="939"/>
      <c r="JE123" s="939"/>
      <c r="JF123" s="939"/>
      <c r="JG123" s="939"/>
      <c r="JH123" s="939"/>
      <c r="JI123" s="939"/>
      <c r="JJ123" s="939"/>
      <c r="JK123" s="939"/>
      <c r="JL123" s="939"/>
      <c r="JM123" s="939"/>
      <c r="JN123" s="939"/>
      <c r="JO123" s="939"/>
      <c r="JP123" s="939"/>
      <c r="JQ123" s="939"/>
      <c r="JR123" s="939"/>
      <c r="JS123" s="939"/>
      <c r="JT123" s="939"/>
      <c r="JU123" s="939"/>
      <c r="JV123" s="939"/>
      <c r="JW123" s="939"/>
      <c r="JX123" s="939"/>
      <c r="JY123" s="939"/>
      <c r="JZ123" s="939"/>
      <c r="KA123" s="939"/>
      <c r="KB123" s="939"/>
      <c r="KC123" s="939"/>
      <c r="KD123" s="939"/>
      <c r="KE123" s="939"/>
      <c r="KF123" s="939"/>
      <c r="KG123" s="939"/>
      <c r="KH123" s="939"/>
      <c r="KI123" s="939"/>
      <c r="KJ123" s="939"/>
      <c r="KK123" s="939"/>
      <c r="KL123" s="939"/>
      <c r="KM123" s="939"/>
      <c r="KN123" s="939"/>
      <c r="KO123" s="939"/>
      <c r="KP123" s="939"/>
      <c r="KQ123" s="939"/>
      <c r="KR123" s="939"/>
      <c r="KS123" s="939"/>
      <c r="KT123" s="939"/>
      <c r="KU123" s="939"/>
      <c r="KV123" s="939"/>
      <c r="KW123" s="939"/>
      <c r="KX123" s="939"/>
      <c r="KY123" s="939"/>
      <c r="KZ123" s="939"/>
      <c r="LA123" s="939"/>
      <c r="LB123" s="939"/>
      <c r="LC123" s="939"/>
      <c r="LD123" s="939"/>
      <c r="LE123" s="939"/>
      <c r="LF123" s="939"/>
      <c r="LG123" s="939"/>
      <c r="LH123" s="939"/>
      <c r="LI123" s="939"/>
      <c r="LJ123" s="939"/>
      <c r="LK123" s="939"/>
      <c r="LL123" s="939"/>
      <c r="LM123" s="939"/>
      <c r="LN123" s="939"/>
      <c r="LO123" s="939"/>
      <c r="LP123" s="939"/>
      <c r="LQ123" s="939"/>
      <c r="LR123" s="939"/>
      <c r="LS123" s="939"/>
      <c r="LT123" s="939"/>
      <c r="LU123" s="939"/>
      <c r="LV123" s="939"/>
      <c r="LW123" s="939"/>
      <c r="LX123" s="939"/>
      <c r="LY123" s="939"/>
      <c r="LZ123" s="939"/>
      <c r="MA123" s="939"/>
      <c r="MB123" s="939"/>
      <c r="MC123" s="939"/>
      <c r="MD123" s="939"/>
      <c r="ME123" s="939"/>
      <c r="MF123" s="939"/>
      <c r="MG123" s="939"/>
      <c r="MH123" s="939"/>
      <c r="MI123" s="939"/>
      <c r="MJ123" s="939"/>
      <c r="MK123" s="939"/>
      <c r="ML123" s="939"/>
      <c r="MM123" s="939"/>
      <c r="MN123" s="939"/>
      <c r="MO123" s="939"/>
      <c r="MP123" s="939"/>
      <c r="MQ123" s="939"/>
      <c r="MR123" s="939"/>
      <c r="MS123" s="939"/>
      <c r="MT123" s="939"/>
      <c r="MU123" s="939"/>
      <c r="MV123" s="939"/>
      <c r="MW123" s="939"/>
      <c r="MX123" s="939"/>
      <c r="MY123" s="939"/>
      <c r="MZ123" s="939"/>
      <c r="NA123" s="939"/>
      <c r="NB123" s="939"/>
      <c r="NC123" s="939"/>
      <c r="ND123" s="939"/>
      <c r="NE123" s="939"/>
      <c r="NF123" s="939"/>
      <c r="NG123" s="939"/>
      <c r="NH123" s="939"/>
      <c r="NI123" s="939"/>
      <c r="NJ123" s="939"/>
      <c r="NK123" s="939"/>
      <c r="NL123" s="939"/>
      <c r="NM123" s="939"/>
      <c r="NN123" s="939"/>
    </row>
    <row r="124" spans="1:378" s="958" customFormat="1" ht="18.5" hidden="1" outlineLevel="1">
      <c r="A124" s="987" t="str">
        <f t="shared" si="48"/>
        <v>7.10</v>
      </c>
      <c r="B124" s="940" t="s">
        <v>1403</v>
      </c>
      <c r="C124" s="1027" t="s">
        <v>1604</v>
      </c>
      <c r="D124" s="941">
        <v>15</v>
      </c>
      <c r="E124" s="935"/>
      <c r="F124" s="959">
        <f>G115+D124</f>
        <v>46105</v>
      </c>
      <c r="G124" s="960">
        <f>IF(ISBLANK(F124)," - ",IF(H124=0,F124,WORKDAY.INTL(F124,H124,1,Data!$C$3:$C$57)))</f>
        <v>46121</v>
      </c>
      <c r="H124" s="936">
        <v>10</v>
      </c>
      <c r="I124" s="937">
        <v>0</v>
      </c>
      <c r="J124" s="937">
        <f t="shared" ca="1" si="52"/>
        <v>0</v>
      </c>
      <c r="K124" s="938"/>
      <c r="L124" s="955"/>
      <c r="M124" s="955"/>
      <c r="N124" s="968"/>
      <c r="O124" s="939"/>
      <c r="P124" s="939"/>
      <c r="Q124" s="939"/>
      <c r="R124" s="939"/>
      <c r="S124" s="939"/>
      <c r="T124" s="939"/>
      <c r="U124" s="939"/>
      <c r="V124" s="939"/>
      <c r="W124" s="939"/>
      <c r="X124" s="939"/>
      <c r="Y124" s="939"/>
      <c r="Z124" s="939"/>
      <c r="AA124" s="939"/>
      <c r="AB124" s="939"/>
      <c r="AC124" s="939"/>
      <c r="AD124" s="939"/>
      <c r="AE124" s="939"/>
      <c r="AF124" s="939"/>
      <c r="AG124" s="939"/>
      <c r="AH124" s="939"/>
      <c r="AI124" s="939"/>
      <c r="AJ124" s="939"/>
      <c r="AK124" s="939"/>
      <c r="AL124" s="939"/>
      <c r="AM124" s="939"/>
      <c r="AN124" s="939"/>
      <c r="AO124" s="939"/>
      <c r="AP124" s="939"/>
      <c r="AQ124" s="939"/>
      <c r="AR124" s="939"/>
      <c r="AS124" s="939"/>
      <c r="AT124" s="939"/>
      <c r="AU124" s="939"/>
      <c r="AV124" s="939"/>
      <c r="AW124" s="939"/>
      <c r="AX124" s="939"/>
      <c r="AY124" s="939"/>
      <c r="AZ124" s="939"/>
      <c r="BA124" s="939"/>
      <c r="BB124" s="939"/>
      <c r="BC124" s="939"/>
      <c r="BD124" s="939"/>
      <c r="BE124" s="939"/>
      <c r="BF124" s="939"/>
      <c r="BG124" s="939"/>
      <c r="BH124" s="939"/>
      <c r="BI124" s="939"/>
      <c r="BJ124" s="939"/>
      <c r="BK124" s="939"/>
      <c r="BL124" s="939"/>
      <c r="BM124" s="939"/>
      <c r="BN124" s="939"/>
      <c r="BO124" s="939"/>
      <c r="BP124" s="939"/>
      <c r="BQ124" s="939"/>
      <c r="BR124" s="939"/>
      <c r="BS124" s="939"/>
      <c r="BT124" s="939"/>
      <c r="BU124" s="939"/>
      <c r="BV124" s="939"/>
      <c r="BW124" s="939"/>
      <c r="BX124" s="939"/>
      <c r="BY124" s="939"/>
      <c r="BZ124" s="939"/>
      <c r="CA124" s="939"/>
      <c r="CB124" s="939"/>
      <c r="CC124" s="939"/>
      <c r="CD124" s="939"/>
      <c r="CE124" s="939"/>
      <c r="CF124" s="939"/>
      <c r="CG124" s="939"/>
      <c r="CH124" s="939"/>
      <c r="CI124" s="939"/>
      <c r="CJ124" s="939"/>
      <c r="CK124" s="939"/>
      <c r="CL124" s="939"/>
      <c r="CM124" s="939"/>
      <c r="CN124" s="939"/>
      <c r="CO124" s="939"/>
      <c r="CP124" s="939"/>
      <c r="CQ124" s="939"/>
      <c r="CR124" s="939"/>
      <c r="CS124" s="939"/>
      <c r="CT124" s="939"/>
      <c r="CU124" s="939"/>
      <c r="CV124" s="939"/>
      <c r="CW124" s="939"/>
      <c r="CX124" s="939"/>
      <c r="CY124" s="939"/>
      <c r="CZ124" s="939"/>
      <c r="DA124" s="939"/>
      <c r="DB124" s="939"/>
      <c r="DC124" s="939"/>
      <c r="DD124" s="939"/>
      <c r="DE124" s="939"/>
      <c r="DF124" s="939"/>
      <c r="DG124" s="939"/>
      <c r="DH124" s="939"/>
      <c r="DI124" s="939"/>
      <c r="DJ124" s="939"/>
      <c r="DK124" s="939"/>
      <c r="DL124" s="939"/>
      <c r="DM124" s="939"/>
      <c r="DN124" s="939"/>
      <c r="DO124" s="939"/>
      <c r="DP124" s="939"/>
      <c r="DQ124" s="939"/>
      <c r="DR124" s="939"/>
      <c r="DS124" s="939"/>
      <c r="DT124" s="939"/>
      <c r="DU124" s="939"/>
      <c r="DV124" s="939"/>
      <c r="DW124" s="939"/>
      <c r="DX124" s="939"/>
      <c r="DY124" s="939"/>
      <c r="DZ124" s="939"/>
      <c r="EA124" s="939"/>
      <c r="EB124" s="939"/>
      <c r="EC124" s="939"/>
      <c r="ED124" s="939"/>
      <c r="EE124" s="939"/>
      <c r="EF124" s="939"/>
      <c r="EG124" s="939"/>
      <c r="EH124" s="939"/>
      <c r="EI124" s="939"/>
      <c r="EJ124" s="939"/>
      <c r="EK124" s="939"/>
      <c r="EL124" s="939"/>
      <c r="EM124" s="939"/>
      <c r="EN124" s="939"/>
      <c r="EO124" s="939"/>
      <c r="EP124" s="939"/>
      <c r="EQ124" s="939"/>
      <c r="ER124" s="939"/>
      <c r="ES124" s="939"/>
      <c r="ET124" s="939"/>
      <c r="EU124" s="939"/>
      <c r="EV124" s="939"/>
      <c r="EW124" s="939"/>
      <c r="EX124" s="939"/>
      <c r="EY124" s="939"/>
      <c r="EZ124" s="939"/>
      <c r="FA124" s="939"/>
      <c r="FB124" s="939"/>
      <c r="FC124" s="939"/>
      <c r="FD124" s="939"/>
      <c r="FE124" s="939"/>
      <c r="FF124" s="939"/>
      <c r="FG124" s="939"/>
      <c r="FH124" s="939"/>
      <c r="FI124" s="939"/>
      <c r="FJ124" s="939"/>
      <c r="FK124" s="939"/>
      <c r="FL124" s="939"/>
      <c r="FM124" s="939"/>
      <c r="FN124" s="939"/>
      <c r="FO124" s="939"/>
      <c r="FP124" s="939"/>
      <c r="FQ124" s="939"/>
      <c r="FR124" s="939"/>
      <c r="FS124" s="939"/>
      <c r="FT124" s="939"/>
      <c r="FU124" s="939"/>
      <c r="FV124" s="939"/>
      <c r="FW124" s="939"/>
      <c r="FX124" s="939"/>
      <c r="FY124" s="939"/>
      <c r="FZ124" s="939"/>
      <c r="GA124" s="939"/>
      <c r="GB124" s="939"/>
      <c r="GC124" s="939"/>
      <c r="GD124" s="939"/>
      <c r="GE124" s="939"/>
      <c r="GF124" s="939"/>
      <c r="GG124" s="939"/>
      <c r="GH124" s="939"/>
      <c r="GI124" s="939"/>
      <c r="GJ124" s="939"/>
      <c r="GK124" s="939"/>
      <c r="GL124" s="939"/>
      <c r="GM124" s="939"/>
      <c r="GN124" s="939"/>
      <c r="GO124" s="939"/>
      <c r="GP124" s="939"/>
      <c r="GQ124" s="939"/>
      <c r="GR124" s="939"/>
      <c r="GS124" s="939"/>
      <c r="GT124" s="939"/>
      <c r="GU124" s="939"/>
      <c r="GV124" s="939"/>
      <c r="GW124" s="939"/>
      <c r="GX124" s="939"/>
      <c r="GY124" s="939"/>
      <c r="GZ124" s="939"/>
      <c r="HA124" s="939"/>
      <c r="HB124" s="939"/>
      <c r="HC124" s="939"/>
      <c r="HD124" s="939"/>
      <c r="HE124" s="939"/>
      <c r="HF124" s="939"/>
      <c r="HG124" s="939"/>
      <c r="HH124" s="939"/>
      <c r="HI124" s="939"/>
      <c r="HJ124" s="939"/>
      <c r="HK124" s="939"/>
      <c r="HL124" s="939"/>
      <c r="HM124" s="939"/>
      <c r="HN124" s="939"/>
      <c r="HO124" s="939"/>
      <c r="HP124" s="939"/>
      <c r="HQ124" s="939"/>
      <c r="HR124" s="939"/>
      <c r="HS124" s="939"/>
      <c r="HT124" s="939"/>
      <c r="HU124" s="939"/>
      <c r="HV124" s="939"/>
      <c r="HW124" s="939"/>
      <c r="HX124" s="939"/>
      <c r="HY124" s="939"/>
      <c r="HZ124" s="939"/>
      <c r="IA124" s="939"/>
      <c r="IB124" s="939"/>
      <c r="IC124" s="939"/>
      <c r="ID124" s="939"/>
      <c r="IE124" s="939"/>
      <c r="IF124" s="939"/>
      <c r="IG124" s="939"/>
      <c r="IH124" s="939"/>
      <c r="II124" s="939"/>
      <c r="IJ124" s="939"/>
      <c r="IK124" s="939"/>
      <c r="IL124" s="939"/>
      <c r="IM124" s="939"/>
      <c r="IN124" s="939"/>
      <c r="IO124" s="939"/>
      <c r="IP124" s="939"/>
      <c r="IQ124" s="939"/>
      <c r="IR124" s="939"/>
      <c r="IS124" s="939"/>
      <c r="IT124" s="939"/>
      <c r="IU124" s="939"/>
      <c r="IV124" s="939"/>
      <c r="IW124" s="939"/>
      <c r="IX124" s="939"/>
      <c r="IY124" s="939"/>
      <c r="IZ124" s="939"/>
      <c r="JA124" s="939"/>
      <c r="JB124" s="939"/>
      <c r="JC124" s="939"/>
      <c r="JD124" s="939"/>
      <c r="JE124" s="939"/>
      <c r="JF124" s="939"/>
      <c r="JG124" s="939"/>
      <c r="JH124" s="939"/>
      <c r="JI124" s="939"/>
      <c r="JJ124" s="939"/>
      <c r="JK124" s="939"/>
      <c r="JL124" s="939"/>
      <c r="JM124" s="939"/>
      <c r="JN124" s="939"/>
      <c r="JO124" s="939"/>
      <c r="JP124" s="939"/>
      <c r="JQ124" s="939"/>
      <c r="JR124" s="939"/>
      <c r="JS124" s="939"/>
      <c r="JT124" s="939"/>
      <c r="JU124" s="939"/>
      <c r="JV124" s="939"/>
      <c r="JW124" s="939"/>
      <c r="JX124" s="939"/>
      <c r="JY124" s="939"/>
      <c r="JZ124" s="939"/>
      <c r="KA124" s="939"/>
      <c r="KB124" s="939"/>
      <c r="KC124" s="939"/>
      <c r="KD124" s="939"/>
      <c r="KE124" s="939"/>
      <c r="KF124" s="939"/>
      <c r="KG124" s="939"/>
      <c r="KH124" s="939"/>
      <c r="KI124" s="939"/>
      <c r="KJ124" s="939"/>
      <c r="KK124" s="939"/>
      <c r="KL124" s="939"/>
      <c r="KM124" s="939"/>
      <c r="KN124" s="939"/>
      <c r="KO124" s="939"/>
      <c r="KP124" s="939"/>
      <c r="KQ124" s="939"/>
      <c r="KR124" s="939"/>
      <c r="KS124" s="939"/>
      <c r="KT124" s="939"/>
      <c r="KU124" s="939"/>
      <c r="KV124" s="939"/>
      <c r="KW124" s="939"/>
      <c r="KX124" s="939"/>
      <c r="KY124" s="939"/>
      <c r="KZ124" s="939"/>
      <c r="LA124" s="939"/>
      <c r="LB124" s="939"/>
      <c r="LC124" s="939"/>
      <c r="LD124" s="939"/>
      <c r="LE124" s="939"/>
      <c r="LF124" s="939"/>
      <c r="LG124" s="939"/>
      <c r="LH124" s="939"/>
      <c r="LI124" s="939"/>
      <c r="LJ124" s="939"/>
      <c r="LK124" s="939"/>
      <c r="LL124" s="939"/>
      <c r="LM124" s="939"/>
      <c r="LN124" s="939"/>
      <c r="LO124" s="939"/>
      <c r="LP124" s="939"/>
      <c r="LQ124" s="939"/>
      <c r="LR124" s="939"/>
      <c r="LS124" s="939"/>
      <c r="LT124" s="939"/>
      <c r="LU124" s="939"/>
      <c r="LV124" s="939"/>
      <c r="LW124" s="939"/>
      <c r="LX124" s="939"/>
      <c r="LY124" s="939"/>
      <c r="LZ124" s="939"/>
      <c r="MA124" s="939"/>
      <c r="MB124" s="939"/>
      <c r="MC124" s="939"/>
      <c r="MD124" s="939"/>
      <c r="ME124" s="939"/>
      <c r="MF124" s="939"/>
      <c r="MG124" s="939"/>
      <c r="MH124" s="939"/>
      <c r="MI124" s="939"/>
      <c r="MJ124" s="939"/>
      <c r="MK124" s="939"/>
      <c r="ML124" s="939"/>
      <c r="MM124" s="939"/>
      <c r="MN124" s="939"/>
      <c r="MO124" s="939"/>
      <c r="MP124" s="939"/>
      <c r="MQ124" s="939"/>
      <c r="MR124" s="939"/>
      <c r="MS124" s="939"/>
      <c r="MT124" s="939"/>
      <c r="MU124" s="939"/>
      <c r="MV124" s="939"/>
      <c r="MW124" s="939"/>
      <c r="MX124" s="939"/>
      <c r="MY124" s="939"/>
      <c r="MZ124" s="939"/>
      <c r="NA124" s="939"/>
      <c r="NB124" s="939"/>
      <c r="NC124" s="939"/>
      <c r="ND124" s="939"/>
      <c r="NE124" s="939"/>
      <c r="NF124" s="939"/>
      <c r="NG124" s="939"/>
      <c r="NH124" s="939"/>
      <c r="NI124" s="939"/>
      <c r="NJ124" s="939"/>
      <c r="NK124" s="939"/>
      <c r="NL124" s="939"/>
      <c r="NM124" s="939"/>
      <c r="NN124" s="939"/>
    </row>
    <row r="125" spans="1:378" s="958" customFormat="1" ht="18.5" hidden="1" outlineLevel="1">
      <c r="A125" s="987" t="str">
        <f t="shared" si="48"/>
        <v>7.11</v>
      </c>
      <c r="B125" s="940" t="s">
        <v>1404</v>
      </c>
      <c r="C125" s="1027" t="s">
        <v>1604</v>
      </c>
      <c r="D125" s="941"/>
      <c r="E125" s="935"/>
      <c r="F125" s="959">
        <f>G124</f>
        <v>46121</v>
      </c>
      <c r="G125" s="960">
        <f>IF(ISBLANK(F125)," - ",IF(H125=0,F125,WORKDAY.INTL(F125,H125,1,Data!$C$3:$C$57)))</f>
        <v>46128</v>
      </c>
      <c r="H125" s="936">
        <v>5</v>
      </c>
      <c r="I125" s="937">
        <v>0</v>
      </c>
      <c r="J125" s="937">
        <f t="shared" ca="1" si="52"/>
        <v>0</v>
      </c>
      <c r="K125" s="938"/>
      <c r="L125" s="955"/>
      <c r="M125" s="955"/>
      <c r="N125" s="968"/>
      <c r="O125" s="939"/>
      <c r="P125" s="939"/>
      <c r="Q125" s="939"/>
      <c r="R125" s="939"/>
      <c r="S125" s="939"/>
      <c r="T125" s="939"/>
      <c r="U125" s="939"/>
      <c r="V125" s="939"/>
      <c r="W125" s="939"/>
      <c r="X125" s="939"/>
      <c r="Y125" s="939"/>
      <c r="Z125" s="939"/>
      <c r="AA125" s="939"/>
      <c r="AB125" s="939"/>
      <c r="AC125" s="939"/>
      <c r="AD125" s="939"/>
      <c r="AE125" s="939"/>
      <c r="AF125" s="939"/>
      <c r="AG125" s="939"/>
      <c r="AH125" s="939"/>
      <c r="AI125" s="939"/>
      <c r="AJ125" s="939"/>
      <c r="AK125" s="939"/>
      <c r="AL125" s="939"/>
      <c r="AM125" s="939"/>
      <c r="AN125" s="939"/>
      <c r="AO125" s="939"/>
      <c r="AP125" s="939"/>
      <c r="AQ125" s="939"/>
      <c r="AR125" s="939"/>
      <c r="AS125" s="939"/>
      <c r="AT125" s="939"/>
      <c r="AU125" s="939"/>
      <c r="AV125" s="939"/>
      <c r="AW125" s="939"/>
      <c r="AX125" s="939"/>
      <c r="AY125" s="939"/>
      <c r="AZ125" s="939"/>
      <c r="BA125" s="939"/>
      <c r="BB125" s="939"/>
      <c r="BC125" s="939"/>
      <c r="BD125" s="939"/>
      <c r="BE125" s="939"/>
      <c r="BF125" s="939"/>
      <c r="BG125" s="939"/>
      <c r="BH125" s="939"/>
      <c r="BI125" s="939"/>
      <c r="BJ125" s="939"/>
      <c r="BK125" s="939"/>
      <c r="BL125" s="939"/>
      <c r="BM125" s="939"/>
      <c r="BN125" s="939"/>
      <c r="BO125" s="939"/>
      <c r="BP125" s="939"/>
      <c r="BQ125" s="939"/>
      <c r="BR125" s="939"/>
      <c r="BS125" s="939"/>
      <c r="BT125" s="939"/>
      <c r="BU125" s="939"/>
      <c r="BV125" s="939"/>
      <c r="BW125" s="939"/>
      <c r="BX125" s="939"/>
      <c r="BY125" s="939"/>
      <c r="BZ125" s="939"/>
      <c r="CA125" s="939"/>
      <c r="CB125" s="939"/>
      <c r="CC125" s="939"/>
      <c r="CD125" s="939"/>
      <c r="CE125" s="939"/>
      <c r="CF125" s="939"/>
      <c r="CG125" s="939"/>
      <c r="CH125" s="939"/>
      <c r="CI125" s="939"/>
      <c r="CJ125" s="939"/>
      <c r="CK125" s="939"/>
      <c r="CL125" s="939"/>
      <c r="CM125" s="939"/>
      <c r="CN125" s="939"/>
      <c r="CO125" s="939"/>
      <c r="CP125" s="939"/>
      <c r="CQ125" s="939"/>
      <c r="CR125" s="939"/>
      <c r="CS125" s="939"/>
      <c r="CT125" s="939"/>
      <c r="CU125" s="939"/>
      <c r="CV125" s="939"/>
      <c r="CW125" s="939"/>
      <c r="CX125" s="939"/>
      <c r="CY125" s="939"/>
      <c r="CZ125" s="939"/>
      <c r="DA125" s="939"/>
      <c r="DB125" s="939"/>
      <c r="DC125" s="939"/>
      <c r="DD125" s="939"/>
      <c r="DE125" s="939"/>
      <c r="DF125" s="939"/>
      <c r="DG125" s="939"/>
      <c r="DH125" s="939"/>
      <c r="DI125" s="939"/>
      <c r="DJ125" s="939"/>
      <c r="DK125" s="939"/>
      <c r="DL125" s="939"/>
      <c r="DM125" s="939"/>
      <c r="DN125" s="939"/>
      <c r="DO125" s="939"/>
      <c r="DP125" s="939"/>
      <c r="DQ125" s="939"/>
      <c r="DR125" s="939"/>
      <c r="DS125" s="939"/>
      <c r="DT125" s="939"/>
      <c r="DU125" s="939"/>
      <c r="DV125" s="939"/>
      <c r="DW125" s="939"/>
      <c r="DX125" s="939"/>
      <c r="DY125" s="939"/>
      <c r="DZ125" s="939"/>
      <c r="EA125" s="939"/>
      <c r="EB125" s="939"/>
      <c r="EC125" s="939"/>
      <c r="ED125" s="939"/>
      <c r="EE125" s="939"/>
      <c r="EF125" s="939"/>
      <c r="EG125" s="939"/>
      <c r="EH125" s="939"/>
      <c r="EI125" s="939"/>
      <c r="EJ125" s="939"/>
      <c r="EK125" s="939"/>
      <c r="EL125" s="939"/>
      <c r="EM125" s="939"/>
      <c r="EN125" s="939"/>
      <c r="EO125" s="939"/>
      <c r="EP125" s="939"/>
      <c r="EQ125" s="939"/>
      <c r="ER125" s="939"/>
      <c r="ES125" s="939"/>
      <c r="ET125" s="939"/>
      <c r="EU125" s="939"/>
      <c r="EV125" s="939"/>
      <c r="EW125" s="939"/>
      <c r="EX125" s="939"/>
      <c r="EY125" s="939"/>
      <c r="EZ125" s="939"/>
      <c r="FA125" s="939"/>
      <c r="FB125" s="939"/>
      <c r="FC125" s="939"/>
      <c r="FD125" s="939"/>
      <c r="FE125" s="939"/>
      <c r="FF125" s="939"/>
      <c r="FG125" s="939"/>
      <c r="FH125" s="939"/>
      <c r="FI125" s="939"/>
      <c r="FJ125" s="939"/>
      <c r="FK125" s="939"/>
      <c r="FL125" s="939"/>
      <c r="FM125" s="939"/>
      <c r="FN125" s="939"/>
      <c r="FO125" s="939"/>
      <c r="FP125" s="939"/>
      <c r="FQ125" s="939"/>
      <c r="FR125" s="939"/>
      <c r="FS125" s="939"/>
      <c r="FT125" s="939"/>
      <c r="FU125" s="939"/>
      <c r="FV125" s="939"/>
      <c r="FW125" s="939"/>
      <c r="FX125" s="939"/>
      <c r="FY125" s="939"/>
      <c r="FZ125" s="939"/>
      <c r="GA125" s="939"/>
      <c r="GB125" s="939"/>
      <c r="GC125" s="939"/>
      <c r="GD125" s="939"/>
      <c r="GE125" s="939"/>
      <c r="GF125" s="939"/>
      <c r="GG125" s="939"/>
      <c r="GH125" s="939"/>
      <c r="GI125" s="939"/>
      <c r="GJ125" s="939"/>
      <c r="GK125" s="939"/>
      <c r="GL125" s="939"/>
      <c r="GM125" s="939"/>
      <c r="GN125" s="939"/>
      <c r="GO125" s="939"/>
      <c r="GP125" s="939"/>
      <c r="GQ125" s="939"/>
      <c r="GR125" s="939"/>
      <c r="GS125" s="939"/>
      <c r="GT125" s="939"/>
      <c r="GU125" s="939"/>
      <c r="GV125" s="939"/>
      <c r="GW125" s="939"/>
      <c r="GX125" s="939"/>
      <c r="GY125" s="939"/>
      <c r="GZ125" s="939"/>
      <c r="HA125" s="939"/>
      <c r="HB125" s="939"/>
      <c r="HC125" s="939"/>
      <c r="HD125" s="939"/>
      <c r="HE125" s="939"/>
      <c r="HF125" s="939"/>
      <c r="HG125" s="939"/>
      <c r="HH125" s="939"/>
      <c r="HI125" s="939"/>
      <c r="HJ125" s="939"/>
      <c r="HK125" s="939"/>
      <c r="HL125" s="939"/>
      <c r="HM125" s="939"/>
      <c r="HN125" s="939"/>
      <c r="HO125" s="939"/>
      <c r="HP125" s="939"/>
      <c r="HQ125" s="939"/>
      <c r="HR125" s="939"/>
      <c r="HS125" s="939"/>
      <c r="HT125" s="939"/>
      <c r="HU125" s="939"/>
      <c r="HV125" s="939"/>
      <c r="HW125" s="939"/>
      <c r="HX125" s="939"/>
      <c r="HY125" s="939"/>
      <c r="HZ125" s="939"/>
      <c r="IA125" s="939"/>
      <c r="IB125" s="939"/>
      <c r="IC125" s="939"/>
      <c r="ID125" s="939"/>
      <c r="IE125" s="939"/>
      <c r="IF125" s="939"/>
      <c r="IG125" s="939"/>
      <c r="IH125" s="939"/>
      <c r="II125" s="939"/>
      <c r="IJ125" s="939"/>
      <c r="IK125" s="939"/>
      <c r="IL125" s="939"/>
      <c r="IM125" s="939"/>
      <c r="IN125" s="939"/>
      <c r="IO125" s="939"/>
      <c r="IP125" s="939"/>
      <c r="IQ125" s="939"/>
      <c r="IR125" s="939"/>
      <c r="IS125" s="939"/>
      <c r="IT125" s="939"/>
      <c r="IU125" s="939"/>
      <c r="IV125" s="939"/>
      <c r="IW125" s="939"/>
      <c r="IX125" s="939"/>
      <c r="IY125" s="939"/>
      <c r="IZ125" s="939"/>
      <c r="JA125" s="939"/>
      <c r="JB125" s="939"/>
      <c r="JC125" s="939"/>
      <c r="JD125" s="939"/>
      <c r="JE125" s="939"/>
      <c r="JF125" s="939"/>
      <c r="JG125" s="939"/>
      <c r="JH125" s="939"/>
      <c r="JI125" s="939"/>
      <c r="JJ125" s="939"/>
      <c r="JK125" s="939"/>
      <c r="JL125" s="939"/>
      <c r="JM125" s="939"/>
      <c r="JN125" s="939"/>
      <c r="JO125" s="939"/>
      <c r="JP125" s="939"/>
      <c r="JQ125" s="939"/>
      <c r="JR125" s="939"/>
      <c r="JS125" s="939"/>
      <c r="JT125" s="939"/>
      <c r="JU125" s="939"/>
      <c r="JV125" s="939"/>
      <c r="JW125" s="939"/>
      <c r="JX125" s="939"/>
      <c r="JY125" s="939"/>
      <c r="JZ125" s="939"/>
      <c r="KA125" s="939"/>
      <c r="KB125" s="939"/>
      <c r="KC125" s="939"/>
      <c r="KD125" s="939"/>
      <c r="KE125" s="939"/>
      <c r="KF125" s="939"/>
      <c r="KG125" s="939"/>
      <c r="KH125" s="939"/>
      <c r="KI125" s="939"/>
      <c r="KJ125" s="939"/>
      <c r="KK125" s="939"/>
      <c r="KL125" s="939"/>
      <c r="KM125" s="939"/>
      <c r="KN125" s="939"/>
      <c r="KO125" s="939"/>
      <c r="KP125" s="939"/>
      <c r="KQ125" s="939"/>
      <c r="KR125" s="939"/>
      <c r="KS125" s="939"/>
      <c r="KT125" s="939"/>
      <c r="KU125" s="939"/>
      <c r="KV125" s="939"/>
      <c r="KW125" s="939"/>
      <c r="KX125" s="939"/>
      <c r="KY125" s="939"/>
      <c r="KZ125" s="939"/>
      <c r="LA125" s="939"/>
      <c r="LB125" s="939"/>
      <c r="LC125" s="939"/>
      <c r="LD125" s="939"/>
      <c r="LE125" s="939"/>
      <c r="LF125" s="939"/>
      <c r="LG125" s="939"/>
      <c r="LH125" s="939"/>
      <c r="LI125" s="939"/>
      <c r="LJ125" s="939"/>
      <c r="LK125" s="939"/>
      <c r="LL125" s="939"/>
      <c r="LM125" s="939"/>
      <c r="LN125" s="939"/>
      <c r="LO125" s="939"/>
      <c r="LP125" s="939"/>
      <c r="LQ125" s="939"/>
      <c r="LR125" s="939"/>
      <c r="LS125" s="939"/>
      <c r="LT125" s="939"/>
      <c r="LU125" s="939"/>
      <c r="LV125" s="939"/>
      <c r="LW125" s="939"/>
      <c r="LX125" s="939"/>
      <c r="LY125" s="939"/>
      <c r="LZ125" s="939"/>
      <c r="MA125" s="939"/>
      <c r="MB125" s="939"/>
      <c r="MC125" s="939"/>
      <c r="MD125" s="939"/>
      <c r="ME125" s="939"/>
      <c r="MF125" s="939"/>
      <c r="MG125" s="939"/>
      <c r="MH125" s="939"/>
      <c r="MI125" s="939"/>
      <c r="MJ125" s="939"/>
      <c r="MK125" s="939"/>
      <c r="ML125" s="939"/>
      <c r="MM125" s="939"/>
      <c r="MN125" s="939"/>
      <c r="MO125" s="939"/>
      <c r="MP125" s="939"/>
      <c r="MQ125" s="939"/>
      <c r="MR125" s="939"/>
      <c r="MS125" s="939"/>
      <c r="MT125" s="939"/>
      <c r="MU125" s="939"/>
      <c r="MV125" s="939"/>
      <c r="MW125" s="939"/>
      <c r="MX125" s="939"/>
      <c r="MY125" s="939"/>
      <c r="MZ125" s="939"/>
      <c r="NA125" s="939"/>
      <c r="NB125" s="939"/>
      <c r="NC125" s="939"/>
      <c r="ND125" s="939"/>
      <c r="NE125" s="939"/>
      <c r="NF125" s="939"/>
      <c r="NG125" s="939"/>
      <c r="NH125" s="939"/>
      <c r="NI125" s="939"/>
      <c r="NJ125" s="939"/>
      <c r="NK125" s="939"/>
      <c r="NL125" s="939"/>
      <c r="NM125" s="939"/>
      <c r="NN125" s="939"/>
    </row>
    <row r="126" spans="1:378" s="958" customFormat="1" ht="18.5" hidden="1" outlineLevel="1">
      <c r="A126" s="987" t="str">
        <f t="shared" si="48"/>
        <v>7.12</v>
      </c>
      <c r="B126" s="940" t="s">
        <v>1602</v>
      </c>
      <c r="C126" s="1027" t="s">
        <v>1607</v>
      </c>
      <c r="D126" s="941"/>
      <c r="E126" s="935"/>
      <c r="F126" s="959"/>
      <c r="G126" s="960"/>
      <c r="H126" s="936"/>
      <c r="I126" s="937"/>
      <c r="J126" s="937"/>
      <c r="K126" s="938"/>
      <c r="L126" s="955"/>
      <c r="M126" s="955"/>
      <c r="N126" s="968"/>
      <c r="O126" s="939"/>
      <c r="P126" s="939"/>
      <c r="Q126" s="939"/>
      <c r="R126" s="939"/>
      <c r="S126" s="939"/>
      <c r="T126" s="939"/>
      <c r="U126" s="939"/>
      <c r="V126" s="939"/>
      <c r="W126" s="939"/>
      <c r="X126" s="939"/>
      <c r="Y126" s="939"/>
      <c r="Z126" s="939"/>
      <c r="AA126" s="939"/>
      <c r="AB126" s="939"/>
      <c r="AC126" s="939"/>
      <c r="AD126" s="939"/>
      <c r="AE126" s="939"/>
      <c r="AF126" s="939"/>
      <c r="AG126" s="939"/>
      <c r="AH126" s="939"/>
      <c r="AI126" s="939"/>
      <c r="AJ126" s="939"/>
      <c r="AK126" s="939"/>
      <c r="AL126" s="939"/>
      <c r="AM126" s="939"/>
      <c r="AN126" s="939"/>
      <c r="AO126" s="939"/>
      <c r="AP126" s="939"/>
      <c r="AQ126" s="939"/>
      <c r="AR126" s="939"/>
      <c r="AS126" s="939"/>
      <c r="AT126" s="939"/>
      <c r="AU126" s="939"/>
      <c r="AV126" s="939"/>
      <c r="AW126" s="939"/>
      <c r="AX126" s="939"/>
      <c r="AY126" s="939"/>
      <c r="AZ126" s="939"/>
      <c r="BA126" s="939"/>
      <c r="BB126" s="939"/>
      <c r="BC126" s="939"/>
      <c r="BD126" s="939"/>
      <c r="BE126" s="939"/>
      <c r="BF126" s="939"/>
      <c r="BG126" s="939"/>
      <c r="BH126" s="939"/>
      <c r="BI126" s="939"/>
      <c r="BJ126" s="939"/>
      <c r="BK126" s="939"/>
      <c r="BL126" s="939"/>
      <c r="BM126" s="939"/>
      <c r="BN126" s="939"/>
      <c r="BO126" s="939"/>
      <c r="BP126" s="939"/>
      <c r="BQ126" s="939"/>
      <c r="BR126" s="939"/>
      <c r="BS126" s="939"/>
      <c r="BT126" s="939"/>
      <c r="BU126" s="939"/>
      <c r="BV126" s="939"/>
      <c r="BW126" s="939"/>
      <c r="BX126" s="939"/>
      <c r="BY126" s="939"/>
      <c r="BZ126" s="939"/>
      <c r="CA126" s="939"/>
      <c r="CB126" s="939"/>
      <c r="CC126" s="939"/>
      <c r="CD126" s="939"/>
      <c r="CE126" s="939"/>
      <c r="CF126" s="939"/>
      <c r="CG126" s="939"/>
      <c r="CH126" s="939"/>
      <c r="CI126" s="939"/>
      <c r="CJ126" s="939"/>
      <c r="CK126" s="939"/>
      <c r="CL126" s="939"/>
      <c r="CM126" s="939"/>
      <c r="CN126" s="939"/>
      <c r="CO126" s="939"/>
      <c r="CP126" s="939"/>
      <c r="CQ126" s="939"/>
      <c r="CR126" s="939"/>
      <c r="CS126" s="939"/>
      <c r="CT126" s="939"/>
      <c r="CU126" s="939"/>
      <c r="CV126" s="939"/>
      <c r="CW126" s="939"/>
      <c r="CX126" s="939"/>
      <c r="CY126" s="939"/>
      <c r="CZ126" s="939"/>
      <c r="DA126" s="939"/>
      <c r="DB126" s="939"/>
      <c r="DC126" s="939"/>
      <c r="DD126" s="939"/>
      <c r="DE126" s="939"/>
      <c r="DF126" s="939"/>
      <c r="DG126" s="939"/>
      <c r="DH126" s="939"/>
      <c r="DI126" s="939"/>
      <c r="DJ126" s="939"/>
      <c r="DK126" s="939"/>
      <c r="DL126" s="939"/>
      <c r="DM126" s="939"/>
      <c r="DN126" s="939"/>
      <c r="DO126" s="939"/>
      <c r="DP126" s="939"/>
      <c r="DQ126" s="939"/>
      <c r="DR126" s="939"/>
      <c r="DS126" s="939"/>
      <c r="DT126" s="939"/>
      <c r="DU126" s="939"/>
      <c r="DV126" s="939"/>
      <c r="DW126" s="939"/>
      <c r="DX126" s="939"/>
      <c r="DY126" s="939"/>
      <c r="DZ126" s="939"/>
      <c r="EA126" s="939"/>
      <c r="EB126" s="939"/>
      <c r="EC126" s="939"/>
      <c r="ED126" s="939"/>
      <c r="EE126" s="939"/>
      <c r="EF126" s="939"/>
      <c r="EG126" s="939"/>
      <c r="EH126" s="939"/>
      <c r="EI126" s="939"/>
      <c r="EJ126" s="939"/>
      <c r="EK126" s="939"/>
      <c r="EL126" s="939"/>
      <c r="EM126" s="939"/>
      <c r="EN126" s="939"/>
      <c r="EO126" s="939"/>
      <c r="EP126" s="939"/>
      <c r="EQ126" s="939"/>
      <c r="ER126" s="939"/>
      <c r="ES126" s="939"/>
      <c r="ET126" s="939"/>
      <c r="EU126" s="939"/>
      <c r="EV126" s="939"/>
      <c r="EW126" s="939"/>
      <c r="EX126" s="939"/>
      <c r="EY126" s="939"/>
      <c r="EZ126" s="939"/>
      <c r="FA126" s="939"/>
      <c r="FB126" s="939"/>
      <c r="FC126" s="939"/>
      <c r="FD126" s="939"/>
      <c r="FE126" s="939"/>
      <c r="FF126" s="939"/>
      <c r="FG126" s="939"/>
      <c r="FH126" s="939"/>
      <c r="FI126" s="939"/>
      <c r="FJ126" s="939"/>
      <c r="FK126" s="939"/>
      <c r="FL126" s="939"/>
      <c r="FM126" s="939"/>
      <c r="FN126" s="939"/>
      <c r="FO126" s="939"/>
      <c r="FP126" s="939"/>
      <c r="FQ126" s="939"/>
      <c r="FR126" s="939"/>
      <c r="FS126" s="939"/>
      <c r="FT126" s="939"/>
      <c r="FU126" s="939"/>
      <c r="FV126" s="939"/>
      <c r="FW126" s="939"/>
      <c r="FX126" s="939"/>
      <c r="FY126" s="939"/>
      <c r="FZ126" s="939"/>
      <c r="GA126" s="939"/>
      <c r="GB126" s="939"/>
      <c r="GC126" s="939"/>
      <c r="GD126" s="939"/>
      <c r="GE126" s="939"/>
      <c r="GF126" s="939"/>
      <c r="GG126" s="939"/>
      <c r="GH126" s="939"/>
      <c r="GI126" s="939"/>
      <c r="GJ126" s="939"/>
      <c r="GK126" s="939"/>
      <c r="GL126" s="939"/>
      <c r="GM126" s="939"/>
      <c r="GN126" s="939"/>
      <c r="GO126" s="939"/>
      <c r="GP126" s="939"/>
      <c r="GQ126" s="939"/>
      <c r="GR126" s="939"/>
      <c r="GS126" s="939"/>
      <c r="GT126" s="939"/>
      <c r="GU126" s="939"/>
      <c r="GV126" s="939"/>
      <c r="GW126" s="939"/>
      <c r="GX126" s="939"/>
      <c r="GY126" s="939"/>
      <c r="GZ126" s="939"/>
      <c r="HA126" s="939"/>
      <c r="HB126" s="939"/>
      <c r="HC126" s="939"/>
      <c r="HD126" s="939"/>
      <c r="HE126" s="939"/>
      <c r="HF126" s="939"/>
      <c r="HG126" s="939"/>
      <c r="HH126" s="939"/>
      <c r="HI126" s="939"/>
      <c r="HJ126" s="939"/>
      <c r="HK126" s="939"/>
      <c r="HL126" s="939"/>
      <c r="HM126" s="939"/>
      <c r="HN126" s="939"/>
      <c r="HO126" s="939"/>
      <c r="HP126" s="939"/>
      <c r="HQ126" s="939"/>
      <c r="HR126" s="939"/>
      <c r="HS126" s="939"/>
      <c r="HT126" s="939"/>
      <c r="HU126" s="939"/>
      <c r="HV126" s="939"/>
      <c r="HW126" s="939"/>
      <c r="HX126" s="939"/>
      <c r="HY126" s="939"/>
      <c r="HZ126" s="939"/>
      <c r="IA126" s="939"/>
      <c r="IB126" s="939"/>
      <c r="IC126" s="939"/>
      <c r="ID126" s="939"/>
      <c r="IE126" s="939"/>
      <c r="IF126" s="939"/>
      <c r="IG126" s="939"/>
      <c r="IH126" s="939"/>
      <c r="II126" s="939"/>
      <c r="IJ126" s="939"/>
      <c r="IK126" s="939"/>
      <c r="IL126" s="939"/>
      <c r="IM126" s="939"/>
      <c r="IN126" s="939"/>
      <c r="IO126" s="939"/>
      <c r="IP126" s="939"/>
      <c r="IQ126" s="939"/>
      <c r="IR126" s="939"/>
      <c r="IS126" s="939"/>
      <c r="IT126" s="939"/>
      <c r="IU126" s="939"/>
      <c r="IV126" s="939"/>
      <c r="IW126" s="939"/>
      <c r="IX126" s="939"/>
      <c r="IY126" s="939"/>
      <c r="IZ126" s="939"/>
      <c r="JA126" s="939"/>
      <c r="JB126" s="939"/>
      <c r="JC126" s="939"/>
      <c r="JD126" s="939"/>
      <c r="JE126" s="939"/>
      <c r="JF126" s="939"/>
      <c r="JG126" s="939"/>
      <c r="JH126" s="939"/>
      <c r="JI126" s="939"/>
      <c r="JJ126" s="939"/>
      <c r="JK126" s="939"/>
      <c r="JL126" s="939"/>
      <c r="JM126" s="939"/>
      <c r="JN126" s="939"/>
      <c r="JO126" s="939"/>
      <c r="JP126" s="939"/>
      <c r="JQ126" s="939"/>
      <c r="JR126" s="939"/>
      <c r="JS126" s="939"/>
      <c r="JT126" s="939"/>
      <c r="JU126" s="939"/>
      <c r="JV126" s="939"/>
      <c r="JW126" s="939"/>
      <c r="JX126" s="939"/>
      <c r="JY126" s="939"/>
      <c r="JZ126" s="939"/>
      <c r="KA126" s="939"/>
      <c r="KB126" s="939"/>
      <c r="KC126" s="939"/>
      <c r="KD126" s="939"/>
      <c r="KE126" s="939"/>
      <c r="KF126" s="939"/>
      <c r="KG126" s="939"/>
      <c r="KH126" s="939"/>
      <c r="KI126" s="939"/>
      <c r="KJ126" s="939"/>
      <c r="KK126" s="939"/>
      <c r="KL126" s="939"/>
      <c r="KM126" s="939"/>
      <c r="KN126" s="939"/>
      <c r="KO126" s="939"/>
      <c r="KP126" s="939"/>
      <c r="KQ126" s="939"/>
      <c r="KR126" s="939"/>
      <c r="KS126" s="939"/>
      <c r="KT126" s="939"/>
      <c r="KU126" s="939"/>
      <c r="KV126" s="939"/>
      <c r="KW126" s="939"/>
      <c r="KX126" s="939"/>
      <c r="KY126" s="939"/>
      <c r="KZ126" s="939"/>
      <c r="LA126" s="939"/>
      <c r="LB126" s="939"/>
      <c r="LC126" s="939"/>
      <c r="LD126" s="939"/>
      <c r="LE126" s="939"/>
      <c r="LF126" s="939"/>
      <c r="LG126" s="939"/>
      <c r="LH126" s="939"/>
      <c r="LI126" s="939"/>
      <c r="LJ126" s="939"/>
      <c r="LK126" s="939"/>
      <c r="LL126" s="939"/>
      <c r="LM126" s="939"/>
      <c r="LN126" s="939"/>
      <c r="LO126" s="939"/>
      <c r="LP126" s="939"/>
      <c r="LQ126" s="939"/>
      <c r="LR126" s="939"/>
      <c r="LS126" s="939"/>
      <c r="LT126" s="939"/>
      <c r="LU126" s="939"/>
      <c r="LV126" s="939"/>
      <c r="LW126" s="939"/>
      <c r="LX126" s="939"/>
      <c r="LY126" s="939"/>
      <c r="LZ126" s="939"/>
      <c r="MA126" s="939"/>
      <c r="MB126" s="939"/>
      <c r="MC126" s="939"/>
      <c r="MD126" s="939"/>
      <c r="ME126" s="939"/>
      <c r="MF126" s="939"/>
      <c r="MG126" s="939"/>
      <c r="MH126" s="939"/>
      <c r="MI126" s="939"/>
      <c r="MJ126" s="939"/>
      <c r="MK126" s="939"/>
      <c r="ML126" s="939"/>
      <c r="MM126" s="939"/>
      <c r="MN126" s="939"/>
      <c r="MO126" s="939"/>
      <c r="MP126" s="939"/>
      <c r="MQ126" s="939"/>
      <c r="MR126" s="939"/>
      <c r="MS126" s="939"/>
      <c r="MT126" s="939"/>
      <c r="MU126" s="939"/>
      <c r="MV126" s="939"/>
      <c r="MW126" s="939"/>
      <c r="MX126" s="939"/>
      <c r="MY126" s="939"/>
      <c r="MZ126" s="939"/>
      <c r="NA126" s="939"/>
      <c r="NB126" s="939"/>
      <c r="NC126" s="939"/>
      <c r="ND126" s="939"/>
      <c r="NE126" s="939"/>
      <c r="NF126" s="939"/>
      <c r="NG126" s="939"/>
      <c r="NH126" s="939"/>
      <c r="NI126" s="939"/>
      <c r="NJ126" s="939"/>
      <c r="NK126" s="939"/>
      <c r="NL126" s="939"/>
      <c r="NM126" s="939"/>
      <c r="NN126" s="939"/>
    </row>
    <row r="127" spans="1:378" s="958" customFormat="1" ht="18.5" hidden="1" outlineLevel="1">
      <c r="A127" s="987" t="str">
        <f t="shared" si="48"/>
        <v>7.13</v>
      </c>
      <c r="B127" s="940" t="s">
        <v>1406</v>
      </c>
      <c r="C127" s="1027" t="s">
        <v>1606</v>
      </c>
      <c r="D127" s="941">
        <v>-15</v>
      </c>
      <c r="E127" s="935"/>
      <c r="F127" s="959">
        <f>G101+D127</f>
        <v>46184</v>
      </c>
      <c r="G127" s="960">
        <f>IF(ISBLANK(F127)," - ",IF(H127=0,F127,WORKDAY.INTL(F127,H127,1,Data!$C$3:$C$57)))</f>
        <v>46206</v>
      </c>
      <c r="H127" s="936">
        <v>15</v>
      </c>
      <c r="I127" s="937">
        <v>0</v>
      </c>
      <c r="J127" s="937">
        <f t="shared" ca="1" si="52"/>
        <v>0</v>
      </c>
      <c r="K127" s="938"/>
      <c r="L127" s="955"/>
      <c r="M127" s="955"/>
      <c r="N127" s="968"/>
      <c r="O127" s="939"/>
      <c r="P127" s="939"/>
      <c r="Q127" s="939"/>
      <c r="R127" s="939"/>
      <c r="S127" s="939"/>
      <c r="T127" s="939"/>
      <c r="U127" s="939"/>
      <c r="V127" s="939"/>
      <c r="W127" s="939"/>
      <c r="X127" s="939"/>
      <c r="Y127" s="939"/>
      <c r="Z127" s="939"/>
      <c r="AA127" s="939"/>
      <c r="AB127" s="939"/>
      <c r="AC127" s="939"/>
      <c r="AD127" s="939"/>
      <c r="AE127" s="939"/>
      <c r="AF127" s="939"/>
      <c r="AG127" s="939"/>
      <c r="AH127" s="939"/>
      <c r="AI127" s="939"/>
      <c r="AJ127" s="939"/>
      <c r="AK127" s="939"/>
      <c r="AL127" s="939"/>
      <c r="AM127" s="939"/>
      <c r="AN127" s="939"/>
      <c r="AO127" s="939"/>
      <c r="AP127" s="939"/>
      <c r="AQ127" s="939"/>
      <c r="AR127" s="939"/>
      <c r="AS127" s="939"/>
      <c r="AT127" s="939"/>
      <c r="AU127" s="939"/>
      <c r="AV127" s="939"/>
      <c r="AW127" s="939"/>
      <c r="AX127" s="939"/>
      <c r="AY127" s="939"/>
      <c r="AZ127" s="939"/>
      <c r="BA127" s="939"/>
      <c r="BB127" s="939"/>
      <c r="BC127" s="939"/>
      <c r="BD127" s="939"/>
      <c r="BE127" s="939"/>
      <c r="BF127" s="939"/>
      <c r="BG127" s="939"/>
      <c r="BH127" s="939"/>
      <c r="BI127" s="939"/>
      <c r="BJ127" s="939"/>
      <c r="BK127" s="939"/>
      <c r="BL127" s="939"/>
      <c r="BM127" s="939"/>
      <c r="BN127" s="939"/>
      <c r="BO127" s="939"/>
      <c r="BP127" s="939"/>
      <c r="BQ127" s="939"/>
      <c r="BR127" s="939"/>
      <c r="BS127" s="939"/>
      <c r="BT127" s="939"/>
      <c r="BU127" s="939"/>
      <c r="BV127" s="939"/>
      <c r="BW127" s="939"/>
      <c r="BX127" s="939"/>
      <c r="BY127" s="939"/>
      <c r="BZ127" s="939"/>
      <c r="CA127" s="939"/>
      <c r="CB127" s="939"/>
      <c r="CC127" s="939"/>
      <c r="CD127" s="939"/>
      <c r="CE127" s="939"/>
      <c r="CF127" s="939"/>
      <c r="CG127" s="939"/>
      <c r="CH127" s="939"/>
      <c r="CI127" s="939"/>
      <c r="CJ127" s="939"/>
      <c r="CK127" s="939"/>
      <c r="CL127" s="939"/>
      <c r="CM127" s="939"/>
      <c r="CN127" s="939"/>
      <c r="CO127" s="939"/>
      <c r="CP127" s="939"/>
      <c r="CQ127" s="939"/>
      <c r="CR127" s="939"/>
      <c r="CS127" s="939"/>
      <c r="CT127" s="939"/>
      <c r="CU127" s="939"/>
      <c r="CV127" s="939"/>
      <c r="CW127" s="939"/>
      <c r="CX127" s="939"/>
      <c r="CY127" s="939"/>
      <c r="CZ127" s="939"/>
      <c r="DA127" s="939"/>
      <c r="DB127" s="939"/>
      <c r="DC127" s="939"/>
      <c r="DD127" s="939"/>
      <c r="DE127" s="939"/>
      <c r="DF127" s="939"/>
      <c r="DG127" s="939"/>
      <c r="DH127" s="939"/>
      <c r="DI127" s="939"/>
      <c r="DJ127" s="939"/>
      <c r="DK127" s="939"/>
      <c r="DL127" s="939"/>
      <c r="DM127" s="939"/>
      <c r="DN127" s="939"/>
      <c r="DO127" s="939"/>
      <c r="DP127" s="939"/>
      <c r="DQ127" s="939"/>
      <c r="DR127" s="939"/>
      <c r="DS127" s="939"/>
      <c r="DT127" s="939"/>
      <c r="DU127" s="939"/>
      <c r="DV127" s="939"/>
      <c r="DW127" s="939"/>
      <c r="DX127" s="939"/>
      <c r="DY127" s="939"/>
      <c r="DZ127" s="939"/>
      <c r="EA127" s="939"/>
      <c r="EB127" s="939"/>
      <c r="EC127" s="939"/>
      <c r="ED127" s="939"/>
      <c r="EE127" s="939"/>
      <c r="EF127" s="939"/>
      <c r="EG127" s="939"/>
      <c r="EH127" s="939"/>
      <c r="EI127" s="939"/>
      <c r="EJ127" s="939"/>
      <c r="EK127" s="939"/>
      <c r="EL127" s="939"/>
      <c r="EM127" s="939"/>
      <c r="EN127" s="939"/>
      <c r="EO127" s="939"/>
      <c r="EP127" s="939"/>
      <c r="EQ127" s="939"/>
      <c r="ER127" s="939"/>
      <c r="ES127" s="939"/>
      <c r="ET127" s="939"/>
      <c r="EU127" s="939"/>
      <c r="EV127" s="939"/>
      <c r="EW127" s="939"/>
      <c r="EX127" s="939"/>
      <c r="EY127" s="939"/>
      <c r="EZ127" s="939"/>
      <c r="FA127" s="939"/>
      <c r="FB127" s="939"/>
      <c r="FC127" s="939"/>
      <c r="FD127" s="939"/>
      <c r="FE127" s="939"/>
      <c r="FF127" s="939"/>
      <c r="FG127" s="939"/>
      <c r="FH127" s="939"/>
      <c r="FI127" s="939"/>
      <c r="FJ127" s="939"/>
      <c r="FK127" s="939"/>
      <c r="FL127" s="939"/>
      <c r="FM127" s="939"/>
      <c r="FN127" s="939"/>
      <c r="FO127" s="939"/>
      <c r="FP127" s="939"/>
      <c r="FQ127" s="939"/>
      <c r="FR127" s="939"/>
      <c r="FS127" s="939"/>
      <c r="FT127" s="939"/>
      <c r="FU127" s="939"/>
      <c r="FV127" s="939"/>
      <c r="FW127" s="939"/>
      <c r="FX127" s="939"/>
      <c r="FY127" s="939"/>
      <c r="FZ127" s="939"/>
      <c r="GA127" s="939"/>
      <c r="GB127" s="939"/>
      <c r="GC127" s="939"/>
      <c r="GD127" s="939"/>
      <c r="GE127" s="939"/>
      <c r="GF127" s="939"/>
      <c r="GG127" s="939"/>
      <c r="GH127" s="939"/>
      <c r="GI127" s="939"/>
      <c r="GJ127" s="939"/>
      <c r="GK127" s="939"/>
      <c r="GL127" s="939"/>
      <c r="GM127" s="939"/>
      <c r="GN127" s="939"/>
      <c r="GO127" s="939"/>
      <c r="GP127" s="939"/>
      <c r="GQ127" s="939"/>
      <c r="GR127" s="939"/>
      <c r="GS127" s="939"/>
      <c r="GT127" s="939"/>
      <c r="GU127" s="939"/>
      <c r="GV127" s="939"/>
      <c r="GW127" s="939"/>
      <c r="GX127" s="939"/>
      <c r="GY127" s="939"/>
      <c r="GZ127" s="939"/>
      <c r="HA127" s="939"/>
      <c r="HB127" s="939"/>
      <c r="HC127" s="939"/>
      <c r="HD127" s="939"/>
      <c r="HE127" s="939"/>
      <c r="HF127" s="939"/>
      <c r="HG127" s="939"/>
      <c r="HH127" s="939"/>
      <c r="HI127" s="939"/>
      <c r="HJ127" s="939"/>
      <c r="HK127" s="939"/>
      <c r="HL127" s="939"/>
      <c r="HM127" s="939"/>
      <c r="HN127" s="939"/>
      <c r="HO127" s="939"/>
      <c r="HP127" s="939"/>
      <c r="HQ127" s="939"/>
      <c r="HR127" s="939"/>
      <c r="HS127" s="939"/>
      <c r="HT127" s="939"/>
      <c r="HU127" s="939"/>
      <c r="HV127" s="939"/>
      <c r="HW127" s="939"/>
      <c r="HX127" s="939"/>
      <c r="HY127" s="939"/>
      <c r="HZ127" s="939"/>
      <c r="IA127" s="939"/>
      <c r="IB127" s="939"/>
      <c r="IC127" s="939"/>
      <c r="ID127" s="939"/>
      <c r="IE127" s="939"/>
      <c r="IF127" s="939"/>
      <c r="IG127" s="939"/>
      <c r="IH127" s="939"/>
      <c r="II127" s="939"/>
      <c r="IJ127" s="939"/>
      <c r="IK127" s="939"/>
      <c r="IL127" s="939"/>
      <c r="IM127" s="939"/>
      <c r="IN127" s="939"/>
      <c r="IO127" s="939"/>
      <c r="IP127" s="939"/>
      <c r="IQ127" s="939"/>
      <c r="IR127" s="939"/>
      <c r="IS127" s="939"/>
      <c r="IT127" s="939"/>
      <c r="IU127" s="939"/>
      <c r="IV127" s="939"/>
      <c r="IW127" s="939"/>
      <c r="IX127" s="939"/>
      <c r="IY127" s="939"/>
      <c r="IZ127" s="939"/>
      <c r="JA127" s="939"/>
      <c r="JB127" s="939"/>
      <c r="JC127" s="939"/>
      <c r="JD127" s="939"/>
      <c r="JE127" s="939"/>
      <c r="JF127" s="939"/>
      <c r="JG127" s="939"/>
      <c r="JH127" s="939"/>
      <c r="JI127" s="939"/>
      <c r="JJ127" s="939"/>
      <c r="JK127" s="939"/>
      <c r="JL127" s="939"/>
      <c r="JM127" s="939"/>
      <c r="JN127" s="939"/>
      <c r="JO127" s="939"/>
      <c r="JP127" s="939"/>
      <c r="JQ127" s="939"/>
      <c r="JR127" s="939"/>
      <c r="JS127" s="939"/>
      <c r="JT127" s="939"/>
      <c r="JU127" s="939"/>
      <c r="JV127" s="939"/>
      <c r="JW127" s="939"/>
      <c r="JX127" s="939"/>
      <c r="JY127" s="939"/>
      <c r="JZ127" s="939"/>
      <c r="KA127" s="939"/>
      <c r="KB127" s="939"/>
      <c r="KC127" s="939"/>
      <c r="KD127" s="939"/>
      <c r="KE127" s="939"/>
      <c r="KF127" s="939"/>
      <c r="KG127" s="939"/>
      <c r="KH127" s="939"/>
      <c r="KI127" s="939"/>
      <c r="KJ127" s="939"/>
      <c r="KK127" s="939"/>
      <c r="KL127" s="939"/>
      <c r="KM127" s="939"/>
      <c r="KN127" s="939"/>
      <c r="KO127" s="939"/>
      <c r="KP127" s="939"/>
      <c r="KQ127" s="939"/>
      <c r="KR127" s="939"/>
      <c r="KS127" s="939"/>
      <c r="KT127" s="939"/>
      <c r="KU127" s="939"/>
      <c r="KV127" s="939"/>
      <c r="KW127" s="939"/>
      <c r="KX127" s="939"/>
      <c r="KY127" s="939"/>
      <c r="KZ127" s="939"/>
      <c r="LA127" s="939"/>
      <c r="LB127" s="939"/>
      <c r="LC127" s="939"/>
      <c r="LD127" s="939"/>
      <c r="LE127" s="939"/>
      <c r="LF127" s="939"/>
      <c r="LG127" s="939"/>
      <c r="LH127" s="939"/>
      <c r="LI127" s="939"/>
      <c r="LJ127" s="939"/>
      <c r="LK127" s="939"/>
      <c r="LL127" s="939"/>
      <c r="LM127" s="939"/>
      <c r="LN127" s="939"/>
      <c r="LO127" s="939"/>
      <c r="LP127" s="939"/>
      <c r="LQ127" s="939"/>
      <c r="LR127" s="939"/>
      <c r="LS127" s="939"/>
      <c r="LT127" s="939"/>
      <c r="LU127" s="939"/>
      <c r="LV127" s="939"/>
      <c r="LW127" s="939"/>
      <c r="LX127" s="939"/>
      <c r="LY127" s="939"/>
      <c r="LZ127" s="939"/>
      <c r="MA127" s="939"/>
      <c r="MB127" s="939"/>
      <c r="MC127" s="939"/>
      <c r="MD127" s="939"/>
      <c r="ME127" s="939"/>
      <c r="MF127" s="939"/>
      <c r="MG127" s="939"/>
      <c r="MH127" s="939"/>
      <c r="MI127" s="939"/>
      <c r="MJ127" s="939"/>
      <c r="MK127" s="939"/>
      <c r="ML127" s="939"/>
      <c r="MM127" s="939"/>
      <c r="MN127" s="939"/>
      <c r="MO127" s="939"/>
      <c r="MP127" s="939"/>
      <c r="MQ127" s="939"/>
      <c r="MR127" s="939"/>
      <c r="MS127" s="939"/>
      <c r="MT127" s="939"/>
      <c r="MU127" s="939"/>
      <c r="MV127" s="939"/>
      <c r="MW127" s="939"/>
      <c r="MX127" s="939"/>
      <c r="MY127" s="939"/>
      <c r="MZ127" s="939"/>
      <c r="NA127" s="939"/>
      <c r="NB127" s="939"/>
      <c r="NC127" s="939"/>
      <c r="ND127" s="939"/>
      <c r="NE127" s="939"/>
      <c r="NF127" s="939"/>
      <c r="NG127" s="939"/>
      <c r="NH127" s="939"/>
      <c r="NI127" s="939"/>
      <c r="NJ127" s="939"/>
      <c r="NK127" s="939"/>
      <c r="NL127" s="939"/>
      <c r="NM127" s="939"/>
      <c r="NN127" s="939"/>
    </row>
    <row r="128" spans="1:378" s="958" customFormat="1" ht="18.5" hidden="1" outlineLevel="1">
      <c r="A128" s="987" t="str">
        <f t="shared" si="48"/>
        <v>7.14</v>
      </c>
      <c r="B128" s="940" t="s">
        <v>1407</v>
      </c>
      <c r="C128" s="1027" t="s">
        <v>1606</v>
      </c>
      <c r="D128" s="941"/>
      <c r="E128" s="935"/>
      <c r="F128" s="959">
        <f>G127</f>
        <v>46206</v>
      </c>
      <c r="G128" s="960">
        <f>IF(ISBLANK(F128)," - ",IF(H128=0,F128,WORKDAY.INTL(F128,H128,1,Data!$C$3:$C$57)))</f>
        <v>46213</v>
      </c>
      <c r="H128" s="936">
        <v>5</v>
      </c>
      <c r="I128" s="937">
        <v>0</v>
      </c>
      <c r="J128" s="937">
        <f t="shared" ca="1" si="52"/>
        <v>0</v>
      </c>
      <c r="K128" s="938"/>
      <c r="L128" s="955"/>
      <c r="M128" s="955"/>
      <c r="N128" s="968"/>
      <c r="O128" s="939"/>
      <c r="P128" s="939"/>
      <c r="Q128" s="939"/>
      <c r="R128" s="939"/>
      <c r="S128" s="939"/>
      <c r="T128" s="939"/>
      <c r="U128" s="939"/>
      <c r="V128" s="939"/>
      <c r="W128" s="939"/>
      <c r="X128" s="939"/>
      <c r="Y128" s="939"/>
      <c r="Z128" s="939"/>
      <c r="AA128" s="939"/>
      <c r="AB128" s="939"/>
      <c r="AC128" s="939"/>
      <c r="AD128" s="939"/>
      <c r="AE128" s="939"/>
      <c r="AF128" s="939"/>
      <c r="AG128" s="939"/>
      <c r="AH128" s="939"/>
      <c r="AI128" s="939"/>
      <c r="AJ128" s="939"/>
      <c r="AK128" s="939"/>
      <c r="AL128" s="939"/>
      <c r="AM128" s="939"/>
      <c r="AN128" s="939"/>
      <c r="AO128" s="939"/>
      <c r="AP128" s="939"/>
      <c r="AQ128" s="939"/>
      <c r="AR128" s="939"/>
      <c r="AS128" s="939"/>
      <c r="AT128" s="939"/>
      <c r="AU128" s="939"/>
      <c r="AV128" s="939"/>
      <c r="AW128" s="939"/>
      <c r="AX128" s="939"/>
      <c r="AY128" s="939"/>
      <c r="AZ128" s="939"/>
      <c r="BA128" s="939"/>
      <c r="BB128" s="939"/>
      <c r="BC128" s="939"/>
      <c r="BD128" s="939"/>
      <c r="BE128" s="939"/>
      <c r="BF128" s="939"/>
      <c r="BG128" s="939"/>
      <c r="BH128" s="939"/>
      <c r="BI128" s="939"/>
      <c r="BJ128" s="939"/>
      <c r="BK128" s="939"/>
      <c r="BL128" s="939"/>
      <c r="BM128" s="939"/>
      <c r="BN128" s="939"/>
      <c r="BO128" s="939"/>
      <c r="BP128" s="939"/>
      <c r="BQ128" s="939"/>
      <c r="BR128" s="939"/>
      <c r="BS128" s="939"/>
      <c r="BT128" s="939"/>
      <c r="BU128" s="939"/>
      <c r="BV128" s="939"/>
      <c r="BW128" s="939"/>
      <c r="BX128" s="939"/>
      <c r="BY128" s="939"/>
      <c r="BZ128" s="939"/>
      <c r="CA128" s="939"/>
      <c r="CB128" s="939"/>
      <c r="CC128" s="939"/>
      <c r="CD128" s="939"/>
      <c r="CE128" s="939"/>
      <c r="CF128" s="939"/>
      <c r="CG128" s="939"/>
      <c r="CH128" s="939"/>
      <c r="CI128" s="939"/>
      <c r="CJ128" s="939"/>
      <c r="CK128" s="939"/>
      <c r="CL128" s="939"/>
      <c r="CM128" s="939"/>
      <c r="CN128" s="939"/>
      <c r="CO128" s="939"/>
      <c r="CP128" s="939"/>
      <c r="CQ128" s="939"/>
      <c r="CR128" s="939"/>
      <c r="CS128" s="939"/>
      <c r="CT128" s="939"/>
      <c r="CU128" s="939"/>
      <c r="CV128" s="939"/>
      <c r="CW128" s="939"/>
      <c r="CX128" s="939"/>
      <c r="CY128" s="939"/>
      <c r="CZ128" s="939"/>
      <c r="DA128" s="939"/>
      <c r="DB128" s="939"/>
      <c r="DC128" s="939"/>
      <c r="DD128" s="939"/>
      <c r="DE128" s="939"/>
      <c r="DF128" s="939"/>
      <c r="DG128" s="939"/>
      <c r="DH128" s="939"/>
      <c r="DI128" s="939"/>
      <c r="DJ128" s="939"/>
      <c r="DK128" s="939"/>
      <c r="DL128" s="939"/>
      <c r="DM128" s="939"/>
      <c r="DN128" s="939"/>
      <c r="DO128" s="939"/>
      <c r="DP128" s="939"/>
      <c r="DQ128" s="939"/>
      <c r="DR128" s="939"/>
      <c r="DS128" s="939"/>
      <c r="DT128" s="939"/>
      <c r="DU128" s="939"/>
      <c r="DV128" s="939"/>
      <c r="DW128" s="939"/>
      <c r="DX128" s="939"/>
      <c r="DY128" s="939"/>
      <c r="DZ128" s="939"/>
      <c r="EA128" s="939"/>
      <c r="EB128" s="939"/>
      <c r="EC128" s="939"/>
      <c r="ED128" s="939"/>
      <c r="EE128" s="939"/>
      <c r="EF128" s="939"/>
      <c r="EG128" s="939"/>
      <c r="EH128" s="939"/>
      <c r="EI128" s="939"/>
      <c r="EJ128" s="939"/>
      <c r="EK128" s="939"/>
      <c r="EL128" s="939"/>
      <c r="EM128" s="939"/>
      <c r="EN128" s="939"/>
      <c r="EO128" s="939"/>
      <c r="EP128" s="939"/>
      <c r="EQ128" s="939"/>
      <c r="ER128" s="939"/>
      <c r="ES128" s="939"/>
      <c r="ET128" s="939"/>
      <c r="EU128" s="939"/>
      <c r="EV128" s="939"/>
      <c r="EW128" s="939"/>
      <c r="EX128" s="939"/>
      <c r="EY128" s="939"/>
      <c r="EZ128" s="939"/>
      <c r="FA128" s="939"/>
      <c r="FB128" s="939"/>
      <c r="FC128" s="939"/>
      <c r="FD128" s="939"/>
      <c r="FE128" s="939"/>
      <c r="FF128" s="939"/>
      <c r="FG128" s="939"/>
      <c r="FH128" s="939"/>
      <c r="FI128" s="939"/>
      <c r="FJ128" s="939"/>
      <c r="FK128" s="939"/>
      <c r="FL128" s="939"/>
      <c r="FM128" s="939"/>
      <c r="FN128" s="939"/>
      <c r="FO128" s="939"/>
      <c r="FP128" s="939"/>
      <c r="FQ128" s="939"/>
      <c r="FR128" s="939"/>
      <c r="FS128" s="939"/>
      <c r="FT128" s="939"/>
      <c r="FU128" s="939"/>
      <c r="FV128" s="939"/>
      <c r="FW128" s="939"/>
      <c r="FX128" s="939"/>
      <c r="FY128" s="939"/>
      <c r="FZ128" s="939"/>
      <c r="GA128" s="939"/>
      <c r="GB128" s="939"/>
      <c r="GC128" s="939"/>
      <c r="GD128" s="939"/>
      <c r="GE128" s="939"/>
      <c r="GF128" s="939"/>
      <c r="GG128" s="939"/>
      <c r="GH128" s="939"/>
      <c r="GI128" s="939"/>
      <c r="GJ128" s="939"/>
      <c r="GK128" s="939"/>
      <c r="GL128" s="939"/>
      <c r="GM128" s="939"/>
      <c r="GN128" s="939"/>
      <c r="GO128" s="939"/>
      <c r="GP128" s="939"/>
      <c r="GQ128" s="939"/>
      <c r="GR128" s="939"/>
      <c r="GS128" s="939"/>
      <c r="GT128" s="939"/>
      <c r="GU128" s="939"/>
      <c r="GV128" s="939"/>
      <c r="GW128" s="939"/>
      <c r="GX128" s="939"/>
      <c r="GY128" s="939"/>
      <c r="GZ128" s="939"/>
      <c r="HA128" s="939"/>
      <c r="HB128" s="939"/>
      <c r="HC128" s="939"/>
      <c r="HD128" s="939"/>
      <c r="HE128" s="939"/>
      <c r="HF128" s="939"/>
      <c r="HG128" s="939"/>
      <c r="HH128" s="939"/>
      <c r="HI128" s="939"/>
      <c r="HJ128" s="939"/>
      <c r="HK128" s="939"/>
      <c r="HL128" s="939"/>
      <c r="HM128" s="939"/>
      <c r="HN128" s="939"/>
      <c r="HO128" s="939"/>
      <c r="HP128" s="939"/>
      <c r="HQ128" s="939"/>
      <c r="HR128" s="939"/>
      <c r="HS128" s="939"/>
      <c r="HT128" s="939"/>
      <c r="HU128" s="939"/>
      <c r="HV128" s="939"/>
      <c r="HW128" s="939"/>
      <c r="HX128" s="939"/>
      <c r="HY128" s="939"/>
      <c r="HZ128" s="939"/>
      <c r="IA128" s="939"/>
      <c r="IB128" s="939"/>
      <c r="IC128" s="939"/>
      <c r="ID128" s="939"/>
      <c r="IE128" s="939"/>
      <c r="IF128" s="939"/>
      <c r="IG128" s="939"/>
      <c r="IH128" s="939"/>
      <c r="II128" s="939"/>
      <c r="IJ128" s="939"/>
      <c r="IK128" s="939"/>
      <c r="IL128" s="939"/>
      <c r="IM128" s="939"/>
      <c r="IN128" s="939"/>
      <c r="IO128" s="939"/>
      <c r="IP128" s="939"/>
      <c r="IQ128" s="939"/>
      <c r="IR128" s="939"/>
      <c r="IS128" s="939"/>
      <c r="IT128" s="939"/>
      <c r="IU128" s="939"/>
      <c r="IV128" s="939"/>
      <c r="IW128" s="939"/>
      <c r="IX128" s="939"/>
      <c r="IY128" s="939"/>
      <c r="IZ128" s="939"/>
      <c r="JA128" s="939"/>
      <c r="JB128" s="939"/>
      <c r="JC128" s="939"/>
      <c r="JD128" s="939"/>
      <c r="JE128" s="939"/>
      <c r="JF128" s="939"/>
      <c r="JG128" s="939"/>
      <c r="JH128" s="939"/>
      <c r="JI128" s="939"/>
      <c r="JJ128" s="939"/>
      <c r="JK128" s="939"/>
      <c r="JL128" s="939"/>
      <c r="JM128" s="939"/>
      <c r="JN128" s="939"/>
      <c r="JO128" s="939"/>
      <c r="JP128" s="939"/>
      <c r="JQ128" s="939"/>
      <c r="JR128" s="939"/>
      <c r="JS128" s="939"/>
      <c r="JT128" s="939"/>
      <c r="JU128" s="939"/>
      <c r="JV128" s="939"/>
      <c r="JW128" s="939"/>
      <c r="JX128" s="939"/>
      <c r="JY128" s="939"/>
      <c r="JZ128" s="939"/>
      <c r="KA128" s="939"/>
      <c r="KB128" s="939"/>
      <c r="KC128" s="939"/>
      <c r="KD128" s="939"/>
      <c r="KE128" s="939"/>
      <c r="KF128" s="939"/>
      <c r="KG128" s="939"/>
      <c r="KH128" s="939"/>
      <c r="KI128" s="939"/>
      <c r="KJ128" s="939"/>
      <c r="KK128" s="939"/>
      <c r="KL128" s="939"/>
      <c r="KM128" s="939"/>
      <c r="KN128" s="939"/>
      <c r="KO128" s="939"/>
      <c r="KP128" s="939"/>
      <c r="KQ128" s="939"/>
      <c r="KR128" s="939"/>
      <c r="KS128" s="939"/>
      <c r="KT128" s="939"/>
      <c r="KU128" s="939"/>
      <c r="KV128" s="939"/>
      <c r="KW128" s="939"/>
      <c r="KX128" s="939"/>
      <c r="KY128" s="939"/>
      <c r="KZ128" s="939"/>
      <c r="LA128" s="939"/>
      <c r="LB128" s="939"/>
      <c r="LC128" s="939"/>
      <c r="LD128" s="939"/>
      <c r="LE128" s="939"/>
      <c r="LF128" s="939"/>
      <c r="LG128" s="939"/>
      <c r="LH128" s="939"/>
      <c r="LI128" s="939"/>
      <c r="LJ128" s="939"/>
      <c r="LK128" s="939"/>
      <c r="LL128" s="939"/>
      <c r="LM128" s="939"/>
      <c r="LN128" s="939"/>
      <c r="LO128" s="939"/>
      <c r="LP128" s="939"/>
      <c r="LQ128" s="939"/>
      <c r="LR128" s="939"/>
      <c r="LS128" s="939"/>
      <c r="LT128" s="939"/>
      <c r="LU128" s="939"/>
      <c r="LV128" s="939"/>
      <c r="LW128" s="939"/>
      <c r="LX128" s="939"/>
      <c r="LY128" s="939"/>
      <c r="LZ128" s="939"/>
      <c r="MA128" s="939"/>
      <c r="MB128" s="939"/>
      <c r="MC128" s="939"/>
      <c r="MD128" s="939"/>
      <c r="ME128" s="939"/>
      <c r="MF128" s="939"/>
      <c r="MG128" s="939"/>
      <c r="MH128" s="939"/>
      <c r="MI128" s="939"/>
      <c r="MJ128" s="939"/>
      <c r="MK128" s="939"/>
      <c r="ML128" s="939"/>
      <c r="MM128" s="939"/>
      <c r="MN128" s="939"/>
      <c r="MO128" s="939"/>
      <c r="MP128" s="939"/>
      <c r="MQ128" s="939"/>
      <c r="MR128" s="939"/>
      <c r="MS128" s="939"/>
      <c r="MT128" s="939"/>
      <c r="MU128" s="939"/>
      <c r="MV128" s="939"/>
      <c r="MW128" s="939"/>
      <c r="MX128" s="939"/>
      <c r="MY128" s="939"/>
      <c r="MZ128" s="939"/>
      <c r="NA128" s="939"/>
      <c r="NB128" s="939"/>
      <c r="NC128" s="939"/>
      <c r="ND128" s="939"/>
      <c r="NE128" s="939"/>
      <c r="NF128" s="939"/>
      <c r="NG128" s="939"/>
      <c r="NH128" s="939"/>
      <c r="NI128" s="939"/>
      <c r="NJ128" s="939"/>
      <c r="NK128" s="939"/>
      <c r="NL128" s="939"/>
      <c r="NM128" s="939"/>
      <c r="NN128" s="939"/>
    </row>
    <row r="129" spans="1:378" s="958" customFormat="1" ht="18.5" hidden="1" outlineLevel="1">
      <c r="A129" s="987" t="str">
        <f t="shared" si="48"/>
        <v>7.15</v>
      </c>
      <c r="B129" s="964" t="s">
        <v>716</v>
      </c>
      <c r="C129" s="1027"/>
      <c r="D129" s="941"/>
      <c r="E129" s="935"/>
      <c r="F129" s="959"/>
      <c r="G129" s="960"/>
      <c r="H129" s="936"/>
      <c r="I129" s="937"/>
      <c r="J129" s="937"/>
      <c r="K129" s="938"/>
      <c r="L129" s="955"/>
      <c r="M129" s="955"/>
      <c r="N129" s="968"/>
      <c r="O129" s="939"/>
      <c r="P129" s="939"/>
      <c r="Q129" s="939"/>
      <c r="R129" s="939"/>
      <c r="S129" s="939"/>
      <c r="T129" s="939"/>
      <c r="U129" s="939"/>
      <c r="V129" s="939"/>
      <c r="W129" s="939"/>
      <c r="X129" s="939"/>
      <c r="Y129" s="939"/>
      <c r="Z129" s="939"/>
      <c r="AA129" s="939"/>
      <c r="AB129" s="939"/>
      <c r="AC129" s="939"/>
      <c r="AD129" s="939"/>
      <c r="AE129" s="939"/>
      <c r="AF129" s="939"/>
      <c r="AG129" s="939"/>
      <c r="AH129" s="939"/>
      <c r="AI129" s="939"/>
      <c r="AJ129" s="939"/>
      <c r="AK129" s="939"/>
      <c r="AL129" s="939"/>
      <c r="AM129" s="939"/>
      <c r="AN129" s="939"/>
      <c r="AO129" s="939"/>
      <c r="AP129" s="939"/>
      <c r="AQ129" s="939"/>
      <c r="AR129" s="939"/>
      <c r="AS129" s="939"/>
      <c r="AT129" s="939"/>
      <c r="AU129" s="939"/>
      <c r="AV129" s="939"/>
      <c r="AW129" s="939"/>
      <c r="AX129" s="939"/>
      <c r="AY129" s="939"/>
      <c r="AZ129" s="939"/>
      <c r="BA129" s="939"/>
      <c r="BB129" s="939"/>
      <c r="BC129" s="939"/>
      <c r="BD129" s="939"/>
      <c r="BE129" s="939"/>
      <c r="BF129" s="939"/>
      <c r="BG129" s="939"/>
      <c r="BH129" s="939"/>
      <c r="BI129" s="939"/>
      <c r="BJ129" s="939"/>
      <c r="BK129" s="939"/>
      <c r="BL129" s="939"/>
      <c r="BM129" s="939"/>
      <c r="BN129" s="939"/>
      <c r="BO129" s="939"/>
      <c r="BP129" s="939"/>
      <c r="BQ129" s="939"/>
      <c r="BR129" s="939"/>
      <c r="BS129" s="939"/>
      <c r="BT129" s="939"/>
      <c r="BU129" s="939"/>
      <c r="BV129" s="939"/>
      <c r="BW129" s="939"/>
      <c r="BX129" s="939"/>
      <c r="BY129" s="939"/>
      <c r="BZ129" s="939"/>
      <c r="CA129" s="939"/>
      <c r="CB129" s="939"/>
      <c r="CC129" s="939"/>
      <c r="CD129" s="939"/>
      <c r="CE129" s="939"/>
      <c r="CF129" s="939"/>
      <c r="CG129" s="939"/>
      <c r="CH129" s="939"/>
      <c r="CI129" s="939"/>
      <c r="CJ129" s="939"/>
      <c r="CK129" s="939"/>
      <c r="CL129" s="939"/>
      <c r="CM129" s="939"/>
      <c r="CN129" s="939"/>
      <c r="CO129" s="939"/>
      <c r="CP129" s="939"/>
      <c r="CQ129" s="939"/>
      <c r="CR129" s="939"/>
      <c r="CS129" s="939"/>
      <c r="CT129" s="939"/>
      <c r="CU129" s="939"/>
      <c r="CV129" s="939"/>
      <c r="CW129" s="939"/>
      <c r="CX129" s="939"/>
      <c r="CY129" s="939"/>
      <c r="CZ129" s="939"/>
      <c r="DA129" s="939"/>
      <c r="DB129" s="939"/>
      <c r="DC129" s="939"/>
      <c r="DD129" s="939"/>
      <c r="DE129" s="939"/>
      <c r="DF129" s="939"/>
      <c r="DG129" s="939"/>
      <c r="DH129" s="939"/>
      <c r="DI129" s="939"/>
      <c r="DJ129" s="939"/>
      <c r="DK129" s="939"/>
      <c r="DL129" s="939"/>
      <c r="DM129" s="939"/>
      <c r="DN129" s="939"/>
      <c r="DO129" s="939"/>
      <c r="DP129" s="939"/>
      <c r="DQ129" s="939"/>
      <c r="DR129" s="939"/>
      <c r="DS129" s="939"/>
      <c r="DT129" s="939"/>
      <c r="DU129" s="939"/>
      <c r="DV129" s="939"/>
      <c r="DW129" s="939"/>
      <c r="DX129" s="939"/>
      <c r="DY129" s="939"/>
      <c r="DZ129" s="939"/>
      <c r="EA129" s="939"/>
      <c r="EB129" s="939"/>
      <c r="EC129" s="939"/>
      <c r="ED129" s="939"/>
      <c r="EE129" s="939"/>
      <c r="EF129" s="939"/>
      <c r="EG129" s="939"/>
      <c r="EH129" s="939"/>
      <c r="EI129" s="939"/>
      <c r="EJ129" s="939"/>
      <c r="EK129" s="939"/>
      <c r="EL129" s="939"/>
      <c r="EM129" s="939"/>
      <c r="EN129" s="939"/>
      <c r="EO129" s="939"/>
      <c r="EP129" s="939"/>
      <c r="EQ129" s="939"/>
      <c r="ER129" s="939"/>
      <c r="ES129" s="939"/>
      <c r="ET129" s="939"/>
      <c r="EU129" s="939"/>
      <c r="EV129" s="939"/>
      <c r="EW129" s="939"/>
      <c r="EX129" s="939"/>
      <c r="EY129" s="939"/>
      <c r="EZ129" s="939"/>
      <c r="FA129" s="939"/>
      <c r="FB129" s="939"/>
      <c r="FC129" s="939"/>
      <c r="FD129" s="939"/>
      <c r="FE129" s="939"/>
      <c r="FF129" s="939"/>
      <c r="FG129" s="939"/>
      <c r="FH129" s="939"/>
      <c r="FI129" s="939"/>
      <c r="FJ129" s="939"/>
      <c r="FK129" s="939"/>
      <c r="FL129" s="939"/>
      <c r="FM129" s="939"/>
      <c r="FN129" s="939"/>
      <c r="FO129" s="939"/>
      <c r="FP129" s="939"/>
      <c r="FQ129" s="939"/>
      <c r="FR129" s="939"/>
      <c r="FS129" s="939"/>
      <c r="FT129" s="939"/>
      <c r="FU129" s="939"/>
      <c r="FV129" s="939"/>
      <c r="FW129" s="939"/>
      <c r="FX129" s="939"/>
      <c r="FY129" s="939"/>
      <c r="FZ129" s="939"/>
      <c r="GA129" s="939"/>
      <c r="GB129" s="939"/>
      <c r="GC129" s="939"/>
      <c r="GD129" s="939"/>
      <c r="GE129" s="939"/>
      <c r="GF129" s="939"/>
      <c r="GG129" s="939"/>
      <c r="GH129" s="939"/>
      <c r="GI129" s="939"/>
      <c r="GJ129" s="939"/>
      <c r="GK129" s="939"/>
      <c r="GL129" s="939"/>
      <c r="GM129" s="939"/>
      <c r="GN129" s="939"/>
      <c r="GO129" s="939"/>
      <c r="GP129" s="939"/>
      <c r="GQ129" s="939"/>
      <c r="GR129" s="939"/>
      <c r="GS129" s="939"/>
      <c r="GT129" s="939"/>
      <c r="GU129" s="939"/>
      <c r="GV129" s="939"/>
      <c r="GW129" s="939"/>
      <c r="GX129" s="939"/>
      <c r="GY129" s="939"/>
      <c r="GZ129" s="939"/>
      <c r="HA129" s="939"/>
      <c r="HB129" s="939"/>
      <c r="HC129" s="939"/>
      <c r="HD129" s="939"/>
      <c r="HE129" s="939"/>
      <c r="HF129" s="939"/>
      <c r="HG129" s="939"/>
      <c r="HH129" s="939"/>
      <c r="HI129" s="939"/>
      <c r="HJ129" s="939"/>
      <c r="HK129" s="939"/>
      <c r="HL129" s="939"/>
      <c r="HM129" s="939"/>
      <c r="HN129" s="939"/>
      <c r="HO129" s="939"/>
      <c r="HP129" s="939"/>
      <c r="HQ129" s="939"/>
      <c r="HR129" s="939"/>
      <c r="HS129" s="939"/>
      <c r="HT129" s="939"/>
      <c r="HU129" s="939"/>
      <c r="HV129" s="939"/>
      <c r="HW129" s="939"/>
      <c r="HX129" s="939"/>
      <c r="HY129" s="939"/>
      <c r="HZ129" s="939"/>
      <c r="IA129" s="939"/>
      <c r="IB129" s="939"/>
      <c r="IC129" s="939"/>
      <c r="ID129" s="939"/>
      <c r="IE129" s="939"/>
      <c r="IF129" s="939"/>
      <c r="IG129" s="939"/>
      <c r="IH129" s="939"/>
      <c r="II129" s="939"/>
      <c r="IJ129" s="939"/>
      <c r="IK129" s="939"/>
      <c r="IL129" s="939"/>
      <c r="IM129" s="939"/>
      <c r="IN129" s="939"/>
      <c r="IO129" s="939"/>
      <c r="IP129" s="939"/>
      <c r="IQ129" s="939"/>
      <c r="IR129" s="939"/>
      <c r="IS129" s="939"/>
      <c r="IT129" s="939"/>
      <c r="IU129" s="939"/>
      <c r="IV129" s="939"/>
      <c r="IW129" s="939"/>
      <c r="IX129" s="939"/>
      <c r="IY129" s="939"/>
      <c r="IZ129" s="939"/>
      <c r="JA129" s="939"/>
      <c r="JB129" s="939"/>
      <c r="JC129" s="939"/>
      <c r="JD129" s="939"/>
      <c r="JE129" s="939"/>
      <c r="JF129" s="939"/>
      <c r="JG129" s="939"/>
      <c r="JH129" s="939"/>
      <c r="JI129" s="939"/>
      <c r="JJ129" s="939"/>
      <c r="JK129" s="939"/>
      <c r="JL129" s="939"/>
      <c r="JM129" s="939"/>
      <c r="JN129" s="939"/>
      <c r="JO129" s="939"/>
      <c r="JP129" s="939"/>
      <c r="JQ129" s="939"/>
      <c r="JR129" s="939"/>
      <c r="JS129" s="939"/>
      <c r="JT129" s="939"/>
      <c r="JU129" s="939"/>
      <c r="JV129" s="939"/>
      <c r="JW129" s="939"/>
      <c r="JX129" s="939"/>
      <c r="JY129" s="939"/>
      <c r="JZ129" s="939"/>
      <c r="KA129" s="939"/>
      <c r="KB129" s="939"/>
      <c r="KC129" s="939"/>
      <c r="KD129" s="939"/>
      <c r="KE129" s="939"/>
      <c r="KF129" s="939"/>
      <c r="KG129" s="939"/>
      <c r="KH129" s="939"/>
      <c r="KI129" s="939"/>
      <c r="KJ129" s="939"/>
      <c r="KK129" s="939"/>
      <c r="KL129" s="939"/>
      <c r="KM129" s="939"/>
      <c r="KN129" s="939"/>
      <c r="KO129" s="939"/>
      <c r="KP129" s="939"/>
      <c r="KQ129" s="939"/>
      <c r="KR129" s="939"/>
      <c r="KS129" s="939"/>
      <c r="KT129" s="939"/>
      <c r="KU129" s="939"/>
      <c r="KV129" s="939"/>
      <c r="KW129" s="939"/>
      <c r="KX129" s="939"/>
      <c r="KY129" s="939"/>
      <c r="KZ129" s="939"/>
      <c r="LA129" s="939"/>
      <c r="LB129" s="939"/>
      <c r="LC129" s="939"/>
      <c r="LD129" s="939"/>
      <c r="LE129" s="939"/>
      <c r="LF129" s="939"/>
      <c r="LG129" s="939"/>
      <c r="LH129" s="939"/>
      <c r="LI129" s="939"/>
      <c r="LJ129" s="939"/>
      <c r="LK129" s="939"/>
      <c r="LL129" s="939"/>
      <c r="LM129" s="939"/>
      <c r="LN129" s="939"/>
      <c r="LO129" s="939"/>
      <c r="LP129" s="939"/>
      <c r="LQ129" s="939"/>
      <c r="LR129" s="939"/>
      <c r="LS129" s="939"/>
      <c r="LT129" s="939"/>
      <c r="LU129" s="939"/>
      <c r="LV129" s="939"/>
      <c r="LW129" s="939"/>
      <c r="LX129" s="939"/>
      <c r="LY129" s="939"/>
      <c r="LZ129" s="939"/>
      <c r="MA129" s="939"/>
      <c r="MB129" s="939"/>
      <c r="MC129" s="939"/>
      <c r="MD129" s="939"/>
      <c r="ME129" s="939"/>
      <c r="MF129" s="939"/>
      <c r="MG129" s="939"/>
      <c r="MH129" s="939"/>
      <c r="MI129" s="939"/>
      <c r="MJ129" s="939"/>
      <c r="MK129" s="939"/>
      <c r="ML129" s="939"/>
      <c r="MM129" s="939"/>
      <c r="MN129" s="939"/>
      <c r="MO129" s="939"/>
      <c r="MP129" s="939"/>
      <c r="MQ129" s="939"/>
      <c r="MR129" s="939"/>
      <c r="MS129" s="939"/>
      <c r="MT129" s="939"/>
      <c r="MU129" s="939"/>
      <c r="MV129" s="939"/>
      <c r="MW129" s="939"/>
      <c r="MX129" s="939"/>
      <c r="MY129" s="939"/>
      <c r="MZ129" s="939"/>
      <c r="NA129" s="939"/>
      <c r="NB129" s="939"/>
      <c r="NC129" s="939"/>
      <c r="ND129" s="939"/>
      <c r="NE129" s="939"/>
      <c r="NF129" s="939"/>
      <c r="NG129" s="939"/>
      <c r="NH129" s="939"/>
      <c r="NI129" s="939"/>
      <c r="NJ129" s="939"/>
      <c r="NK129" s="939"/>
      <c r="NL129" s="939"/>
      <c r="NM129" s="939"/>
      <c r="NN129" s="939"/>
    </row>
    <row r="130" spans="1:378" s="958" customFormat="1" ht="18.5" hidden="1" outlineLevel="1">
      <c r="A130" s="987" t="str">
        <f t="shared" si="48"/>
        <v>7.16</v>
      </c>
      <c r="B130" s="964" t="s">
        <v>1481</v>
      </c>
      <c r="C130" s="1027" t="s">
        <v>1606</v>
      </c>
      <c r="D130" s="941"/>
      <c r="E130" s="935"/>
      <c r="F130" s="959"/>
      <c r="G130" s="960"/>
      <c r="H130" s="936"/>
      <c r="I130" s="937"/>
      <c r="J130" s="937"/>
      <c r="K130" s="938"/>
      <c r="L130" s="955"/>
      <c r="M130" s="955"/>
      <c r="N130" s="968"/>
      <c r="O130" s="939"/>
      <c r="P130" s="939"/>
      <c r="Q130" s="939"/>
      <c r="R130" s="939"/>
      <c r="S130" s="939"/>
      <c r="T130" s="939"/>
      <c r="U130" s="939"/>
      <c r="V130" s="939"/>
      <c r="W130" s="939"/>
      <c r="X130" s="939"/>
      <c r="Y130" s="939"/>
      <c r="Z130" s="939"/>
      <c r="AA130" s="939"/>
      <c r="AB130" s="939"/>
      <c r="AC130" s="939"/>
      <c r="AD130" s="939"/>
      <c r="AE130" s="939"/>
      <c r="AF130" s="939"/>
      <c r="AG130" s="939"/>
      <c r="AH130" s="939"/>
      <c r="AI130" s="939"/>
      <c r="AJ130" s="939"/>
      <c r="AK130" s="939"/>
      <c r="AL130" s="939"/>
      <c r="AM130" s="939"/>
      <c r="AN130" s="939"/>
      <c r="AO130" s="939"/>
      <c r="AP130" s="939"/>
      <c r="AQ130" s="939"/>
      <c r="AR130" s="939"/>
      <c r="AS130" s="939"/>
      <c r="AT130" s="939"/>
      <c r="AU130" s="939"/>
      <c r="AV130" s="939"/>
      <c r="AW130" s="939"/>
      <c r="AX130" s="939"/>
      <c r="AY130" s="939"/>
      <c r="AZ130" s="939"/>
      <c r="BA130" s="939"/>
      <c r="BB130" s="939"/>
      <c r="BC130" s="939"/>
      <c r="BD130" s="939"/>
      <c r="BE130" s="939"/>
      <c r="BF130" s="939"/>
      <c r="BG130" s="939"/>
      <c r="BH130" s="939"/>
      <c r="BI130" s="939"/>
      <c r="BJ130" s="939"/>
      <c r="BK130" s="939"/>
      <c r="BL130" s="939"/>
      <c r="BM130" s="939"/>
      <c r="BN130" s="939"/>
      <c r="BO130" s="939"/>
      <c r="BP130" s="939"/>
      <c r="BQ130" s="939"/>
      <c r="BR130" s="939"/>
      <c r="BS130" s="939"/>
      <c r="BT130" s="939"/>
      <c r="BU130" s="939"/>
      <c r="BV130" s="939"/>
      <c r="BW130" s="939"/>
      <c r="BX130" s="939"/>
      <c r="BY130" s="939"/>
      <c r="BZ130" s="939"/>
      <c r="CA130" s="939"/>
      <c r="CB130" s="939"/>
      <c r="CC130" s="939"/>
      <c r="CD130" s="939"/>
      <c r="CE130" s="939"/>
      <c r="CF130" s="939"/>
      <c r="CG130" s="939"/>
      <c r="CH130" s="939"/>
      <c r="CI130" s="939"/>
      <c r="CJ130" s="939"/>
      <c r="CK130" s="939"/>
      <c r="CL130" s="939"/>
      <c r="CM130" s="939"/>
      <c r="CN130" s="939"/>
      <c r="CO130" s="939"/>
      <c r="CP130" s="939"/>
      <c r="CQ130" s="939"/>
      <c r="CR130" s="939"/>
      <c r="CS130" s="939"/>
      <c r="CT130" s="939"/>
      <c r="CU130" s="939"/>
      <c r="CV130" s="939"/>
      <c r="CW130" s="939"/>
      <c r="CX130" s="939"/>
      <c r="CY130" s="939"/>
      <c r="CZ130" s="939"/>
      <c r="DA130" s="939"/>
      <c r="DB130" s="939"/>
      <c r="DC130" s="939"/>
      <c r="DD130" s="939"/>
      <c r="DE130" s="939"/>
      <c r="DF130" s="939"/>
      <c r="DG130" s="939"/>
      <c r="DH130" s="939"/>
      <c r="DI130" s="939"/>
      <c r="DJ130" s="939"/>
      <c r="DK130" s="939"/>
      <c r="DL130" s="939"/>
      <c r="DM130" s="939"/>
      <c r="DN130" s="939"/>
      <c r="DO130" s="939"/>
      <c r="DP130" s="939"/>
      <c r="DQ130" s="939"/>
      <c r="DR130" s="939"/>
      <c r="DS130" s="939"/>
      <c r="DT130" s="939"/>
      <c r="DU130" s="939"/>
      <c r="DV130" s="939"/>
      <c r="DW130" s="939"/>
      <c r="DX130" s="939"/>
      <c r="DY130" s="939"/>
      <c r="DZ130" s="939"/>
      <c r="EA130" s="939"/>
      <c r="EB130" s="939"/>
      <c r="EC130" s="939"/>
      <c r="ED130" s="939"/>
      <c r="EE130" s="939"/>
      <c r="EF130" s="939"/>
      <c r="EG130" s="939"/>
      <c r="EH130" s="939"/>
      <c r="EI130" s="939"/>
      <c r="EJ130" s="939"/>
      <c r="EK130" s="939"/>
      <c r="EL130" s="939"/>
      <c r="EM130" s="939"/>
      <c r="EN130" s="939"/>
      <c r="EO130" s="939"/>
      <c r="EP130" s="939"/>
      <c r="EQ130" s="939"/>
      <c r="ER130" s="939"/>
      <c r="ES130" s="939"/>
      <c r="ET130" s="939"/>
      <c r="EU130" s="939"/>
      <c r="EV130" s="939"/>
      <c r="EW130" s="939"/>
      <c r="EX130" s="939"/>
      <c r="EY130" s="939"/>
      <c r="EZ130" s="939"/>
      <c r="FA130" s="939"/>
      <c r="FB130" s="939"/>
      <c r="FC130" s="939"/>
      <c r="FD130" s="939"/>
      <c r="FE130" s="939"/>
      <c r="FF130" s="939"/>
      <c r="FG130" s="939"/>
      <c r="FH130" s="939"/>
      <c r="FI130" s="939"/>
      <c r="FJ130" s="939"/>
      <c r="FK130" s="939"/>
      <c r="FL130" s="939"/>
      <c r="FM130" s="939"/>
      <c r="FN130" s="939"/>
      <c r="FO130" s="939"/>
      <c r="FP130" s="939"/>
      <c r="FQ130" s="939"/>
      <c r="FR130" s="939"/>
      <c r="FS130" s="939"/>
      <c r="FT130" s="939"/>
      <c r="FU130" s="939"/>
      <c r="FV130" s="939"/>
      <c r="FW130" s="939"/>
      <c r="FX130" s="939"/>
      <c r="FY130" s="939"/>
      <c r="FZ130" s="939"/>
      <c r="GA130" s="939"/>
      <c r="GB130" s="939"/>
      <c r="GC130" s="939"/>
      <c r="GD130" s="939"/>
      <c r="GE130" s="939"/>
      <c r="GF130" s="939"/>
      <c r="GG130" s="939"/>
      <c r="GH130" s="939"/>
      <c r="GI130" s="939"/>
      <c r="GJ130" s="939"/>
      <c r="GK130" s="939"/>
      <c r="GL130" s="939"/>
      <c r="GM130" s="939"/>
      <c r="GN130" s="939"/>
      <c r="GO130" s="939"/>
      <c r="GP130" s="939"/>
      <c r="GQ130" s="939"/>
      <c r="GR130" s="939"/>
      <c r="GS130" s="939"/>
      <c r="GT130" s="939"/>
      <c r="GU130" s="939"/>
      <c r="GV130" s="939"/>
      <c r="GW130" s="939"/>
      <c r="GX130" s="939"/>
      <c r="GY130" s="939"/>
      <c r="GZ130" s="939"/>
      <c r="HA130" s="939"/>
      <c r="HB130" s="939"/>
      <c r="HC130" s="939"/>
      <c r="HD130" s="939"/>
      <c r="HE130" s="939"/>
      <c r="HF130" s="939"/>
      <c r="HG130" s="939"/>
      <c r="HH130" s="939"/>
      <c r="HI130" s="939"/>
      <c r="HJ130" s="939"/>
      <c r="HK130" s="939"/>
      <c r="HL130" s="939"/>
      <c r="HM130" s="939"/>
      <c r="HN130" s="939"/>
      <c r="HO130" s="939"/>
      <c r="HP130" s="939"/>
      <c r="HQ130" s="939"/>
      <c r="HR130" s="939"/>
      <c r="HS130" s="939"/>
      <c r="HT130" s="939"/>
      <c r="HU130" s="939"/>
      <c r="HV130" s="939"/>
      <c r="HW130" s="939"/>
      <c r="HX130" s="939"/>
      <c r="HY130" s="939"/>
      <c r="HZ130" s="939"/>
      <c r="IA130" s="939"/>
      <c r="IB130" s="939"/>
      <c r="IC130" s="939"/>
      <c r="ID130" s="939"/>
      <c r="IE130" s="939"/>
      <c r="IF130" s="939"/>
      <c r="IG130" s="939"/>
      <c r="IH130" s="939"/>
      <c r="II130" s="939"/>
      <c r="IJ130" s="939"/>
      <c r="IK130" s="939"/>
      <c r="IL130" s="939"/>
      <c r="IM130" s="939"/>
      <c r="IN130" s="939"/>
      <c r="IO130" s="939"/>
      <c r="IP130" s="939"/>
      <c r="IQ130" s="939"/>
      <c r="IR130" s="939"/>
      <c r="IS130" s="939"/>
      <c r="IT130" s="939"/>
      <c r="IU130" s="939"/>
      <c r="IV130" s="939"/>
      <c r="IW130" s="939"/>
      <c r="IX130" s="939"/>
      <c r="IY130" s="939"/>
      <c r="IZ130" s="939"/>
      <c r="JA130" s="939"/>
      <c r="JB130" s="939"/>
      <c r="JC130" s="939"/>
      <c r="JD130" s="939"/>
      <c r="JE130" s="939"/>
      <c r="JF130" s="939"/>
      <c r="JG130" s="939"/>
      <c r="JH130" s="939"/>
      <c r="JI130" s="939"/>
      <c r="JJ130" s="939"/>
      <c r="JK130" s="939"/>
      <c r="JL130" s="939"/>
      <c r="JM130" s="939"/>
      <c r="JN130" s="939"/>
      <c r="JO130" s="939"/>
      <c r="JP130" s="939"/>
      <c r="JQ130" s="939"/>
      <c r="JR130" s="939"/>
      <c r="JS130" s="939"/>
      <c r="JT130" s="939"/>
      <c r="JU130" s="939"/>
      <c r="JV130" s="939"/>
      <c r="JW130" s="939"/>
      <c r="JX130" s="939"/>
      <c r="JY130" s="939"/>
      <c r="JZ130" s="939"/>
      <c r="KA130" s="939"/>
      <c r="KB130" s="939"/>
      <c r="KC130" s="939"/>
      <c r="KD130" s="939"/>
      <c r="KE130" s="939"/>
      <c r="KF130" s="939"/>
      <c r="KG130" s="939"/>
      <c r="KH130" s="939"/>
      <c r="KI130" s="939"/>
      <c r="KJ130" s="939"/>
      <c r="KK130" s="939"/>
      <c r="KL130" s="939"/>
      <c r="KM130" s="939"/>
      <c r="KN130" s="939"/>
      <c r="KO130" s="939"/>
      <c r="KP130" s="939"/>
      <c r="KQ130" s="939"/>
      <c r="KR130" s="939"/>
      <c r="KS130" s="939"/>
      <c r="KT130" s="939"/>
      <c r="KU130" s="939"/>
      <c r="KV130" s="939"/>
      <c r="KW130" s="939"/>
      <c r="KX130" s="939"/>
      <c r="KY130" s="939"/>
      <c r="KZ130" s="939"/>
      <c r="LA130" s="939"/>
      <c r="LB130" s="939"/>
      <c r="LC130" s="939"/>
      <c r="LD130" s="939"/>
      <c r="LE130" s="939"/>
      <c r="LF130" s="939"/>
      <c r="LG130" s="939"/>
      <c r="LH130" s="939"/>
      <c r="LI130" s="939"/>
      <c r="LJ130" s="939"/>
      <c r="LK130" s="939"/>
      <c r="LL130" s="939"/>
      <c r="LM130" s="939"/>
      <c r="LN130" s="939"/>
      <c r="LO130" s="939"/>
      <c r="LP130" s="939"/>
      <c r="LQ130" s="939"/>
      <c r="LR130" s="939"/>
      <c r="LS130" s="939"/>
      <c r="LT130" s="939"/>
      <c r="LU130" s="939"/>
      <c r="LV130" s="939"/>
      <c r="LW130" s="939"/>
      <c r="LX130" s="939"/>
      <c r="LY130" s="939"/>
      <c r="LZ130" s="939"/>
      <c r="MA130" s="939"/>
      <c r="MB130" s="939"/>
      <c r="MC130" s="939"/>
      <c r="MD130" s="939"/>
      <c r="ME130" s="939"/>
      <c r="MF130" s="939"/>
      <c r="MG130" s="939"/>
      <c r="MH130" s="939"/>
      <c r="MI130" s="939"/>
      <c r="MJ130" s="939"/>
      <c r="MK130" s="939"/>
      <c r="ML130" s="939"/>
      <c r="MM130" s="939"/>
      <c r="MN130" s="939"/>
      <c r="MO130" s="939"/>
      <c r="MP130" s="939"/>
      <c r="MQ130" s="939"/>
      <c r="MR130" s="939"/>
      <c r="MS130" s="939"/>
      <c r="MT130" s="939"/>
      <c r="MU130" s="939"/>
      <c r="MV130" s="939"/>
      <c r="MW130" s="939"/>
      <c r="MX130" s="939"/>
      <c r="MY130" s="939"/>
      <c r="MZ130" s="939"/>
      <c r="NA130" s="939"/>
      <c r="NB130" s="939"/>
      <c r="NC130" s="939"/>
      <c r="ND130" s="939"/>
      <c r="NE130" s="939"/>
      <c r="NF130" s="939"/>
      <c r="NG130" s="939"/>
      <c r="NH130" s="939"/>
      <c r="NI130" s="939"/>
      <c r="NJ130" s="939"/>
      <c r="NK130" s="939"/>
      <c r="NL130" s="939"/>
      <c r="NM130" s="939"/>
      <c r="NN130" s="939"/>
    </row>
    <row r="131" spans="1:378" s="958" customFormat="1" ht="18.5" hidden="1" outlineLevel="1">
      <c r="A131" s="987" t="str">
        <f t="shared" si="48"/>
        <v>7.17</v>
      </c>
      <c r="B131" s="964" t="s">
        <v>1482</v>
      </c>
      <c r="C131" s="1027"/>
      <c r="D131" s="941"/>
      <c r="E131" s="935"/>
      <c r="F131" s="959"/>
      <c r="G131" s="960"/>
      <c r="H131" s="936"/>
      <c r="I131" s="937"/>
      <c r="J131" s="937"/>
      <c r="K131" s="938"/>
      <c r="L131" s="955"/>
      <c r="M131" s="955"/>
      <c r="N131" s="968"/>
      <c r="O131" s="939"/>
      <c r="P131" s="939"/>
      <c r="Q131" s="939"/>
      <c r="R131" s="939"/>
      <c r="S131" s="939"/>
      <c r="T131" s="939"/>
      <c r="U131" s="939"/>
      <c r="V131" s="939"/>
      <c r="W131" s="939"/>
      <c r="X131" s="939"/>
      <c r="Y131" s="939"/>
      <c r="Z131" s="939"/>
      <c r="AA131" s="939"/>
      <c r="AB131" s="939"/>
      <c r="AC131" s="939"/>
      <c r="AD131" s="939"/>
      <c r="AE131" s="939"/>
      <c r="AF131" s="939"/>
      <c r="AG131" s="939"/>
      <c r="AH131" s="939"/>
      <c r="AI131" s="939"/>
      <c r="AJ131" s="939"/>
      <c r="AK131" s="939"/>
      <c r="AL131" s="939"/>
      <c r="AM131" s="939"/>
      <c r="AN131" s="939"/>
      <c r="AO131" s="939"/>
      <c r="AP131" s="939"/>
      <c r="AQ131" s="939"/>
      <c r="AR131" s="939"/>
      <c r="AS131" s="939"/>
      <c r="AT131" s="939"/>
      <c r="AU131" s="939"/>
      <c r="AV131" s="939"/>
      <c r="AW131" s="939"/>
      <c r="AX131" s="939"/>
      <c r="AY131" s="939"/>
      <c r="AZ131" s="939"/>
      <c r="BA131" s="939"/>
      <c r="BB131" s="939"/>
      <c r="BC131" s="939"/>
      <c r="BD131" s="939"/>
      <c r="BE131" s="939"/>
      <c r="BF131" s="939"/>
      <c r="BG131" s="939"/>
      <c r="BH131" s="939"/>
      <c r="BI131" s="939"/>
      <c r="BJ131" s="939"/>
      <c r="BK131" s="939"/>
      <c r="BL131" s="939"/>
      <c r="BM131" s="939"/>
      <c r="BN131" s="939"/>
      <c r="BO131" s="939"/>
      <c r="BP131" s="939"/>
      <c r="BQ131" s="939"/>
      <c r="BR131" s="939"/>
      <c r="BS131" s="939"/>
      <c r="BT131" s="939"/>
      <c r="BU131" s="939"/>
      <c r="BV131" s="939"/>
      <c r="BW131" s="939"/>
      <c r="BX131" s="939"/>
      <c r="BY131" s="939"/>
      <c r="BZ131" s="939"/>
      <c r="CA131" s="939"/>
      <c r="CB131" s="939"/>
      <c r="CC131" s="939"/>
      <c r="CD131" s="939"/>
      <c r="CE131" s="939"/>
      <c r="CF131" s="939"/>
      <c r="CG131" s="939"/>
      <c r="CH131" s="939"/>
      <c r="CI131" s="939"/>
      <c r="CJ131" s="939"/>
      <c r="CK131" s="939"/>
      <c r="CL131" s="939"/>
      <c r="CM131" s="939"/>
      <c r="CN131" s="939"/>
      <c r="CO131" s="939"/>
      <c r="CP131" s="939"/>
      <c r="CQ131" s="939"/>
      <c r="CR131" s="939"/>
      <c r="CS131" s="939"/>
      <c r="CT131" s="939"/>
      <c r="CU131" s="939"/>
      <c r="CV131" s="939"/>
      <c r="CW131" s="939"/>
      <c r="CX131" s="939"/>
      <c r="CY131" s="939"/>
      <c r="CZ131" s="939"/>
      <c r="DA131" s="939"/>
      <c r="DB131" s="939"/>
      <c r="DC131" s="939"/>
      <c r="DD131" s="939"/>
      <c r="DE131" s="939"/>
      <c r="DF131" s="939"/>
      <c r="DG131" s="939"/>
      <c r="DH131" s="939"/>
      <c r="DI131" s="939"/>
      <c r="DJ131" s="939"/>
      <c r="DK131" s="939"/>
      <c r="DL131" s="939"/>
      <c r="DM131" s="939"/>
      <c r="DN131" s="939"/>
      <c r="DO131" s="939"/>
      <c r="DP131" s="939"/>
      <c r="DQ131" s="939"/>
      <c r="DR131" s="939"/>
      <c r="DS131" s="939"/>
      <c r="DT131" s="939"/>
      <c r="DU131" s="939"/>
      <c r="DV131" s="939"/>
      <c r="DW131" s="939"/>
      <c r="DX131" s="939"/>
      <c r="DY131" s="939"/>
      <c r="DZ131" s="939"/>
      <c r="EA131" s="939"/>
      <c r="EB131" s="939"/>
      <c r="EC131" s="939"/>
      <c r="ED131" s="939"/>
      <c r="EE131" s="939"/>
      <c r="EF131" s="939"/>
      <c r="EG131" s="939"/>
      <c r="EH131" s="939"/>
      <c r="EI131" s="939"/>
      <c r="EJ131" s="939"/>
      <c r="EK131" s="939"/>
      <c r="EL131" s="939"/>
      <c r="EM131" s="939"/>
      <c r="EN131" s="939"/>
      <c r="EO131" s="939"/>
      <c r="EP131" s="939"/>
      <c r="EQ131" s="939"/>
      <c r="ER131" s="939"/>
      <c r="ES131" s="939"/>
      <c r="ET131" s="939"/>
      <c r="EU131" s="939"/>
      <c r="EV131" s="939"/>
      <c r="EW131" s="939"/>
      <c r="EX131" s="939"/>
      <c r="EY131" s="939"/>
      <c r="EZ131" s="939"/>
      <c r="FA131" s="939"/>
      <c r="FB131" s="939"/>
      <c r="FC131" s="939"/>
      <c r="FD131" s="939"/>
      <c r="FE131" s="939"/>
      <c r="FF131" s="939"/>
      <c r="FG131" s="939"/>
      <c r="FH131" s="939"/>
      <c r="FI131" s="939"/>
      <c r="FJ131" s="939"/>
      <c r="FK131" s="939"/>
      <c r="FL131" s="939"/>
      <c r="FM131" s="939"/>
      <c r="FN131" s="939"/>
      <c r="FO131" s="939"/>
      <c r="FP131" s="939"/>
      <c r="FQ131" s="939"/>
      <c r="FR131" s="939"/>
      <c r="FS131" s="939"/>
      <c r="FT131" s="939"/>
      <c r="FU131" s="939"/>
      <c r="FV131" s="939"/>
      <c r="FW131" s="939"/>
      <c r="FX131" s="939"/>
      <c r="FY131" s="939"/>
      <c r="FZ131" s="939"/>
      <c r="GA131" s="939"/>
      <c r="GB131" s="939"/>
      <c r="GC131" s="939"/>
      <c r="GD131" s="939"/>
      <c r="GE131" s="939"/>
      <c r="GF131" s="939"/>
      <c r="GG131" s="939"/>
      <c r="GH131" s="939"/>
      <c r="GI131" s="939"/>
      <c r="GJ131" s="939"/>
      <c r="GK131" s="939"/>
      <c r="GL131" s="939"/>
      <c r="GM131" s="939"/>
      <c r="GN131" s="939"/>
      <c r="GO131" s="939"/>
      <c r="GP131" s="939"/>
      <c r="GQ131" s="939"/>
      <c r="GR131" s="939"/>
      <c r="GS131" s="939"/>
      <c r="GT131" s="939"/>
      <c r="GU131" s="939"/>
      <c r="GV131" s="939"/>
      <c r="GW131" s="939"/>
      <c r="GX131" s="939"/>
      <c r="GY131" s="939"/>
      <c r="GZ131" s="939"/>
      <c r="HA131" s="939"/>
      <c r="HB131" s="939"/>
      <c r="HC131" s="939"/>
      <c r="HD131" s="939"/>
      <c r="HE131" s="939"/>
      <c r="HF131" s="939"/>
      <c r="HG131" s="939"/>
      <c r="HH131" s="939"/>
      <c r="HI131" s="939"/>
      <c r="HJ131" s="939"/>
      <c r="HK131" s="939"/>
      <c r="HL131" s="939"/>
      <c r="HM131" s="939"/>
      <c r="HN131" s="939"/>
      <c r="HO131" s="939"/>
      <c r="HP131" s="939"/>
      <c r="HQ131" s="939"/>
      <c r="HR131" s="939"/>
      <c r="HS131" s="939"/>
      <c r="HT131" s="939"/>
      <c r="HU131" s="939"/>
      <c r="HV131" s="939"/>
      <c r="HW131" s="939"/>
      <c r="HX131" s="939"/>
      <c r="HY131" s="939"/>
      <c r="HZ131" s="939"/>
      <c r="IA131" s="939"/>
      <c r="IB131" s="939"/>
      <c r="IC131" s="939"/>
      <c r="ID131" s="939"/>
      <c r="IE131" s="939"/>
      <c r="IF131" s="939"/>
      <c r="IG131" s="939"/>
      <c r="IH131" s="939"/>
      <c r="II131" s="939"/>
      <c r="IJ131" s="939"/>
      <c r="IK131" s="939"/>
      <c r="IL131" s="939"/>
      <c r="IM131" s="939"/>
      <c r="IN131" s="939"/>
      <c r="IO131" s="939"/>
      <c r="IP131" s="939"/>
      <c r="IQ131" s="939"/>
      <c r="IR131" s="939"/>
      <c r="IS131" s="939"/>
      <c r="IT131" s="939"/>
      <c r="IU131" s="939"/>
      <c r="IV131" s="939"/>
      <c r="IW131" s="939"/>
      <c r="IX131" s="939"/>
      <c r="IY131" s="939"/>
      <c r="IZ131" s="939"/>
      <c r="JA131" s="939"/>
      <c r="JB131" s="939"/>
      <c r="JC131" s="939"/>
      <c r="JD131" s="939"/>
      <c r="JE131" s="939"/>
      <c r="JF131" s="939"/>
      <c r="JG131" s="939"/>
      <c r="JH131" s="939"/>
      <c r="JI131" s="939"/>
      <c r="JJ131" s="939"/>
      <c r="JK131" s="939"/>
      <c r="JL131" s="939"/>
      <c r="JM131" s="939"/>
      <c r="JN131" s="939"/>
      <c r="JO131" s="939"/>
      <c r="JP131" s="939"/>
      <c r="JQ131" s="939"/>
      <c r="JR131" s="939"/>
      <c r="JS131" s="939"/>
      <c r="JT131" s="939"/>
      <c r="JU131" s="939"/>
      <c r="JV131" s="939"/>
      <c r="JW131" s="939"/>
      <c r="JX131" s="939"/>
      <c r="JY131" s="939"/>
      <c r="JZ131" s="939"/>
      <c r="KA131" s="939"/>
      <c r="KB131" s="939"/>
      <c r="KC131" s="939"/>
      <c r="KD131" s="939"/>
      <c r="KE131" s="939"/>
      <c r="KF131" s="939"/>
      <c r="KG131" s="939"/>
      <c r="KH131" s="939"/>
      <c r="KI131" s="939"/>
      <c r="KJ131" s="939"/>
      <c r="KK131" s="939"/>
      <c r="KL131" s="939"/>
      <c r="KM131" s="939"/>
      <c r="KN131" s="939"/>
      <c r="KO131" s="939"/>
      <c r="KP131" s="939"/>
      <c r="KQ131" s="939"/>
      <c r="KR131" s="939"/>
      <c r="KS131" s="939"/>
      <c r="KT131" s="939"/>
      <c r="KU131" s="939"/>
      <c r="KV131" s="939"/>
      <c r="KW131" s="939"/>
      <c r="KX131" s="939"/>
      <c r="KY131" s="939"/>
      <c r="KZ131" s="939"/>
      <c r="LA131" s="939"/>
      <c r="LB131" s="939"/>
      <c r="LC131" s="939"/>
      <c r="LD131" s="939"/>
      <c r="LE131" s="939"/>
      <c r="LF131" s="939"/>
      <c r="LG131" s="939"/>
      <c r="LH131" s="939"/>
      <c r="LI131" s="939"/>
      <c r="LJ131" s="939"/>
      <c r="LK131" s="939"/>
      <c r="LL131" s="939"/>
      <c r="LM131" s="939"/>
      <c r="LN131" s="939"/>
      <c r="LO131" s="939"/>
      <c r="LP131" s="939"/>
      <c r="LQ131" s="939"/>
      <c r="LR131" s="939"/>
      <c r="LS131" s="939"/>
      <c r="LT131" s="939"/>
      <c r="LU131" s="939"/>
      <c r="LV131" s="939"/>
      <c r="LW131" s="939"/>
      <c r="LX131" s="939"/>
      <c r="LY131" s="939"/>
      <c r="LZ131" s="939"/>
      <c r="MA131" s="939"/>
      <c r="MB131" s="939"/>
      <c r="MC131" s="939"/>
      <c r="MD131" s="939"/>
      <c r="ME131" s="939"/>
      <c r="MF131" s="939"/>
      <c r="MG131" s="939"/>
      <c r="MH131" s="939"/>
      <c r="MI131" s="939"/>
      <c r="MJ131" s="939"/>
      <c r="MK131" s="939"/>
      <c r="ML131" s="939"/>
      <c r="MM131" s="939"/>
      <c r="MN131" s="939"/>
      <c r="MO131" s="939"/>
      <c r="MP131" s="939"/>
      <c r="MQ131" s="939"/>
      <c r="MR131" s="939"/>
      <c r="MS131" s="939"/>
      <c r="MT131" s="939"/>
      <c r="MU131" s="939"/>
      <c r="MV131" s="939"/>
      <c r="MW131" s="939"/>
      <c r="MX131" s="939"/>
      <c r="MY131" s="939"/>
      <c r="MZ131" s="939"/>
      <c r="NA131" s="939"/>
      <c r="NB131" s="939"/>
      <c r="NC131" s="939"/>
      <c r="ND131" s="939"/>
      <c r="NE131" s="939"/>
      <c r="NF131" s="939"/>
      <c r="NG131" s="939"/>
      <c r="NH131" s="939"/>
      <c r="NI131" s="939"/>
      <c r="NJ131" s="939"/>
      <c r="NK131" s="939"/>
      <c r="NL131" s="939"/>
      <c r="NM131" s="939"/>
      <c r="NN131" s="939"/>
    </row>
    <row r="132" spans="1:378" s="958" customFormat="1" ht="18.5" hidden="1" outlineLevel="1">
      <c r="A132" s="987" t="str">
        <f t="shared" si="48"/>
        <v>7.18</v>
      </c>
      <c r="B132" s="964" t="s">
        <v>1483</v>
      </c>
      <c r="C132" s="1027"/>
      <c r="D132" s="941"/>
      <c r="E132" s="935"/>
      <c r="F132" s="959"/>
      <c r="G132" s="960"/>
      <c r="H132" s="936"/>
      <c r="I132" s="937"/>
      <c r="J132" s="937"/>
      <c r="K132" s="938" t="str">
        <f t="shared" ref="K132" si="53">IF(OR(G132=0,F132=0)," - ",NETWORKDAYS(F132,G132))</f>
        <v xml:space="preserve"> - </v>
      </c>
      <c r="L132" s="955"/>
      <c r="M132" s="955"/>
      <c r="N132" s="968"/>
      <c r="O132" s="939"/>
      <c r="P132" s="939"/>
      <c r="Q132" s="939"/>
      <c r="R132" s="939"/>
      <c r="S132" s="939"/>
      <c r="T132" s="939"/>
      <c r="U132" s="939"/>
      <c r="V132" s="939"/>
      <c r="W132" s="939"/>
      <c r="X132" s="939"/>
      <c r="Y132" s="939"/>
      <c r="Z132" s="939"/>
      <c r="AA132" s="939"/>
      <c r="AB132" s="939"/>
      <c r="AC132" s="939"/>
      <c r="AD132" s="939"/>
      <c r="AE132" s="939"/>
      <c r="AF132" s="939"/>
      <c r="AG132" s="939"/>
      <c r="AH132" s="939"/>
      <c r="AI132" s="939"/>
      <c r="AJ132" s="939"/>
      <c r="AK132" s="939"/>
      <c r="AL132" s="939"/>
      <c r="AM132" s="939"/>
      <c r="AN132" s="939"/>
      <c r="AO132" s="939"/>
      <c r="AP132" s="939"/>
      <c r="AQ132" s="939"/>
      <c r="AR132" s="939"/>
      <c r="AS132" s="939"/>
      <c r="AT132" s="939"/>
      <c r="AU132" s="939"/>
      <c r="AV132" s="939"/>
      <c r="AW132" s="939"/>
      <c r="AX132" s="939"/>
      <c r="AY132" s="939"/>
      <c r="AZ132" s="939"/>
      <c r="BA132" s="939"/>
      <c r="BB132" s="939"/>
      <c r="BC132" s="939"/>
      <c r="BD132" s="939"/>
      <c r="BE132" s="939"/>
      <c r="BF132" s="939"/>
      <c r="BG132" s="939"/>
      <c r="BH132" s="939"/>
      <c r="BI132" s="939"/>
      <c r="BJ132" s="939"/>
      <c r="BK132" s="939"/>
      <c r="BL132" s="939"/>
      <c r="BM132" s="939"/>
      <c r="BN132" s="939"/>
      <c r="BO132" s="939"/>
      <c r="BP132" s="939"/>
      <c r="BQ132" s="939"/>
      <c r="BR132" s="939"/>
      <c r="BS132" s="939"/>
      <c r="BT132" s="939"/>
      <c r="BU132" s="939"/>
      <c r="BV132" s="939"/>
      <c r="BW132" s="939"/>
      <c r="BX132" s="939"/>
      <c r="BY132" s="939"/>
      <c r="BZ132" s="939"/>
      <c r="CA132" s="939"/>
      <c r="CB132" s="939"/>
      <c r="CC132" s="939"/>
      <c r="CD132" s="939"/>
      <c r="CE132" s="939"/>
      <c r="CF132" s="939"/>
      <c r="CG132" s="939"/>
      <c r="CH132" s="939"/>
      <c r="CI132" s="939"/>
      <c r="CJ132" s="939"/>
      <c r="CK132" s="939"/>
      <c r="CL132" s="939"/>
      <c r="CM132" s="939"/>
      <c r="CN132" s="939"/>
      <c r="CO132" s="939"/>
      <c r="CP132" s="939"/>
      <c r="CQ132" s="939"/>
      <c r="CR132" s="939"/>
      <c r="CS132" s="939"/>
      <c r="CT132" s="939"/>
      <c r="CU132" s="939"/>
      <c r="CV132" s="939"/>
      <c r="CW132" s="939"/>
      <c r="CX132" s="939"/>
      <c r="CY132" s="939"/>
      <c r="CZ132" s="939"/>
      <c r="DA132" s="939"/>
      <c r="DB132" s="939"/>
      <c r="DC132" s="939"/>
      <c r="DD132" s="939"/>
      <c r="DE132" s="939"/>
      <c r="DF132" s="939"/>
      <c r="DG132" s="939"/>
      <c r="DH132" s="939"/>
      <c r="DI132" s="939"/>
      <c r="DJ132" s="939"/>
      <c r="DK132" s="939"/>
      <c r="DL132" s="939"/>
      <c r="DM132" s="939"/>
      <c r="DN132" s="939"/>
      <c r="DO132" s="939"/>
      <c r="DP132" s="939"/>
      <c r="DQ132" s="939"/>
      <c r="DR132" s="939"/>
      <c r="DS132" s="939"/>
      <c r="DT132" s="939"/>
      <c r="DU132" s="939"/>
      <c r="DV132" s="939"/>
      <c r="DW132" s="939"/>
      <c r="DX132" s="939"/>
      <c r="DY132" s="939"/>
      <c r="DZ132" s="939"/>
      <c r="EA132" s="939"/>
      <c r="EB132" s="939"/>
      <c r="EC132" s="939"/>
      <c r="ED132" s="939"/>
      <c r="EE132" s="939"/>
      <c r="EF132" s="939"/>
      <c r="EG132" s="939"/>
      <c r="EH132" s="939"/>
      <c r="EI132" s="939"/>
      <c r="EJ132" s="939"/>
      <c r="EK132" s="939"/>
      <c r="EL132" s="939"/>
      <c r="EM132" s="939"/>
      <c r="EN132" s="939"/>
      <c r="EO132" s="939"/>
      <c r="EP132" s="939"/>
      <c r="EQ132" s="939"/>
      <c r="ER132" s="939"/>
      <c r="ES132" s="939"/>
      <c r="ET132" s="939"/>
      <c r="EU132" s="939"/>
      <c r="EV132" s="939"/>
      <c r="EW132" s="939"/>
      <c r="EX132" s="939"/>
      <c r="EY132" s="939"/>
      <c r="EZ132" s="939"/>
      <c r="FA132" s="939"/>
      <c r="FB132" s="939"/>
      <c r="FC132" s="939"/>
      <c r="FD132" s="939"/>
      <c r="FE132" s="939"/>
      <c r="FF132" s="939"/>
      <c r="FG132" s="939"/>
      <c r="FH132" s="939"/>
      <c r="FI132" s="939"/>
      <c r="FJ132" s="939"/>
      <c r="FK132" s="939"/>
      <c r="FL132" s="939"/>
      <c r="FM132" s="939"/>
      <c r="FN132" s="939"/>
      <c r="FO132" s="939"/>
      <c r="FP132" s="939"/>
      <c r="FQ132" s="939"/>
      <c r="FR132" s="939"/>
      <c r="FS132" s="939"/>
      <c r="FT132" s="939"/>
      <c r="FU132" s="939"/>
      <c r="FV132" s="939"/>
      <c r="FW132" s="939"/>
      <c r="FX132" s="939"/>
      <c r="FY132" s="939"/>
      <c r="FZ132" s="939"/>
      <c r="GA132" s="939"/>
      <c r="GB132" s="939"/>
      <c r="GC132" s="939"/>
      <c r="GD132" s="939"/>
      <c r="GE132" s="939"/>
      <c r="GF132" s="939"/>
      <c r="GG132" s="939"/>
      <c r="GH132" s="939"/>
      <c r="GI132" s="939"/>
      <c r="GJ132" s="939"/>
      <c r="GK132" s="939"/>
      <c r="GL132" s="939"/>
      <c r="GM132" s="939"/>
      <c r="GN132" s="939"/>
      <c r="GO132" s="939"/>
      <c r="GP132" s="939"/>
      <c r="GQ132" s="939"/>
      <c r="GR132" s="939"/>
      <c r="GS132" s="939"/>
      <c r="GT132" s="939"/>
      <c r="GU132" s="939"/>
      <c r="GV132" s="939"/>
      <c r="GW132" s="939"/>
      <c r="GX132" s="939"/>
      <c r="GY132" s="939"/>
      <c r="GZ132" s="939"/>
      <c r="HA132" s="939"/>
      <c r="HB132" s="939"/>
      <c r="HC132" s="939"/>
      <c r="HD132" s="939"/>
      <c r="HE132" s="939"/>
      <c r="HF132" s="939"/>
      <c r="HG132" s="939"/>
      <c r="HH132" s="939"/>
      <c r="HI132" s="939"/>
      <c r="HJ132" s="939"/>
      <c r="HK132" s="939"/>
      <c r="HL132" s="939"/>
      <c r="HM132" s="939"/>
      <c r="HN132" s="939"/>
      <c r="HO132" s="939"/>
      <c r="HP132" s="939"/>
      <c r="HQ132" s="939"/>
      <c r="HR132" s="939"/>
      <c r="HS132" s="939"/>
      <c r="HT132" s="939"/>
      <c r="HU132" s="939"/>
      <c r="HV132" s="939"/>
      <c r="HW132" s="939"/>
      <c r="HX132" s="939"/>
      <c r="HY132" s="939"/>
      <c r="HZ132" s="939"/>
      <c r="IA132" s="939"/>
      <c r="IB132" s="939"/>
      <c r="IC132" s="939"/>
      <c r="ID132" s="939"/>
      <c r="IE132" s="939"/>
      <c r="IF132" s="939"/>
      <c r="IG132" s="939"/>
      <c r="IH132" s="939"/>
      <c r="II132" s="939"/>
      <c r="IJ132" s="939"/>
      <c r="IK132" s="939"/>
      <c r="IL132" s="939"/>
      <c r="IM132" s="939"/>
      <c r="IN132" s="939"/>
      <c r="IO132" s="939"/>
      <c r="IP132" s="939"/>
      <c r="IQ132" s="939"/>
      <c r="IR132" s="939"/>
      <c r="IS132" s="939"/>
      <c r="IT132" s="939"/>
      <c r="IU132" s="939"/>
      <c r="IV132" s="939"/>
      <c r="IW132" s="939"/>
      <c r="IX132" s="939"/>
      <c r="IY132" s="939"/>
      <c r="IZ132" s="939"/>
      <c r="JA132" s="939"/>
      <c r="JB132" s="939"/>
      <c r="JC132" s="939"/>
      <c r="JD132" s="939"/>
      <c r="JE132" s="939"/>
      <c r="JF132" s="939"/>
      <c r="JG132" s="939"/>
      <c r="JH132" s="939"/>
      <c r="JI132" s="939"/>
      <c r="JJ132" s="939"/>
      <c r="JK132" s="939"/>
      <c r="JL132" s="939"/>
      <c r="JM132" s="939"/>
      <c r="JN132" s="939"/>
      <c r="JO132" s="939"/>
      <c r="JP132" s="939"/>
      <c r="JQ132" s="939"/>
      <c r="JR132" s="939"/>
      <c r="JS132" s="939"/>
      <c r="JT132" s="939"/>
      <c r="JU132" s="939"/>
      <c r="JV132" s="939"/>
      <c r="JW132" s="939"/>
      <c r="JX132" s="939"/>
      <c r="JY132" s="939"/>
      <c r="JZ132" s="939"/>
      <c r="KA132" s="939"/>
      <c r="KB132" s="939"/>
      <c r="KC132" s="939"/>
      <c r="KD132" s="939"/>
      <c r="KE132" s="939"/>
      <c r="KF132" s="939"/>
      <c r="KG132" s="939"/>
      <c r="KH132" s="939"/>
      <c r="KI132" s="939"/>
      <c r="KJ132" s="939"/>
      <c r="KK132" s="939"/>
      <c r="KL132" s="939"/>
      <c r="KM132" s="939"/>
      <c r="KN132" s="939"/>
      <c r="KO132" s="939"/>
      <c r="KP132" s="939"/>
      <c r="KQ132" s="939"/>
      <c r="KR132" s="939"/>
      <c r="KS132" s="939"/>
      <c r="KT132" s="939"/>
      <c r="KU132" s="939"/>
      <c r="KV132" s="939"/>
      <c r="KW132" s="939"/>
      <c r="KX132" s="939"/>
      <c r="KY132" s="939"/>
      <c r="KZ132" s="939"/>
      <c r="LA132" s="939"/>
      <c r="LB132" s="939"/>
      <c r="LC132" s="939"/>
      <c r="LD132" s="939"/>
      <c r="LE132" s="939"/>
      <c r="LF132" s="939"/>
      <c r="LG132" s="939"/>
      <c r="LH132" s="939"/>
      <c r="LI132" s="939"/>
      <c r="LJ132" s="939"/>
      <c r="LK132" s="939"/>
      <c r="LL132" s="939"/>
      <c r="LM132" s="939"/>
      <c r="LN132" s="939"/>
      <c r="LO132" s="939"/>
      <c r="LP132" s="939"/>
      <c r="LQ132" s="939"/>
      <c r="LR132" s="939"/>
      <c r="LS132" s="939"/>
      <c r="LT132" s="939"/>
      <c r="LU132" s="939"/>
      <c r="LV132" s="939"/>
      <c r="LW132" s="939"/>
      <c r="LX132" s="939"/>
      <c r="LY132" s="939"/>
      <c r="LZ132" s="939"/>
      <c r="MA132" s="939"/>
      <c r="MB132" s="939"/>
      <c r="MC132" s="939"/>
      <c r="MD132" s="939"/>
      <c r="ME132" s="939"/>
      <c r="MF132" s="939"/>
      <c r="MG132" s="939"/>
      <c r="MH132" s="939"/>
      <c r="MI132" s="939"/>
      <c r="MJ132" s="939"/>
      <c r="MK132" s="939"/>
      <c r="ML132" s="939"/>
      <c r="MM132" s="939"/>
      <c r="MN132" s="939"/>
      <c r="MO132" s="939"/>
      <c r="MP132" s="939"/>
      <c r="MQ132" s="939"/>
      <c r="MR132" s="939"/>
      <c r="MS132" s="939"/>
      <c r="MT132" s="939"/>
      <c r="MU132" s="939"/>
      <c r="MV132" s="939"/>
      <c r="MW132" s="939"/>
      <c r="MX132" s="939"/>
      <c r="MY132" s="939"/>
      <c r="MZ132" s="939"/>
      <c r="NA132" s="939"/>
      <c r="NB132" s="939"/>
      <c r="NC132" s="939"/>
      <c r="ND132" s="939"/>
      <c r="NE132" s="939"/>
      <c r="NF132" s="939"/>
      <c r="NG132" s="939"/>
      <c r="NH132" s="939"/>
      <c r="NI132" s="939"/>
      <c r="NJ132" s="939"/>
      <c r="NK132" s="939"/>
      <c r="NL132" s="939"/>
      <c r="NM132" s="939"/>
      <c r="NN132" s="939"/>
    </row>
    <row r="133" spans="1:378" s="958" customFormat="1" ht="18.5" hidden="1" outlineLevel="1">
      <c r="A133" s="987" t="str">
        <f t="shared" si="48"/>
        <v>7.19</v>
      </c>
      <c r="B133" s="964" t="s">
        <v>1484</v>
      </c>
      <c r="C133" s="1027"/>
      <c r="D133" s="941"/>
      <c r="E133" s="935"/>
      <c r="F133" s="959"/>
      <c r="G133" s="960"/>
      <c r="H133" s="936"/>
      <c r="I133" s="937"/>
      <c r="J133" s="937"/>
      <c r="K133" s="938"/>
      <c r="L133" s="955"/>
      <c r="M133" s="955"/>
      <c r="N133" s="968"/>
      <c r="O133" s="939"/>
      <c r="P133" s="939"/>
      <c r="Q133" s="939"/>
      <c r="R133" s="939"/>
      <c r="S133" s="939"/>
      <c r="T133" s="939"/>
      <c r="U133" s="939"/>
      <c r="V133" s="939"/>
      <c r="W133" s="939"/>
      <c r="X133" s="939"/>
      <c r="Y133" s="939"/>
      <c r="Z133" s="939"/>
      <c r="AA133" s="939"/>
      <c r="AB133" s="939"/>
      <c r="AC133" s="939"/>
      <c r="AD133" s="939"/>
      <c r="AE133" s="939"/>
      <c r="AF133" s="939"/>
      <c r="AG133" s="939"/>
      <c r="AH133" s="939"/>
      <c r="AI133" s="939"/>
      <c r="AJ133" s="939"/>
      <c r="AK133" s="939"/>
      <c r="AL133" s="939"/>
      <c r="AM133" s="939"/>
      <c r="AN133" s="939"/>
      <c r="AO133" s="939"/>
      <c r="AP133" s="939"/>
      <c r="AQ133" s="939"/>
      <c r="AR133" s="939"/>
      <c r="AS133" s="939"/>
      <c r="AT133" s="939"/>
      <c r="AU133" s="939"/>
      <c r="AV133" s="939"/>
      <c r="AW133" s="939"/>
      <c r="AX133" s="939"/>
      <c r="AY133" s="939"/>
      <c r="AZ133" s="939"/>
      <c r="BA133" s="939"/>
      <c r="BB133" s="939"/>
      <c r="BC133" s="939"/>
      <c r="BD133" s="939"/>
      <c r="BE133" s="939"/>
      <c r="BF133" s="939"/>
      <c r="BG133" s="939"/>
      <c r="BH133" s="939"/>
      <c r="BI133" s="939"/>
      <c r="BJ133" s="939"/>
      <c r="BK133" s="939"/>
      <c r="BL133" s="939"/>
      <c r="BM133" s="939"/>
      <c r="BN133" s="939"/>
      <c r="BO133" s="939"/>
      <c r="BP133" s="939"/>
      <c r="BQ133" s="939"/>
      <c r="BR133" s="939"/>
      <c r="BS133" s="939"/>
      <c r="BT133" s="939"/>
      <c r="BU133" s="939"/>
      <c r="BV133" s="939"/>
      <c r="BW133" s="939"/>
      <c r="BX133" s="939"/>
      <c r="BY133" s="939"/>
      <c r="BZ133" s="939"/>
      <c r="CA133" s="939"/>
      <c r="CB133" s="939"/>
      <c r="CC133" s="939"/>
      <c r="CD133" s="939"/>
      <c r="CE133" s="939"/>
      <c r="CF133" s="939"/>
      <c r="CG133" s="939"/>
      <c r="CH133" s="939"/>
      <c r="CI133" s="939"/>
      <c r="CJ133" s="939"/>
      <c r="CK133" s="939"/>
      <c r="CL133" s="939"/>
      <c r="CM133" s="939"/>
      <c r="CN133" s="939"/>
      <c r="CO133" s="939"/>
      <c r="CP133" s="939"/>
      <c r="CQ133" s="939"/>
      <c r="CR133" s="939"/>
      <c r="CS133" s="939"/>
      <c r="CT133" s="939"/>
      <c r="CU133" s="939"/>
      <c r="CV133" s="939"/>
      <c r="CW133" s="939"/>
      <c r="CX133" s="939"/>
      <c r="CY133" s="939"/>
      <c r="CZ133" s="939"/>
      <c r="DA133" s="939"/>
      <c r="DB133" s="939"/>
      <c r="DC133" s="939"/>
      <c r="DD133" s="939"/>
      <c r="DE133" s="939"/>
      <c r="DF133" s="939"/>
      <c r="DG133" s="939"/>
      <c r="DH133" s="939"/>
      <c r="DI133" s="939"/>
      <c r="DJ133" s="939"/>
      <c r="DK133" s="939"/>
      <c r="DL133" s="939"/>
      <c r="DM133" s="939"/>
      <c r="DN133" s="939"/>
      <c r="DO133" s="939"/>
      <c r="DP133" s="939"/>
      <c r="DQ133" s="939"/>
      <c r="DR133" s="939"/>
      <c r="DS133" s="939"/>
      <c r="DT133" s="939"/>
      <c r="DU133" s="939"/>
      <c r="DV133" s="939"/>
      <c r="DW133" s="939"/>
      <c r="DX133" s="939"/>
      <c r="DY133" s="939"/>
      <c r="DZ133" s="939"/>
      <c r="EA133" s="939"/>
      <c r="EB133" s="939"/>
      <c r="EC133" s="939"/>
      <c r="ED133" s="939"/>
      <c r="EE133" s="939"/>
      <c r="EF133" s="939"/>
      <c r="EG133" s="939"/>
      <c r="EH133" s="939"/>
      <c r="EI133" s="939"/>
      <c r="EJ133" s="939"/>
      <c r="EK133" s="939"/>
      <c r="EL133" s="939"/>
      <c r="EM133" s="939"/>
      <c r="EN133" s="939"/>
      <c r="EO133" s="939"/>
      <c r="EP133" s="939"/>
      <c r="EQ133" s="939"/>
      <c r="ER133" s="939"/>
      <c r="ES133" s="939"/>
      <c r="ET133" s="939"/>
      <c r="EU133" s="939"/>
      <c r="EV133" s="939"/>
      <c r="EW133" s="939"/>
      <c r="EX133" s="939"/>
      <c r="EY133" s="939"/>
      <c r="EZ133" s="939"/>
      <c r="FA133" s="939"/>
      <c r="FB133" s="939"/>
      <c r="FC133" s="939"/>
      <c r="FD133" s="939"/>
      <c r="FE133" s="939"/>
      <c r="FF133" s="939"/>
      <c r="FG133" s="939"/>
      <c r="FH133" s="939"/>
      <c r="FI133" s="939"/>
      <c r="FJ133" s="939"/>
      <c r="FK133" s="939"/>
      <c r="FL133" s="939"/>
      <c r="FM133" s="939"/>
      <c r="FN133" s="939"/>
      <c r="FO133" s="939"/>
      <c r="FP133" s="939"/>
      <c r="FQ133" s="939"/>
      <c r="FR133" s="939"/>
      <c r="FS133" s="939"/>
      <c r="FT133" s="939"/>
      <c r="FU133" s="939"/>
      <c r="FV133" s="939"/>
      <c r="FW133" s="939"/>
      <c r="FX133" s="939"/>
      <c r="FY133" s="939"/>
      <c r="FZ133" s="939"/>
      <c r="GA133" s="939"/>
      <c r="GB133" s="939"/>
      <c r="GC133" s="939"/>
      <c r="GD133" s="939"/>
      <c r="GE133" s="939"/>
      <c r="GF133" s="939"/>
      <c r="GG133" s="939"/>
      <c r="GH133" s="939"/>
      <c r="GI133" s="939"/>
      <c r="GJ133" s="939"/>
      <c r="GK133" s="939"/>
      <c r="GL133" s="939"/>
      <c r="GM133" s="939"/>
      <c r="GN133" s="939"/>
      <c r="GO133" s="939"/>
      <c r="GP133" s="939"/>
      <c r="GQ133" s="939"/>
      <c r="GR133" s="939"/>
      <c r="GS133" s="939"/>
      <c r="GT133" s="939"/>
      <c r="GU133" s="939"/>
      <c r="GV133" s="939"/>
      <c r="GW133" s="939"/>
      <c r="GX133" s="939"/>
      <c r="GY133" s="939"/>
      <c r="GZ133" s="939"/>
      <c r="HA133" s="939"/>
      <c r="HB133" s="939"/>
      <c r="HC133" s="939"/>
      <c r="HD133" s="939"/>
      <c r="HE133" s="939"/>
      <c r="HF133" s="939"/>
      <c r="HG133" s="939"/>
      <c r="HH133" s="939"/>
      <c r="HI133" s="939"/>
      <c r="HJ133" s="939"/>
      <c r="HK133" s="939"/>
      <c r="HL133" s="939"/>
      <c r="HM133" s="939"/>
      <c r="HN133" s="939"/>
      <c r="HO133" s="939"/>
      <c r="HP133" s="939"/>
      <c r="HQ133" s="939"/>
      <c r="HR133" s="939"/>
      <c r="HS133" s="939"/>
      <c r="HT133" s="939"/>
      <c r="HU133" s="939"/>
      <c r="HV133" s="939"/>
      <c r="HW133" s="939"/>
      <c r="HX133" s="939"/>
      <c r="HY133" s="939"/>
      <c r="HZ133" s="939"/>
      <c r="IA133" s="939"/>
      <c r="IB133" s="939"/>
      <c r="IC133" s="939"/>
      <c r="ID133" s="939"/>
      <c r="IE133" s="939"/>
      <c r="IF133" s="939"/>
      <c r="IG133" s="939"/>
      <c r="IH133" s="939"/>
      <c r="II133" s="939"/>
      <c r="IJ133" s="939"/>
      <c r="IK133" s="939"/>
      <c r="IL133" s="939"/>
      <c r="IM133" s="939"/>
      <c r="IN133" s="939"/>
      <c r="IO133" s="939"/>
      <c r="IP133" s="939"/>
      <c r="IQ133" s="939"/>
      <c r="IR133" s="939"/>
      <c r="IS133" s="939"/>
      <c r="IT133" s="939"/>
      <c r="IU133" s="939"/>
      <c r="IV133" s="939"/>
      <c r="IW133" s="939"/>
      <c r="IX133" s="939"/>
      <c r="IY133" s="939"/>
      <c r="IZ133" s="939"/>
      <c r="JA133" s="939"/>
      <c r="JB133" s="939"/>
      <c r="JC133" s="939"/>
      <c r="JD133" s="939"/>
      <c r="JE133" s="939"/>
      <c r="JF133" s="939"/>
      <c r="JG133" s="939"/>
      <c r="JH133" s="939"/>
      <c r="JI133" s="939"/>
      <c r="JJ133" s="939"/>
      <c r="JK133" s="939"/>
      <c r="JL133" s="939"/>
      <c r="JM133" s="939"/>
      <c r="JN133" s="939"/>
      <c r="JO133" s="939"/>
      <c r="JP133" s="939"/>
      <c r="JQ133" s="939"/>
      <c r="JR133" s="939"/>
      <c r="JS133" s="939"/>
      <c r="JT133" s="939"/>
      <c r="JU133" s="939"/>
      <c r="JV133" s="939"/>
      <c r="JW133" s="939"/>
      <c r="JX133" s="939"/>
      <c r="JY133" s="939"/>
      <c r="JZ133" s="939"/>
      <c r="KA133" s="939"/>
      <c r="KB133" s="939"/>
      <c r="KC133" s="939"/>
      <c r="KD133" s="939"/>
      <c r="KE133" s="939"/>
      <c r="KF133" s="939"/>
      <c r="KG133" s="939"/>
      <c r="KH133" s="939"/>
      <c r="KI133" s="939"/>
      <c r="KJ133" s="939"/>
      <c r="KK133" s="939"/>
      <c r="KL133" s="939"/>
      <c r="KM133" s="939"/>
      <c r="KN133" s="939"/>
      <c r="KO133" s="939"/>
      <c r="KP133" s="939"/>
      <c r="KQ133" s="939"/>
      <c r="KR133" s="939"/>
      <c r="KS133" s="939"/>
      <c r="KT133" s="939"/>
      <c r="KU133" s="939"/>
      <c r="KV133" s="939"/>
      <c r="KW133" s="939"/>
      <c r="KX133" s="939"/>
      <c r="KY133" s="939"/>
      <c r="KZ133" s="939"/>
      <c r="LA133" s="939"/>
      <c r="LB133" s="939"/>
      <c r="LC133" s="939"/>
      <c r="LD133" s="939"/>
      <c r="LE133" s="939"/>
      <c r="LF133" s="939"/>
      <c r="LG133" s="939"/>
      <c r="LH133" s="939"/>
      <c r="LI133" s="939"/>
      <c r="LJ133" s="939"/>
      <c r="LK133" s="939"/>
      <c r="LL133" s="939"/>
      <c r="LM133" s="939"/>
      <c r="LN133" s="939"/>
      <c r="LO133" s="939"/>
      <c r="LP133" s="939"/>
      <c r="LQ133" s="939"/>
      <c r="LR133" s="939"/>
      <c r="LS133" s="939"/>
      <c r="LT133" s="939"/>
      <c r="LU133" s="939"/>
      <c r="LV133" s="939"/>
      <c r="LW133" s="939"/>
      <c r="LX133" s="939"/>
      <c r="LY133" s="939"/>
      <c r="LZ133" s="939"/>
      <c r="MA133" s="939"/>
      <c r="MB133" s="939"/>
      <c r="MC133" s="939"/>
      <c r="MD133" s="939"/>
      <c r="ME133" s="939"/>
      <c r="MF133" s="939"/>
      <c r="MG133" s="939"/>
      <c r="MH133" s="939"/>
      <c r="MI133" s="939"/>
      <c r="MJ133" s="939"/>
      <c r="MK133" s="939"/>
      <c r="ML133" s="939"/>
      <c r="MM133" s="939"/>
      <c r="MN133" s="939"/>
      <c r="MO133" s="939"/>
      <c r="MP133" s="939"/>
      <c r="MQ133" s="939"/>
      <c r="MR133" s="939"/>
      <c r="MS133" s="939"/>
      <c r="MT133" s="939"/>
      <c r="MU133" s="939"/>
      <c r="MV133" s="939"/>
      <c r="MW133" s="939"/>
      <c r="MX133" s="939"/>
      <c r="MY133" s="939"/>
      <c r="MZ133" s="939"/>
      <c r="NA133" s="939"/>
      <c r="NB133" s="939"/>
      <c r="NC133" s="939"/>
      <c r="ND133" s="939"/>
      <c r="NE133" s="939"/>
      <c r="NF133" s="939"/>
      <c r="NG133" s="939"/>
      <c r="NH133" s="939"/>
      <c r="NI133" s="939"/>
      <c r="NJ133" s="939"/>
      <c r="NK133" s="939"/>
      <c r="NL133" s="939"/>
      <c r="NM133" s="939"/>
      <c r="NN133" s="939"/>
    </row>
    <row r="134" spans="1:378" s="958" customFormat="1" ht="18.5" hidden="1" outlineLevel="1">
      <c r="A134" s="987" t="str">
        <f t="shared" si="48"/>
        <v>7.20</v>
      </c>
      <c r="B134" s="964" t="s">
        <v>1485</v>
      </c>
      <c r="C134" s="1027"/>
      <c r="D134" s="941"/>
      <c r="E134" s="935"/>
      <c r="F134" s="959"/>
      <c r="G134" s="960"/>
      <c r="H134" s="936"/>
      <c r="I134" s="937"/>
      <c r="J134" s="937"/>
      <c r="K134" s="938"/>
      <c r="L134" s="955"/>
      <c r="M134" s="955"/>
      <c r="N134" s="968"/>
      <c r="O134" s="939"/>
      <c r="P134" s="939"/>
      <c r="Q134" s="939"/>
      <c r="R134" s="939"/>
      <c r="S134" s="939"/>
      <c r="T134" s="939"/>
      <c r="U134" s="939"/>
      <c r="V134" s="939"/>
      <c r="W134" s="939"/>
      <c r="X134" s="939"/>
      <c r="Y134" s="939"/>
      <c r="Z134" s="939"/>
      <c r="AA134" s="939"/>
      <c r="AB134" s="939"/>
      <c r="AC134" s="939"/>
      <c r="AD134" s="939"/>
      <c r="AE134" s="939"/>
      <c r="AF134" s="939"/>
      <c r="AG134" s="939"/>
      <c r="AH134" s="939"/>
      <c r="AI134" s="939"/>
      <c r="AJ134" s="939"/>
      <c r="AK134" s="939"/>
      <c r="AL134" s="939"/>
      <c r="AM134" s="939"/>
      <c r="AN134" s="939"/>
      <c r="AO134" s="939"/>
      <c r="AP134" s="939"/>
      <c r="AQ134" s="939"/>
      <c r="AR134" s="939"/>
      <c r="AS134" s="939"/>
      <c r="AT134" s="939"/>
      <c r="AU134" s="939"/>
      <c r="AV134" s="939"/>
      <c r="AW134" s="939"/>
      <c r="AX134" s="939"/>
      <c r="AY134" s="939"/>
      <c r="AZ134" s="939"/>
      <c r="BA134" s="939"/>
      <c r="BB134" s="939"/>
      <c r="BC134" s="939"/>
      <c r="BD134" s="939"/>
      <c r="BE134" s="939"/>
      <c r="BF134" s="939"/>
      <c r="BG134" s="939"/>
      <c r="BH134" s="939"/>
      <c r="BI134" s="939"/>
      <c r="BJ134" s="939"/>
      <c r="BK134" s="939"/>
      <c r="BL134" s="939"/>
      <c r="BM134" s="939"/>
      <c r="BN134" s="939"/>
      <c r="BO134" s="939"/>
      <c r="BP134" s="939"/>
      <c r="BQ134" s="939"/>
      <c r="BR134" s="939"/>
      <c r="BS134" s="939"/>
      <c r="BT134" s="939"/>
      <c r="BU134" s="939"/>
      <c r="BV134" s="939"/>
      <c r="BW134" s="939"/>
      <c r="BX134" s="939"/>
      <c r="BY134" s="939"/>
      <c r="BZ134" s="939"/>
      <c r="CA134" s="939"/>
      <c r="CB134" s="939"/>
      <c r="CC134" s="939"/>
      <c r="CD134" s="939"/>
      <c r="CE134" s="939"/>
      <c r="CF134" s="939"/>
      <c r="CG134" s="939"/>
      <c r="CH134" s="939"/>
      <c r="CI134" s="939"/>
      <c r="CJ134" s="939"/>
      <c r="CK134" s="939"/>
      <c r="CL134" s="939"/>
      <c r="CM134" s="939"/>
      <c r="CN134" s="939"/>
      <c r="CO134" s="939"/>
      <c r="CP134" s="939"/>
      <c r="CQ134" s="939"/>
      <c r="CR134" s="939"/>
      <c r="CS134" s="939"/>
      <c r="CT134" s="939"/>
      <c r="CU134" s="939"/>
      <c r="CV134" s="939"/>
      <c r="CW134" s="939"/>
      <c r="CX134" s="939"/>
      <c r="CY134" s="939"/>
      <c r="CZ134" s="939"/>
      <c r="DA134" s="939"/>
      <c r="DB134" s="939"/>
      <c r="DC134" s="939"/>
      <c r="DD134" s="939"/>
      <c r="DE134" s="939"/>
      <c r="DF134" s="939"/>
      <c r="DG134" s="939"/>
      <c r="DH134" s="939"/>
      <c r="DI134" s="939"/>
      <c r="DJ134" s="939"/>
      <c r="DK134" s="939"/>
      <c r="DL134" s="939"/>
      <c r="DM134" s="939"/>
      <c r="DN134" s="939"/>
      <c r="DO134" s="939"/>
      <c r="DP134" s="939"/>
      <c r="DQ134" s="939"/>
      <c r="DR134" s="939"/>
      <c r="DS134" s="939"/>
      <c r="DT134" s="939"/>
      <c r="DU134" s="939"/>
      <c r="DV134" s="939"/>
      <c r="DW134" s="939"/>
      <c r="DX134" s="939"/>
      <c r="DY134" s="939"/>
      <c r="DZ134" s="939"/>
      <c r="EA134" s="939"/>
      <c r="EB134" s="939"/>
      <c r="EC134" s="939"/>
      <c r="ED134" s="939"/>
      <c r="EE134" s="939"/>
      <c r="EF134" s="939"/>
      <c r="EG134" s="939"/>
      <c r="EH134" s="939"/>
      <c r="EI134" s="939"/>
      <c r="EJ134" s="939"/>
      <c r="EK134" s="939"/>
      <c r="EL134" s="939"/>
      <c r="EM134" s="939"/>
      <c r="EN134" s="939"/>
      <c r="EO134" s="939"/>
      <c r="EP134" s="939"/>
      <c r="EQ134" s="939"/>
      <c r="ER134" s="939"/>
      <c r="ES134" s="939"/>
      <c r="ET134" s="939"/>
      <c r="EU134" s="939"/>
      <c r="EV134" s="939"/>
      <c r="EW134" s="939"/>
      <c r="EX134" s="939"/>
      <c r="EY134" s="939"/>
      <c r="EZ134" s="939"/>
      <c r="FA134" s="939"/>
      <c r="FB134" s="939"/>
      <c r="FC134" s="939"/>
      <c r="FD134" s="939"/>
      <c r="FE134" s="939"/>
      <c r="FF134" s="939"/>
      <c r="FG134" s="939"/>
      <c r="FH134" s="939"/>
      <c r="FI134" s="939"/>
      <c r="FJ134" s="939"/>
      <c r="FK134" s="939"/>
      <c r="FL134" s="939"/>
      <c r="FM134" s="939"/>
      <c r="FN134" s="939"/>
      <c r="FO134" s="939"/>
      <c r="FP134" s="939"/>
      <c r="FQ134" s="939"/>
      <c r="FR134" s="939"/>
      <c r="FS134" s="939"/>
      <c r="FT134" s="939"/>
      <c r="FU134" s="939"/>
      <c r="FV134" s="939"/>
      <c r="FW134" s="939"/>
      <c r="FX134" s="939"/>
      <c r="FY134" s="939"/>
      <c r="FZ134" s="939"/>
      <c r="GA134" s="939"/>
      <c r="GB134" s="939"/>
      <c r="GC134" s="939"/>
      <c r="GD134" s="939"/>
      <c r="GE134" s="939"/>
      <c r="GF134" s="939"/>
      <c r="GG134" s="939"/>
      <c r="GH134" s="939"/>
      <c r="GI134" s="939"/>
      <c r="GJ134" s="939"/>
      <c r="GK134" s="939"/>
      <c r="GL134" s="939"/>
      <c r="GM134" s="939"/>
      <c r="GN134" s="939"/>
      <c r="GO134" s="939"/>
      <c r="GP134" s="939"/>
      <c r="GQ134" s="939"/>
      <c r="GR134" s="939"/>
      <c r="GS134" s="939"/>
      <c r="GT134" s="939"/>
      <c r="GU134" s="939"/>
      <c r="GV134" s="939"/>
      <c r="GW134" s="939"/>
      <c r="GX134" s="939"/>
      <c r="GY134" s="939"/>
      <c r="GZ134" s="939"/>
      <c r="HA134" s="939"/>
      <c r="HB134" s="939"/>
      <c r="HC134" s="939"/>
      <c r="HD134" s="939"/>
      <c r="HE134" s="939"/>
      <c r="HF134" s="939"/>
      <c r="HG134" s="939"/>
      <c r="HH134" s="939"/>
      <c r="HI134" s="939"/>
      <c r="HJ134" s="939"/>
      <c r="HK134" s="939"/>
      <c r="HL134" s="939"/>
      <c r="HM134" s="939"/>
      <c r="HN134" s="939"/>
      <c r="HO134" s="939"/>
      <c r="HP134" s="939"/>
      <c r="HQ134" s="939"/>
      <c r="HR134" s="939"/>
      <c r="HS134" s="939"/>
      <c r="HT134" s="939"/>
      <c r="HU134" s="939"/>
      <c r="HV134" s="939"/>
      <c r="HW134" s="939"/>
      <c r="HX134" s="939"/>
      <c r="HY134" s="939"/>
      <c r="HZ134" s="939"/>
      <c r="IA134" s="939"/>
      <c r="IB134" s="939"/>
      <c r="IC134" s="939"/>
      <c r="ID134" s="939"/>
      <c r="IE134" s="939"/>
      <c r="IF134" s="939"/>
      <c r="IG134" s="939"/>
      <c r="IH134" s="939"/>
      <c r="II134" s="939"/>
      <c r="IJ134" s="939"/>
      <c r="IK134" s="939"/>
      <c r="IL134" s="939"/>
      <c r="IM134" s="939"/>
      <c r="IN134" s="939"/>
      <c r="IO134" s="939"/>
      <c r="IP134" s="939"/>
      <c r="IQ134" s="939"/>
      <c r="IR134" s="939"/>
      <c r="IS134" s="939"/>
      <c r="IT134" s="939"/>
      <c r="IU134" s="939"/>
      <c r="IV134" s="939"/>
      <c r="IW134" s="939"/>
      <c r="IX134" s="939"/>
      <c r="IY134" s="939"/>
      <c r="IZ134" s="939"/>
      <c r="JA134" s="939"/>
      <c r="JB134" s="939"/>
      <c r="JC134" s="939"/>
      <c r="JD134" s="939"/>
      <c r="JE134" s="939"/>
      <c r="JF134" s="939"/>
      <c r="JG134" s="939"/>
      <c r="JH134" s="939"/>
      <c r="JI134" s="939"/>
      <c r="JJ134" s="939"/>
      <c r="JK134" s="939"/>
      <c r="JL134" s="939"/>
      <c r="JM134" s="939"/>
      <c r="JN134" s="939"/>
      <c r="JO134" s="939"/>
      <c r="JP134" s="939"/>
      <c r="JQ134" s="939"/>
      <c r="JR134" s="939"/>
      <c r="JS134" s="939"/>
      <c r="JT134" s="939"/>
      <c r="JU134" s="939"/>
      <c r="JV134" s="939"/>
      <c r="JW134" s="939"/>
      <c r="JX134" s="939"/>
      <c r="JY134" s="939"/>
      <c r="JZ134" s="939"/>
      <c r="KA134" s="939"/>
      <c r="KB134" s="939"/>
      <c r="KC134" s="939"/>
      <c r="KD134" s="939"/>
      <c r="KE134" s="939"/>
      <c r="KF134" s="939"/>
      <c r="KG134" s="939"/>
      <c r="KH134" s="939"/>
      <c r="KI134" s="939"/>
      <c r="KJ134" s="939"/>
      <c r="KK134" s="939"/>
      <c r="KL134" s="939"/>
      <c r="KM134" s="939"/>
      <c r="KN134" s="939"/>
      <c r="KO134" s="939"/>
      <c r="KP134" s="939"/>
      <c r="KQ134" s="939"/>
      <c r="KR134" s="939"/>
      <c r="KS134" s="939"/>
      <c r="KT134" s="939"/>
      <c r="KU134" s="939"/>
      <c r="KV134" s="939"/>
      <c r="KW134" s="939"/>
      <c r="KX134" s="939"/>
      <c r="KY134" s="939"/>
      <c r="KZ134" s="939"/>
      <c r="LA134" s="939"/>
      <c r="LB134" s="939"/>
      <c r="LC134" s="939"/>
      <c r="LD134" s="939"/>
      <c r="LE134" s="939"/>
      <c r="LF134" s="939"/>
      <c r="LG134" s="939"/>
      <c r="LH134" s="939"/>
      <c r="LI134" s="939"/>
      <c r="LJ134" s="939"/>
      <c r="LK134" s="939"/>
      <c r="LL134" s="939"/>
      <c r="LM134" s="939"/>
      <c r="LN134" s="939"/>
      <c r="LO134" s="939"/>
      <c r="LP134" s="939"/>
      <c r="LQ134" s="939"/>
      <c r="LR134" s="939"/>
      <c r="LS134" s="939"/>
      <c r="LT134" s="939"/>
      <c r="LU134" s="939"/>
      <c r="LV134" s="939"/>
      <c r="LW134" s="939"/>
      <c r="LX134" s="939"/>
      <c r="LY134" s="939"/>
      <c r="LZ134" s="939"/>
      <c r="MA134" s="939"/>
      <c r="MB134" s="939"/>
      <c r="MC134" s="939"/>
      <c r="MD134" s="939"/>
      <c r="ME134" s="939"/>
      <c r="MF134" s="939"/>
      <c r="MG134" s="939"/>
      <c r="MH134" s="939"/>
      <c r="MI134" s="939"/>
      <c r="MJ134" s="939"/>
      <c r="MK134" s="939"/>
      <c r="ML134" s="939"/>
      <c r="MM134" s="939"/>
      <c r="MN134" s="939"/>
      <c r="MO134" s="939"/>
      <c r="MP134" s="939"/>
      <c r="MQ134" s="939"/>
      <c r="MR134" s="939"/>
      <c r="MS134" s="939"/>
      <c r="MT134" s="939"/>
      <c r="MU134" s="939"/>
      <c r="MV134" s="939"/>
      <c r="MW134" s="939"/>
      <c r="MX134" s="939"/>
      <c r="MY134" s="939"/>
      <c r="MZ134" s="939"/>
      <c r="NA134" s="939"/>
      <c r="NB134" s="939"/>
      <c r="NC134" s="939"/>
      <c r="ND134" s="939"/>
      <c r="NE134" s="939"/>
      <c r="NF134" s="939"/>
      <c r="NG134" s="939"/>
      <c r="NH134" s="939"/>
      <c r="NI134" s="939"/>
      <c r="NJ134" s="939"/>
      <c r="NK134" s="939"/>
      <c r="NL134" s="939"/>
      <c r="NM134" s="939"/>
      <c r="NN134" s="939"/>
    </row>
    <row r="135" spans="1:378" s="958" customFormat="1" ht="18.5" hidden="1" outlineLevel="1">
      <c r="A135" s="987" t="str">
        <f t="shared" si="48"/>
        <v>7.21</v>
      </c>
      <c r="B135" s="964" t="s">
        <v>1486</v>
      </c>
      <c r="C135" s="1027"/>
      <c r="D135" s="941"/>
      <c r="E135" s="935"/>
      <c r="F135" s="959"/>
      <c r="G135" s="960"/>
      <c r="H135" s="936"/>
      <c r="I135" s="937"/>
      <c r="J135" s="937"/>
      <c r="K135" s="938"/>
      <c r="L135" s="955"/>
      <c r="M135" s="955"/>
      <c r="N135" s="968"/>
      <c r="O135" s="939"/>
      <c r="P135" s="939"/>
      <c r="Q135" s="939"/>
      <c r="R135" s="939"/>
      <c r="S135" s="939"/>
      <c r="T135" s="939"/>
      <c r="U135" s="939"/>
      <c r="V135" s="939"/>
      <c r="W135" s="939"/>
      <c r="X135" s="939"/>
      <c r="Y135" s="939"/>
      <c r="Z135" s="939"/>
      <c r="AA135" s="939"/>
      <c r="AB135" s="939"/>
      <c r="AC135" s="939"/>
      <c r="AD135" s="939"/>
      <c r="AE135" s="939"/>
      <c r="AF135" s="939"/>
      <c r="AG135" s="939"/>
      <c r="AH135" s="939"/>
      <c r="AI135" s="939"/>
      <c r="AJ135" s="939"/>
      <c r="AK135" s="939"/>
      <c r="AL135" s="939"/>
      <c r="AM135" s="939"/>
      <c r="AN135" s="939"/>
      <c r="AO135" s="939"/>
      <c r="AP135" s="939"/>
      <c r="AQ135" s="939"/>
      <c r="AR135" s="939"/>
      <c r="AS135" s="939"/>
      <c r="AT135" s="939"/>
      <c r="AU135" s="939"/>
      <c r="AV135" s="939"/>
      <c r="AW135" s="939"/>
      <c r="AX135" s="939"/>
      <c r="AY135" s="939"/>
      <c r="AZ135" s="939"/>
      <c r="BA135" s="939"/>
      <c r="BB135" s="939"/>
      <c r="BC135" s="939"/>
      <c r="BD135" s="939"/>
      <c r="BE135" s="939"/>
      <c r="BF135" s="939"/>
      <c r="BG135" s="939"/>
      <c r="BH135" s="939"/>
      <c r="BI135" s="939"/>
      <c r="BJ135" s="939"/>
      <c r="BK135" s="939"/>
      <c r="BL135" s="939"/>
      <c r="BM135" s="939"/>
      <c r="BN135" s="939"/>
      <c r="BO135" s="939"/>
      <c r="BP135" s="939"/>
      <c r="BQ135" s="939"/>
      <c r="BR135" s="939"/>
      <c r="BS135" s="939"/>
      <c r="BT135" s="939"/>
      <c r="BU135" s="939"/>
      <c r="BV135" s="939"/>
      <c r="BW135" s="939"/>
      <c r="BX135" s="939"/>
      <c r="BY135" s="939"/>
      <c r="BZ135" s="939"/>
      <c r="CA135" s="939"/>
      <c r="CB135" s="939"/>
      <c r="CC135" s="939"/>
      <c r="CD135" s="939"/>
      <c r="CE135" s="939"/>
      <c r="CF135" s="939"/>
      <c r="CG135" s="939"/>
      <c r="CH135" s="939"/>
      <c r="CI135" s="939"/>
      <c r="CJ135" s="939"/>
      <c r="CK135" s="939"/>
      <c r="CL135" s="939"/>
      <c r="CM135" s="939"/>
      <c r="CN135" s="939"/>
      <c r="CO135" s="939"/>
      <c r="CP135" s="939"/>
      <c r="CQ135" s="939"/>
      <c r="CR135" s="939"/>
      <c r="CS135" s="939"/>
      <c r="CT135" s="939"/>
      <c r="CU135" s="939"/>
      <c r="CV135" s="939"/>
      <c r="CW135" s="939"/>
      <c r="CX135" s="939"/>
      <c r="CY135" s="939"/>
      <c r="CZ135" s="939"/>
      <c r="DA135" s="939"/>
      <c r="DB135" s="939"/>
      <c r="DC135" s="939"/>
      <c r="DD135" s="939"/>
      <c r="DE135" s="939"/>
      <c r="DF135" s="939"/>
      <c r="DG135" s="939"/>
      <c r="DH135" s="939"/>
      <c r="DI135" s="939"/>
      <c r="DJ135" s="939"/>
      <c r="DK135" s="939"/>
      <c r="DL135" s="939"/>
      <c r="DM135" s="939"/>
      <c r="DN135" s="939"/>
      <c r="DO135" s="939"/>
      <c r="DP135" s="939"/>
      <c r="DQ135" s="939"/>
      <c r="DR135" s="939"/>
      <c r="DS135" s="939"/>
      <c r="DT135" s="939"/>
      <c r="DU135" s="939"/>
      <c r="DV135" s="939"/>
      <c r="DW135" s="939"/>
      <c r="DX135" s="939"/>
      <c r="DY135" s="939"/>
      <c r="DZ135" s="939"/>
      <c r="EA135" s="939"/>
      <c r="EB135" s="939"/>
      <c r="EC135" s="939"/>
      <c r="ED135" s="939"/>
      <c r="EE135" s="939"/>
      <c r="EF135" s="939"/>
      <c r="EG135" s="939"/>
      <c r="EH135" s="939"/>
      <c r="EI135" s="939"/>
      <c r="EJ135" s="939"/>
      <c r="EK135" s="939"/>
      <c r="EL135" s="939"/>
      <c r="EM135" s="939"/>
      <c r="EN135" s="939"/>
      <c r="EO135" s="939"/>
      <c r="EP135" s="939"/>
      <c r="EQ135" s="939"/>
      <c r="ER135" s="939"/>
      <c r="ES135" s="939"/>
      <c r="ET135" s="939"/>
      <c r="EU135" s="939"/>
      <c r="EV135" s="939"/>
      <c r="EW135" s="939"/>
      <c r="EX135" s="939"/>
      <c r="EY135" s="939"/>
      <c r="EZ135" s="939"/>
      <c r="FA135" s="939"/>
      <c r="FB135" s="939"/>
      <c r="FC135" s="939"/>
      <c r="FD135" s="939"/>
      <c r="FE135" s="939"/>
      <c r="FF135" s="939"/>
      <c r="FG135" s="939"/>
      <c r="FH135" s="939"/>
      <c r="FI135" s="939"/>
      <c r="FJ135" s="939"/>
      <c r="FK135" s="939"/>
      <c r="FL135" s="939"/>
      <c r="FM135" s="939"/>
      <c r="FN135" s="939"/>
      <c r="FO135" s="939"/>
      <c r="FP135" s="939"/>
      <c r="FQ135" s="939"/>
      <c r="FR135" s="939"/>
      <c r="FS135" s="939"/>
      <c r="FT135" s="939"/>
      <c r="FU135" s="939"/>
      <c r="FV135" s="939"/>
      <c r="FW135" s="939"/>
      <c r="FX135" s="939"/>
      <c r="FY135" s="939"/>
      <c r="FZ135" s="939"/>
      <c r="GA135" s="939"/>
      <c r="GB135" s="939"/>
      <c r="GC135" s="939"/>
      <c r="GD135" s="939"/>
      <c r="GE135" s="939"/>
      <c r="GF135" s="939"/>
      <c r="GG135" s="939"/>
      <c r="GH135" s="939"/>
      <c r="GI135" s="939"/>
      <c r="GJ135" s="939"/>
      <c r="GK135" s="939"/>
      <c r="GL135" s="939"/>
      <c r="GM135" s="939"/>
      <c r="GN135" s="939"/>
      <c r="GO135" s="939"/>
      <c r="GP135" s="939"/>
      <c r="GQ135" s="939"/>
      <c r="GR135" s="939"/>
      <c r="GS135" s="939"/>
      <c r="GT135" s="939"/>
      <c r="GU135" s="939"/>
      <c r="GV135" s="939"/>
      <c r="GW135" s="939"/>
      <c r="GX135" s="939"/>
      <c r="GY135" s="939"/>
      <c r="GZ135" s="939"/>
      <c r="HA135" s="939"/>
      <c r="HB135" s="939"/>
      <c r="HC135" s="939"/>
      <c r="HD135" s="939"/>
      <c r="HE135" s="939"/>
      <c r="HF135" s="939"/>
      <c r="HG135" s="939"/>
      <c r="HH135" s="939"/>
      <c r="HI135" s="939"/>
      <c r="HJ135" s="939"/>
      <c r="HK135" s="939"/>
      <c r="HL135" s="939"/>
      <c r="HM135" s="939"/>
      <c r="HN135" s="939"/>
      <c r="HO135" s="939"/>
      <c r="HP135" s="939"/>
      <c r="HQ135" s="939"/>
      <c r="HR135" s="939"/>
      <c r="HS135" s="939"/>
      <c r="HT135" s="939"/>
      <c r="HU135" s="939"/>
      <c r="HV135" s="939"/>
      <c r="HW135" s="939"/>
      <c r="HX135" s="939"/>
      <c r="HY135" s="939"/>
      <c r="HZ135" s="939"/>
      <c r="IA135" s="939"/>
      <c r="IB135" s="939"/>
      <c r="IC135" s="939"/>
      <c r="ID135" s="939"/>
      <c r="IE135" s="939"/>
      <c r="IF135" s="939"/>
      <c r="IG135" s="939"/>
      <c r="IH135" s="939"/>
      <c r="II135" s="939"/>
      <c r="IJ135" s="939"/>
      <c r="IK135" s="939"/>
      <c r="IL135" s="939"/>
      <c r="IM135" s="939"/>
      <c r="IN135" s="939"/>
      <c r="IO135" s="939"/>
      <c r="IP135" s="939"/>
      <c r="IQ135" s="939"/>
      <c r="IR135" s="939"/>
      <c r="IS135" s="939"/>
      <c r="IT135" s="939"/>
      <c r="IU135" s="939"/>
      <c r="IV135" s="939"/>
      <c r="IW135" s="939"/>
      <c r="IX135" s="939"/>
      <c r="IY135" s="939"/>
      <c r="IZ135" s="939"/>
      <c r="JA135" s="939"/>
      <c r="JB135" s="939"/>
      <c r="JC135" s="939"/>
      <c r="JD135" s="939"/>
      <c r="JE135" s="939"/>
      <c r="JF135" s="939"/>
      <c r="JG135" s="939"/>
      <c r="JH135" s="939"/>
      <c r="JI135" s="939"/>
      <c r="JJ135" s="939"/>
      <c r="JK135" s="939"/>
      <c r="JL135" s="939"/>
      <c r="JM135" s="939"/>
      <c r="JN135" s="939"/>
      <c r="JO135" s="939"/>
      <c r="JP135" s="939"/>
      <c r="JQ135" s="939"/>
      <c r="JR135" s="939"/>
      <c r="JS135" s="939"/>
      <c r="JT135" s="939"/>
      <c r="JU135" s="939"/>
      <c r="JV135" s="939"/>
      <c r="JW135" s="939"/>
      <c r="JX135" s="939"/>
      <c r="JY135" s="939"/>
      <c r="JZ135" s="939"/>
      <c r="KA135" s="939"/>
      <c r="KB135" s="939"/>
      <c r="KC135" s="939"/>
      <c r="KD135" s="939"/>
      <c r="KE135" s="939"/>
      <c r="KF135" s="939"/>
      <c r="KG135" s="939"/>
      <c r="KH135" s="939"/>
      <c r="KI135" s="939"/>
      <c r="KJ135" s="939"/>
      <c r="KK135" s="939"/>
      <c r="KL135" s="939"/>
      <c r="KM135" s="939"/>
      <c r="KN135" s="939"/>
      <c r="KO135" s="939"/>
      <c r="KP135" s="939"/>
      <c r="KQ135" s="939"/>
      <c r="KR135" s="939"/>
      <c r="KS135" s="939"/>
      <c r="KT135" s="939"/>
      <c r="KU135" s="939"/>
      <c r="KV135" s="939"/>
      <c r="KW135" s="939"/>
      <c r="KX135" s="939"/>
      <c r="KY135" s="939"/>
      <c r="KZ135" s="939"/>
      <c r="LA135" s="939"/>
      <c r="LB135" s="939"/>
      <c r="LC135" s="939"/>
      <c r="LD135" s="939"/>
      <c r="LE135" s="939"/>
      <c r="LF135" s="939"/>
      <c r="LG135" s="939"/>
      <c r="LH135" s="939"/>
      <c r="LI135" s="939"/>
      <c r="LJ135" s="939"/>
      <c r="LK135" s="939"/>
      <c r="LL135" s="939"/>
      <c r="LM135" s="939"/>
      <c r="LN135" s="939"/>
      <c r="LO135" s="939"/>
      <c r="LP135" s="939"/>
      <c r="LQ135" s="939"/>
      <c r="LR135" s="939"/>
      <c r="LS135" s="939"/>
      <c r="LT135" s="939"/>
      <c r="LU135" s="939"/>
      <c r="LV135" s="939"/>
      <c r="LW135" s="939"/>
      <c r="LX135" s="939"/>
      <c r="LY135" s="939"/>
      <c r="LZ135" s="939"/>
      <c r="MA135" s="939"/>
      <c r="MB135" s="939"/>
      <c r="MC135" s="939"/>
      <c r="MD135" s="939"/>
      <c r="ME135" s="939"/>
      <c r="MF135" s="939"/>
      <c r="MG135" s="939"/>
      <c r="MH135" s="939"/>
      <c r="MI135" s="939"/>
      <c r="MJ135" s="939"/>
      <c r="MK135" s="939"/>
      <c r="ML135" s="939"/>
      <c r="MM135" s="939"/>
      <c r="MN135" s="939"/>
      <c r="MO135" s="939"/>
      <c r="MP135" s="939"/>
      <c r="MQ135" s="939"/>
      <c r="MR135" s="939"/>
      <c r="MS135" s="939"/>
      <c r="MT135" s="939"/>
      <c r="MU135" s="939"/>
      <c r="MV135" s="939"/>
      <c r="MW135" s="939"/>
      <c r="MX135" s="939"/>
      <c r="MY135" s="939"/>
      <c r="MZ135" s="939"/>
      <c r="NA135" s="939"/>
      <c r="NB135" s="939"/>
      <c r="NC135" s="939"/>
      <c r="ND135" s="939"/>
      <c r="NE135" s="939"/>
      <c r="NF135" s="939"/>
      <c r="NG135" s="939"/>
      <c r="NH135" s="939"/>
      <c r="NI135" s="939"/>
      <c r="NJ135" s="939"/>
      <c r="NK135" s="939"/>
      <c r="NL135" s="939"/>
      <c r="NM135" s="939"/>
      <c r="NN135" s="939"/>
    </row>
    <row r="136" spans="1:378" s="958" customFormat="1" ht="18.5" hidden="1" outlineLevel="1">
      <c r="A136" s="987" t="str">
        <f t="shared" si="48"/>
        <v>7.22</v>
      </c>
      <c r="B136" s="964" t="s">
        <v>1487</v>
      </c>
      <c r="C136" s="1027"/>
      <c r="D136" s="941"/>
      <c r="E136" s="935"/>
      <c r="F136" s="959"/>
      <c r="G136" s="960"/>
      <c r="H136" s="936"/>
      <c r="I136" s="937"/>
      <c r="J136" s="937"/>
      <c r="K136" s="938"/>
      <c r="L136" s="955"/>
      <c r="M136" s="955"/>
      <c r="N136" s="968"/>
      <c r="O136" s="939"/>
      <c r="P136" s="939"/>
      <c r="Q136" s="939"/>
      <c r="R136" s="939"/>
      <c r="S136" s="939"/>
      <c r="T136" s="939"/>
      <c r="U136" s="939"/>
      <c r="V136" s="939"/>
      <c r="W136" s="939"/>
      <c r="X136" s="939"/>
      <c r="Y136" s="939"/>
      <c r="Z136" s="939"/>
      <c r="AA136" s="939"/>
      <c r="AB136" s="939"/>
      <c r="AC136" s="939"/>
      <c r="AD136" s="939"/>
      <c r="AE136" s="939"/>
      <c r="AF136" s="939"/>
      <c r="AG136" s="939"/>
      <c r="AH136" s="939"/>
      <c r="AI136" s="939"/>
      <c r="AJ136" s="939"/>
      <c r="AK136" s="939"/>
      <c r="AL136" s="939"/>
      <c r="AM136" s="939"/>
      <c r="AN136" s="939"/>
      <c r="AO136" s="939"/>
      <c r="AP136" s="939"/>
      <c r="AQ136" s="939"/>
      <c r="AR136" s="939"/>
      <c r="AS136" s="939"/>
      <c r="AT136" s="939"/>
      <c r="AU136" s="939"/>
      <c r="AV136" s="939"/>
      <c r="AW136" s="939"/>
      <c r="AX136" s="939"/>
      <c r="AY136" s="939"/>
      <c r="AZ136" s="939"/>
      <c r="BA136" s="939"/>
      <c r="BB136" s="939"/>
      <c r="BC136" s="939"/>
      <c r="BD136" s="939"/>
      <c r="BE136" s="939"/>
      <c r="BF136" s="939"/>
      <c r="BG136" s="939"/>
      <c r="BH136" s="939"/>
      <c r="BI136" s="939"/>
      <c r="BJ136" s="939"/>
      <c r="BK136" s="939"/>
      <c r="BL136" s="939"/>
      <c r="BM136" s="939"/>
      <c r="BN136" s="939"/>
      <c r="BO136" s="939"/>
      <c r="BP136" s="939"/>
      <c r="BQ136" s="939"/>
      <c r="BR136" s="939"/>
      <c r="BS136" s="939"/>
      <c r="BT136" s="939"/>
      <c r="BU136" s="939"/>
      <c r="BV136" s="939"/>
      <c r="BW136" s="939"/>
      <c r="BX136" s="939"/>
      <c r="BY136" s="939"/>
      <c r="BZ136" s="939"/>
      <c r="CA136" s="939"/>
      <c r="CB136" s="939"/>
      <c r="CC136" s="939"/>
      <c r="CD136" s="939"/>
      <c r="CE136" s="939"/>
      <c r="CF136" s="939"/>
      <c r="CG136" s="939"/>
      <c r="CH136" s="939"/>
      <c r="CI136" s="939"/>
      <c r="CJ136" s="939"/>
      <c r="CK136" s="939"/>
      <c r="CL136" s="939"/>
      <c r="CM136" s="939"/>
      <c r="CN136" s="939"/>
      <c r="CO136" s="939"/>
      <c r="CP136" s="939"/>
      <c r="CQ136" s="939"/>
      <c r="CR136" s="939"/>
      <c r="CS136" s="939"/>
      <c r="CT136" s="939"/>
      <c r="CU136" s="939"/>
      <c r="CV136" s="939"/>
      <c r="CW136" s="939"/>
      <c r="CX136" s="939"/>
      <c r="CY136" s="939"/>
      <c r="CZ136" s="939"/>
      <c r="DA136" s="939"/>
      <c r="DB136" s="939"/>
      <c r="DC136" s="939"/>
      <c r="DD136" s="939"/>
      <c r="DE136" s="939"/>
      <c r="DF136" s="939"/>
      <c r="DG136" s="939"/>
      <c r="DH136" s="939"/>
      <c r="DI136" s="939"/>
      <c r="DJ136" s="939"/>
      <c r="DK136" s="939"/>
      <c r="DL136" s="939"/>
      <c r="DM136" s="939"/>
      <c r="DN136" s="939"/>
      <c r="DO136" s="939"/>
      <c r="DP136" s="939"/>
      <c r="DQ136" s="939"/>
      <c r="DR136" s="939"/>
      <c r="DS136" s="939"/>
      <c r="DT136" s="939"/>
      <c r="DU136" s="939"/>
      <c r="DV136" s="939"/>
      <c r="DW136" s="939"/>
      <c r="DX136" s="939"/>
      <c r="DY136" s="939"/>
      <c r="DZ136" s="939"/>
      <c r="EA136" s="939"/>
      <c r="EB136" s="939"/>
      <c r="EC136" s="939"/>
      <c r="ED136" s="939"/>
      <c r="EE136" s="939"/>
      <c r="EF136" s="939"/>
      <c r="EG136" s="939"/>
      <c r="EH136" s="939"/>
      <c r="EI136" s="939"/>
      <c r="EJ136" s="939"/>
      <c r="EK136" s="939"/>
      <c r="EL136" s="939"/>
      <c r="EM136" s="939"/>
      <c r="EN136" s="939"/>
      <c r="EO136" s="939"/>
      <c r="EP136" s="939"/>
      <c r="EQ136" s="939"/>
      <c r="ER136" s="939"/>
      <c r="ES136" s="939"/>
      <c r="ET136" s="939"/>
      <c r="EU136" s="939"/>
      <c r="EV136" s="939"/>
      <c r="EW136" s="939"/>
      <c r="EX136" s="939"/>
      <c r="EY136" s="939"/>
      <c r="EZ136" s="939"/>
      <c r="FA136" s="939"/>
      <c r="FB136" s="939"/>
      <c r="FC136" s="939"/>
      <c r="FD136" s="939"/>
      <c r="FE136" s="939"/>
      <c r="FF136" s="939"/>
      <c r="FG136" s="939"/>
      <c r="FH136" s="939"/>
      <c r="FI136" s="939"/>
      <c r="FJ136" s="939"/>
      <c r="FK136" s="939"/>
      <c r="FL136" s="939"/>
      <c r="FM136" s="939"/>
      <c r="FN136" s="939"/>
      <c r="FO136" s="939"/>
      <c r="FP136" s="939"/>
      <c r="FQ136" s="939"/>
      <c r="FR136" s="939"/>
      <c r="FS136" s="939"/>
      <c r="FT136" s="939"/>
      <c r="FU136" s="939"/>
      <c r="FV136" s="939"/>
      <c r="FW136" s="939"/>
      <c r="FX136" s="939"/>
      <c r="FY136" s="939"/>
      <c r="FZ136" s="939"/>
      <c r="GA136" s="939"/>
      <c r="GB136" s="939"/>
      <c r="GC136" s="939"/>
      <c r="GD136" s="939"/>
      <c r="GE136" s="939"/>
      <c r="GF136" s="939"/>
      <c r="GG136" s="939"/>
      <c r="GH136" s="939"/>
      <c r="GI136" s="939"/>
      <c r="GJ136" s="939"/>
      <c r="GK136" s="939"/>
      <c r="GL136" s="939"/>
      <c r="GM136" s="939"/>
      <c r="GN136" s="939"/>
      <c r="GO136" s="939"/>
      <c r="GP136" s="939"/>
      <c r="GQ136" s="939"/>
      <c r="GR136" s="939"/>
      <c r="GS136" s="939"/>
      <c r="GT136" s="939"/>
      <c r="GU136" s="939"/>
      <c r="GV136" s="939"/>
      <c r="GW136" s="939"/>
      <c r="GX136" s="939"/>
      <c r="GY136" s="939"/>
      <c r="GZ136" s="939"/>
      <c r="HA136" s="939"/>
      <c r="HB136" s="939"/>
      <c r="HC136" s="939"/>
      <c r="HD136" s="939"/>
      <c r="HE136" s="939"/>
      <c r="HF136" s="939"/>
      <c r="HG136" s="939"/>
      <c r="HH136" s="939"/>
      <c r="HI136" s="939"/>
      <c r="HJ136" s="939"/>
      <c r="HK136" s="939"/>
      <c r="HL136" s="939"/>
      <c r="HM136" s="939"/>
      <c r="HN136" s="939"/>
      <c r="HO136" s="939"/>
      <c r="HP136" s="939"/>
      <c r="HQ136" s="939"/>
      <c r="HR136" s="939"/>
      <c r="HS136" s="939"/>
      <c r="HT136" s="939"/>
      <c r="HU136" s="939"/>
      <c r="HV136" s="939"/>
      <c r="HW136" s="939"/>
      <c r="HX136" s="939"/>
      <c r="HY136" s="939"/>
      <c r="HZ136" s="939"/>
      <c r="IA136" s="939"/>
      <c r="IB136" s="939"/>
      <c r="IC136" s="939"/>
      <c r="ID136" s="939"/>
      <c r="IE136" s="939"/>
      <c r="IF136" s="939"/>
      <c r="IG136" s="939"/>
      <c r="IH136" s="939"/>
      <c r="II136" s="939"/>
      <c r="IJ136" s="939"/>
      <c r="IK136" s="939"/>
      <c r="IL136" s="939"/>
      <c r="IM136" s="939"/>
      <c r="IN136" s="939"/>
      <c r="IO136" s="939"/>
      <c r="IP136" s="939"/>
      <c r="IQ136" s="939"/>
      <c r="IR136" s="939"/>
      <c r="IS136" s="939"/>
      <c r="IT136" s="939"/>
      <c r="IU136" s="939"/>
      <c r="IV136" s="939"/>
      <c r="IW136" s="939"/>
      <c r="IX136" s="939"/>
      <c r="IY136" s="939"/>
      <c r="IZ136" s="939"/>
      <c r="JA136" s="939"/>
      <c r="JB136" s="939"/>
      <c r="JC136" s="939"/>
      <c r="JD136" s="939"/>
      <c r="JE136" s="939"/>
      <c r="JF136" s="939"/>
      <c r="JG136" s="939"/>
      <c r="JH136" s="939"/>
      <c r="JI136" s="939"/>
      <c r="JJ136" s="939"/>
      <c r="JK136" s="939"/>
      <c r="JL136" s="939"/>
      <c r="JM136" s="939"/>
      <c r="JN136" s="939"/>
      <c r="JO136" s="939"/>
      <c r="JP136" s="939"/>
      <c r="JQ136" s="939"/>
      <c r="JR136" s="939"/>
      <c r="JS136" s="939"/>
      <c r="JT136" s="939"/>
      <c r="JU136" s="939"/>
      <c r="JV136" s="939"/>
      <c r="JW136" s="939"/>
      <c r="JX136" s="939"/>
      <c r="JY136" s="939"/>
      <c r="JZ136" s="939"/>
      <c r="KA136" s="939"/>
      <c r="KB136" s="939"/>
      <c r="KC136" s="939"/>
      <c r="KD136" s="939"/>
      <c r="KE136" s="939"/>
      <c r="KF136" s="939"/>
      <c r="KG136" s="939"/>
      <c r="KH136" s="939"/>
      <c r="KI136" s="939"/>
      <c r="KJ136" s="939"/>
      <c r="KK136" s="939"/>
      <c r="KL136" s="939"/>
      <c r="KM136" s="939"/>
      <c r="KN136" s="939"/>
      <c r="KO136" s="939"/>
      <c r="KP136" s="939"/>
      <c r="KQ136" s="939"/>
      <c r="KR136" s="939"/>
      <c r="KS136" s="939"/>
      <c r="KT136" s="939"/>
      <c r="KU136" s="939"/>
      <c r="KV136" s="939"/>
      <c r="KW136" s="939"/>
      <c r="KX136" s="939"/>
      <c r="KY136" s="939"/>
      <c r="KZ136" s="939"/>
      <c r="LA136" s="939"/>
      <c r="LB136" s="939"/>
      <c r="LC136" s="939"/>
      <c r="LD136" s="939"/>
      <c r="LE136" s="939"/>
      <c r="LF136" s="939"/>
      <c r="LG136" s="939"/>
      <c r="LH136" s="939"/>
      <c r="LI136" s="939"/>
      <c r="LJ136" s="939"/>
      <c r="LK136" s="939"/>
      <c r="LL136" s="939"/>
      <c r="LM136" s="939"/>
      <c r="LN136" s="939"/>
      <c r="LO136" s="939"/>
      <c r="LP136" s="939"/>
      <c r="LQ136" s="939"/>
      <c r="LR136" s="939"/>
      <c r="LS136" s="939"/>
      <c r="LT136" s="939"/>
      <c r="LU136" s="939"/>
      <c r="LV136" s="939"/>
      <c r="LW136" s="939"/>
      <c r="LX136" s="939"/>
      <c r="LY136" s="939"/>
      <c r="LZ136" s="939"/>
      <c r="MA136" s="939"/>
      <c r="MB136" s="939"/>
      <c r="MC136" s="939"/>
      <c r="MD136" s="939"/>
      <c r="ME136" s="939"/>
      <c r="MF136" s="939"/>
      <c r="MG136" s="939"/>
      <c r="MH136" s="939"/>
      <c r="MI136" s="939"/>
      <c r="MJ136" s="939"/>
      <c r="MK136" s="939"/>
      <c r="ML136" s="939"/>
      <c r="MM136" s="939"/>
      <c r="MN136" s="939"/>
      <c r="MO136" s="939"/>
      <c r="MP136" s="939"/>
      <c r="MQ136" s="939"/>
      <c r="MR136" s="939"/>
      <c r="MS136" s="939"/>
      <c r="MT136" s="939"/>
      <c r="MU136" s="939"/>
      <c r="MV136" s="939"/>
      <c r="MW136" s="939"/>
      <c r="MX136" s="939"/>
      <c r="MY136" s="939"/>
      <c r="MZ136" s="939"/>
      <c r="NA136" s="939"/>
      <c r="NB136" s="939"/>
      <c r="NC136" s="939"/>
      <c r="ND136" s="939"/>
      <c r="NE136" s="939"/>
      <c r="NF136" s="939"/>
      <c r="NG136" s="939"/>
      <c r="NH136" s="939"/>
      <c r="NI136" s="939"/>
      <c r="NJ136" s="939"/>
      <c r="NK136" s="939"/>
      <c r="NL136" s="939"/>
      <c r="NM136" s="939"/>
      <c r="NN136" s="939"/>
    </row>
    <row r="137" spans="1:378" s="958" customFormat="1" ht="18.5" hidden="1" outlineLevel="1">
      <c r="A137" s="987" t="str">
        <f t="shared" si="48"/>
        <v>7.23</v>
      </c>
      <c r="B137" s="964" t="s">
        <v>1488</v>
      </c>
      <c r="C137" s="1027"/>
      <c r="D137" s="941"/>
      <c r="E137" s="935"/>
      <c r="F137" s="959"/>
      <c r="G137" s="960"/>
      <c r="H137" s="936"/>
      <c r="I137" s="937"/>
      <c r="J137" s="937"/>
      <c r="K137" s="938"/>
      <c r="L137" s="955"/>
      <c r="M137" s="955"/>
      <c r="N137" s="968"/>
      <c r="O137" s="939"/>
      <c r="P137" s="939"/>
      <c r="Q137" s="939"/>
      <c r="R137" s="939"/>
      <c r="S137" s="939"/>
      <c r="T137" s="939"/>
      <c r="U137" s="939"/>
      <c r="V137" s="939"/>
      <c r="W137" s="939"/>
      <c r="X137" s="939"/>
      <c r="Y137" s="939"/>
      <c r="Z137" s="939"/>
      <c r="AA137" s="939"/>
      <c r="AB137" s="939"/>
      <c r="AC137" s="939"/>
      <c r="AD137" s="939"/>
      <c r="AE137" s="939"/>
      <c r="AF137" s="939"/>
      <c r="AG137" s="939"/>
      <c r="AH137" s="939"/>
      <c r="AI137" s="939"/>
      <c r="AJ137" s="939"/>
      <c r="AK137" s="939"/>
      <c r="AL137" s="939"/>
      <c r="AM137" s="939"/>
      <c r="AN137" s="939"/>
      <c r="AO137" s="939"/>
      <c r="AP137" s="939"/>
      <c r="AQ137" s="939"/>
      <c r="AR137" s="939"/>
      <c r="AS137" s="939"/>
      <c r="AT137" s="939"/>
      <c r="AU137" s="939"/>
      <c r="AV137" s="939"/>
      <c r="AW137" s="939"/>
      <c r="AX137" s="939"/>
      <c r="AY137" s="939"/>
      <c r="AZ137" s="939"/>
      <c r="BA137" s="939"/>
      <c r="BB137" s="939"/>
      <c r="BC137" s="939"/>
      <c r="BD137" s="939"/>
      <c r="BE137" s="939"/>
      <c r="BF137" s="939"/>
      <c r="BG137" s="939"/>
      <c r="BH137" s="939"/>
      <c r="BI137" s="939"/>
      <c r="BJ137" s="939"/>
      <c r="BK137" s="939"/>
      <c r="BL137" s="939"/>
      <c r="BM137" s="939"/>
      <c r="BN137" s="939"/>
      <c r="BO137" s="939"/>
      <c r="BP137" s="939"/>
      <c r="BQ137" s="939"/>
      <c r="BR137" s="939"/>
      <c r="BS137" s="939"/>
      <c r="BT137" s="939"/>
      <c r="BU137" s="939"/>
      <c r="BV137" s="939"/>
      <c r="BW137" s="939"/>
      <c r="BX137" s="939"/>
      <c r="BY137" s="939"/>
      <c r="BZ137" s="939"/>
      <c r="CA137" s="939"/>
      <c r="CB137" s="939"/>
      <c r="CC137" s="939"/>
      <c r="CD137" s="939"/>
      <c r="CE137" s="939"/>
      <c r="CF137" s="939"/>
      <c r="CG137" s="939"/>
      <c r="CH137" s="939"/>
      <c r="CI137" s="939"/>
      <c r="CJ137" s="939"/>
      <c r="CK137" s="939"/>
      <c r="CL137" s="939"/>
      <c r="CM137" s="939"/>
      <c r="CN137" s="939"/>
      <c r="CO137" s="939"/>
      <c r="CP137" s="939"/>
      <c r="CQ137" s="939"/>
      <c r="CR137" s="939"/>
      <c r="CS137" s="939"/>
      <c r="CT137" s="939"/>
      <c r="CU137" s="939"/>
      <c r="CV137" s="939"/>
      <c r="CW137" s="939"/>
      <c r="CX137" s="939"/>
      <c r="CY137" s="939"/>
      <c r="CZ137" s="939"/>
      <c r="DA137" s="939"/>
      <c r="DB137" s="939"/>
      <c r="DC137" s="939"/>
      <c r="DD137" s="939"/>
      <c r="DE137" s="939"/>
      <c r="DF137" s="939"/>
      <c r="DG137" s="939"/>
      <c r="DH137" s="939"/>
      <c r="DI137" s="939"/>
      <c r="DJ137" s="939"/>
      <c r="DK137" s="939"/>
      <c r="DL137" s="939"/>
      <c r="DM137" s="939"/>
      <c r="DN137" s="939"/>
      <c r="DO137" s="939"/>
      <c r="DP137" s="939"/>
      <c r="DQ137" s="939"/>
      <c r="DR137" s="939"/>
      <c r="DS137" s="939"/>
      <c r="DT137" s="939"/>
      <c r="DU137" s="939"/>
      <c r="DV137" s="939"/>
      <c r="DW137" s="939"/>
      <c r="DX137" s="939"/>
      <c r="DY137" s="939"/>
      <c r="DZ137" s="939"/>
      <c r="EA137" s="939"/>
      <c r="EB137" s="939"/>
      <c r="EC137" s="939"/>
      <c r="ED137" s="939"/>
      <c r="EE137" s="939"/>
      <c r="EF137" s="939"/>
      <c r="EG137" s="939"/>
      <c r="EH137" s="939"/>
      <c r="EI137" s="939"/>
      <c r="EJ137" s="939"/>
      <c r="EK137" s="939"/>
      <c r="EL137" s="939"/>
      <c r="EM137" s="939"/>
      <c r="EN137" s="939"/>
      <c r="EO137" s="939"/>
      <c r="EP137" s="939"/>
      <c r="EQ137" s="939"/>
      <c r="ER137" s="939"/>
      <c r="ES137" s="939"/>
      <c r="ET137" s="939"/>
      <c r="EU137" s="939"/>
      <c r="EV137" s="939"/>
      <c r="EW137" s="939"/>
      <c r="EX137" s="939"/>
      <c r="EY137" s="939"/>
      <c r="EZ137" s="939"/>
      <c r="FA137" s="939"/>
      <c r="FB137" s="939"/>
      <c r="FC137" s="939"/>
      <c r="FD137" s="939"/>
      <c r="FE137" s="939"/>
      <c r="FF137" s="939"/>
      <c r="FG137" s="939"/>
      <c r="FH137" s="939"/>
      <c r="FI137" s="939"/>
      <c r="FJ137" s="939"/>
      <c r="FK137" s="939"/>
      <c r="FL137" s="939"/>
      <c r="FM137" s="939"/>
      <c r="FN137" s="939"/>
      <c r="FO137" s="939"/>
      <c r="FP137" s="939"/>
      <c r="FQ137" s="939"/>
      <c r="FR137" s="939"/>
      <c r="FS137" s="939"/>
      <c r="FT137" s="939"/>
      <c r="FU137" s="939"/>
      <c r="FV137" s="939"/>
      <c r="FW137" s="939"/>
      <c r="FX137" s="939"/>
      <c r="FY137" s="939"/>
      <c r="FZ137" s="939"/>
      <c r="GA137" s="939"/>
      <c r="GB137" s="939"/>
      <c r="GC137" s="939"/>
      <c r="GD137" s="939"/>
      <c r="GE137" s="939"/>
      <c r="GF137" s="939"/>
      <c r="GG137" s="939"/>
      <c r="GH137" s="939"/>
      <c r="GI137" s="939"/>
      <c r="GJ137" s="939"/>
      <c r="GK137" s="939"/>
      <c r="GL137" s="939"/>
      <c r="GM137" s="939"/>
      <c r="GN137" s="939"/>
      <c r="GO137" s="939"/>
      <c r="GP137" s="939"/>
      <c r="GQ137" s="939"/>
      <c r="GR137" s="939"/>
      <c r="GS137" s="939"/>
      <c r="GT137" s="939"/>
      <c r="GU137" s="939"/>
      <c r="GV137" s="939"/>
      <c r="GW137" s="939"/>
      <c r="GX137" s="939"/>
      <c r="GY137" s="939"/>
      <c r="GZ137" s="939"/>
      <c r="HA137" s="939"/>
      <c r="HB137" s="939"/>
      <c r="HC137" s="939"/>
      <c r="HD137" s="939"/>
      <c r="HE137" s="939"/>
      <c r="HF137" s="939"/>
      <c r="HG137" s="939"/>
      <c r="HH137" s="939"/>
      <c r="HI137" s="939"/>
      <c r="HJ137" s="939"/>
      <c r="HK137" s="939"/>
      <c r="HL137" s="939"/>
      <c r="HM137" s="939"/>
      <c r="HN137" s="939"/>
      <c r="HO137" s="939"/>
      <c r="HP137" s="939"/>
      <c r="HQ137" s="939"/>
      <c r="HR137" s="939"/>
      <c r="HS137" s="939"/>
      <c r="HT137" s="939"/>
      <c r="HU137" s="939"/>
      <c r="HV137" s="939"/>
      <c r="HW137" s="939"/>
      <c r="HX137" s="939"/>
      <c r="HY137" s="939"/>
      <c r="HZ137" s="939"/>
      <c r="IA137" s="939"/>
      <c r="IB137" s="939"/>
      <c r="IC137" s="939"/>
      <c r="ID137" s="939"/>
      <c r="IE137" s="939"/>
      <c r="IF137" s="939"/>
      <c r="IG137" s="939"/>
      <c r="IH137" s="939"/>
      <c r="II137" s="939"/>
      <c r="IJ137" s="939"/>
      <c r="IK137" s="939"/>
      <c r="IL137" s="939"/>
      <c r="IM137" s="939"/>
      <c r="IN137" s="939"/>
      <c r="IO137" s="939"/>
      <c r="IP137" s="939"/>
      <c r="IQ137" s="939"/>
      <c r="IR137" s="939"/>
      <c r="IS137" s="939"/>
      <c r="IT137" s="939"/>
      <c r="IU137" s="939"/>
      <c r="IV137" s="939"/>
      <c r="IW137" s="939"/>
      <c r="IX137" s="939"/>
      <c r="IY137" s="939"/>
      <c r="IZ137" s="939"/>
      <c r="JA137" s="939"/>
      <c r="JB137" s="939"/>
      <c r="JC137" s="939"/>
      <c r="JD137" s="939"/>
      <c r="JE137" s="939"/>
      <c r="JF137" s="939"/>
      <c r="JG137" s="939"/>
      <c r="JH137" s="939"/>
      <c r="JI137" s="939"/>
      <c r="JJ137" s="939"/>
      <c r="JK137" s="939"/>
      <c r="JL137" s="939"/>
      <c r="JM137" s="939"/>
      <c r="JN137" s="939"/>
      <c r="JO137" s="939"/>
      <c r="JP137" s="939"/>
      <c r="JQ137" s="939"/>
      <c r="JR137" s="939"/>
      <c r="JS137" s="939"/>
      <c r="JT137" s="939"/>
      <c r="JU137" s="939"/>
      <c r="JV137" s="939"/>
      <c r="JW137" s="939"/>
      <c r="JX137" s="939"/>
      <c r="JY137" s="939"/>
      <c r="JZ137" s="939"/>
      <c r="KA137" s="939"/>
      <c r="KB137" s="939"/>
      <c r="KC137" s="939"/>
      <c r="KD137" s="939"/>
      <c r="KE137" s="939"/>
      <c r="KF137" s="939"/>
      <c r="KG137" s="939"/>
      <c r="KH137" s="939"/>
      <c r="KI137" s="939"/>
      <c r="KJ137" s="939"/>
      <c r="KK137" s="939"/>
      <c r="KL137" s="939"/>
      <c r="KM137" s="939"/>
      <c r="KN137" s="939"/>
      <c r="KO137" s="939"/>
      <c r="KP137" s="939"/>
      <c r="KQ137" s="939"/>
      <c r="KR137" s="939"/>
      <c r="KS137" s="939"/>
      <c r="KT137" s="939"/>
      <c r="KU137" s="939"/>
      <c r="KV137" s="939"/>
      <c r="KW137" s="939"/>
      <c r="KX137" s="939"/>
      <c r="KY137" s="939"/>
      <c r="KZ137" s="939"/>
      <c r="LA137" s="939"/>
      <c r="LB137" s="939"/>
      <c r="LC137" s="939"/>
      <c r="LD137" s="939"/>
      <c r="LE137" s="939"/>
      <c r="LF137" s="939"/>
      <c r="LG137" s="939"/>
      <c r="LH137" s="939"/>
      <c r="LI137" s="939"/>
      <c r="LJ137" s="939"/>
      <c r="LK137" s="939"/>
      <c r="LL137" s="939"/>
      <c r="LM137" s="939"/>
      <c r="LN137" s="939"/>
      <c r="LO137" s="939"/>
      <c r="LP137" s="939"/>
      <c r="LQ137" s="939"/>
      <c r="LR137" s="939"/>
      <c r="LS137" s="939"/>
      <c r="LT137" s="939"/>
      <c r="LU137" s="939"/>
      <c r="LV137" s="939"/>
      <c r="LW137" s="939"/>
      <c r="LX137" s="939"/>
      <c r="LY137" s="939"/>
      <c r="LZ137" s="939"/>
      <c r="MA137" s="939"/>
      <c r="MB137" s="939"/>
      <c r="MC137" s="939"/>
      <c r="MD137" s="939"/>
      <c r="ME137" s="939"/>
      <c r="MF137" s="939"/>
      <c r="MG137" s="939"/>
      <c r="MH137" s="939"/>
      <c r="MI137" s="939"/>
      <c r="MJ137" s="939"/>
      <c r="MK137" s="939"/>
      <c r="ML137" s="939"/>
      <c r="MM137" s="939"/>
      <c r="MN137" s="939"/>
      <c r="MO137" s="939"/>
      <c r="MP137" s="939"/>
      <c r="MQ137" s="939"/>
      <c r="MR137" s="939"/>
      <c r="MS137" s="939"/>
      <c r="MT137" s="939"/>
      <c r="MU137" s="939"/>
      <c r="MV137" s="939"/>
      <c r="MW137" s="939"/>
      <c r="MX137" s="939"/>
      <c r="MY137" s="939"/>
      <c r="MZ137" s="939"/>
      <c r="NA137" s="939"/>
      <c r="NB137" s="939"/>
      <c r="NC137" s="939"/>
      <c r="ND137" s="939"/>
      <c r="NE137" s="939"/>
      <c r="NF137" s="939"/>
      <c r="NG137" s="939"/>
      <c r="NH137" s="939"/>
      <c r="NI137" s="939"/>
      <c r="NJ137" s="939"/>
      <c r="NK137" s="939"/>
      <c r="NL137" s="939"/>
      <c r="NM137" s="939"/>
      <c r="NN137" s="939"/>
    </row>
    <row r="138" spans="1:378" s="958" customFormat="1" ht="18.5" hidden="1" outlineLevel="1">
      <c r="A138" s="987" t="str">
        <f t="shared" si="48"/>
        <v>7.24</v>
      </c>
      <c r="B138" s="964" t="s">
        <v>1028</v>
      </c>
      <c r="C138" s="1027"/>
      <c r="D138" s="941"/>
      <c r="E138" s="935"/>
      <c r="F138" s="959"/>
      <c r="G138" s="960"/>
      <c r="H138" s="936"/>
      <c r="I138" s="937"/>
      <c r="J138" s="937"/>
      <c r="K138" s="938"/>
      <c r="L138" s="955"/>
      <c r="M138" s="955"/>
      <c r="N138" s="968"/>
      <c r="O138" s="939"/>
      <c r="P138" s="939"/>
      <c r="Q138" s="939"/>
      <c r="R138" s="939"/>
      <c r="S138" s="939"/>
      <c r="T138" s="939"/>
      <c r="U138" s="939"/>
      <c r="V138" s="939"/>
      <c r="W138" s="939"/>
      <c r="X138" s="939"/>
      <c r="Y138" s="939"/>
      <c r="Z138" s="939"/>
      <c r="AA138" s="939"/>
      <c r="AB138" s="939"/>
      <c r="AC138" s="939"/>
      <c r="AD138" s="939"/>
      <c r="AE138" s="939"/>
      <c r="AF138" s="939"/>
      <c r="AG138" s="939"/>
      <c r="AH138" s="939"/>
      <c r="AI138" s="939"/>
      <c r="AJ138" s="939"/>
      <c r="AK138" s="939"/>
      <c r="AL138" s="939"/>
      <c r="AM138" s="939"/>
      <c r="AN138" s="939"/>
      <c r="AO138" s="939"/>
      <c r="AP138" s="939"/>
      <c r="AQ138" s="939"/>
      <c r="AR138" s="939"/>
      <c r="AS138" s="939"/>
      <c r="AT138" s="939"/>
      <c r="AU138" s="939"/>
      <c r="AV138" s="939"/>
      <c r="AW138" s="939"/>
      <c r="AX138" s="939"/>
      <c r="AY138" s="939"/>
      <c r="AZ138" s="939"/>
      <c r="BA138" s="939"/>
      <c r="BB138" s="939"/>
      <c r="BC138" s="939"/>
      <c r="BD138" s="939"/>
      <c r="BE138" s="939"/>
      <c r="BF138" s="939"/>
      <c r="BG138" s="939"/>
      <c r="BH138" s="939"/>
      <c r="BI138" s="939"/>
      <c r="BJ138" s="939"/>
      <c r="BK138" s="939"/>
      <c r="BL138" s="939"/>
      <c r="BM138" s="939"/>
      <c r="BN138" s="939"/>
      <c r="BO138" s="939"/>
      <c r="BP138" s="939"/>
      <c r="BQ138" s="939"/>
      <c r="BR138" s="939"/>
      <c r="BS138" s="939"/>
      <c r="BT138" s="939"/>
      <c r="BU138" s="939"/>
      <c r="BV138" s="939"/>
      <c r="BW138" s="939"/>
      <c r="BX138" s="939"/>
      <c r="BY138" s="939"/>
      <c r="BZ138" s="939"/>
      <c r="CA138" s="939"/>
      <c r="CB138" s="939"/>
      <c r="CC138" s="939"/>
      <c r="CD138" s="939"/>
      <c r="CE138" s="939"/>
      <c r="CF138" s="939"/>
      <c r="CG138" s="939"/>
      <c r="CH138" s="939"/>
      <c r="CI138" s="939"/>
      <c r="CJ138" s="939"/>
      <c r="CK138" s="939"/>
      <c r="CL138" s="939"/>
      <c r="CM138" s="939"/>
      <c r="CN138" s="939"/>
      <c r="CO138" s="939"/>
      <c r="CP138" s="939"/>
      <c r="CQ138" s="939"/>
      <c r="CR138" s="939"/>
      <c r="CS138" s="939"/>
      <c r="CT138" s="939"/>
      <c r="CU138" s="939"/>
      <c r="CV138" s="939"/>
      <c r="CW138" s="939"/>
      <c r="CX138" s="939"/>
      <c r="CY138" s="939"/>
      <c r="CZ138" s="939"/>
      <c r="DA138" s="939"/>
      <c r="DB138" s="939"/>
      <c r="DC138" s="939"/>
      <c r="DD138" s="939"/>
      <c r="DE138" s="939"/>
      <c r="DF138" s="939"/>
      <c r="DG138" s="939"/>
      <c r="DH138" s="939"/>
      <c r="DI138" s="939"/>
      <c r="DJ138" s="939"/>
      <c r="DK138" s="939"/>
      <c r="DL138" s="939"/>
      <c r="DM138" s="939"/>
      <c r="DN138" s="939"/>
      <c r="DO138" s="939"/>
      <c r="DP138" s="939"/>
      <c r="DQ138" s="939"/>
      <c r="DR138" s="939"/>
      <c r="DS138" s="939"/>
      <c r="DT138" s="939"/>
      <c r="DU138" s="939"/>
      <c r="DV138" s="939"/>
      <c r="DW138" s="939"/>
      <c r="DX138" s="939"/>
      <c r="DY138" s="939"/>
      <c r="DZ138" s="939"/>
      <c r="EA138" s="939"/>
      <c r="EB138" s="939"/>
      <c r="EC138" s="939"/>
      <c r="ED138" s="939"/>
      <c r="EE138" s="939"/>
      <c r="EF138" s="939"/>
      <c r="EG138" s="939"/>
      <c r="EH138" s="939"/>
      <c r="EI138" s="939"/>
      <c r="EJ138" s="939"/>
      <c r="EK138" s="939"/>
      <c r="EL138" s="939"/>
      <c r="EM138" s="939"/>
      <c r="EN138" s="939"/>
      <c r="EO138" s="939"/>
      <c r="EP138" s="939"/>
      <c r="EQ138" s="939"/>
      <c r="ER138" s="939"/>
      <c r="ES138" s="939"/>
      <c r="ET138" s="939"/>
      <c r="EU138" s="939"/>
      <c r="EV138" s="939"/>
      <c r="EW138" s="939"/>
      <c r="EX138" s="939"/>
      <c r="EY138" s="939"/>
      <c r="EZ138" s="939"/>
      <c r="FA138" s="939"/>
      <c r="FB138" s="939"/>
      <c r="FC138" s="939"/>
      <c r="FD138" s="939"/>
      <c r="FE138" s="939"/>
      <c r="FF138" s="939"/>
      <c r="FG138" s="939"/>
      <c r="FH138" s="939"/>
      <c r="FI138" s="939"/>
      <c r="FJ138" s="939"/>
      <c r="FK138" s="939"/>
      <c r="FL138" s="939"/>
      <c r="FM138" s="939"/>
      <c r="FN138" s="939"/>
      <c r="FO138" s="939"/>
      <c r="FP138" s="939"/>
      <c r="FQ138" s="939"/>
      <c r="FR138" s="939"/>
      <c r="FS138" s="939"/>
      <c r="FT138" s="939"/>
      <c r="FU138" s="939"/>
      <c r="FV138" s="939"/>
      <c r="FW138" s="939"/>
      <c r="FX138" s="939"/>
      <c r="FY138" s="939"/>
      <c r="FZ138" s="939"/>
      <c r="GA138" s="939"/>
      <c r="GB138" s="939"/>
      <c r="GC138" s="939"/>
      <c r="GD138" s="939"/>
      <c r="GE138" s="939"/>
      <c r="GF138" s="939"/>
      <c r="GG138" s="939"/>
      <c r="GH138" s="939"/>
      <c r="GI138" s="939"/>
      <c r="GJ138" s="939"/>
      <c r="GK138" s="939"/>
      <c r="GL138" s="939"/>
      <c r="GM138" s="939"/>
      <c r="GN138" s="939"/>
      <c r="GO138" s="939"/>
      <c r="GP138" s="939"/>
      <c r="GQ138" s="939"/>
      <c r="GR138" s="939"/>
      <c r="GS138" s="939"/>
      <c r="GT138" s="939"/>
      <c r="GU138" s="939"/>
      <c r="GV138" s="939"/>
      <c r="GW138" s="939"/>
      <c r="GX138" s="939"/>
      <c r="GY138" s="939"/>
      <c r="GZ138" s="939"/>
      <c r="HA138" s="939"/>
      <c r="HB138" s="939"/>
      <c r="HC138" s="939"/>
      <c r="HD138" s="939"/>
      <c r="HE138" s="939"/>
      <c r="HF138" s="939"/>
      <c r="HG138" s="939"/>
      <c r="HH138" s="939"/>
      <c r="HI138" s="939"/>
      <c r="HJ138" s="939"/>
      <c r="HK138" s="939"/>
      <c r="HL138" s="939"/>
      <c r="HM138" s="939"/>
      <c r="HN138" s="939"/>
      <c r="HO138" s="939"/>
      <c r="HP138" s="939"/>
      <c r="HQ138" s="939"/>
      <c r="HR138" s="939"/>
      <c r="HS138" s="939"/>
      <c r="HT138" s="939"/>
      <c r="HU138" s="939"/>
      <c r="HV138" s="939"/>
      <c r="HW138" s="939"/>
      <c r="HX138" s="939"/>
      <c r="HY138" s="939"/>
      <c r="HZ138" s="939"/>
      <c r="IA138" s="939"/>
      <c r="IB138" s="939"/>
      <c r="IC138" s="939"/>
      <c r="ID138" s="939"/>
      <c r="IE138" s="939"/>
      <c r="IF138" s="939"/>
      <c r="IG138" s="939"/>
      <c r="IH138" s="939"/>
      <c r="II138" s="939"/>
      <c r="IJ138" s="939"/>
      <c r="IK138" s="939"/>
      <c r="IL138" s="939"/>
      <c r="IM138" s="939"/>
      <c r="IN138" s="939"/>
      <c r="IO138" s="939"/>
      <c r="IP138" s="939"/>
      <c r="IQ138" s="939"/>
      <c r="IR138" s="939"/>
      <c r="IS138" s="939"/>
      <c r="IT138" s="939"/>
      <c r="IU138" s="939"/>
      <c r="IV138" s="939"/>
      <c r="IW138" s="939"/>
      <c r="IX138" s="939"/>
      <c r="IY138" s="939"/>
      <c r="IZ138" s="939"/>
      <c r="JA138" s="939"/>
      <c r="JB138" s="939"/>
      <c r="JC138" s="939"/>
      <c r="JD138" s="939"/>
      <c r="JE138" s="939"/>
      <c r="JF138" s="939"/>
      <c r="JG138" s="939"/>
      <c r="JH138" s="939"/>
      <c r="JI138" s="939"/>
      <c r="JJ138" s="939"/>
      <c r="JK138" s="939"/>
      <c r="JL138" s="939"/>
      <c r="JM138" s="939"/>
      <c r="JN138" s="939"/>
      <c r="JO138" s="939"/>
      <c r="JP138" s="939"/>
      <c r="JQ138" s="939"/>
      <c r="JR138" s="939"/>
      <c r="JS138" s="939"/>
      <c r="JT138" s="939"/>
      <c r="JU138" s="939"/>
      <c r="JV138" s="939"/>
      <c r="JW138" s="939"/>
      <c r="JX138" s="939"/>
      <c r="JY138" s="939"/>
      <c r="JZ138" s="939"/>
      <c r="KA138" s="939"/>
      <c r="KB138" s="939"/>
      <c r="KC138" s="939"/>
      <c r="KD138" s="939"/>
      <c r="KE138" s="939"/>
      <c r="KF138" s="939"/>
      <c r="KG138" s="939"/>
      <c r="KH138" s="939"/>
      <c r="KI138" s="939"/>
      <c r="KJ138" s="939"/>
      <c r="KK138" s="939"/>
      <c r="KL138" s="939"/>
      <c r="KM138" s="939"/>
      <c r="KN138" s="939"/>
      <c r="KO138" s="939"/>
      <c r="KP138" s="939"/>
      <c r="KQ138" s="939"/>
      <c r="KR138" s="939"/>
      <c r="KS138" s="939"/>
      <c r="KT138" s="939"/>
      <c r="KU138" s="939"/>
      <c r="KV138" s="939"/>
      <c r="KW138" s="939"/>
      <c r="KX138" s="939"/>
      <c r="KY138" s="939"/>
      <c r="KZ138" s="939"/>
      <c r="LA138" s="939"/>
      <c r="LB138" s="939"/>
      <c r="LC138" s="939"/>
      <c r="LD138" s="939"/>
      <c r="LE138" s="939"/>
      <c r="LF138" s="939"/>
      <c r="LG138" s="939"/>
      <c r="LH138" s="939"/>
      <c r="LI138" s="939"/>
      <c r="LJ138" s="939"/>
      <c r="LK138" s="939"/>
      <c r="LL138" s="939"/>
      <c r="LM138" s="939"/>
      <c r="LN138" s="939"/>
      <c r="LO138" s="939"/>
      <c r="LP138" s="939"/>
      <c r="LQ138" s="939"/>
      <c r="LR138" s="939"/>
      <c r="LS138" s="939"/>
      <c r="LT138" s="939"/>
      <c r="LU138" s="939"/>
      <c r="LV138" s="939"/>
      <c r="LW138" s="939"/>
      <c r="LX138" s="939"/>
      <c r="LY138" s="939"/>
      <c r="LZ138" s="939"/>
      <c r="MA138" s="939"/>
      <c r="MB138" s="939"/>
      <c r="MC138" s="939"/>
      <c r="MD138" s="939"/>
      <c r="ME138" s="939"/>
      <c r="MF138" s="939"/>
      <c r="MG138" s="939"/>
      <c r="MH138" s="939"/>
      <c r="MI138" s="939"/>
      <c r="MJ138" s="939"/>
      <c r="MK138" s="939"/>
      <c r="ML138" s="939"/>
      <c r="MM138" s="939"/>
      <c r="MN138" s="939"/>
      <c r="MO138" s="939"/>
      <c r="MP138" s="939"/>
      <c r="MQ138" s="939"/>
      <c r="MR138" s="939"/>
      <c r="MS138" s="939"/>
      <c r="MT138" s="939"/>
      <c r="MU138" s="939"/>
      <c r="MV138" s="939"/>
      <c r="MW138" s="939"/>
      <c r="MX138" s="939"/>
      <c r="MY138" s="939"/>
      <c r="MZ138" s="939"/>
      <c r="NA138" s="939"/>
      <c r="NB138" s="939"/>
      <c r="NC138" s="939"/>
      <c r="ND138" s="939"/>
      <c r="NE138" s="939"/>
      <c r="NF138" s="939"/>
      <c r="NG138" s="939"/>
      <c r="NH138" s="939"/>
      <c r="NI138" s="939"/>
      <c r="NJ138" s="939"/>
      <c r="NK138" s="939"/>
      <c r="NL138" s="939"/>
      <c r="NM138" s="939"/>
      <c r="NN138" s="939"/>
    </row>
    <row r="139" spans="1:378" s="958" customFormat="1" ht="18.5" hidden="1" outlineLevel="1">
      <c r="A139" s="987" t="str">
        <f t="shared" si="48"/>
        <v>7.25</v>
      </c>
      <c r="B139" s="964" t="s">
        <v>1556</v>
      </c>
      <c r="C139" s="1027"/>
      <c r="D139" s="941"/>
      <c r="E139" s="935"/>
      <c r="F139" s="959"/>
      <c r="G139" s="960"/>
      <c r="H139" s="936"/>
      <c r="I139" s="937"/>
      <c r="J139" s="937"/>
      <c r="K139" s="938"/>
      <c r="L139" s="955"/>
      <c r="M139" s="955"/>
      <c r="N139" s="968"/>
      <c r="O139" s="939"/>
      <c r="P139" s="939"/>
      <c r="Q139" s="939"/>
      <c r="R139" s="939"/>
      <c r="S139" s="939"/>
      <c r="T139" s="939"/>
      <c r="U139" s="939"/>
      <c r="V139" s="939"/>
      <c r="W139" s="939"/>
      <c r="X139" s="939"/>
      <c r="Y139" s="939"/>
      <c r="Z139" s="939"/>
      <c r="AA139" s="939"/>
      <c r="AB139" s="939"/>
      <c r="AC139" s="939"/>
      <c r="AD139" s="939"/>
      <c r="AE139" s="939"/>
      <c r="AF139" s="939"/>
      <c r="AG139" s="939"/>
      <c r="AH139" s="939"/>
      <c r="AI139" s="939"/>
      <c r="AJ139" s="939"/>
      <c r="AK139" s="939"/>
      <c r="AL139" s="939"/>
      <c r="AM139" s="939"/>
      <c r="AN139" s="939"/>
      <c r="AO139" s="939"/>
      <c r="AP139" s="939"/>
      <c r="AQ139" s="939"/>
      <c r="AR139" s="939"/>
      <c r="AS139" s="939"/>
      <c r="AT139" s="939"/>
      <c r="AU139" s="939"/>
      <c r="AV139" s="939"/>
      <c r="AW139" s="939"/>
      <c r="AX139" s="939"/>
      <c r="AY139" s="939"/>
      <c r="AZ139" s="939"/>
      <c r="BA139" s="939"/>
      <c r="BB139" s="939"/>
      <c r="BC139" s="939"/>
      <c r="BD139" s="939"/>
      <c r="BE139" s="939"/>
      <c r="BF139" s="939"/>
      <c r="BG139" s="939"/>
      <c r="BH139" s="939"/>
      <c r="BI139" s="939"/>
      <c r="BJ139" s="939"/>
      <c r="BK139" s="939"/>
      <c r="BL139" s="939"/>
      <c r="BM139" s="939"/>
      <c r="BN139" s="939"/>
      <c r="BO139" s="939"/>
      <c r="BP139" s="939"/>
      <c r="BQ139" s="939"/>
      <c r="BR139" s="939"/>
      <c r="BS139" s="939"/>
      <c r="BT139" s="939"/>
      <c r="BU139" s="939"/>
      <c r="BV139" s="939"/>
      <c r="BW139" s="939"/>
      <c r="BX139" s="939"/>
      <c r="BY139" s="939"/>
      <c r="BZ139" s="939"/>
      <c r="CA139" s="939"/>
      <c r="CB139" s="939"/>
      <c r="CC139" s="939"/>
      <c r="CD139" s="939"/>
      <c r="CE139" s="939"/>
      <c r="CF139" s="939"/>
      <c r="CG139" s="939"/>
      <c r="CH139" s="939"/>
      <c r="CI139" s="939"/>
      <c r="CJ139" s="939"/>
      <c r="CK139" s="939"/>
      <c r="CL139" s="939"/>
      <c r="CM139" s="939"/>
      <c r="CN139" s="939"/>
      <c r="CO139" s="939"/>
      <c r="CP139" s="939"/>
      <c r="CQ139" s="939"/>
      <c r="CR139" s="939"/>
      <c r="CS139" s="939"/>
      <c r="CT139" s="939"/>
      <c r="CU139" s="939"/>
      <c r="CV139" s="939"/>
      <c r="CW139" s="939"/>
      <c r="CX139" s="939"/>
      <c r="CY139" s="939"/>
      <c r="CZ139" s="939"/>
      <c r="DA139" s="939"/>
      <c r="DB139" s="939"/>
      <c r="DC139" s="939"/>
      <c r="DD139" s="939"/>
      <c r="DE139" s="939"/>
      <c r="DF139" s="939"/>
      <c r="DG139" s="939"/>
      <c r="DH139" s="939"/>
      <c r="DI139" s="939"/>
      <c r="DJ139" s="939"/>
      <c r="DK139" s="939"/>
      <c r="DL139" s="939"/>
      <c r="DM139" s="939"/>
      <c r="DN139" s="939"/>
      <c r="DO139" s="939"/>
      <c r="DP139" s="939"/>
      <c r="DQ139" s="939"/>
      <c r="DR139" s="939"/>
      <c r="DS139" s="939"/>
      <c r="DT139" s="939"/>
      <c r="DU139" s="939"/>
      <c r="DV139" s="939"/>
      <c r="DW139" s="939"/>
      <c r="DX139" s="939"/>
      <c r="DY139" s="939"/>
      <c r="DZ139" s="939"/>
      <c r="EA139" s="939"/>
      <c r="EB139" s="939"/>
      <c r="EC139" s="939"/>
      <c r="ED139" s="939"/>
      <c r="EE139" s="939"/>
      <c r="EF139" s="939"/>
      <c r="EG139" s="939"/>
      <c r="EH139" s="939"/>
      <c r="EI139" s="939"/>
      <c r="EJ139" s="939"/>
      <c r="EK139" s="939"/>
      <c r="EL139" s="939"/>
      <c r="EM139" s="939"/>
      <c r="EN139" s="939"/>
      <c r="EO139" s="939"/>
      <c r="EP139" s="939"/>
      <c r="EQ139" s="939"/>
      <c r="ER139" s="939"/>
      <c r="ES139" s="939"/>
      <c r="ET139" s="939"/>
      <c r="EU139" s="939"/>
      <c r="EV139" s="939"/>
      <c r="EW139" s="939"/>
      <c r="EX139" s="939"/>
      <c r="EY139" s="939"/>
      <c r="EZ139" s="939"/>
      <c r="FA139" s="939"/>
      <c r="FB139" s="939"/>
      <c r="FC139" s="939"/>
      <c r="FD139" s="939"/>
      <c r="FE139" s="939"/>
      <c r="FF139" s="939"/>
      <c r="FG139" s="939"/>
      <c r="FH139" s="939"/>
      <c r="FI139" s="939"/>
      <c r="FJ139" s="939"/>
      <c r="FK139" s="939"/>
      <c r="FL139" s="939"/>
      <c r="FM139" s="939"/>
      <c r="FN139" s="939"/>
      <c r="FO139" s="939"/>
      <c r="FP139" s="939"/>
      <c r="FQ139" s="939"/>
      <c r="FR139" s="939"/>
      <c r="FS139" s="939"/>
      <c r="FT139" s="939"/>
      <c r="FU139" s="939"/>
      <c r="FV139" s="939"/>
      <c r="FW139" s="939"/>
      <c r="FX139" s="939"/>
      <c r="FY139" s="939"/>
      <c r="FZ139" s="939"/>
      <c r="GA139" s="939"/>
      <c r="GB139" s="939"/>
      <c r="GC139" s="939"/>
      <c r="GD139" s="939"/>
      <c r="GE139" s="939"/>
      <c r="GF139" s="939"/>
      <c r="GG139" s="939"/>
      <c r="GH139" s="939"/>
      <c r="GI139" s="939"/>
      <c r="GJ139" s="939"/>
      <c r="GK139" s="939"/>
      <c r="GL139" s="939"/>
      <c r="GM139" s="939"/>
      <c r="GN139" s="939"/>
      <c r="GO139" s="939"/>
      <c r="GP139" s="939"/>
      <c r="GQ139" s="939"/>
      <c r="GR139" s="939"/>
      <c r="GS139" s="939"/>
      <c r="GT139" s="939"/>
      <c r="GU139" s="939"/>
      <c r="GV139" s="939"/>
      <c r="GW139" s="939"/>
      <c r="GX139" s="939"/>
      <c r="GY139" s="939"/>
      <c r="GZ139" s="939"/>
      <c r="HA139" s="939"/>
      <c r="HB139" s="939"/>
      <c r="HC139" s="939"/>
      <c r="HD139" s="939"/>
      <c r="HE139" s="939"/>
      <c r="HF139" s="939"/>
      <c r="HG139" s="939"/>
      <c r="HH139" s="939"/>
      <c r="HI139" s="939"/>
      <c r="HJ139" s="939"/>
      <c r="HK139" s="939"/>
      <c r="HL139" s="939"/>
      <c r="HM139" s="939"/>
      <c r="HN139" s="939"/>
      <c r="HO139" s="939"/>
      <c r="HP139" s="939"/>
      <c r="HQ139" s="939"/>
      <c r="HR139" s="939"/>
      <c r="HS139" s="939"/>
      <c r="HT139" s="939"/>
      <c r="HU139" s="939"/>
      <c r="HV139" s="939"/>
      <c r="HW139" s="939"/>
      <c r="HX139" s="939"/>
      <c r="HY139" s="939"/>
      <c r="HZ139" s="939"/>
      <c r="IA139" s="939"/>
      <c r="IB139" s="939"/>
      <c r="IC139" s="939"/>
      <c r="ID139" s="939"/>
      <c r="IE139" s="939"/>
      <c r="IF139" s="939"/>
      <c r="IG139" s="939"/>
      <c r="IH139" s="939"/>
      <c r="II139" s="939"/>
      <c r="IJ139" s="939"/>
      <c r="IK139" s="939"/>
      <c r="IL139" s="939"/>
      <c r="IM139" s="939"/>
      <c r="IN139" s="939"/>
      <c r="IO139" s="939"/>
      <c r="IP139" s="939"/>
      <c r="IQ139" s="939"/>
      <c r="IR139" s="939"/>
      <c r="IS139" s="939"/>
      <c r="IT139" s="939"/>
      <c r="IU139" s="939"/>
      <c r="IV139" s="939"/>
      <c r="IW139" s="939"/>
      <c r="IX139" s="939"/>
      <c r="IY139" s="939"/>
      <c r="IZ139" s="939"/>
      <c r="JA139" s="939"/>
      <c r="JB139" s="939"/>
      <c r="JC139" s="939"/>
      <c r="JD139" s="939"/>
      <c r="JE139" s="939"/>
      <c r="JF139" s="939"/>
      <c r="JG139" s="939"/>
      <c r="JH139" s="939"/>
      <c r="JI139" s="939"/>
      <c r="JJ139" s="939"/>
      <c r="JK139" s="939"/>
      <c r="JL139" s="939"/>
      <c r="JM139" s="939"/>
      <c r="JN139" s="939"/>
      <c r="JO139" s="939"/>
      <c r="JP139" s="939"/>
      <c r="JQ139" s="939"/>
      <c r="JR139" s="939"/>
      <c r="JS139" s="939"/>
      <c r="JT139" s="939"/>
      <c r="JU139" s="939"/>
      <c r="JV139" s="939"/>
      <c r="JW139" s="939"/>
      <c r="JX139" s="939"/>
      <c r="JY139" s="939"/>
      <c r="JZ139" s="939"/>
      <c r="KA139" s="939"/>
      <c r="KB139" s="939"/>
      <c r="KC139" s="939"/>
      <c r="KD139" s="939"/>
      <c r="KE139" s="939"/>
      <c r="KF139" s="939"/>
      <c r="KG139" s="939"/>
      <c r="KH139" s="939"/>
      <c r="KI139" s="939"/>
      <c r="KJ139" s="939"/>
      <c r="KK139" s="939"/>
      <c r="KL139" s="939"/>
      <c r="KM139" s="939"/>
      <c r="KN139" s="939"/>
      <c r="KO139" s="939"/>
      <c r="KP139" s="939"/>
      <c r="KQ139" s="939"/>
      <c r="KR139" s="939"/>
      <c r="KS139" s="939"/>
      <c r="KT139" s="939"/>
      <c r="KU139" s="939"/>
      <c r="KV139" s="939"/>
      <c r="KW139" s="939"/>
      <c r="KX139" s="939"/>
      <c r="KY139" s="939"/>
      <c r="KZ139" s="939"/>
      <c r="LA139" s="939"/>
      <c r="LB139" s="939"/>
      <c r="LC139" s="939"/>
      <c r="LD139" s="939"/>
      <c r="LE139" s="939"/>
      <c r="LF139" s="939"/>
      <c r="LG139" s="939"/>
      <c r="LH139" s="939"/>
      <c r="LI139" s="939"/>
      <c r="LJ139" s="939"/>
      <c r="LK139" s="939"/>
      <c r="LL139" s="939"/>
      <c r="LM139" s="939"/>
      <c r="LN139" s="939"/>
      <c r="LO139" s="939"/>
      <c r="LP139" s="939"/>
      <c r="LQ139" s="939"/>
      <c r="LR139" s="939"/>
      <c r="LS139" s="939"/>
      <c r="LT139" s="939"/>
      <c r="LU139" s="939"/>
      <c r="LV139" s="939"/>
      <c r="LW139" s="939"/>
      <c r="LX139" s="939"/>
      <c r="LY139" s="939"/>
      <c r="LZ139" s="939"/>
      <c r="MA139" s="939"/>
      <c r="MB139" s="939"/>
      <c r="MC139" s="939"/>
      <c r="MD139" s="939"/>
      <c r="ME139" s="939"/>
      <c r="MF139" s="939"/>
      <c r="MG139" s="939"/>
      <c r="MH139" s="939"/>
      <c r="MI139" s="939"/>
      <c r="MJ139" s="939"/>
      <c r="MK139" s="939"/>
      <c r="ML139" s="939"/>
      <c r="MM139" s="939"/>
      <c r="MN139" s="939"/>
      <c r="MO139" s="939"/>
      <c r="MP139" s="939"/>
      <c r="MQ139" s="939"/>
      <c r="MR139" s="939"/>
      <c r="MS139" s="939"/>
      <c r="MT139" s="939"/>
      <c r="MU139" s="939"/>
      <c r="MV139" s="939"/>
      <c r="MW139" s="939"/>
      <c r="MX139" s="939"/>
      <c r="MY139" s="939"/>
      <c r="MZ139" s="939"/>
      <c r="NA139" s="939"/>
      <c r="NB139" s="939"/>
      <c r="NC139" s="939"/>
      <c r="ND139" s="939"/>
      <c r="NE139" s="939"/>
      <c r="NF139" s="939"/>
      <c r="NG139" s="939"/>
      <c r="NH139" s="939"/>
      <c r="NI139" s="939"/>
      <c r="NJ139" s="939"/>
      <c r="NK139" s="939"/>
      <c r="NL139" s="939"/>
      <c r="NM139" s="939"/>
      <c r="NN139" s="939"/>
    </row>
    <row r="140" spans="1:378" s="958" customFormat="1" ht="18.5" hidden="1" outlineLevel="1">
      <c r="A140" s="987" t="str">
        <f t="shared" si="48"/>
        <v>7.26</v>
      </c>
      <c r="B140" s="964" t="s">
        <v>1553</v>
      </c>
      <c r="C140" s="1027"/>
      <c r="D140" s="941"/>
      <c r="E140" s="935"/>
      <c r="F140" s="959">
        <v>46237</v>
      </c>
      <c r="G140" s="960">
        <f>IF(ISBLANK(F140)," - ",IF(H140=0,F140,WORKDAY.INTL(F140,H140,1,Data!$C$3:$C$57)))</f>
        <v>46259</v>
      </c>
      <c r="H140" s="936">
        <v>15</v>
      </c>
      <c r="I140" s="937">
        <v>0</v>
      </c>
      <c r="J140" s="937">
        <f t="shared" ref="J140" ca="1" si="54">_xlfn.LET(
  _xlpm.s,VALUE($F140),
  _xlpm.e,VALUE($G140),
  IF(OR(_xlpm.s="",_xlpm.e=""),"", IF(_xlpm.e&lt;=_xlpm.s, IF(TODAY()&gt;=_xlpm.e,1,0), MAX(0,MIN(1,(TODAY()-_xlpm.s)/(_xlpm.e-_xlpm.s)))))
)</f>
        <v>0</v>
      </c>
      <c r="K140" s="938"/>
      <c r="L140" s="955"/>
      <c r="M140" s="955"/>
      <c r="N140" s="968"/>
      <c r="O140" s="939"/>
      <c r="P140" s="939"/>
      <c r="Q140" s="939"/>
      <c r="R140" s="939"/>
      <c r="S140" s="939"/>
      <c r="T140" s="939"/>
      <c r="U140" s="939"/>
      <c r="V140" s="939"/>
      <c r="W140" s="939"/>
      <c r="X140" s="939"/>
      <c r="Y140" s="939"/>
      <c r="Z140" s="939"/>
      <c r="AA140" s="939"/>
      <c r="AB140" s="939"/>
      <c r="AC140" s="939"/>
      <c r="AD140" s="939"/>
      <c r="AE140" s="939"/>
      <c r="AF140" s="939"/>
      <c r="AG140" s="939"/>
      <c r="AH140" s="939"/>
      <c r="AI140" s="939"/>
      <c r="AJ140" s="939"/>
      <c r="AK140" s="939"/>
      <c r="AL140" s="939"/>
      <c r="AM140" s="939"/>
      <c r="AN140" s="939"/>
      <c r="AO140" s="939"/>
      <c r="AP140" s="939"/>
      <c r="AQ140" s="939"/>
      <c r="AR140" s="939"/>
      <c r="AS140" s="939"/>
      <c r="AT140" s="939"/>
      <c r="AU140" s="939"/>
      <c r="AV140" s="939"/>
      <c r="AW140" s="939"/>
      <c r="AX140" s="939"/>
      <c r="AY140" s="939"/>
      <c r="AZ140" s="939"/>
      <c r="BA140" s="939"/>
      <c r="BB140" s="939"/>
      <c r="BC140" s="939"/>
      <c r="BD140" s="939"/>
      <c r="BE140" s="939"/>
      <c r="BF140" s="939"/>
      <c r="BG140" s="939"/>
      <c r="BH140" s="939"/>
      <c r="BI140" s="939"/>
      <c r="BJ140" s="939"/>
      <c r="BK140" s="939"/>
      <c r="BL140" s="939"/>
      <c r="BM140" s="939"/>
      <c r="BN140" s="939"/>
      <c r="BO140" s="939"/>
      <c r="BP140" s="939"/>
      <c r="BQ140" s="939"/>
      <c r="BR140" s="939"/>
      <c r="BS140" s="939"/>
      <c r="BT140" s="939"/>
      <c r="BU140" s="939"/>
      <c r="BV140" s="939"/>
      <c r="BW140" s="939"/>
      <c r="BX140" s="939"/>
      <c r="BY140" s="939"/>
      <c r="BZ140" s="939"/>
      <c r="CA140" s="939"/>
      <c r="CB140" s="939"/>
      <c r="CC140" s="939"/>
      <c r="CD140" s="939"/>
      <c r="CE140" s="939"/>
      <c r="CF140" s="939"/>
      <c r="CG140" s="939"/>
      <c r="CH140" s="939"/>
      <c r="CI140" s="939"/>
      <c r="CJ140" s="939"/>
      <c r="CK140" s="939"/>
      <c r="CL140" s="939"/>
      <c r="CM140" s="939"/>
      <c r="CN140" s="939"/>
      <c r="CO140" s="939"/>
      <c r="CP140" s="939"/>
      <c r="CQ140" s="939"/>
      <c r="CR140" s="939"/>
      <c r="CS140" s="939"/>
      <c r="CT140" s="939"/>
      <c r="CU140" s="939"/>
      <c r="CV140" s="939"/>
      <c r="CW140" s="939"/>
      <c r="CX140" s="939"/>
      <c r="CY140" s="939"/>
      <c r="CZ140" s="939"/>
      <c r="DA140" s="939"/>
      <c r="DB140" s="939"/>
      <c r="DC140" s="939"/>
      <c r="DD140" s="939"/>
      <c r="DE140" s="939"/>
      <c r="DF140" s="939"/>
      <c r="DG140" s="939"/>
      <c r="DH140" s="939"/>
      <c r="DI140" s="939"/>
      <c r="DJ140" s="939"/>
      <c r="DK140" s="939"/>
      <c r="DL140" s="939"/>
      <c r="DM140" s="939"/>
      <c r="DN140" s="939"/>
      <c r="DO140" s="939"/>
      <c r="DP140" s="939"/>
      <c r="DQ140" s="939"/>
      <c r="DR140" s="939"/>
      <c r="DS140" s="939"/>
      <c r="DT140" s="939"/>
      <c r="DU140" s="939"/>
      <c r="DV140" s="939"/>
      <c r="DW140" s="939"/>
      <c r="DX140" s="939"/>
      <c r="DY140" s="939"/>
      <c r="DZ140" s="939"/>
      <c r="EA140" s="939"/>
      <c r="EB140" s="939"/>
      <c r="EC140" s="939"/>
      <c r="ED140" s="939"/>
      <c r="EE140" s="939"/>
      <c r="EF140" s="939"/>
      <c r="EG140" s="939"/>
      <c r="EH140" s="939"/>
      <c r="EI140" s="939"/>
      <c r="EJ140" s="939"/>
      <c r="EK140" s="939"/>
      <c r="EL140" s="939"/>
      <c r="EM140" s="939"/>
      <c r="EN140" s="939"/>
      <c r="EO140" s="939"/>
      <c r="EP140" s="939"/>
      <c r="EQ140" s="939"/>
      <c r="ER140" s="939"/>
      <c r="ES140" s="939"/>
      <c r="ET140" s="939"/>
      <c r="EU140" s="939"/>
      <c r="EV140" s="939"/>
      <c r="EW140" s="939"/>
      <c r="EX140" s="939"/>
      <c r="EY140" s="939"/>
      <c r="EZ140" s="939"/>
      <c r="FA140" s="939"/>
      <c r="FB140" s="939"/>
      <c r="FC140" s="939"/>
      <c r="FD140" s="939"/>
      <c r="FE140" s="939"/>
      <c r="FF140" s="939"/>
      <c r="FG140" s="939"/>
      <c r="FH140" s="939"/>
      <c r="FI140" s="939"/>
      <c r="FJ140" s="939"/>
      <c r="FK140" s="939"/>
      <c r="FL140" s="939"/>
      <c r="FM140" s="939"/>
      <c r="FN140" s="939"/>
      <c r="FO140" s="939"/>
      <c r="FP140" s="939"/>
      <c r="FQ140" s="939"/>
      <c r="FR140" s="939"/>
      <c r="FS140" s="939"/>
      <c r="FT140" s="939"/>
      <c r="FU140" s="939"/>
      <c r="FV140" s="939"/>
      <c r="FW140" s="939"/>
      <c r="FX140" s="939"/>
      <c r="FY140" s="939"/>
      <c r="FZ140" s="939"/>
      <c r="GA140" s="939"/>
      <c r="GB140" s="939"/>
      <c r="GC140" s="939"/>
      <c r="GD140" s="939"/>
      <c r="GE140" s="939"/>
      <c r="GF140" s="939"/>
      <c r="GG140" s="939"/>
      <c r="GH140" s="939"/>
      <c r="GI140" s="939"/>
      <c r="GJ140" s="939"/>
      <c r="GK140" s="939"/>
      <c r="GL140" s="939"/>
      <c r="GM140" s="939"/>
      <c r="GN140" s="939"/>
      <c r="GO140" s="939"/>
      <c r="GP140" s="939"/>
      <c r="GQ140" s="939"/>
      <c r="GR140" s="939"/>
      <c r="GS140" s="939"/>
      <c r="GT140" s="939"/>
      <c r="GU140" s="939"/>
      <c r="GV140" s="939"/>
      <c r="GW140" s="939"/>
      <c r="GX140" s="939"/>
      <c r="GY140" s="939"/>
      <c r="GZ140" s="939"/>
      <c r="HA140" s="939"/>
      <c r="HB140" s="939"/>
      <c r="HC140" s="939"/>
      <c r="HD140" s="939"/>
      <c r="HE140" s="939"/>
      <c r="HF140" s="939"/>
      <c r="HG140" s="939"/>
      <c r="HH140" s="939"/>
      <c r="HI140" s="939"/>
      <c r="HJ140" s="939"/>
      <c r="HK140" s="939"/>
      <c r="HL140" s="939"/>
      <c r="HM140" s="939"/>
      <c r="HN140" s="939"/>
      <c r="HO140" s="939"/>
      <c r="HP140" s="939"/>
      <c r="HQ140" s="939"/>
      <c r="HR140" s="939"/>
      <c r="HS140" s="939"/>
      <c r="HT140" s="939"/>
      <c r="HU140" s="939"/>
      <c r="HV140" s="939"/>
      <c r="HW140" s="939"/>
      <c r="HX140" s="939"/>
      <c r="HY140" s="939"/>
      <c r="HZ140" s="939"/>
      <c r="IA140" s="939"/>
      <c r="IB140" s="939"/>
      <c r="IC140" s="939"/>
      <c r="ID140" s="939"/>
      <c r="IE140" s="939"/>
      <c r="IF140" s="939"/>
      <c r="IG140" s="939"/>
      <c r="IH140" s="939"/>
      <c r="II140" s="939"/>
      <c r="IJ140" s="939"/>
      <c r="IK140" s="939"/>
      <c r="IL140" s="939"/>
      <c r="IM140" s="939"/>
      <c r="IN140" s="939"/>
      <c r="IO140" s="939"/>
      <c r="IP140" s="939"/>
      <c r="IQ140" s="939"/>
      <c r="IR140" s="939"/>
      <c r="IS140" s="939"/>
      <c r="IT140" s="939"/>
      <c r="IU140" s="939"/>
      <c r="IV140" s="939"/>
      <c r="IW140" s="939"/>
      <c r="IX140" s="939"/>
      <c r="IY140" s="939"/>
      <c r="IZ140" s="939"/>
      <c r="JA140" s="939"/>
      <c r="JB140" s="939"/>
      <c r="JC140" s="939"/>
      <c r="JD140" s="939"/>
      <c r="JE140" s="939"/>
      <c r="JF140" s="939"/>
      <c r="JG140" s="939"/>
      <c r="JH140" s="939"/>
      <c r="JI140" s="939"/>
      <c r="JJ140" s="939"/>
      <c r="JK140" s="939"/>
      <c r="JL140" s="939"/>
      <c r="JM140" s="939"/>
      <c r="JN140" s="939"/>
      <c r="JO140" s="939"/>
      <c r="JP140" s="939"/>
      <c r="JQ140" s="939"/>
      <c r="JR140" s="939"/>
      <c r="JS140" s="939"/>
      <c r="JT140" s="939"/>
      <c r="JU140" s="939"/>
      <c r="JV140" s="939"/>
      <c r="JW140" s="939"/>
      <c r="JX140" s="939"/>
      <c r="JY140" s="939"/>
      <c r="JZ140" s="939"/>
      <c r="KA140" s="939"/>
      <c r="KB140" s="939"/>
      <c r="KC140" s="939"/>
      <c r="KD140" s="939"/>
      <c r="KE140" s="939"/>
      <c r="KF140" s="939"/>
      <c r="KG140" s="939"/>
      <c r="KH140" s="939"/>
      <c r="KI140" s="939"/>
      <c r="KJ140" s="939"/>
      <c r="KK140" s="939"/>
      <c r="KL140" s="939"/>
      <c r="KM140" s="939"/>
      <c r="KN140" s="939"/>
      <c r="KO140" s="939"/>
      <c r="KP140" s="939"/>
      <c r="KQ140" s="939"/>
      <c r="KR140" s="939"/>
      <c r="KS140" s="939"/>
      <c r="KT140" s="939"/>
      <c r="KU140" s="939"/>
      <c r="KV140" s="939"/>
      <c r="KW140" s="939"/>
      <c r="KX140" s="939"/>
      <c r="KY140" s="939"/>
      <c r="KZ140" s="939"/>
      <c r="LA140" s="939"/>
      <c r="LB140" s="939"/>
      <c r="LC140" s="939"/>
      <c r="LD140" s="939"/>
      <c r="LE140" s="939"/>
      <c r="LF140" s="939"/>
      <c r="LG140" s="939"/>
      <c r="LH140" s="939"/>
      <c r="LI140" s="939"/>
      <c r="LJ140" s="939"/>
      <c r="LK140" s="939"/>
      <c r="LL140" s="939"/>
      <c r="LM140" s="939"/>
      <c r="LN140" s="939"/>
      <c r="LO140" s="939"/>
      <c r="LP140" s="939"/>
      <c r="LQ140" s="939"/>
      <c r="LR140" s="939"/>
      <c r="LS140" s="939"/>
      <c r="LT140" s="939"/>
      <c r="LU140" s="939"/>
      <c r="LV140" s="939"/>
      <c r="LW140" s="939"/>
      <c r="LX140" s="939"/>
      <c r="LY140" s="939"/>
      <c r="LZ140" s="939"/>
      <c r="MA140" s="939"/>
      <c r="MB140" s="939"/>
      <c r="MC140" s="939"/>
      <c r="MD140" s="939"/>
      <c r="ME140" s="939"/>
      <c r="MF140" s="939"/>
      <c r="MG140" s="939"/>
      <c r="MH140" s="939"/>
      <c r="MI140" s="939"/>
      <c r="MJ140" s="939"/>
      <c r="MK140" s="939"/>
      <c r="ML140" s="939"/>
      <c r="MM140" s="939"/>
      <c r="MN140" s="939"/>
      <c r="MO140" s="939"/>
      <c r="MP140" s="939"/>
      <c r="MQ140" s="939"/>
      <c r="MR140" s="939"/>
      <c r="MS140" s="939"/>
      <c r="MT140" s="939"/>
      <c r="MU140" s="939"/>
      <c r="MV140" s="939"/>
      <c r="MW140" s="939"/>
      <c r="MX140" s="939"/>
      <c r="MY140" s="939"/>
      <c r="MZ140" s="939"/>
      <c r="NA140" s="939"/>
      <c r="NB140" s="939"/>
      <c r="NC140" s="939"/>
      <c r="ND140" s="939"/>
      <c r="NE140" s="939"/>
      <c r="NF140" s="939"/>
      <c r="NG140" s="939"/>
      <c r="NH140" s="939"/>
      <c r="NI140" s="939"/>
      <c r="NJ140" s="939"/>
      <c r="NK140" s="939"/>
      <c r="NL140" s="939"/>
      <c r="NM140" s="939"/>
      <c r="NN140" s="939"/>
    </row>
    <row r="141" spans="1:378" s="958" customFormat="1" ht="18.5" hidden="1" outlineLevel="1">
      <c r="A141" s="987" t="str">
        <f t="shared" si="48"/>
        <v>7.27</v>
      </c>
      <c r="B141" s="940"/>
      <c r="C141" s="1027"/>
      <c r="D141" s="941"/>
      <c r="E141" s="935"/>
      <c r="F141" s="959"/>
      <c r="G141" s="960"/>
      <c r="H141" s="936"/>
      <c r="I141" s="937"/>
      <c r="J141" s="937"/>
      <c r="K141" s="938" t="str">
        <f t="shared" ref="K141:K143" si="55">IF(OR(G141=0,F141=0)," - ",NETWORKDAYS(F141,G141))</f>
        <v xml:space="preserve"> - </v>
      </c>
      <c r="L141" s="955"/>
      <c r="M141" s="955"/>
      <c r="N141" s="968"/>
      <c r="O141" s="939"/>
      <c r="P141" s="939"/>
      <c r="Q141" s="939"/>
      <c r="R141" s="939"/>
      <c r="S141" s="939"/>
      <c r="T141" s="939"/>
      <c r="U141" s="939"/>
      <c r="V141" s="939"/>
      <c r="W141" s="939"/>
      <c r="X141" s="939"/>
      <c r="Y141" s="939"/>
      <c r="Z141" s="939"/>
      <c r="AA141" s="939"/>
      <c r="AB141" s="939"/>
      <c r="AC141" s="939"/>
      <c r="AD141" s="939"/>
      <c r="AE141" s="939"/>
      <c r="AF141" s="939"/>
      <c r="AG141" s="939"/>
      <c r="AH141" s="939"/>
      <c r="AI141" s="939"/>
      <c r="AJ141" s="939"/>
      <c r="AK141" s="939"/>
      <c r="AL141" s="939"/>
      <c r="AM141" s="939"/>
      <c r="AN141" s="939"/>
      <c r="AO141" s="939"/>
      <c r="AP141" s="939"/>
      <c r="AQ141" s="939"/>
      <c r="AR141" s="939"/>
      <c r="AS141" s="939"/>
      <c r="AT141" s="939"/>
      <c r="AU141" s="939"/>
      <c r="AV141" s="939"/>
      <c r="AW141" s="939"/>
      <c r="AX141" s="939"/>
      <c r="AY141" s="939"/>
      <c r="AZ141" s="939"/>
      <c r="BA141" s="939"/>
      <c r="BB141" s="939"/>
      <c r="BC141" s="939"/>
      <c r="BD141" s="939"/>
      <c r="BE141" s="939"/>
      <c r="BF141" s="939"/>
      <c r="BG141" s="939"/>
      <c r="BH141" s="939"/>
      <c r="BI141" s="939"/>
      <c r="BJ141" s="939"/>
      <c r="BK141" s="939"/>
      <c r="BL141" s="939"/>
      <c r="BM141" s="939"/>
      <c r="BN141" s="939"/>
      <c r="BO141" s="939"/>
      <c r="BP141" s="939"/>
      <c r="BQ141" s="939"/>
      <c r="BR141" s="939"/>
      <c r="BS141" s="939"/>
      <c r="BT141" s="939"/>
      <c r="BU141" s="939"/>
      <c r="BV141" s="939"/>
      <c r="BW141" s="939"/>
      <c r="BX141" s="939"/>
      <c r="BY141" s="939"/>
      <c r="BZ141" s="939"/>
      <c r="CA141" s="939"/>
      <c r="CB141" s="939"/>
      <c r="CC141" s="939"/>
      <c r="CD141" s="939"/>
      <c r="CE141" s="939"/>
      <c r="CF141" s="939"/>
      <c r="CG141" s="939"/>
      <c r="CH141" s="939"/>
      <c r="CI141" s="939"/>
      <c r="CJ141" s="939"/>
      <c r="CK141" s="939"/>
      <c r="CL141" s="939"/>
      <c r="CM141" s="939"/>
      <c r="CN141" s="939"/>
      <c r="CO141" s="939"/>
      <c r="CP141" s="939"/>
      <c r="CQ141" s="939"/>
      <c r="CR141" s="939"/>
      <c r="CS141" s="939"/>
      <c r="CT141" s="939"/>
      <c r="CU141" s="939"/>
      <c r="CV141" s="939"/>
      <c r="CW141" s="939"/>
      <c r="CX141" s="939"/>
      <c r="CY141" s="939"/>
      <c r="CZ141" s="939"/>
      <c r="DA141" s="939"/>
      <c r="DB141" s="939"/>
      <c r="DC141" s="939"/>
      <c r="DD141" s="939"/>
      <c r="DE141" s="939"/>
      <c r="DF141" s="939"/>
      <c r="DG141" s="939"/>
      <c r="DH141" s="939"/>
      <c r="DI141" s="939"/>
      <c r="DJ141" s="939"/>
      <c r="DK141" s="939"/>
      <c r="DL141" s="939"/>
      <c r="DM141" s="939"/>
      <c r="DN141" s="939"/>
      <c r="DO141" s="939"/>
      <c r="DP141" s="939"/>
      <c r="DQ141" s="939"/>
      <c r="DR141" s="939"/>
      <c r="DS141" s="939"/>
      <c r="DT141" s="939"/>
      <c r="DU141" s="939"/>
      <c r="DV141" s="939"/>
      <c r="DW141" s="939"/>
      <c r="DX141" s="939"/>
      <c r="DY141" s="939"/>
      <c r="DZ141" s="939"/>
      <c r="EA141" s="939"/>
      <c r="EB141" s="939"/>
      <c r="EC141" s="939"/>
      <c r="ED141" s="939"/>
      <c r="EE141" s="939"/>
      <c r="EF141" s="939"/>
      <c r="EG141" s="939"/>
      <c r="EH141" s="939"/>
      <c r="EI141" s="939"/>
      <c r="EJ141" s="939"/>
      <c r="EK141" s="939"/>
      <c r="EL141" s="939"/>
      <c r="EM141" s="939"/>
      <c r="EN141" s="939"/>
      <c r="EO141" s="939"/>
      <c r="EP141" s="939"/>
      <c r="EQ141" s="939"/>
      <c r="ER141" s="939"/>
      <c r="ES141" s="939"/>
      <c r="ET141" s="939"/>
      <c r="EU141" s="939"/>
      <c r="EV141" s="939"/>
      <c r="EW141" s="939"/>
      <c r="EX141" s="939"/>
      <c r="EY141" s="939"/>
      <c r="EZ141" s="939"/>
      <c r="FA141" s="939"/>
      <c r="FB141" s="939"/>
      <c r="FC141" s="939"/>
      <c r="FD141" s="939"/>
      <c r="FE141" s="939"/>
      <c r="FF141" s="939"/>
      <c r="FG141" s="939"/>
      <c r="FH141" s="939"/>
      <c r="FI141" s="939"/>
      <c r="FJ141" s="939"/>
      <c r="FK141" s="939"/>
      <c r="FL141" s="939"/>
      <c r="FM141" s="939"/>
      <c r="FN141" s="939"/>
      <c r="FO141" s="939"/>
      <c r="FP141" s="939"/>
      <c r="FQ141" s="939"/>
      <c r="FR141" s="939"/>
      <c r="FS141" s="939"/>
      <c r="FT141" s="939"/>
      <c r="FU141" s="939"/>
      <c r="FV141" s="939"/>
      <c r="FW141" s="939"/>
      <c r="FX141" s="939"/>
      <c r="FY141" s="939"/>
      <c r="FZ141" s="939"/>
      <c r="GA141" s="939"/>
      <c r="GB141" s="939"/>
      <c r="GC141" s="939"/>
      <c r="GD141" s="939"/>
      <c r="GE141" s="939"/>
      <c r="GF141" s="939"/>
      <c r="GG141" s="939"/>
      <c r="GH141" s="939"/>
      <c r="GI141" s="939"/>
      <c r="GJ141" s="939"/>
      <c r="GK141" s="939"/>
      <c r="GL141" s="939"/>
      <c r="GM141" s="939"/>
      <c r="GN141" s="939"/>
      <c r="GO141" s="939"/>
      <c r="GP141" s="939"/>
      <c r="GQ141" s="939"/>
      <c r="GR141" s="939"/>
      <c r="GS141" s="939"/>
      <c r="GT141" s="939"/>
      <c r="GU141" s="939"/>
      <c r="GV141" s="939"/>
      <c r="GW141" s="939"/>
      <c r="GX141" s="939"/>
      <c r="GY141" s="939"/>
      <c r="GZ141" s="939"/>
      <c r="HA141" s="939"/>
      <c r="HB141" s="939"/>
      <c r="HC141" s="939"/>
      <c r="HD141" s="939"/>
      <c r="HE141" s="939"/>
      <c r="HF141" s="939"/>
      <c r="HG141" s="939"/>
      <c r="HH141" s="939"/>
      <c r="HI141" s="939"/>
      <c r="HJ141" s="939"/>
      <c r="HK141" s="939"/>
      <c r="HL141" s="939"/>
      <c r="HM141" s="939"/>
      <c r="HN141" s="939"/>
      <c r="HO141" s="939"/>
      <c r="HP141" s="939"/>
      <c r="HQ141" s="939"/>
      <c r="HR141" s="939"/>
      <c r="HS141" s="939"/>
      <c r="HT141" s="939"/>
      <c r="HU141" s="939"/>
      <c r="HV141" s="939"/>
      <c r="HW141" s="939"/>
      <c r="HX141" s="939"/>
      <c r="HY141" s="939"/>
      <c r="HZ141" s="939"/>
      <c r="IA141" s="939"/>
      <c r="IB141" s="939"/>
      <c r="IC141" s="939"/>
      <c r="ID141" s="939"/>
      <c r="IE141" s="939"/>
      <c r="IF141" s="939"/>
      <c r="IG141" s="939"/>
      <c r="IH141" s="939"/>
      <c r="II141" s="939"/>
      <c r="IJ141" s="939"/>
      <c r="IK141" s="939"/>
      <c r="IL141" s="939"/>
      <c r="IM141" s="939"/>
      <c r="IN141" s="939"/>
      <c r="IO141" s="939"/>
      <c r="IP141" s="939"/>
      <c r="IQ141" s="939"/>
      <c r="IR141" s="939"/>
      <c r="IS141" s="939"/>
      <c r="IT141" s="939"/>
      <c r="IU141" s="939"/>
      <c r="IV141" s="939"/>
      <c r="IW141" s="939"/>
      <c r="IX141" s="939"/>
      <c r="IY141" s="939"/>
      <c r="IZ141" s="939"/>
      <c r="JA141" s="939"/>
      <c r="JB141" s="939"/>
      <c r="JC141" s="939"/>
      <c r="JD141" s="939"/>
      <c r="JE141" s="939"/>
      <c r="JF141" s="939"/>
      <c r="JG141" s="939"/>
      <c r="JH141" s="939"/>
      <c r="JI141" s="939"/>
      <c r="JJ141" s="939"/>
      <c r="JK141" s="939"/>
      <c r="JL141" s="939"/>
      <c r="JM141" s="939"/>
      <c r="JN141" s="939"/>
      <c r="JO141" s="939"/>
      <c r="JP141" s="939"/>
      <c r="JQ141" s="939"/>
      <c r="JR141" s="939"/>
      <c r="JS141" s="939"/>
      <c r="JT141" s="939"/>
      <c r="JU141" s="939"/>
      <c r="JV141" s="939"/>
      <c r="JW141" s="939"/>
      <c r="JX141" s="939"/>
      <c r="JY141" s="939"/>
      <c r="JZ141" s="939"/>
      <c r="KA141" s="939"/>
      <c r="KB141" s="939"/>
      <c r="KC141" s="939"/>
      <c r="KD141" s="939"/>
      <c r="KE141" s="939"/>
      <c r="KF141" s="939"/>
      <c r="KG141" s="939"/>
      <c r="KH141" s="939"/>
      <c r="KI141" s="939"/>
      <c r="KJ141" s="939"/>
      <c r="KK141" s="939"/>
      <c r="KL141" s="939"/>
      <c r="KM141" s="939"/>
      <c r="KN141" s="939"/>
      <c r="KO141" s="939"/>
      <c r="KP141" s="939"/>
      <c r="KQ141" s="939"/>
      <c r="KR141" s="939"/>
      <c r="KS141" s="939"/>
      <c r="KT141" s="939"/>
      <c r="KU141" s="939"/>
      <c r="KV141" s="939"/>
      <c r="KW141" s="939"/>
      <c r="KX141" s="939"/>
      <c r="KY141" s="939"/>
      <c r="KZ141" s="939"/>
      <c r="LA141" s="939"/>
      <c r="LB141" s="939"/>
      <c r="LC141" s="939"/>
      <c r="LD141" s="939"/>
      <c r="LE141" s="939"/>
      <c r="LF141" s="939"/>
      <c r="LG141" s="939"/>
      <c r="LH141" s="939"/>
      <c r="LI141" s="939"/>
      <c r="LJ141" s="939"/>
      <c r="LK141" s="939"/>
      <c r="LL141" s="939"/>
      <c r="LM141" s="939"/>
      <c r="LN141" s="939"/>
      <c r="LO141" s="939"/>
      <c r="LP141" s="939"/>
      <c r="LQ141" s="939"/>
      <c r="LR141" s="939"/>
      <c r="LS141" s="939"/>
      <c r="LT141" s="939"/>
      <c r="LU141" s="939"/>
      <c r="LV141" s="939"/>
      <c r="LW141" s="939"/>
      <c r="LX141" s="939"/>
      <c r="LY141" s="939"/>
      <c r="LZ141" s="939"/>
      <c r="MA141" s="939"/>
      <c r="MB141" s="939"/>
      <c r="MC141" s="939"/>
      <c r="MD141" s="939"/>
      <c r="ME141" s="939"/>
      <c r="MF141" s="939"/>
      <c r="MG141" s="939"/>
      <c r="MH141" s="939"/>
      <c r="MI141" s="939"/>
      <c r="MJ141" s="939"/>
      <c r="MK141" s="939"/>
      <c r="ML141" s="939"/>
      <c r="MM141" s="939"/>
      <c r="MN141" s="939"/>
      <c r="MO141" s="939"/>
      <c r="MP141" s="939"/>
      <c r="MQ141" s="939"/>
      <c r="MR141" s="939"/>
      <c r="MS141" s="939"/>
      <c r="MT141" s="939"/>
      <c r="MU141" s="939"/>
      <c r="MV141" s="939"/>
      <c r="MW141" s="939"/>
      <c r="MX141" s="939"/>
      <c r="MY141" s="939"/>
      <c r="MZ141" s="939"/>
      <c r="NA141" s="939"/>
      <c r="NB141" s="939"/>
      <c r="NC141" s="939"/>
      <c r="ND141" s="939"/>
      <c r="NE141" s="939"/>
      <c r="NF141" s="939"/>
      <c r="NG141" s="939"/>
      <c r="NH141" s="939"/>
      <c r="NI141" s="939"/>
      <c r="NJ141" s="939"/>
      <c r="NK141" s="939"/>
      <c r="NL141" s="939"/>
      <c r="NM141" s="939"/>
      <c r="NN141" s="939"/>
    </row>
    <row r="142" spans="1:378" s="926" customFormat="1" ht="18.5" collapsed="1">
      <c r="A142" s="986">
        <v>8</v>
      </c>
      <c r="B142" s="925" t="s">
        <v>1491</v>
      </c>
      <c r="C142" s="1026"/>
      <c r="E142" s="927"/>
      <c r="F142" s="981">
        <f>MIN(F143:F176)</f>
        <v>46155</v>
      </c>
      <c r="G142" s="981">
        <f>MAX(G143:G176)</f>
        <v>46290</v>
      </c>
      <c r="H142" s="928">
        <f>NETWORKDAYS(F142,G142)</f>
        <v>98</v>
      </c>
      <c r="I142" s="929">
        <f>SUMPRODUCT(H143:H176,I143:I176)/SUM(H143:H176)</f>
        <v>0</v>
      </c>
      <c r="J142" s="929">
        <f ca="1">_xlfn.LET(
  _xlpm.s,VALUE($F142),
  _xlpm.e,VALUE($G142),
  IF(OR(_xlpm.s="",_xlpm.e=""),"", IF(_xlpm.e&lt;=_xlpm.s, IF(TODAY()&gt;=_xlpm.e,1,0), MAX(0,MIN(1,(TODAY()-_xlpm.s)/(_xlpm.e-_xlpm.s)))))
)</f>
        <v>0</v>
      </c>
      <c r="K142" s="930">
        <f t="shared" si="55"/>
        <v>98</v>
      </c>
      <c r="L142" s="930"/>
      <c r="M142" s="930"/>
      <c r="N142" s="965"/>
      <c r="O142" s="931"/>
      <c r="P142" s="931"/>
      <c r="Q142" s="931"/>
      <c r="R142" s="931"/>
      <c r="S142" s="931"/>
      <c r="T142" s="931"/>
      <c r="U142" s="931"/>
      <c r="V142" s="931"/>
      <c r="W142" s="931"/>
      <c r="X142" s="931"/>
      <c r="Y142" s="931"/>
      <c r="Z142" s="931"/>
      <c r="AA142" s="931"/>
      <c r="AB142" s="931"/>
      <c r="AC142" s="931"/>
      <c r="AD142" s="931"/>
      <c r="AE142" s="931"/>
      <c r="AF142" s="931"/>
      <c r="AG142" s="931"/>
      <c r="AH142" s="931"/>
      <c r="AI142" s="931"/>
      <c r="AJ142" s="931"/>
      <c r="AK142" s="931"/>
      <c r="AL142" s="931"/>
      <c r="AM142" s="931"/>
      <c r="AN142" s="931"/>
      <c r="AO142" s="931"/>
      <c r="AP142" s="931"/>
      <c r="AQ142" s="931"/>
      <c r="AR142" s="931"/>
      <c r="AS142" s="931"/>
      <c r="AT142" s="931"/>
      <c r="AU142" s="931"/>
      <c r="AV142" s="931"/>
      <c r="AW142" s="931"/>
      <c r="AX142" s="931"/>
      <c r="AY142" s="931"/>
      <c r="AZ142" s="931"/>
      <c r="BA142" s="931"/>
      <c r="BB142" s="931"/>
      <c r="BC142" s="931"/>
      <c r="BD142" s="931"/>
      <c r="BE142" s="931"/>
      <c r="BF142" s="931"/>
      <c r="BG142" s="931"/>
      <c r="BH142" s="931"/>
      <c r="BI142" s="931"/>
      <c r="BJ142" s="931"/>
      <c r="BK142" s="931"/>
      <c r="BL142" s="931"/>
      <c r="BM142" s="931"/>
      <c r="BN142" s="931"/>
      <c r="BO142" s="931"/>
      <c r="BP142" s="931"/>
      <c r="BQ142" s="931"/>
      <c r="BR142" s="931"/>
    </row>
    <row r="143" spans="1:378" s="958" customFormat="1" ht="18.5" hidden="1" outlineLevel="1">
      <c r="A143" s="987" t="str">
        <f t="shared" si="48"/>
        <v>8.1</v>
      </c>
      <c r="B143" s="940" t="s">
        <v>642</v>
      </c>
      <c r="C143" s="1027"/>
      <c r="D143" s="991">
        <v>15</v>
      </c>
      <c r="E143" s="935"/>
      <c r="F143" s="959">
        <v>46155</v>
      </c>
      <c r="G143" s="960">
        <f>IF(ISBLANK(F143)," - ",IF(H143=0,F143,WORKDAY.INTL(F143,H143,1,Data!$C$3:$C$57)))</f>
        <v>46156</v>
      </c>
      <c r="H143" s="936">
        <v>1</v>
      </c>
      <c r="I143" s="937">
        <v>0</v>
      </c>
      <c r="J143" s="937">
        <f t="shared" ref="J143:J175" ca="1" si="56">_xlfn.LET(
  _xlpm.s,VALUE($F143),
  _xlpm.e,VALUE($G143),
  IF(OR(_xlpm.s="",_xlpm.e=""),"", IF(_xlpm.e&lt;=_xlpm.s, IF(TODAY()&gt;=_xlpm.e,1,0), MAX(0,MIN(1,(TODAY()-_xlpm.s)/(_xlpm.e-_xlpm.s)))))
)</f>
        <v>0</v>
      </c>
      <c r="K143" s="938">
        <f t="shared" si="55"/>
        <v>2</v>
      </c>
      <c r="L143" s="955"/>
      <c r="M143" s="955"/>
      <c r="N143" s="968"/>
      <c r="O143" s="939"/>
      <c r="P143" s="939"/>
      <c r="Q143" s="939"/>
      <c r="R143" s="939"/>
      <c r="S143" s="939"/>
      <c r="T143" s="939"/>
      <c r="U143" s="939"/>
      <c r="V143" s="939"/>
      <c r="W143" s="939"/>
      <c r="X143" s="939"/>
      <c r="Y143" s="939"/>
      <c r="Z143" s="939"/>
      <c r="AA143" s="939"/>
      <c r="AB143" s="939"/>
      <c r="AC143" s="939"/>
      <c r="AD143" s="939"/>
      <c r="AE143" s="939"/>
      <c r="AF143" s="939"/>
      <c r="AG143" s="939"/>
      <c r="AH143" s="939"/>
      <c r="AI143" s="939"/>
      <c r="AJ143" s="939"/>
      <c r="AK143" s="939"/>
      <c r="AL143" s="939"/>
      <c r="AM143" s="939"/>
      <c r="AN143" s="939"/>
      <c r="AO143" s="939"/>
      <c r="AP143" s="939"/>
      <c r="AQ143" s="939"/>
      <c r="AR143" s="939"/>
      <c r="AS143" s="939"/>
      <c r="AT143" s="939"/>
      <c r="AU143" s="939"/>
      <c r="AV143" s="939"/>
      <c r="AW143" s="939"/>
      <c r="AX143" s="939"/>
      <c r="AY143" s="939"/>
      <c r="AZ143" s="939"/>
      <c r="BA143" s="939"/>
      <c r="BB143" s="939"/>
      <c r="BC143" s="939"/>
      <c r="BD143" s="939"/>
      <c r="BE143" s="939"/>
      <c r="BF143" s="939"/>
      <c r="BG143" s="939"/>
      <c r="BH143" s="939"/>
      <c r="BI143" s="939"/>
      <c r="BJ143" s="939"/>
      <c r="BK143" s="939"/>
      <c r="BL143" s="939"/>
      <c r="BM143" s="939"/>
      <c r="BN143" s="939"/>
      <c r="BO143" s="939"/>
      <c r="BP143" s="939"/>
      <c r="BQ143" s="939"/>
      <c r="BR143" s="939"/>
      <c r="BS143" s="939"/>
      <c r="BT143" s="939"/>
      <c r="BU143" s="939"/>
      <c r="BV143" s="939"/>
      <c r="BW143" s="939"/>
      <c r="BX143" s="939"/>
      <c r="BY143" s="939"/>
      <c r="BZ143" s="939"/>
      <c r="CA143" s="939"/>
      <c r="CB143" s="939"/>
      <c r="CC143" s="939"/>
      <c r="CD143" s="939"/>
      <c r="CE143" s="939"/>
      <c r="CF143" s="939"/>
      <c r="CG143" s="939"/>
      <c r="CH143" s="939"/>
      <c r="CI143" s="939"/>
      <c r="CJ143" s="939"/>
      <c r="CK143" s="939"/>
      <c r="CL143" s="939"/>
      <c r="CM143" s="939"/>
      <c r="CN143" s="939"/>
      <c r="CO143" s="939"/>
      <c r="CP143" s="939"/>
      <c r="CQ143" s="939"/>
      <c r="CR143" s="939"/>
      <c r="CS143" s="939"/>
      <c r="CT143" s="939"/>
      <c r="CU143" s="939"/>
      <c r="CV143" s="939"/>
      <c r="CW143" s="939"/>
      <c r="CX143" s="939"/>
      <c r="CY143" s="939"/>
      <c r="CZ143" s="939"/>
      <c r="DA143" s="939"/>
      <c r="DB143" s="939"/>
      <c r="DC143" s="939"/>
      <c r="DD143" s="939"/>
      <c r="DE143" s="939"/>
      <c r="DF143" s="939"/>
      <c r="DG143" s="939"/>
      <c r="DH143" s="939"/>
      <c r="DI143" s="939"/>
      <c r="DJ143" s="939"/>
      <c r="DK143" s="939"/>
      <c r="DL143" s="939"/>
      <c r="DM143" s="939"/>
      <c r="DN143" s="939"/>
      <c r="DO143" s="939"/>
      <c r="DP143" s="939"/>
      <c r="DQ143" s="939"/>
      <c r="DR143" s="939"/>
      <c r="DS143" s="939"/>
      <c r="DT143" s="939"/>
      <c r="DU143" s="939"/>
      <c r="DV143" s="939"/>
      <c r="DW143" s="939"/>
      <c r="DX143" s="939"/>
      <c r="DY143" s="939"/>
      <c r="DZ143" s="939"/>
      <c r="EA143" s="939"/>
      <c r="EB143" s="939"/>
      <c r="EC143" s="939"/>
      <c r="ED143" s="939"/>
      <c r="EE143" s="939"/>
      <c r="EF143" s="939"/>
      <c r="EG143" s="939"/>
      <c r="EH143" s="939"/>
      <c r="EI143" s="939"/>
      <c r="EJ143" s="939"/>
      <c r="EK143" s="939"/>
      <c r="EL143" s="939"/>
      <c r="EM143" s="939"/>
      <c r="EN143" s="939"/>
      <c r="EO143" s="939"/>
      <c r="EP143" s="939"/>
      <c r="EQ143" s="939"/>
      <c r="ER143" s="939"/>
      <c r="ES143" s="939"/>
      <c r="ET143" s="939"/>
      <c r="EU143" s="939"/>
      <c r="EV143" s="939"/>
      <c r="EW143" s="939"/>
      <c r="EX143" s="939"/>
      <c r="EY143" s="939"/>
      <c r="EZ143" s="939"/>
      <c r="FA143" s="939"/>
      <c r="FB143" s="939"/>
      <c r="FC143" s="939"/>
      <c r="FD143" s="939"/>
      <c r="FE143" s="939"/>
      <c r="FF143" s="939"/>
      <c r="FG143" s="939"/>
      <c r="FH143" s="939"/>
      <c r="FI143" s="939"/>
      <c r="FJ143" s="939"/>
      <c r="FK143" s="939"/>
      <c r="FL143" s="939"/>
      <c r="FM143" s="939"/>
      <c r="FN143" s="939"/>
      <c r="FO143" s="939"/>
      <c r="FP143" s="939"/>
      <c r="FQ143" s="939"/>
      <c r="FR143" s="939"/>
      <c r="FS143" s="939"/>
      <c r="FT143" s="939"/>
      <c r="FU143" s="939"/>
      <c r="FV143" s="939"/>
      <c r="FW143" s="939"/>
      <c r="FX143" s="939"/>
      <c r="FY143" s="939"/>
      <c r="FZ143" s="939"/>
      <c r="GA143" s="939"/>
      <c r="GB143" s="939"/>
      <c r="GC143" s="939"/>
      <c r="GD143" s="939"/>
      <c r="GE143" s="939"/>
      <c r="GF143" s="939"/>
      <c r="GG143" s="939"/>
      <c r="GH143" s="939"/>
      <c r="GI143" s="939"/>
      <c r="GJ143" s="939"/>
      <c r="GK143" s="939"/>
      <c r="GL143" s="939"/>
      <c r="GM143" s="939"/>
      <c r="GN143" s="939"/>
      <c r="GO143" s="939"/>
      <c r="GP143" s="939"/>
      <c r="GQ143" s="939"/>
      <c r="GR143" s="939"/>
      <c r="GS143" s="939"/>
      <c r="GT143" s="939"/>
      <c r="GU143" s="939"/>
      <c r="GV143" s="939"/>
      <c r="GW143" s="939"/>
      <c r="GX143" s="939"/>
      <c r="GY143" s="939"/>
      <c r="GZ143" s="939"/>
      <c r="HA143" s="939"/>
      <c r="HB143" s="939"/>
      <c r="HC143" s="939"/>
      <c r="HD143" s="939"/>
      <c r="HE143" s="939"/>
      <c r="HF143" s="939"/>
      <c r="HG143" s="939"/>
      <c r="HH143" s="939"/>
      <c r="HI143" s="939"/>
      <c r="HJ143" s="939"/>
      <c r="HK143" s="939"/>
      <c r="HL143" s="939"/>
      <c r="HM143" s="939"/>
      <c r="HN143" s="939"/>
      <c r="HO143" s="939"/>
      <c r="HP143" s="939"/>
      <c r="HQ143" s="939"/>
      <c r="HR143" s="939"/>
      <c r="HS143" s="939"/>
      <c r="HT143" s="939"/>
      <c r="HU143" s="939"/>
      <c r="HV143" s="939"/>
      <c r="HW143" s="939"/>
      <c r="HX143" s="939"/>
      <c r="HY143" s="939"/>
      <c r="HZ143" s="939"/>
      <c r="IA143" s="939"/>
      <c r="IB143" s="939"/>
      <c r="IC143" s="939"/>
      <c r="ID143" s="939"/>
      <c r="IE143" s="939"/>
      <c r="IF143" s="939"/>
      <c r="IG143" s="939"/>
      <c r="IH143" s="939"/>
      <c r="II143" s="939"/>
      <c r="IJ143" s="939"/>
      <c r="IK143" s="939"/>
      <c r="IL143" s="939"/>
      <c r="IM143" s="939"/>
      <c r="IN143" s="939"/>
      <c r="IO143" s="939"/>
      <c r="IP143" s="939"/>
      <c r="IQ143" s="939"/>
      <c r="IR143" s="939"/>
      <c r="IS143" s="939"/>
      <c r="IT143" s="939"/>
      <c r="IU143" s="939"/>
      <c r="IV143" s="939"/>
      <c r="IW143" s="939"/>
      <c r="IX143" s="939"/>
      <c r="IY143" s="939"/>
      <c r="IZ143" s="939"/>
      <c r="JA143" s="939"/>
      <c r="JB143" s="939"/>
      <c r="JC143" s="939"/>
      <c r="JD143" s="939"/>
      <c r="JE143" s="939"/>
      <c r="JF143" s="939"/>
      <c r="JG143" s="939"/>
      <c r="JH143" s="939"/>
      <c r="JI143" s="939"/>
      <c r="JJ143" s="939"/>
      <c r="JK143" s="939"/>
      <c r="JL143" s="939"/>
      <c r="JM143" s="939"/>
      <c r="JN143" s="939"/>
      <c r="JO143" s="939"/>
      <c r="JP143" s="939"/>
      <c r="JQ143" s="939"/>
      <c r="JR143" s="939"/>
      <c r="JS143" s="939"/>
      <c r="JT143" s="939"/>
      <c r="JU143" s="939"/>
      <c r="JV143" s="939"/>
      <c r="JW143" s="939"/>
      <c r="JX143" s="939"/>
      <c r="JY143" s="939"/>
      <c r="JZ143" s="939"/>
      <c r="KA143" s="939"/>
      <c r="KB143" s="939"/>
      <c r="KC143" s="939"/>
      <c r="KD143" s="939"/>
      <c r="KE143" s="939"/>
      <c r="KF143" s="939"/>
      <c r="KG143" s="939"/>
      <c r="KH143" s="939"/>
      <c r="KI143" s="939"/>
      <c r="KJ143" s="939"/>
      <c r="KK143" s="939"/>
      <c r="KL143" s="939"/>
      <c r="KM143" s="939"/>
      <c r="KN143" s="939"/>
      <c r="KO143" s="939"/>
      <c r="KP143" s="939"/>
      <c r="KQ143" s="939"/>
      <c r="KR143" s="939"/>
      <c r="KS143" s="939"/>
      <c r="KT143" s="939"/>
      <c r="KU143" s="939"/>
      <c r="KV143" s="939"/>
      <c r="KW143" s="939"/>
      <c r="KX143" s="939"/>
      <c r="KY143" s="939"/>
      <c r="KZ143" s="939"/>
      <c r="LA143" s="939"/>
      <c r="LB143" s="939"/>
      <c r="LC143" s="939"/>
      <c r="LD143" s="939"/>
      <c r="LE143" s="939"/>
      <c r="LF143" s="939"/>
      <c r="LG143" s="939"/>
      <c r="LH143" s="939"/>
      <c r="LI143" s="939"/>
      <c r="LJ143" s="939"/>
      <c r="LK143" s="939"/>
      <c r="LL143" s="939"/>
      <c r="LM143" s="939"/>
      <c r="LN143" s="939"/>
      <c r="LO143" s="939"/>
      <c r="LP143" s="939"/>
      <c r="LQ143" s="939"/>
      <c r="LR143" s="939"/>
      <c r="LS143" s="939"/>
      <c r="LT143" s="939"/>
      <c r="LU143" s="939"/>
      <c r="LV143" s="939"/>
      <c r="LW143" s="939"/>
      <c r="LX143" s="939"/>
      <c r="LY143" s="939"/>
      <c r="LZ143" s="939"/>
      <c r="MA143" s="939"/>
      <c r="MB143" s="939"/>
      <c r="MC143" s="939"/>
      <c r="MD143" s="939"/>
      <c r="ME143" s="939"/>
      <c r="MF143" s="939"/>
      <c r="MG143" s="939"/>
      <c r="MH143" s="939"/>
      <c r="MI143" s="939"/>
      <c r="MJ143" s="939"/>
      <c r="MK143" s="939"/>
      <c r="ML143" s="939"/>
      <c r="MM143" s="939"/>
      <c r="MN143" s="939"/>
      <c r="MO143" s="939"/>
      <c r="MP143" s="939"/>
      <c r="MQ143" s="939"/>
      <c r="MR143" s="939"/>
      <c r="MS143" s="939"/>
      <c r="MT143" s="939"/>
      <c r="MU143" s="939"/>
      <c r="MV143" s="939"/>
      <c r="MW143" s="939"/>
      <c r="MX143" s="939"/>
      <c r="MY143" s="939"/>
      <c r="MZ143" s="939"/>
      <c r="NA143" s="939"/>
      <c r="NB143" s="939"/>
      <c r="NC143" s="939"/>
      <c r="ND143" s="939"/>
      <c r="NE143" s="939"/>
      <c r="NF143" s="939"/>
      <c r="NG143" s="939"/>
      <c r="NH143" s="939"/>
      <c r="NI143" s="939"/>
      <c r="NJ143" s="939"/>
      <c r="NK143" s="939"/>
      <c r="NL143" s="939"/>
      <c r="NM143" s="939"/>
      <c r="NN143" s="939"/>
    </row>
    <row r="144" spans="1:378" s="958" customFormat="1" ht="18.5" hidden="1" outlineLevel="1">
      <c r="A144" s="987" t="str">
        <f t="shared" si="48"/>
        <v>8.2</v>
      </c>
      <c r="B144" s="940" t="s">
        <v>643</v>
      </c>
      <c r="C144" s="1027"/>
      <c r="D144" s="941"/>
      <c r="E144" s="935"/>
      <c r="F144" s="959">
        <f>G143</f>
        <v>46156</v>
      </c>
      <c r="G144" s="960">
        <f>IF(ISBLANK(F144)," - ",IF(H144=0,F144,WORKDAY.INTL(F144,H144,1,Data!$C$3:$C$57)))</f>
        <v>46157</v>
      </c>
      <c r="H144" s="936">
        <v>1</v>
      </c>
      <c r="I144" s="937">
        <v>0</v>
      </c>
      <c r="J144" s="937">
        <f t="shared" ca="1" si="56"/>
        <v>0</v>
      </c>
      <c r="K144" s="938"/>
      <c r="L144" s="955"/>
      <c r="M144" s="955"/>
      <c r="N144" s="968"/>
      <c r="O144" s="939"/>
      <c r="P144" s="939"/>
      <c r="Q144" s="939"/>
      <c r="R144" s="939"/>
      <c r="S144" s="939"/>
      <c r="T144" s="939"/>
      <c r="U144" s="939"/>
      <c r="V144" s="939"/>
      <c r="W144" s="939"/>
      <c r="X144" s="939"/>
      <c r="Y144" s="939"/>
      <c r="Z144" s="939"/>
      <c r="AA144" s="939"/>
      <c r="AB144" s="939"/>
      <c r="AC144" s="939"/>
      <c r="AD144" s="939"/>
      <c r="AE144" s="939"/>
      <c r="AF144" s="939"/>
      <c r="AG144" s="939"/>
      <c r="AH144" s="939"/>
      <c r="AI144" s="939"/>
      <c r="AJ144" s="939"/>
      <c r="AK144" s="939"/>
      <c r="AL144" s="939"/>
      <c r="AM144" s="939"/>
      <c r="AN144" s="939"/>
      <c r="AO144" s="939"/>
      <c r="AP144" s="939"/>
      <c r="AQ144" s="939"/>
      <c r="AR144" s="939"/>
      <c r="AS144" s="939"/>
      <c r="AT144" s="939"/>
      <c r="AU144" s="939"/>
      <c r="AV144" s="939"/>
      <c r="AW144" s="939"/>
      <c r="AX144" s="939"/>
      <c r="AY144" s="939"/>
      <c r="AZ144" s="939"/>
      <c r="BA144" s="939"/>
      <c r="BB144" s="939"/>
      <c r="BC144" s="939"/>
      <c r="BD144" s="939"/>
      <c r="BE144" s="939"/>
      <c r="BF144" s="939"/>
      <c r="BG144" s="939"/>
      <c r="BH144" s="939"/>
      <c r="BI144" s="939"/>
      <c r="BJ144" s="939"/>
      <c r="BK144" s="939"/>
      <c r="BL144" s="939"/>
      <c r="BM144" s="939"/>
      <c r="BN144" s="939"/>
      <c r="BO144" s="939"/>
      <c r="BP144" s="939"/>
      <c r="BQ144" s="939"/>
      <c r="BR144" s="939"/>
      <c r="BS144" s="939"/>
      <c r="BT144" s="939"/>
      <c r="BU144" s="939"/>
      <c r="BV144" s="939"/>
      <c r="BW144" s="939"/>
      <c r="BX144" s="939"/>
      <c r="BY144" s="939"/>
      <c r="BZ144" s="939"/>
      <c r="CA144" s="939"/>
      <c r="CB144" s="939"/>
      <c r="CC144" s="939"/>
      <c r="CD144" s="939"/>
      <c r="CE144" s="939"/>
      <c r="CF144" s="939"/>
      <c r="CG144" s="939"/>
      <c r="CH144" s="939"/>
      <c r="CI144" s="939"/>
      <c r="CJ144" s="939"/>
      <c r="CK144" s="939"/>
      <c r="CL144" s="939"/>
      <c r="CM144" s="939"/>
      <c r="CN144" s="939"/>
      <c r="CO144" s="939"/>
      <c r="CP144" s="939"/>
      <c r="CQ144" s="939"/>
      <c r="CR144" s="939"/>
      <c r="CS144" s="939"/>
      <c r="CT144" s="939"/>
      <c r="CU144" s="939"/>
      <c r="CV144" s="939"/>
      <c r="CW144" s="939"/>
      <c r="CX144" s="939"/>
      <c r="CY144" s="939"/>
      <c r="CZ144" s="939"/>
      <c r="DA144" s="939"/>
      <c r="DB144" s="939"/>
      <c r="DC144" s="939"/>
      <c r="DD144" s="939"/>
      <c r="DE144" s="939"/>
      <c r="DF144" s="939"/>
      <c r="DG144" s="939"/>
      <c r="DH144" s="939"/>
      <c r="DI144" s="939"/>
      <c r="DJ144" s="939"/>
      <c r="DK144" s="939"/>
      <c r="DL144" s="939"/>
      <c r="DM144" s="939"/>
      <c r="DN144" s="939"/>
      <c r="DO144" s="939"/>
      <c r="DP144" s="939"/>
      <c r="DQ144" s="939"/>
      <c r="DR144" s="939"/>
      <c r="DS144" s="939"/>
      <c r="DT144" s="939"/>
      <c r="DU144" s="939"/>
      <c r="DV144" s="939"/>
      <c r="DW144" s="939"/>
      <c r="DX144" s="939"/>
      <c r="DY144" s="939"/>
      <c r="DZ144" s="939"/>
      <c r="EA144" s="939"/>
      <c r="EB144" s="939"/>
      <c r="EC144" s="939"/>
      <c r="ED144" s="939"/>
      <c r="EE144" s="939"/>
      <c r="EF144" s="939"/>
      <c r="EG144" s="939"/>
      <c r="EH144" s="939"/>
      <c r="EI144" s="939"/>
      <c r="EJ144" s="939"/>
      <c r="EK144" s="939"/>
      <c r="EL144" s="939"/>
      <c r="EM144" s="939"/>
      <c r="EN144" s="939"/>
      <c r="EO144" s="939"/>
      <c r="EP144" s="939"/>
      <c r="EQ144" s="939"/>
      <c r="ER144" s="939"/>
      <c r="ES144" s="939"/>
      <c r="ET144" s="939"/>
      <c r="EU144" s="939"/>
      <c r="EV144" s="939"/>
      <c r="EW144" s="939"/>
      <c r="EX144" s="939"/>
      <c r="EY144" s="939"/>
      <c r="EZ144" s="939"/>
      <c r="FA144" s="939"/>
      <c r="FB144" s="939"/>
      <c r="FC144" s="939"/>
      <c r="FD144" s="939"/>
      <c r="FE144" s="939"/>
      <c r="FF144" s="939"/>
      <c r="FG144" s="939"/>
      <c r="FH144" s="939"/>
      <c r="FI144" s="939"/>
      <c r="FJ144" s="939"/>
      <c r="FK144" s="939"/>
      <c r="FL144" s="939"/>
      <c r="FM144" s="939"/>
      <c r="FN144" s="939"/>
      <c r="FO144" s="939"/>
      <c r="FP144" s="939"/>
      <c r="FQ144" s="939"/>
      <c r="FR144" s="939"/>
      <c r="FS144" s="939"/>
      <c r="FT144" s="939"/>
      <c r="FU144" s="939"/>
      <c r="FV144" s="939"/>
      <c r="FW144" s="939"/>
      <c r="FX144" s="939"/>
      <c r="FY144" s="939"/>
      <c r="FZ144" s="939"/>
      <c r="GA144" s="939"/>
      <c r="GB144" s="939"/>
      <c r="GC144" s="939"/>
      <c r="GD144" s="939"/>
      <c r="GE144" s="939"/>
      <c r="GF144" s="939"/>
      <c r="GG144" s="939"/>
      <c r="GH144" s="939"/>
      <c r="GI144" s="939"/>
      <c r="GJ144" s="939"/>
      <c r="GK144" s="939"/>
      <c r="GL144" s="939"/>
      <c r="GM144" s="939"/>
      <c r="GN144" s="939"/>
      <c r="GO144" s="939"/>
      <c r="GP144" s="939"/>
      <c r="GQ144" s="939"/>
      <c r="GR144" s="939"/>
      <c r="GS144" s="939"/>
      <c r="GT144" s="939"/>
      <c r="GU144" s="939"/>
      <c r="GV144" s="939"/>
      <c r="GW144" s="939"/>
      <c r="GX144" s="939"/>
      <c r="GY144" s="939"/>
      <c r="GZ144" s="939"/>
      <c r="HA144" s="939"/>
      <c r="HB144" s="939"/>
      <c r="HC144" s="939"/>
      <c r="HD144" s="939"/>
      <c r="HE144" s="939"/>
      <c r="HF144" s="939"/>
      <c r="HG144" s="939"/>
      <c r="HH144" s="939"/>
      <c r="HI144" s="939"/>
      <c r="HJ144" s="939"/>
      <c r="HK144" s="939"/>
      <c r="HL144" s="939"/>
      <c r="HM144" s="939"/>
      <c r="HN144" s="939"/>
      <c r="HO144" s="939"/>
      <c r="HP144" s="939"/>
      <c r="HQ144" s="939"/>
      <c r="HR144" s="939"/>
      <c r="HS144" s="939"/>
      <c r="HT144" s="939"/>
      <c r="HU144" s="939"/>
      <c r="HV144" s="939"/>
      <c r="HW144" s="939"/>
      <c r="HX144" s="939"/>
      <c r="HY144" s="939"/>
      <c r="HZ144" s="939"/>
      <c r="IA144" s="939"/>
      <c r="IB144" s="939"/>
      <c r="IC144" s="939"/>
      <c r="ID144" s="939"/>
      <c r="IE144" s="939"/>
      <c r="IF144" s="939"/>
      <c r="IG144" s="939"/>
      <c r="IH144" s="939"/>
      <c r="II144" s="939"/>
      <c r="IJ144" s="939"/>
      <c r="IK144" s="939"/>
      <c r="IL144" s="939"/>
      <c r="IM144" s="939"/>
      <c r="IN144" s="939"/>
      <c r="IO144" s="939"/>
      <c r="IP144" s="939"/>
      <c r="IQ144" s="939"/>
      <c r="IR144" s="939"/>
      <c r="IS144" s="939"/>
      <c r="IT144" s="939"/>
      <c r="IU144" s="939"/>
      <c r="IV144" s="939"/>
      <c r="IW144" s="939"/>
      <c r="IX144" s="939"/>
      <c r="IY144" s="939"/>
      <c r="IZ144" s="939"/>
      <c r="JA144" s="939"/>
      <c r="JB144" s="939"/>
      <c r="JC144" s="939"/>
      <c r="JD144" s="939"/>
      <c r="JE144" s="939"/>
      <c r="JF144" s="939"/>
      <c r="JG144" s="939"/>
      <c r="JH144" s="939"/>
      <c r="JI144" s="939"/>
      <c r="JJ144" s="939"/>
      <c r="JK144" s="939"/>
      <c r="JL144" s="939"/>
      <c r="JM144" s="939"/>
      <c r="JN144" s="939"/>
      <c r="JO144" s="939"/>
      <c r="JP144" s="939"/>
      <c r="JQ144" s="939"/>
      <c r="JR144" s="939"/>
      <c r="JS144" s="939"/>
      <c r="JT144" s="939"/>
      <c r="JU144" s="939"/>
      <c r="JV144" s="939"/>
      <c r="JW144" s="939"/>
      <c r="JX144" s="939"/>
      <c r="JY144" s="939"/>
      <c r="JZ144" s="939"/>
      <c r="KA144" s="939"/>
      <c r="KB144" s="939"/>
      <c r="KC144" s="939"/>
      <c r="KD144" s="939"/>
      <c r="KE144" s="939"/>
      <c r="KF144" s="939"/>
      <c r="KG144" s="939"/>
      <c r="KH144" s="939"/>
      <c r="KI144" s="939"/>
      <c r="KJ144" s="939"/>
      <c r="KK144" s="939"/>
      <c r="KL144" s="939"/>
      <c r="KM144" s="939"/>
      <c r="KN144" s="939"/>
      <c r="KO144" s="939"/>
      <c r="KP144" s="939"/>
      <c r="KQ144" s="939"/>
      <c r="KR144" s="939"/>
      <c r="KS144" s="939"/>
      <c r="KT144" s="939"/>
      <c r="KU144" s="939"/>
      <c r="KV144" s="939"/>
      <c r="KW144" s="939"/>
      <c r="KX144" s="939"/>
      <c r="KY144" s="939"/>
      <c r="KZ144" s="939"/>
      <c r="LA144" s="939"/>
      <c r="LB144" s="939"/>
      <c r="LC144" s="939"/>
      <c r="LD144" s="939"/>
      <c r="LE144" s="939"/>
      <c r="LF144" s="939"/>
      <c r="LG144" s="939"/>
      <c r="LH144" s="939"/>
      <c r="LI144" s="939"/>
      <c r="LJ144" s="939"/>
      <c r="LK144" s="939"/>
      <c r="LL144" s="939"/>
      <c r="LM144" s="939"/>
      <c r="LN144" s="939"/>
      <c r="LO144" s="939"/>
      <c r="LP144" s="939"/>
      <c r="LQ144" s="939"/>
      <c r="LR144" s="939"/>
      <c r="LS144" s="939"/>
      <c r="LT144" s="939"/>
      <c r="LU144" s="939"/>
      <c r="LV144" s="939"/>
      <c r="LW144" s="939"/>
      <c r="LX144" s="939"/>
      <c r="LY144" s="939"/>
      <c r="LZ144" s="939"/>
      <c r="MA144" s="939"/>
      <c r="MB144" s="939"/>
      <c r="MC144" s="939"/>
      <c r="MD144" s="939"/>
      <c r="ME144" s="939"/>
      <c r="MF144" s="939"/>
      <c r="MG144" s="939"/>
      <c r="MH144" s="939"/>
      <c r="MI144" s="939"/>
      <c r="MJ144" s="939"/>
      <c r="MK144" s="939"/>
      <c r="ML144" s="939"/>
      <c r="MM144" s="939"/>
      <c r="MN144" s="939"/>
      <c r="MO144" s="939"/>
      <c r="MP144" s="939"/>
      <c r="MQ144" s="939"/>
      <c r="MR144" s="939"/>
      <c r="MS144" s="939"/>
      <c r="MT144" s="939"/>
      <c r="MU144" s="939"/>
      <c r="MV144" s="939"/>
      <c r="MW144" s="939"/>
      <c r="MX144" s="939"/>
      <c r="MY144" s="939"/>
      <c r="MZ144" s="939"/>
      <c r="NA144" s="939"/>
      <c r="NB144" s="939"/>
      <c r="NC144" s="939"/>
      <c r="ND144" s="939"/>
      <c r="NE144" s="939"/>
      <c r="NF144" s="939"/>
      <c r="NG144" s="939"/>
      <c r="NH144" s="939"/>
      <c r="NI144" s="939"/>
      <c r="NJ144" s="939"/>
      <c r="NK144" s="939"/>
      <c r="NL144" s="939"/>
      <c r="NM144" s="939"/>
      <c r="NN144" s="939"/>
    </row>
    <row r="145" spans="1:378" s="958" customFormat="1" ht="18.5" hidden="1" outlineLevel="1">
      <c r="A145" s="987" t="str">
        <f t="shared" si="48"/>
        <v>8.3</v>
      </c>
      <c r="B145" s="940" t="s">
        <v>644</v>
      </c>
      <c r="C145" s="1027"/>
      <c r="D145" s="941"/>
      <c r="E145" s="935"/>
      <c r="F145" s="959">
        <f>F144</f>
        <v>46156</v>
      </c>
      <c r="G145" s="960">
        <f>IF(ISBLANK(F145)," - ",IF(H145=0,F145,WORKDAY.INTL(F145,H145,1,Data!$C$3:$C$57)))</f>
        <v>46157</v>
      </c>
      <c r="H145" s="936">
        <v>1</v>
      </c>
      <c r="I145" s="937">
        <v>0</v>
      </c>
      <c r="J145" s="937">
        <f t="shared" ca="1" si="56"/>
        <v>0</v>
      </c>
      <c r="K145" s="938"/>
      <c r="L145" s="955"/>
      <c r="M145" s="955"/>
      <c r="N145" s="968"/>
      <c r="O145" s="939"/>
      <c r="P145" s="939"/>
      <c r="Q145" s="939"/>
      <c r="R145" s="939"/>
      <c r="S145" s="939"/>
      <c r="T145" s="939"/>
      <c r="U145" s="939"/>
      <c r="V145" s="939"/>
      <c r="W145" s="939"/>
      <c r="X145" s="939"/>
      <c r="Y145" s="939"/>
      <c r="Z145" s="939"/>
      <c r="AA145" s="939"/>
      <c r="AB145" s="939"/>
      <c r="AC145" s="939"/>
      <c r="AD145" s="939"/>
      <c r="AE145" s="939"/>
      <c r="AF145" s="939"/>
      <c r="AG145" s="939"/>
      <c r="AH145" s="939"/>
      <c r="AI145" s="939"/>
      <c r="AJ145" s="939"/>
      <c r="AK145" s="939"/>
      <c r="AL145" s="939"/>
      <c r="AM145" s="939"/>
      <c r="AN145" s="939"/>
      <c r="AO145" s="939"/>
      <c r="AP145" s="939"/>
      <c r="AQ145" s="939"/>
      <c r="AR145" s="939"/>
      <c r="AS145" s="939"/>
      <c r="AT145" s="939"/>
      <c r="AU145" s="939"/>
      <c r="AV145" s="939"/>
      <c r="AW145" s="939"/>
      <c r="AX145" s="939"/>
      <c r="AY145" s="939"/>
      <c r="AZ145" s="939"/>
      <c r="BA145" s="939"/>
      <c r="BB145" s="939"/>
      <c r="BC145" s="939"/>
      <c r="BD145" s="939"/>
      <c r="BE145" s="939"/>
      <c r="BF145" s="939"/>
      <c r="BG145" s="939"/>
      <c r="BH145" s="939"/>
      <c r="BI145" s="939"/>
      <c r="BJ145" s="939"/>
      <c r="BK145" s="939"/>
      <c r="BL145" s="939"/>
      <c r="BM145" s="939"/>
      <c r="BN145" s="939"/>
      <c r="BO145" s="939"/>
      <c r="BP145" s="939"/>
      <c r="BQ145" s="939"/>
      <c r="BR145" s="939"/>
      <c r="BS145" s="939"/>
      <c r="BT145" s="939"/>
      <c r="BU145" s="939"/>
      <c r="BV145" s="939"/>
      <c r="BW145" s="939"/>
      <c r="BX145" s="939"/>
      <c r="BY145" s="939"/>
      <c r="BZ145" s="939"/>
      <c r="CA145" s="939"/>
      <c r="CB145" s="939"/>
      <c r="CC145" s="939"/>
      <c r="CD145" s="939"/>
      <c r="CE145" s="939"/>
      <c r="CF145" s="939"/>
      <c r="CG145" s="939"/>
      <c r="CH145" s="939"/>
      <c r="CI145" s="939"/>
      <c r="CJ145" s="939"/>
      <c r="CK145" s="939"/>
      <c r="CL145" s="939"/>
      <c r="CM145" s="939"/>
      <c r="CN145" s="939"/>
      <c r="CO145" s="939"/>
      <c r="CP145" s="939"/>
      <c r="CQ145" s="939"/>
      <c r="CR145" s="939"/>
      <c r="CS145" s="939"/>
      <c r="CT145" s="939"/>
      <c r="CU145" s="939"/>
      <c r="CV145" s="939"/>
      <c r="CW145" s="939"/>
      <c r="CX145" s="939"/>
      <c r="CY145" s="939"/>
      <c r="CZ145" s="939"/>
      <c r="DA145" s="939"/>
      <c r="DB145" s="939"/>
      <c r="DC145" s="939"/>
      <c r="DD145" s="939"/>
      <c r="DE145" s="939"/>
      <c r="DF145" s="939"/>
      <c r="DG145" s="939"/>
      <c r="DH145" s="939"/>
      <c r="DI145" s="939"/>
      <c r="DJ145" s="939"/>
      <c r="DK145" s="939"/>
      <c r="DL145" s="939"/>
      <c r="DM145" s="939"/>
      <c r="DN145" s="939"/>
      <c r="DO145" s="939"/>
      <c r="DP145" s="939"/>
      <c r="DQ145" s="939"/>
      <c r="DR145" s="939"/>
      <c r="DS145" s="939"/>
      <c r="DT145" s="939"/>
      <c r="DU145" s="939"/>
      <c r="DV145" s="939"/>
      <c r="DW145" s="939"/>
      <c r="DX145" s="939"/>
      <c r="DY145" s="939"/>
      <c r="DZ145" s="939"/>
      <c r="EA145" s="939"/>
      <c r="EB145" s="939"/>
      <c r="EC145" s="939"/>
      <c r="ED145" s="939"/>
      <c r="EE145" s="939"/>
      <c r="EF145" s="939"/>
      <c r="EG145" s="939"/>
      <c r="EH145" s="939"/>
      <c r="EI145" s="939"/>
      <c r="EJ145" s="939"/>
      <c r="EK145" s="939"/>
      <c r="EL145" s="939"/>
      <c r="EM145" s="939"/>
      <c r="EN145" s="939"/>
      <c r="EO145" s="939"/>
      <c r="EP145" s="939"/>
      <c r="EQ145" s="939"/>
      <c r="ER145" s="939"/>
      <c r="ES145" s="939"/>
      <c r="ET145" s="939"/>
      <c r="EU145" s="939"/>
      <c r="EV145" s="939"/>
      <c r="EW145" s="939"/>
      <c r="EX145" s="939"/>
      <c r="EY145" s="939"/>
      <c r="EZ145" s="939"/>
      <c r="FA145" s="939"/>
      <c r="FB145" s="939"/>
      <c r="FC145" s="939"/>
      <c r="FD145" s="939"/>
      <c r="FE145" s="939"/>
      <c r="FF145" s="939"/>
      <c r="FG145" s="939"/>
      <c r="FH145" s="939"/>
      <c r="FI145" s="939"/>
      <c r="FJ145" s="939"/>
      <c r="FK145" s="939"/>
      <c r="FL145" s="939"/>
      <c r="FM145" s="939"/>
      <c r="FN145" s="939"/>
      <c r="FO145" s="939"/>
      <c r="FP145" s="939"/>
      <c r="FQ145" s="939"/>
      <c r="FR145" s="939"/>
      <c r="FS145" s="939"/>
      <c r="FT145" s="939"/>
      <c r="FU145" s="939"/>
      <c r="FV145" s="939"/>
      <c r="FW145" s="939"/>
      <c r="FX145" s="939"/>
      <c r="FY145" s="939"/>
      <c r="FZ145" s="939"/>
      <c r="GA145" s="939"/>
      <c r="GB145" s="939"/>
      <c r="GC145" s="939"/>
      <c r="GD145" s="939"/>
      <c r="GE145" s="939"/>
      <c r="GF145" s="939"/>
      <c r="GG145" s="939"/>
      <c r="GH145" s="939"/>
      <c r="GI145" s="939"/>
      <c r="GJ145" s="939"/>
      <c r="GK145" s="939"/>
      <c r="GL145" s="939"/>
      <c r="GM145" s="939"/>
      <c r="GN145" s="939"/>
      <c r="GO145" s="939"/>
      <c r="GP145" s="939"/>
      <c r="GQ145" s="939"/>
      <c r="GR145" s="939"/>
      <c r="GS145" s="939"/>
      <c r="GT145" s="939"/>
      <c r="GU145" s="939"/>
      <c r="GV145" s="939"/>
      <c r="GW145" s="939"/>
      <c r="GX145" s="939"/>
      <c r="GY145" s="939"/>
      <c r="GZ145" s="939"/>
      <c r="HA145" s="939"/>
      <c r="HB145" s="939"/>
      <c r="HC145" s="939"/>
      <c r="HD145" s="939"/>
      <c r="HE145" s="939"/>
      <c r="HF145" s="939"/>
      <c r="HG145" s="939"/>
      <c r="HH145" s="939"/>
      <c r="HI145" s="939"/>
      <c r="HJ145" s="939"/>
      <c r="HK145" s="939"/>
      <c r="HL145" s="939"/>
      <c r="HM145" s="939"/>
      <c r="HN145" s="939"/>
      <c r="HO145" s="939"/>
      <c r="HP145" s="939"/>
      <c r="HQ145" s="939"/>
      <c r="HR145" s="939"/>
      <c r="HS145" s="939"/>
      <c r="HT145" s="939"/>
      <c r="HU145" s="939"/>
      <c r="HV145" s="939"/>
      <c r="HW145" s="939"/>
      <c r="HX145" s="939"/>
      <c r="HY145" s="939"/>
      <c r="HZ145" s="939"/>
      <c r="IA145" s="939"/>
      <c r="IB145" s="939"/>
      <c r="IC145" s="939"/>
      <c r="ID145" s="939"/>
      <c r="IE145" s="939"/>
      <c r="IF145" s="939"/>
      <c r="IG145" s="939"/>
      <c r="IH145" s="939"/>
      <c r="II145" s="939"/>
      <c r="IJ145" s="939"/>
      <c r="IK145" s="939"/>
      <c r="IL145" s="939"/>
      <c r="IM145" s="939"/>
      <c r="IN145" s="939"/>
      <c r="IO145" s="939"/>
      <c r="IP145" s="939"/>
      <c r="IQ145" s="939"/>
      <c r="IR145" s="939"/>
      <c r="IS145" s="939"/>
      <c r="IT145" s="939"/>
      <c r="IU145" s="939"/>
      <c r="IV145" s="939"/>
      <c r="IW145" s="939"/>
      <c r="IX145" s="939"/>
      <c r="IY145" s="939"/>
      <c r="IZ145" s="939"/>
      <c r="JA145" s="939"/>
      <c r="JB145" s="939"/>
      <c r="JC145" s="939"/>
      <c r="JD145" s="939"/>
      <c r="JE145" s="939"/>
      <c r="JF145" s="939"/>
      <c r="JG145" s="939"/>
      <c r="JH145" s="939"/>
      <c r="JI145" s="939"/>
      <c r="JJ145" s="939"/>
      <c r="JK145" s="939"/>
      <c r="JL145" s="939"/>
      <c r="JM145" s="939"/>
      <c r="JN145" s="939"/>
      <c r="JO145" s="939"/>
      <c r="JP145" s="939"/>
      <c r="JQ145" s="939"/>
      <c r="JR145" s="939"/>
      <c r="JS145" s="939"/>
      <c r="JT145" s="939"/>
      <c r="JU145" s="939"/>
      <c r="JV145" s="939"/>
      <c r="JW145" s="939"/>
      <c r="JX145" s="939"/>
      <c r="JY145" s="939"/>
      <c r="JZ145" s="939"/>
      <c r="KA145" s="939"/>
      <c r="KB145" s="939"/>
      <c r="KC145" s="939"/>
      <c r="KD145" s="939"/>
      <c r="KE145" s="939"/>
      <c r="KF145" s="939"/>
      <c r="KG145" s="939"/>
      <c r="KH145" s="939"/>
      <c r="KI145" s="939"/>
      <c r="KJ145" s="939"/>
      <c r="KK145" s="939"/>
      <c r="KL145" s="939"/>
      <c r="KM145" s="939"/>
      <c r="KN145" s="939"/>
      <c r="KO145" s="939"/>
      <c r="KP145" s="939"/>
      <c r="KQ145" s="939"/>
      <c r="KR145" s="939"/>
      <c r="KS145" s="939"/>
      <c r="KT145" s="939"/>
      <c r="KU145" s="939"/>
      <c r="KV145" s="939"/>
      <c r="KW145" s="939"/>
      <c r="KX145" s="939"/>
      <c r="KY145" s="939"/>
      <c r="KZ145" s="939"/>
      <c r="LA145" s="939"/>
      <c r="LB145" s="939"/>
      <c r="LC145" s="939"/>
      <c r="LD145" s="939"/>
      <c r="LE145" s="939"/>
      <c r="LF145" s="939"/>
      <c r="LG145" s="939"/>
      <c r="LH145" s="939"/>
      <c r="LI145" s="939"/>
      <c r="LJ145" s="939"/>
      <c r="LK145" s="939"/>
      <c r="LL145" s="939"/>
      <c r="LM145" s="939"/>
      <c r="LN145" s="939"/>
      <c r="LO145" s="939"/>
      <c r="LP145" s="939"/>
      <c r="LQ145" s="939"/>
      <c r="LR145" s="939"/>
      <c r="LS145" s="939"/>
      <c r="LT145" s="939"/>
      <c r="LU145" s="939"/>
      <c r="LV145" s="939"/>
      <c r="LW145" s="939"/>
      <c r="LX145" s="939"/>
      <c r="LY145" s="939"/>
      <c r="LZ145" s="939"/>
      <c r="MA145" s="939"/>
      <c r="MB145" s="939"/>
      <c r="MC145" s="939"/>
      <c r="MD145" s="939"/>
      <c r="ME145" s="939"/>
      <c r="MF145" s="939"/>
      <c r="MG145" s="939"/>
      <c r="MH145" s="939"/>
      <c r="MI145" s="939"/>
      <c r="MJ145" s="939"/>
      <c r="MK145" s="939"/>
      <c r="ML145" s="939"/>
      <c r="MM145" s="939"/>
      <c r="MN145" s="939"/>
      <c r="MO145" s="939"/>
      <c r="MP145" s="939"/>
      <c r="MQ145" s="939"/>
      <c r="MR145" s="939"/>
      <c r="MS145" s="939"/>
      <c r="MT145" s="939"/>
      <c r="MU145" s="939"/>
      <c r="MV145" s="939"/>
      <c r="MW145" s="939"/>
      <c r="MX145" s="939"/>
      <c r="MY145" s="939"/>
      <c r="MZ145" s="939"/>
      <c r="NA145" s="939"/>
      <c r="NB145" s="939"/>
      <c r="NC145" s="939"/>
      <c r="ND145" s="939"/>
      <c r="NE145" s="939"/>
      <c r="NF145" s="939"/>
      <c r="NG145" s="939"/>
      <c r="NH145" s="939"/>
      <c r="NI145" s="939"/>
      <c r="NJ145" s="939"/>
      <c r="NK145" s="939"/>
      <c r="NL145" s="939"/>
      <c r="NM145" s="939"/>
      <c r="NN145" s="939"/>
    </row>
    <row r="146" spans="1:378" s="958" customFormat="1" ht="18.5" hidden="1" outlineLevel="1">
      <c r="A146" s="987" t="str">
        <f t="shared" si="48"/>
        <v>8.4</v>
      </c>
      <c r="B146" s="940" t="s">
        <v>645</v>
      </c>
      <c r="C146" s="1027"/>
      <c r="D146" s="941"/>
      <c r="E146" s="935"/>
      <c r="F146" s="959">
        <f>G96</f>
        <v>46157</v>
      </c>
      <c r="G146" s="960">
        <f>IF(ISBLANK(F146)," - ",IF(H146=0,F146,WORKDAY.INTL(F146,H146,1,Data!$C$3:$C$57)))</f>
        <v>46160</v>
      </c>
      <c r="H146" s="936">
        <v>1</v>
      </c>
      <c r="I146" s="937">
        <v>0</v>
      </c>
      <c r="J146" s="937">
        <f t="shared" ca="1" si="56"/>
        <v>0</v>
      </c>
      <c r="K146" s="938"/>
      <c r="L146" s="955"/>
      <c r="M146" s="955"/>
      <c r="N146" s="968"/>
      <c r="O146" s="939"/>
      <c r="P146" s="939"/>
      <c r="Q146" s="939"/>
      <c r="R146" s="939"/>
      <c r="S146" s="939"/>
      <c r="T146" s="939"/>
      <c r="U146" s="939"/>
      <c r="V146" s="939"/>
      <c r="W146" s="939"/>
      <c r="X146" s="939"/>
      <c r="Y146" s="939"/>
      <c r="Z146" s="939"/>
      <c r="AA146" s="939"/>
      <c r="AB146" s="939"/>
      <c r="AC146" s="939"/>
      <c r="AD146" s="939"/>
      <c r="AE146" s="939"/>
      <c r="AF146" s="939"/>
      <c r="AG146" s="939"/>
      <c r="AH146" s="939"/>
      <c r="AI146" s="939"/>
      <c r="AJ146" s="939"/>
      <c r="AK146" s="939"/>
      <c r="AL146" s="939"/>
      <c r="AM146" s="939"/>
      <c r="AN146" s="939"/>
      <c r="AO146" s="939"/>
      <c r="AP146" s="939"/>
      <c r="AQ146" s="939"/>
      <c r="AR146" s="939"/>
      <c r="AS146" s="939"/>
      <c r="AT146" s="939"/>
      <c r="AU146" s="939"/>
      <c r="AV146" s="939"/>
      <c r="AW146" s="939"/>
      <c r="AX146" s="939"/>
      <c r="AY146" s="939"/>
      <c r="AZ146" s="939"/>
      <c r="BA146" s="939"/>
      <c r="BB146" s="939"/>
      <c r="BC146" s="939"/>
      <c r="BD146" s="939"/>
      <c r="BE146" s="939"/>
      <c r="BF146" s="939"/>
      <c r="BG146" s="939"/>
      <c r="BH146" s="939"/>
      <c r="BI146" s="939"/>
      <c r="BJ146" s="939"/>
      <c r="BK146" s="939"/>
      <c r="BL146" s="939"/>
      <c r="BM146" s="939"/>
      <c r="BN146" s="939"/>
      <c r="BO146" s="939"/>
      <c r="BP146" s="939"/>
      <c r="BQ146" s="939"/>
      <c r="BR146" s="939"/>
      <c r="BS146" s="939"/>
      <c r="BT146" s="939"/>
      <c r="BU146" s="939"/>
      <c r="BV146" s="939"/>
      <c r="BW146" s="939"/>
      <c r="BX146" s="939"/>
      <c r="BY146" s="939"/>
      <c r="BZ146" s="939"/>
      <c r="CA146" s="939"/>
      <c r="CB146" s="939"/>
      <c r="CC146" s="939"/>
      <c r="CD146" s="939"/>
      <c r="CE146" s="939"/>
      <c r="CF146" s="939"/>
      <c r="CG146" s="939"/>
      <c r="CH146" s="939"/>
      <c r="CI146" s="939"/>
      <c r="CJ146" s="939"/>
      <c r="CK146" s="939"/>
      <c r="CL146" s="939"/>
      <c r="CM146" s="939"/>
      <c r="CN146" s="939"/>
      <c r="CO146" s="939"/>
      <c r="CP146" s="939"/>
      <c r="CQ146" s="939"/>
      <c r="CR146" s="939"/>
      <c r="CS146" s="939"/>
      <c r="CT146" s="939"/>
      <c r="CU146" s="939"/>
      <c r="CV146" s="939"/>
      <c r="CW146" s="939"/>
      <c r="CX146" s="939"/>
      <c r="CY146" s="939"/>
      <c r="CZ146" s="939"/>
      <c r="DA146" s="939"/>
      <c r="DB146" s="939"/>
      <c r="DC146" s="939"/>
      <c r="DD146" s="939"/>
      <c r="DE146" s="939"/>
      <c r="DF146" s="939"/>
      <c r="DG146" s="939"/>
      <c r="DH146" s="939"/>
      <c r="DI146" s="939"/>
      <c r="DJ146" s="939"/>
      <c r="DK146" s="939"/>
      <c r="DL146" s="939"/>
      <c r="DM146" s="939"/>
      <c r="DN146" s="939"/>
      <c r="DO146" s="939"/>
      <c r="DP146" s="939"/>
      <c r="DQ146" s="939"/>
      <c r="DR146" s="939"/>
      <c r="DS146" s="939"/>
      <c r="DT146" s="939"/>
      <c r="DU146" s="939"/>
      <c r="DV146" s="939"/>
      <c r="DW146" s="939"/>
      <c r="DX146" s="939"/>
      <c r="DY146" s="939"/>
      <c r="DZ146" s="939"/>
      <c r="EA146" s="939"/>
      <c r="EB146" s="939"/>
      <c r="EC146" s="939"/>
      <c r="ED146" s="939"/>
      <c r="EE146" s="939"/>
      <c r="EF146" s="939"/>
      <c r="EG146" s="939"/>
      <c r="EH146" s="939"/>
      <c r="EI146" s="939"/>
      <c r="EJ146" s="939"/>
      <c r="EK146" s="939"/>
      <c r="EL146" s="939"/>
      <c r="EM146" s="939"/>
      <c r="EN146" s="939"/>
      <c r="EO146" s="939"/>
      <c r="EP146" s="939"/>
      <c r="EQ146" s="939"/>
      <c r="ER146" s="939"/>
      <c r="ES146" s="939"/>
      <c r="ET146" s="939"/>
      <c r="EU146" s="939"/>
      <c r="EV146" s="939"/>
      <c r="EW146" s="939"/>
      <c r="EX146" s="939"/>
      <c r="EY146" s="939"/>
      <c r="EZ146" s="939"/>
      <c r="FA146" s="939"/>
      <c r="FB146" s="939"/>
      <c r="FC146" s="939"/>
      <c r="FD146" s="939"/>
      <c r="FE146" s="939"/>
      <c r="FF146" s="939"/>
      <c r="FG146" s="939"/>
      <c r="FH146" s="939"/>
      <c r="FI146" s="939"/>
      <c r="FJ146" s="939"/>
      <c r="FK146" s="939"/>
      <c r="FL146" s="939"/>
      <c r="FM146" s="939"/>
      <c r="FN146" s="939"/>
      <c r="FO146" s="939"/>
      <c r="FP146" s="939"/>
      <c r="FQ146" s="939"/>
      <c r="FR146" s="939"/>
      <c r="FS146" s="939"/>
      <c r="FT146" s="939"/>
      <c r="FU146" s="939"/>
      <c r="FV146" s="939"/>
      <c r="FW146" s="939"/>
      <c r="FX146" s="939"/>
      <c r="FY146" s="939"/>
      <c r="FZ146" s="939"/>
      <c r="GA146" s="939"/>
      <c r="GB146" s="939"/>
      <c r="GC146" s="939"/>
      <c r="GD146" s="939"/>
      <c r="GE146" s="939"/>
      <c r="GF146" s="939"/>
      <c r="GG146" s="939"/>
      <c r="GH146" s="939"/>
      <c r="GI146" s="939"/>
      <c r="GJ146" s="939"/>
      <c r="GK146" s="939"/>
      <c r="GL146" s="939"/>
      <c r="GM146" s="939"/>
      <c r="GN146" s="939"/>
      <c r="GO146" s="939"/>
      <c r="GP146" s="939"/>
      <c r="GQ146" s="939"/>
      <c r="GR146" s="939"/>
      <c r="GS146" s="939"/>
      <c r="GT146" s="939"/>
      <c r="GU146" s="939"/>
      <c r="GV146" s="939"/>
      <c r="GW146" s="939"/>
      <c r="GX146" s="939"/>
      <c r="GY146" s="939"/>
      <c r="GZ146" s="939"/>
      <c r="HA146" s="939"/>
      <c r="HB146" s="939"/>
      <c r="HC146" s="939"/>
      <c r="HD146" s="939"/>
      <c r="HE146" s="939"/>
      <c r="HF146" s="939"/>
      <c r="HG146" s="939"/>
      <c r="HH146" s="939"/>
      <c r="HI146" s="939"/>
      <c r="HJ146" s="939"/>
      <c r="HK146" s="939"/>
      <c r="HL146" s="939"/>
      <c r="HM146" s="939"/>
      <c r="HN146" s="939"/>
      <c r="HO146" s="939"/>
      <c r="HP146" s="939"/>
      <c r="HQ146" s="939"/>
      <c r="HR146" s="939"/>
      <c r="HS146" s="939"/>
      <c r="HT146" s="939"/>
      <c r="HU146" s="939"/>
      <c r="HV146" s="939"/>
      <c r="HW146" s="939"/>
      <c r="HX146" s="939"/>
      <c r="HY146" s="939"/>
      <c r="HZ146" s="939"/>
      <c r="IA146" s="939"/>
      <c r="IB146" s="939"/>
      <c r="IC146" s="939"/>
      <c r="ID146" s="939"/>
      <c r="IE146" s="939"/>
      <c r="IF146" s="939"/>
      <c r="IG146" s="939"/>
      <c r="IH146" s="939"/>
      <c r="II146" s="939"/>
      <c r="IJ146" s="939"/>
      <c r="IK146" s="939"/>
      <c r="IL146" s="939"/>
      <c r="IM146" s="939"/>
      <c r="IN146" s="939"/>
      <c r="IO146" s="939"/>
      <c r="IP146" s="939"/>
      <c r="IQ146" s="939"/>
      <c r="IR146" s="939"/>
      <c r="IS146" s="939"/>
      <c r="IT146" s="939"/>
      <c r="IU146" s="939"/>
      <c r="IV146" s="939"/>
      <c r="IW146" s="939"/>
      <c r="IX146" s="939"/>
      <c r="IY146" s="939"/>
      <c r="IZ146" s="939"/>
      <c r="JA146" s="939"/>
      <c r="JB146" s="939"/>
      <c r="JC146" s="939"/>
      <c r="JD146" s="939"/>
      <c r="JE146" s="939"/>
      <c r="JF146" s="939"/>
      <c r="JG146" s="939"/>
      <c r="JH146" s="939"/>
      <c r="JI146" s="939"/>
      <c r="JJ146" s="939"/>
      <c r="JK146" s="939"/>
      <c r="JL146" s="939"/>
      <c r="JM146" s="939"/>
      <c r="JN146" s="939"/>
      <c r="JO146" s="939"/>
      <c r="JP146" s="939"/>
      <c r="JQ146" s="939"/>
      <c r="JR146" s="939"/>
      <c r="JS146" s="939"/>
      <c r="JT146" s="939"/>
      <c r="JU146" s="939"/>
      <c r="JV146" s="939"/>
      <c r="JW146" s="939"/>
      <c r="JX146" s="939"/>
      <c r="JY146" s="939"/>
      <c r="JZ146" s="939"/>
      <c r="KA146" s="939"/>
      <c r="KB146" s="939"/>
      <c r="KC146" s="939"/>
      <c r="KD146" s="939"/>
      <c r="KE146" s="939"/>
      <c r="KF146" s="939"/>
      <c r="KG146" s="939"/>
      <c r="KH146" s="939"/>
      <c r="KI146" s="939"/>
      <c r="KJ146" s="939"/>
      <c r="KK146" s="939"/>
      <c r="KL146" s="939"/>
      <c r="KM146" s="939"/>
      <c r="KN146" s="939"/>
      <c r="KO146" s="939"/>
      <c r="KP146" s="939"/>
      <c r="KQ146" s="939"/>
      <c r="KR146" s="939"/>
      <c r="KS146" s="939"/>
      <c r="KT146" s="939"/>
      <c r="KU146" s="939"/>
      <c r="KV146" s="939"/>
      <c r="KW146" s="939"/>
      <c r="KX146" s="939"/>
      <c r="KY146" s="939"/>
      <c r="KZ146" s="939"/>
      <c r="LA146" s="939"/>
      <c r="LB146" s="939"/>
      <c r="LC146" s="939"/>
      <c r="LD146" s="939"/>
      <c r="LE146" s="939"/>
      <c r="LF146" s="939"/>
      <c r="LG146" s="939"/>
      <c r="LH146" s="939"/>
      <c r="LI146" s="939"/>
      <c r="LJ146" s="939"/>
      <c r="LK146" s="939"/>
      <c r="LL146" s="939"/>
      <c r="LM146" s="939"/>
      <c r="LN146" s="939"/>
      <c r="LO146" s="939"/>
      <c r="LP146" s="939"/>
      <c r="LQ146" s="939"/>
      <c r="LR146" s="939"/>
      <c r="LS146" s="939"/>
      <c r="LT146" s="939"/>
      <c r="LU146" s="939"/>
      <c r="LV146" s="939"/>
      <c r="LW146" s="939"/>
      <c r="LX146" s="939"/>
      <c r="LY146" s="939"/>
      <c r="LZ146" s="939"/>
      <c r="MA146" s="939"/>
      <c r="MB146" s="939"/>
      <c r="MC146" s="939"/>
      <c r="MD146" s="939"/>
      <c r="ME146" s="939"/>
      <c r="MF146" s="939"/>
      <c r="MG146" s="939"/>
      <c r="MH146" s="939"/>
      <c r="MI146" s="939"/>
      <c r="MJ146" s="939"/>
      <c r="MK146" s="939"/>
      <c r="ML146" s="939"/>
      <c r="MM146" s="939"/>
      <c r="MN146" s="939"/>
      <c r="MO146" s="939"/>
      <c r="MP146" s="939"/>
      <c r="MQ146" s="939"/>
      <c r="MR146" s="939"/>
      <c r="MS146" s="939"/>
      <c r="MT146" s="939"/>
      <c r="MU146" s="939"/>
      <c r="MV146" s="939"/>
      <c r="MW146" s="939"/>
      <c r="MX146" s="939"/>
      <c r="MY146" s="939"/>
      <c r="MZ146" s="939"/>
      <c r="NA146" s="939"/>
      <c r="NB146" s="939"/>
      <c r="NC146" s="939"/>
      <c r="ND146" s="939"/>
      <c r="NE146" s="939"/>
      <c r="NF146" s="939"/>
      <c r="NG146" s="939"/>
      <c r="NH146" s="939"/>
      <c r="NI146" s="939"/>
      <c r="NJ146" s="939"/>
      <c r="NK146" s="939"/>
      <c r="NL146" s="939"/>
      <c r="NM146" s="939"/>
      <c r="NN146" s="939"/>
    </row>
    <row r="147" spans="1:378" s="958" customFormat="1" ht="18.5" hidden="1" outlineLevel="1">
      <c r="A147" s="987" t="str">
        <f t="shared" si="48"/>
        <v>8.5</v>
      </c>
      <c r="B147" s="992" t="s">
        <v>1494</v>
      </c>
      <c r="C147" s="1030"/>
      <c r="D147" s="941">
        <v>3</v>
      </c>
      <c r="E147" s="935"/>
      <c r="F147" s="959">
        <f>F148+D147</f>
        <v>46163</v>
      </c>
      <c r="G147" s="960">
        <f>IF(ISBLANK(F147)," - ",IF(H147=0,F147,WORKDAY.INTL(F147,H147,1,Data!$C$3:$C$57)))</f>
        <v>46164</v>
      </c>
      <c r="H147" s="936">
        <v>1</v>
      </c>
      <c r="I147" s="937">
        <v>0</v>
      </c>
      <c r="J147" s="937">
        <f t="shared" ca="1" si="56"/>
        <v>0</v>
      </c>
      <c r="K147" s="938"/>
      <c r="L147" s="955"/>
      <c r="M147" s="955"/>
      <c r="N147" s="968"/>
      <c r="O147" s="939"/>
      <c r="P147" s="939"/>
      <c r="Q147" s="939"/>
      <c r="R147" s="939"/>
      <c r="S147" s="939"/>
      <c r="T147" s="939"/>
      <c r="U147" s="939"/>
      <c r="V147" s="939"/>
      <c r="W147" s="939"/>
      <c r="X147" s="939"/>
      <c r="Y147" s="939"/>
      <c r="Z147" s="939"/>
      <c r="AA147" s="939"/>
      <c r="AB147" s="939"/>
      <c r="AC147" s="939"/>
      <c r="AD147" s="939"/>
      <c r="AE147" s="939"/>
      <c r="AF147" s="939"/>
      <c r="AG147" s="939"/>
      <c r="AH147" s="939"/>
      <c r="AI147" s="939"/>
      <c r="AJ147" s="939"/>
      <c r="AK147" s="939"/>
      <c r="AL147" s="939"/>
      <c r="AM147" s="939"/>
      <c r="AN147" s="939"/>
      <c r="AO147" s="939"/>
      <c r="AP147" s="939"/>
      <c r="AQ147" s="939"/>
      <c r="AR147" s="939"/>
      <c r="AS147" s="939"/>
      <c r="AT147" s="939"/>
      <c r="AU147" s="939"/>
      <c r="AV147" s="939"/>
      <c r="AW147" s="939"/>
      <c r="AX147" s="939"/>
      <c r="AY147" s="939"/>
      <c r="AZ147" s="939"/>
      <c r="BA147" s="939"/>
      <c r="BB147" s="939"/>
      <c r="BC147" s="939"/>
      <c r="BD147" s="939"/>
      <c r="BE147" s="939"/>
      <c r="BF147" s="939"/>
      <c r="BG147" s="939"/>
      <c r="BH147" s="939"/>
      <c r="BI147" s="939"/>
      <c r="BJ147" s="939"/>
      <c r="BK147" s="939"/>
      <c r="BL147" s="939"/>
      <c r="BM147" s="939"/>
      <c r="BN147" s="939"/>
      <c r="BO147" s="939"/>
      <c r="BP147" s="939"/>
      <c r="BQ147" s="939"/>
      <c r="BR147" s="939"/>
      <c r="BS147" s="939"/>
      <c r="BT147" s="939"/>
      <c r="BU147" s="939"/>
      <c r="BV147" s="939"/>
      <c r="BW147" s="939"/>
      <c r="BX147" s="939"/>
      <c r="BY147" s="939"/>
      <c r="BZ147" s="939"/>
      <c r="CA147" s="939"/>
      <c r="CB147" s="939"/>
      <c r="CC147" s="939"/>
      <c r="CD147" s="939"/>
      <c r="CE147" s="939"/>
      <c r="CF147" s="939"/>
      <c r="CG147" s="939"/>
      <c r="CH147" s="939"/>
      <c r="CI147" s="939"/>
      <c r="CJ147" s="939"/>
      <c r="CK147" s="939"/>
      <c r="CL147" s="939"/>
      <c r="CM147" s="939"/>
      <c r="CN147" s="939"/>
      <c r="CO147" s="939"/>
      <c r="CP147" s="939"/>
      <c r="CQ147" s="939"/>
      <c r="CR147" s="939"/>
      <c r="CS147" s="939"/>
      <c r="CT147" s="939"/>
      <c r="CU147" s="939"/>
      <c r="CV147" s="939"/>
      <c r="CW147" s="939"/>
      <c r="CX147" s="939"/>
      <c r="CY147" s="939"/>
      <c r="CZ147" s="939"/>
      <c r="DA147" s="939"/>
      <c r="DB147" s="939"/>
      <c r="DC147" s="939"/>
      <c r="DD147" s="939"/>
      <c r="DE147" s="939"/>
      <c r="DF147" s="939"/>
      <c r="DG147" s="939"/>
      <c r="DH147" s="939"/>
      <c r="DI147" s="939"/>
      <c r="DJ147" s="939"/>
      <c r="DK147" s="939"/>
      <c r="DL147" s="939"/>
      <c r="DM147" s="939"/>
      <c r="DN147" s="939"/>
      <c r="DO147" s="939"/>
      <c r="DP147" s="939"/>
      <c r="DQ147" s="939"/>
      <c r="DR147" s="939"/>
      <c r="DS147" s="939"/>
      <c r="DT147" s="939"/>
      <c r="DU147" s="939"/>
      <c r="DV147" s="939"/>
      <c r="DW147" s="939"/>
      <c r="DX147" s="939"/>
      <c r="DY147" s="939"/>
      <c r="DZ147" s="939"/>
      <c r="EA147" s="939"/>
      <c r="EB147" s="939"/>
      <c r="EC147" s="939"/>
      <c r="ED147" s="939"/>
      <c r="EE147" s="939"/>
      <c r="EF147" s="939"/>
      <c r="EG147" s="939"/>
      <c r="EH147" s="939"/>
      <c r="EI147" s="939"/>
      <c r="EJ147" s="939"/>
      <c r="EK147" s="939"/>
      <c r="EL147" s="939"/>
      <c r="EM147" s="939"/>
      <c r="EN147" s="939"/>
      <c r="EO147" s="939"/>
      <c r="EP147" s="939"/>
      <c r="EQ147" s="939"/>
      <c r="ER147" s="939"/>
      <c r="ES147" s="939"/>
      <c r="ET147" s="939"/>
      <c r="EU147" s="939"/>
      <c r="EV147" s="939"/>
      <c r="EW147" s="939"/>
      <c r="EX147" s="939"/>
      <c r="EY147" s="939"/>
      <c r="EZ147" s="939"/>
      <c r="FA147" s="939"/>
      <c r="FB147" s="939"/>
      <c r="FC147" s="939"/>
      <c r="FD147" s="939"/>
      <c r="FE147" s="939"/>
      <c r="FF147" s="939"/>
      <c r="FG147" s="939"/>
      <c r="FH147" s="939"/>
      <c r="FI147" s="939"/>
      <c r="FJ147" s="939"/>
      <c r="FK147" s="939"/>
      <c r="FL147" s="939"/>
      <c r="FM147" s="939"/>
      <c r="FN147" s="939"/>
      <c r="FO147" s="939"/>
      <c r="FP147" s="939"/>
      <c r="FQ147" s="939"/>
      <c r="FR147" s="939"/>
      <c r="FS147" s="939"/>
      <c r="FT147" s="939"/>
      <c r="FU147" s="939"/>
      <c r="FV147" s="939"/>
      <c r="FW147" s="939"/>
      <c r="FX147" s="939"/>
      <c r="FY147" s="939"/>
      <c r="FZ147" s="939"/>
      <c r="GA147" s="939"/>
      <c r="GB147" s="939"/>
      <c r="GC147" s="939"/>
      <c r="GD147" s="939"/>
      <c r="GE147" s="939"/>
      <c r="GF147" s="939"/>
      <c r="GG147" s="939"/>
      <c r="GH147" s="939"/>
      <c r="GI147" s="939"/>
      <c r="GJ147" s="939"/>
      <c r="GK147" s="939"/>
      <c r="GL147" s="939"/>
      <c r="GM147" s="939"/>
      <c r="GN147" s="939"/>
      <c r="GO147" s="939"/>
      <c r="GP147" s="939"/>
      <c r="GQ147" s="939"/>
      <c r="GR147" s="939"/>
      <c r="GS147" s="939"/>
      <c r="GT147" s="939"/>
      <c r="GU147" s="939"/>
      <c r="GV147" s="939"/>
      <c r="GW147" s="939"/>
      <c r="GX147" s="939"/>
      <c r="GY147" s="939"/>
      <c r="GZ147" s="939"/>
      <c r="HA147" s="939"/>
      <c r="HB147" s="939"/>
      <c r="HC147" s="939"/>
      <c r="HD147" s="939"/>
      <c r="HE147" s="939"/>
      <c r="HF147" s="939"/>
      <c r="HG147" s="939"/>
      <c r="HH147" s="939"/>
      <c r="HI147" s="939"/>
      <c r="HJ147" s="939"/>
      <c r="HK147" s="939"/>
      <c r="HL147" s="939"/>
      <c r="HM147" s="939"/>
      <c r="HN147" s="939"/>
      <c r="HO147" s="939"/>
      <c r="HP147" s="939"/>
      <c r="HQ147" s="939"/>
      <c r="HR147" s="939"/>
      <c r="HS147" s="939"/>
      <c r="HT147" s="939"/>
      <c r="HU147" s="939"/>
      <c r="HV147" s="939"/>
      <c r="HW147" s="939"/>
      <c r="HX147" s="939"/>
      <c r="HY147" s="939"/>
      <c r="HZ147" s="939"/>
      <c r="IA147" s="939"/>
      <c r="IB147" s="939"/>
      <c r="IC147" s="939"/>
      <c r="ID147" s="939"/>
      <c r="IE147" s="939"/>
      <c r="IF147" s="939"/>
      <c r="IG147" s="939"/>
      <c r="IH147" s="939"/>
      <c r="II147" s="939"/>
      <c r="IJ147" s="939"/>
      <c r="IK147" s="939"/>
      <c r="IL147" s="939"/>
      <c r="IM147" s="939"/>
      <c r="IN147" s="939"/>
      <c r="IO147" s="939"/>
      <c r="IP147" s="939"/>
      <c r="IQ147" s="939"/>
      <c r="IR147" s="939"/>
      <c r="IS147" s="939"/>
      <c r="IT147" s="939"/>
      <c r="IU147" s="939"/>
      <c r="IV147" s="939"/>
      <c r="IW147" s="939"/>
      <c r="IX147" s="939"/>
      <c r="IY147" s="939"/>
      <c r="IZ147" s="939"/>
      <c r="JA147" s="939"/>
      <c r="JB147" s="939"/>
      <c r="JC147" s="939"/>
      <c r="JD147" s="939"/>
      <c r="JE147" s="939"/>
      <c r="JF147" s="939"/>
      <c r="JG147" s="939"/>
      <c r="JH147" s="939"/>
      <c r="JI147" s="939"/>
      <c r="JJ147" s="939"/>
      <c r="JK147" s="939"/>
      <c r="JL147" s="939"/>
      <c r="JM147" s="939"/>
      <c r="JN147" s="939"/>
      <c r="JO147" s="939"/>
      <c r="JP147" s="939"/>
      <c r="JQ147" s="939"/>
      <c r="JR147" s="939"/>
      <c r="JS147" s="939"/>
      <c r="JT147" s="939"/>
      <c r="JU147" s="939"/>
      <c r="JV147" s="939"/>
      <c r="JW147" s="939"/>
      <c r="JX147" s="939"/>
      <c r="JY147" s="939"/>
      <c r="JZ147" s="939"/>
      <c r="KA147" s="939"/>
      <c r="KB147" s="939"/>
      <c r="KC147" s="939"/>
      <c r="KD147" s="939"/>
      <c r="KE147" s="939"/>
      <c r="KF147" s="939"/>
      <c r="KG147" s="939"/>
      <c r="KH147" s="939"/>
      <c r="KI147" s="939"/>
      <c r="KJ147" s="939"/>
      <c r="KK147" s="939"/>
      <c r="KL147" s="939"/>
      <c r="KM147" s="939"/>
      <c r="KN147" s="939"/>
      <c r="KO147" s="939"/>
      <c r="KP147" s="939"/>
      <c r="KQ147" s="939"/>
      <c r="KR147" s="939"/>
      <c r="KS147" s="939"/>
      <c r="KT147" s="939"/>
      <c r="KU147" s="939"/>
      <c r="KV147" s="939"/>
      <c r="KW147" s="939"/>
      <c r="KX147" s="939"/>
      <c r="KY147" s="939"/>
      <c r="KZ147" s="939"/>
      <c r="LA147" s="939"/>
      <c r="LB147" s="939"/>
      <c r="LC147" s="939"/>
      <c r="LD147" s="939"/>
      <c r="LE147" s="939"/>
      <c r="LF147" s="939"/>
      <c r="LG147" s="939"/>
      <c r="LH147" s="939"/>
      <c r="LI147" s="939"/>
      <c r="LJ147" s="939"/>
      <c r="LK147" s="939"/>
      <c r="LL147" s="939"/>
      <c r="LM147" s="939"/>
      <c r="LN147" s="939"/>
      <c r="LO147" s="939"/>
      <c r="LP147" s="939"/>
      <c r="LQ147" s="939"/>
      <c r="LR147" s="939"/>
      <c r="LS147" s="939"/>
      <c r="LT147" s="939"/>
      <c r="LU147" s="939"/>
      <c r="LV147" s="939"/>
      <c r="LW147" s="939"/>
      <c r="LX147" s="939"/>
      <c r="LY147" s="939"/>
      <c r="LZ147" s="939"/>
      <c r="MA147" s="939"/>
      <c r="MB147" s="939"/>
      <c r="MC147" s="939"/>
      <c r="MD147" s="939"/>
      <c r="ME147" s="939"/>
      <c r="MF147" s="939"/>
      <c r="MG147" s="939"/>
      <c r="MH147" s="939"/>
      <c r="MI147" s="939"/>
      <c r="MJ147" s="939"/>
      <c r="MK147" s="939"/>
      <c r="ML147" s="939"/>
      <c r="MM147" s="939"/>
      <c r="MN147" s="939"/>
      <c r="MO147" s="939"/>
      <c r="MP147" s="939"/>
      <c r="MQ147" s="939"/>
      <c r="MR147" s="939"/>
      <c r="MS147" s="939"/>
      <c r="MT147" s="939"/>
      <c r="MU147" s="939"/>
      <c r="MV147" s="939"/>
      <c r="MW147" s="939"/>
      <c r="MX147" s="939"/>
      <c r="MY147" s="939"/>
      <c r="MZ147" s="939"/>
      <c r="NA147" s="939"/>
      <c r="NB147" s="939"/>
      <c r="NC147" s="939"/>
      <c r="ND147" s="939"/>
      <c r="NE147" s="939"/>
      <c r="NF147" s="939"/>
      <c r="NG147" s="939"/>
      <c r="NH147" s="939"/>
      <c r="NI147" s="939"/>
      <c r="NJ147" s="939"/>
      <c r="NK147" s="939"/>
      <c r="NL147" s="939"/>
      <c r="NM147" s="939"/>
      <c r="NN147" s="939"/>
    </row>
    <row r="148" spans="1:378" s="958" customFormat="1" ht="18.5" hidden="1" outlineLevel="1">
      <c r="A148" s="987" t="str">
        <f t="shared" si="48"/>
        <v>8.6</v>
      </c>
      <c r="B148" s="940" t="s">
        <v>1492</v>
      </c>
      <c r="C148" s="1027"/>
      <c r="D148" s="941"/>
      <c r="E148" s="935"/>
      <c r="F148" s="959">
        <f>G146</f>
        <v>46160</v>
      </c>
      <c r="G148" s="960">
        <f>IF(ISBLANK(F148)," - ",IF(H148=0,F148,WORKDAY.INTL(F148,H148,1,Data!$C$3:$C$57)))</f>
        <v>46174</v>
      </c>
      <c r="H148" s="936">
        <v>10</v>
      </c>
      <c r="I148" s="937">
        <v>0</v>
      </c>
      <c r="J148" s="937">
        <f t="shared" ca="1" si="56"/>
        <v>0</v>
      </c>
      <c r="K148" s="938"/>
      <c r="L148" s="955"/>
      <c r="M148" s="955"/>
      <c r="N148" s="968"/>
      <c r="O148" s="939"/>
      <c r="P148" s="939"/>
      <c r="Q148" s="939"/>
      <c r="R148" s="939"/>
      <c r="S148" s="939"/>
      <c r="T148" s="939"/>
      <c r="U148" s="939"/>
      <c r="V148" s="939"/>
      <c r="W148" s="939"/>
      <c r="X148" s="939"/>
      <c r="Y148" s="939"/>
      <c r="Z148" s="939"/>
      <c r="AA148" s="939"/>
      <c r="AB148" s="939"/>
      <c r="AC148" s="939"/>
      <c r="AD148" s="939"/>
      <c r="AE148" s="939"/>
      <c r="AF148" s="939"/>
      <c r="AG148" s="939"/>
      <c r="AH148" s="939"/>
      <c r="AI148" s="939"/>
      <c r="AJ148" s="939"/>
      <c r="AK148" s="939"/>
      <c r="AL148" s="939"/>
      <c r="AM148" s="939"/>
      <c r="AN148" s="939"/>
      <c r="AO148" s="939"/>
      <c r="AP148" s="939"/>
      <c r="AQ148" s="939"/>
      <c r="AR148" s="939"/>
      <c r="AS148" s="939"/>
      <c r="AT148" s="939"/>
      <c r="AU148" s="939"/>
      <c r="AV148" s="939"/>
      <c r="AW148" s="939"/>
      <c r="AX148" s="939"/>
      <c r="AY148" s="939"/>
      <c r="AZ148" s="939"/>
      <c r="BA148" s="939"/>
      <c r="BB148" s="939"/>
      <c r="BC148" s="939"/>
      <c r="BD148" s="939"/>
      <c r="BE148" s="939"/>
      <c r="BF148" s="939"/>
      <c r="BG148" s="939"/>
      <c r="BH148" s="939"/>
      <c r="BI148" s="939"/>
      <c r="BJ148" s="939"/>
      <c r="BK148" s="939"/>
      <c r="BL148" s="939"/>
      <c r="BM148" s="939"/>
      <c r="BN148" s="939"/>
      <c r="BO148" s="939"/>
      <c r="BP148" s="939"/>
      <c r="BQ148" s="939"/>
      <c r="BR148" s="939"/>
      <c r="BS148" s="939"/>
      <c r="BT148" s="939"/>
      <c r="BU148" s="939"/>
      <c r="BV148" s="939"/>
      <c r="BW148" s="939"/>
      <c r="BX148" s="939"/>
      <c r="BY148" s="939"/>
      <c r="BZ148" s="939"/>
      <c r="CA148" s="939"/>
      <c r="CB148" s="939"/>
      <c r="CC148" s="939"/>
      <c r="CD148" s="939"/>
      <c r="CE148" s="939"/>
      <c r="CF148" s="939"/>
      <c r="CG148" s="939"/>
      <c r="CH148" s="939"/>
      <c r="CI148" s="939"/>
      <c r="CJ148" s="939"/>
      <c r="CK148" s="939"/>
      <c r="CL148" s="939"/>
      <c r="CM148" s="939"/>
      <c r="CN148" s="939"/>
      <c r="CO148" s="939"/>
      <c r="CP148" s="939"/>
      <c r="CQ148" s="939"/>
      <c r="CR148" s="939"/>
      <c r="CS148" s="939"/>
      <c r="CT148" s="939"/>
      <c r="CU148" s="939"/>
      <c r="CV148" s="939"/>
      <c r="CW148" s="939"/>
      <c r="CX148" s="939"/>
      <c r="CY148" s="939"/>
      <c r="CZ148" s="939"/>
      <c r="DA148" s="939"/>
      <c r="DB148" s="939"/>
      <c r="DC148" s="939"/>
      <c r="DD148" s="939"/>
      <c r="DE148" s="939"/>
      <c r="DF148" s="939"/>
      <c r="DG148" s="939"/>
      <c r="DH148" s="939"/>
      <c r="DI148" s="939"/>
      <c r="DJ148" s="939"/>
      <c r="DK148" s="939"/>
      <c r="DL148" s="939"/>
      <c r="DM148" s="939"/>
      <c r="DN148" s="939"/>
      <c r="DO148" s="939"/>
      <c r="DP148" s="939"/>
      <c r="DQ148" s="939"/>
      <c r="DR148" s="939"/>
      <c r="DS148" s="939"/>
      <c r="DT148" s="939"/>
      <c r="DU148" s="939"/>
      <c r="DV148" s="939"/>
      <c r="DW148" s="939"/>
      <c r="DX148" s="939"/>
      <c r="DY148" s="939"/>
      <c r="DZ148" s="939"/>
      <c r="EA148" s="939"/>
      <c r="EB148" s="939"/>
      <c r="EC148" s="939"/>
      <c r="ED148" s="939"/>
      <c r="EE148" s="939"/>
      <c r="EF148" s="939"/>
      <c r="EG148" s="939"/>
      <c r="EH148" s="939"/>
      <c r="EI148" s="939"/>
      <c r="EJ148" s="939"/>
      <c r="EK148" s="939"/>
      <c r="EL148" s="939"/>
      <c r="EM148" s="939"/>
      <c r="EN148" s="939"/>
      <c r="EO148" s="939"/>
      <c r="EP148" s="939"/>
      <c r="EQ148" s="939"/>
      <c r="ER148" s="939"/>
      <c r="ES148" s="939"/>
      <c r="ET148" s="939"/>
      <c r="EU148" s="939"/>
      <c r="EV148" s="939"/>
      <c r="EW148" s="939"/>
      <c r="EX148" s="939"/>
      <c r="EY148" s="939"/>
      <c r="EZ148" s="939"/>
      <c r="FA148" s="939"/>
      <c r="FB148" s="939"/>
      <c r="FC148" s="939"/>
      <c r="FD148" s="939"/>
      <c r="FE148" s="939"/>
      <c r="FF148" s="939"/>
      <c r="FG148" s="939"/>
      <c r="FH148" s="939"/>
      <c r="FI148" s="939"/>
      <c r="FJ148" s="939"/>
      <c r="FK148" s="939"/>
      <c r="FL148" s="939"/>
      <c r="FM148" s="939"/>
      <c r="FN148" s="939"/>
      <c r="FO148" s="939"/>
      <c r="FP148" s="939"/>
      <c r="FQ148" s="939"/>
      <c r="FR148" s="939"/>
      <c r="FS148" s="939"/>
      <c r="FT148" s="939"/>
      <c r="FU148" s="939"/>
      <c r="FV148" s="939"/>
      <c r="FW148" s="939"/>
      <c r="FX148" s="939"/>
      <c r="FY148" s="939"/>
      <c r="FZ148" s="939"/>
      <c r="GA148" s="939"/>
      <c r="GB148" s="939"/>
      <c r="GC148" s="939"/>
      <c r="GD148" s="939"/>
      <c r="GE148" s="939"/>
      <c r="GF148" s="939"/>
      <c r="GG148" s="939"/>
      <c r="GH148" s="939"/>
      <c r="GI148" s="939"/>
      <c r="GJ148" s="939"/>
      <c r="GK148" s="939"/>
      <c r="GL148" s="939"/>
      <c r="GM148" s="939"/>
      <c r="GN148" s="939"/>
      <c r="GO148" s="939"/>
      <c r="GP148" s="939"/>
      <c r="GQ148" s="939"/>
      <c r="GR148" s="939"/>
      <c r="GS148" s="939"/>
      <c r="GT148" s="939"/>
      <c r="GU148" s="939"/>
      <c r="GV148" s="939"/>
      <c r="GW148" s="939"/>
      <c r="GX148" s="939"/>
      <c r="GY148" s="939"/>
      <c r="GZ148" s="939"/>
      <c r="HA148" s="939"/>
      <c r="HB148" s="939"/>
      <c r="HC148" s="939"/>
      <c r="HD148" s="939"/>
      <c r="HE148" s="939"/>
      <c r="HF148" s="939"/>
      <c r="HG148" s="939"/>
      <c r="HH148" s="939"/>
      <c r="HI148" s="939"/>
      <c r="HJ148" s="939"/>
      <c r="HK148" s="939"/>
      <c r="HL148" s="939"/>
      <c r="HM148" s="939"/>
      <c r="HN148" s="939"/>
      <c r="HO148" s="939"/>
      <c r="HP148" s="939"/>
      <c r="HQ148" s="939"/>
      <c r="HR148" s="939"/>
      <c r="HS148" s="939"/>
      <c r="HT148" s="939"/>
      <c r="HU148" s="939"/>
      <c r="HV148" s="939"/>
      <c r="HW148" s="939"/>
      <c r="HX148" s="939"/>
      <c r="HY148" s="939"/>
      <c r="HZ148" s="939"/>
      <c r="IA148" s="939"/>
      <c r="IB148" s="939"/>
      <c r="IC148" s="939"/>
      <c r="ID148" s="939"/>
      <c r="IE148" s="939"/>
      <c r="IF148" s="939"/>
      <c r="IG148" s="939"/>
      <c r="IH148" s="939"/>
      <c r="II148" s="939"/>
      <c r="IJ148" s="939"/>
      <c r="IK148" s="939"/>
      <c r="IL148" s="939"/>
      <c r="IM148" s="939"/>
      <c r="IN148" s="939"/>
      <c r="IO148" s="939"/>
      <c r="IP148" s="939"/>
      <c r="IQ148" s="939"/>
      <c r="IR148" s="939"/>
      <c r="IS148" s="939"/>
      <c r="IT148" s="939"/>
      <c r="IU148" s="939"/>
      <c r="IV148" s="939"/>
      <c r="IW148" s="939"/>
      <c r="IX148" s="939"/>
      <c r="IY148" s="939"/>
      <c r="IZ148" s="939"/>
      <c r="JA148" s="939"/>
      <c r="JB148" s="939"/>
      <c r="JC148" s="939"/>
      <c r="JD148" s="939"/>
      <c r="JE148" s="939"/>
      <c r="JF148" s="939"/>
      <c r="JG148" s="939"/>
      <c r="JH148" s="939"/>
      <c r="JI148" s="939"/>
      <c r="JJ148" s="939"/>
      <c r="JK148" s="939"/>
      <c r="JL148" s="939"/>
      <c r="JM148" s="939"/>
      <c r="JN148" s="939"/>
      <c r="JO148" s="939"/>
      <c r="JP148" s="939"/>
      <c r="JQ148" s="939"/>
      <c r="JR148" s="939"/>
      <c r="JS148" s="939"/>
      <c r="JT148" s="939"/>
      <c r="JU148" s="939"/>
      <c r="JV148" s="939"/>
      <c r="JW148" s="939"/>
      <c r="JX148" s="939"/>
      <c r="JY148" s="939"/>
      <c r="JZ148" s="939"/>
      <c r="KA148" s="939"/>
      <c r="KB148" s="939"/>
      <c r="KC148" s="939"/>
      <c r="KD148" s="939"/>
      <c r="KE148" s="939"/>
      <c r="KF148" s="939"/>
      <c r="KG148" s="939"/>
      <c r="KH148" s="939"/>
      <c r="KI148" s="939"/>
      <c r="KJ148" s="939"/>
      <c r="KK148" s="939"/>
      <c r="KL148" s="939"/>
      <c r="KM148" s="939"/>
      <c r="KN148" s="939"/>
      <c r="KO148" s="939"/>
      <c r="KP148" s="939"/>
      <c r="KQ148" s="939"/>
      <c r="KR148" s="939"/>
      <c r="KS148" s="939"/>
      <c r="KT148" s="939"/>
      <c r="KU148" s="939"/>
      <c r="KV148" s="939"/>
      <c r="KW148" s="939"/>
      <c r="KX148" s="939"/>
      <c r="KY148" s="939"/>
      <c r="KZ148" s="939"/>
      <c r="LA148" s="939"/>
      <c r="LB148" s="939"/>
      <c r="LC148" s="939"/>
      <c r="LD148" s="939"/>
      <c r="LE148" s="939"/>
      <c r="LF148" s="939"/>
      <c r="LG148" s="939"/>
      <c r="LH148" s="939"/>
      <c r="LI148" s="939"/>
      <c r="LJ148" s="939"/>
      <c r="LK148" s="939"/>
      <c r="LL148" s="939"/>
      <c r="LM148" s="939"/>
      <c r="LN148" s="939"/>
      <c r="LO148" s="939"/>
      <c r="LP148" s="939"/>
      <c r="LQ148" s="939"/>
      <c r="LR148" s="939"/>
      <c r="LS148" s="939"/>
      <c r="LT148" s="939"/>
      <c r="LU148" s="939"/>
      <c r="LV148" s="939"/>
      <c r="LW148" s="939"/>
      <c r="LX148" s="939"/>
      <c r="LY148" s="939"/>
      <c r="LZ148" s="939"/>
      <c r="MA148" s="939"/>
      <c r="MB148" s="939"/>
      <c r="MC148" s="939"/>
      <c r="MD148" s="939"/>
      <c r="ME148" s="939"/>
      <c r="MF148" s="939"/>
      <c r="MG148" s="939"/>
      <c r="MH148" s="939"/>
      <c r="MI148" s="939"/>
      <c r="MJ148" s="939"/>
      <c r="MK148" s="939"/>
      <c r="ML148" s="939"/>
      <c r="MM148" s="939"/>
      <c r="MN148" s="939"/>
      <c r="MO148" s="939"/>
      <c r="MP148" s="939"/>
      <c r="MQ148" s="939"/>
      <c r="MR148" s="939"/>
      <c r="MS148" s="939"/>
      <c r="MT148" s="939"/>
      <c r="MU148" s="939"/>
      <c r="MV148" s="939"/>
      <c r="MW148" s="939"/>
      <c r="MX148" s="939"/>
      <c r="MY148" s="939"/>
      <c r="MZ148" s="939"/>
      <c r="NA148" s="939"/>
      <c r="NB148" s="939"/>
      <c r="NC148" s="939"/>
      <c r="ND148" s="939"/>
      <c r="NE148" s="939"/>
      <c r="NF148" s="939"/>
      <c r="NG148" s="939"/>
      <c r="NH148" s="939"/>
      <c r="NI148" s="939"/>
      <c r="NJ148" s="939"/>
      <c r="NK148" s="939"/>
      <c r="NL148" s="939"/>
      <c r="NM148" s="939"/>
      <c r="NN148" s="939"/>
    </row>
    <row r="149" spans="1:378" s="958" customFormat="1" ht="18.5" hidden="1" outlineLevel="1">
      <c r="A149" s="987" t="str">
        <f t="shared" si="48"/>
        <v>8.7</v>
      </c>
      <c r="B149" s="940" t="s">
        <v>1493</v>
      </c>
      <c r="C149" s="1027"/>
      <c r="D149" s="941">
        <v>-4</v>
      </c>
      <c r="E149" s="935"/>
      <c r="F149" s="959">
        <f>G148+D149</f>
        <v>46170</v>
      </c>
      <c r="G149" s="960">
        <f>IF(ISBLANK(F149)," - ",IF(H149=0,F149,WORKDAY.INTL(F149,H149,1,Data!$C$3:$C$57)))</f>
        <v>46197</v>
      </c>
      <c r="H149" s="936">
        <v>18</v>
      </c>
      <c r="I149" s="937">
        <v>0</v>
      </c>
      <c r="J149" s="937">
        <f t="shared" ca="1" si="56"/>
        <v>0</v>
      </c>
      <c r="K149" s="938"/>
      <c r="L149" s="955"/>
      <c r="M149" s="955"/>
      <c r="N149" s="968"/>
      <c r="O149" s="939"/>
      <c r="P149" s="939"/>
      <c r="Q149" s="939"/>
      <c r="R149" s="939"/>
      <c r="S149" s="939"/>
      <c r="T149" s="939"/>
      <c r="U149" s="939"/>
      <c r="V149" s="939"/>
      <c r="W149" s="939"/>
      <c r="X149" s="939"/>
      <c r="Y149" s="939"/>
      <c r="Z149" s="939"/>
      <c r="AA149" s="939"/>
      <c r="AB149" s="939"/>
      <c r="AC149" s="939"/>
      <c r="AD149" s="939"/>
      <c r="AE149" s="939"/>
      <c r="AF149" s="939"/>
      <c r="AG149" s="939"/>
      <c r="AH149" s="939"/>
      <c r="AI149" s="939"/>
      <c r="AJ149" s="939"/>
      <c r="AK149" s="939"/>
      <c r="AL149" s="939"/>
      <c r="AM149" s="939"/>
      <c r="AN149" s="939"/>
      <c r="AO149" s="939"/>
      <c r="AP149" s="939"/>
      <c r="AQ149" s="939"/>
      <c r="AR149" s="939"/>
      <c r="AS149" s="939"/>
      <c r="AT149" s="939"/>
      <c r="AU149" s="939"/>
      <c r="AV149" s="939"/>
      <c r="AW149" s="939"/>
      <c r="AX149" s="939"/>
      <c r="AY149" s="939"/>
      <c r="AZ149" s="939"/>
      <c r="BA149" s="939"/>
      <c r="BB149" s="939"/>
      <c r="BC149" s="939"/>
      <c r="BD149" s="939"/>
      <c r="BE149" s="939"/>
      <c r="BF149" s="939"/>
      <c r="BG149" s="939"/>
      <c r="BH149" s="939"/>
      <c r="BI149" s="939"/>
      <c r="BJ149" s="939"/>
      <c r="BK149" s="939"/>
      <c r="BL149" s="939"/>
      <c r="BM149" s="939"/>
      <c r="BN149" s="939"/>
      <c r="BO149" s="939"/>
      <c r="BP149" s="939"/>
      <c r="BQ149" s="939"/>
      <c r="BR149" s="939"/>
      <c r="BS149" s="939"/>
      <c r="BT149" s="939"/>
      <c r="BU149" s="939"/>
      <c r="BV149" s="939"/>
      <c r="BW149" s="939"/>
      <c r="BX149" s="939"/>
      <c r="BY149" s="939"/>
      <c r="BZ149" s="939"/>
      <c r="CA149" s="939"/>
      <c r="CB149" s="939"/>
      <c r="CC149" s="939"/>
      <c r="CD149" s="939"/>
      <c r="CE149" s="939"/>
      <c r="CF149" s="939"/>
      <c r="CG149" s="939"/>
      <c r="CH149" s="939"/>
      <c r="CI149" s="939"/>
      <c r="CJ149" s="939"/>
      <c r="CK149" s="939"/>
      <c r="CL149" s="939"/>
      <c r="CM149" s="939"/>
      <c r="CN149" s="939"/>
      <c r="CO149" s="939"/>
      <c r="CP149" s="939"/>
      <c r="CQ149" s="939"/>
      <c r="CR149" s="939"/>
      <c r="CS149" s="939"/>
      <c r="CT149" s="939"/>
      <c r="CU149" s="939"/>
      <c r="CV149" s="939"/>
      <c r="CW149" s="939"/>
      <c r="CX149" s="939"/>
      <c r="CY149" s="939"/>
      <c r="CZ149" s="939"/>
      <c r="DA149" s="939"/>
      <c r="DB149" s="939"/>
      <c r="DC149" s="939"/>
      <c r="DD149" s="939"/>
      <c r="DE149" s="939"/>
      <c r="DF149" s="939"/>
      <c r="DG149" s="939"/>
      <c r="DH149" s="939"/>
      <c r="DI149" s="939"/>
      <c r="DJ149" s="939"/>
      <c r="DK149" s="939"/>
      <c r="DL149" s="939"/>
      <c r="DM149" s="939"/>
      <c r="DN149" s="939"/>
      <c r="DO149" s="939"/>
      <c r="DP149" s="939"/>
      <c r="DQ149" s="939"/>
      <c r="DR149" s="939"/>
      <c r="DS149" s="939"/>
      <c r="DT149" s="939"/>
      <c r="DU149" s="939"/>
      <c r="DV149" s="939"/>
      <c r="DW149" s="939"/>
      <c r="DX149" s="939"/>
      <c r="DY149" s="939"/>
      <c r="DZ149" s="939"/>
      <c r="EA149" s="939"/>
      <c r="EB149" s="939"/>
      <c r="EC149" s="939"/>
      <c r="ED149" s="939"/>
      <c r="EE149" s="939"/>
      <c r="EF149" s="939"/>
      <c r="EG149" s="939"/>
      <c r="EH149" s="939"/>
      <c r="EI149" s="939"/>
      <c r="EJ149" s="939"/>
      <c r="EK149" s="939"/>
      <c r="EL149" s="939"/>
      <c r="EM149" s="939"/>
      <c r="EN149" s="939"/>
      <c r="EO149" s="939"/>
      <c r="EP149" s="939"/>
      <c r="EQ149" s="939"/>
      <c r="ER149" s="939"/>
      <c r="ES149" s="939"/>
      <c r="ET149" s="939"/>
      <c r="EU149" s="939"/>
      <c r="EV149" s="939"/>
      <c r="EW149" s="939"/>
      <c r="EX149" s="939"/>
      <c r="EY149" s="939"/>
      <c r="EZ149" s="939"/>
      <c r="FA149" s="939"/>
      <c r="FB149" s="939"/>
      <c r="FC149" s="939"/>
      <c r="FD149" s="939"/>
      <c r="FE149" s="939"/>
      <c r="FF149" s="939"/>
      <c r="FG149" s="939"/>
      <c r="FH149" s="939"/>
      <c r="FI149" s="939"/>
      <c r="FJ149" s="939"/>
      <c r="FK149" s="939"/>
      <c r="FL149" s="939"/>
      <c r="FM149" s="939"/>
      <c r="FN149" s="939"/>
      <c r="FO149" s="939"/>
      <c r="FP149" s="939"/>
      <c r="FQ149" s="939"/>
      <c r="FR149" s="939"/>
      <c r="FS149" s="939"/>
      <c r="FT149" s="939"/>
      <c r="FU149" s="939"/>
      <c r="FV149" s="939"/>
      <c r="FW149" s="939"/>
      <c r="FX149" s="939"/>
      <c r="FY149" s="939"/>
      <c r="FZ149" s="939"/>
      <c r="GA149" s="939"/>
      <c r="GB149" s="939"/>
      <c r="GC149" s="939"/>
      <c r="GD149" s="939"/>
      <c r="GE149" s="939"/>
      <c r="GF149" s="939"/>
      <c r="GG149" s="939"/>
      <c r="GH149" s="939"/>
      <c r="GI149" s="939"/>
      <c r="GJ149" s="939"/>
      <c r="GK149" s="939"/>
      <c r="GL149" s="939"/>
      <c r="GM149" s="939"/>
      <c r="GN149" s="939"/>
      <c r="GO149" s="939"/>
      <c r="GP149" s="939"/>
      <c r="GQ149" s="939"/>
      <c r="GR149" s="939"/>
      <c r="GS149" s="939"/>
      <c r="GT149" s="939"/>
      <c r="GU149" s="939"/>
      <c r="GV149" s="939"/>
      <c r="GW149" s="939"/>
      <c r="GX149" s="939"/>
      <c r="GY149" s="939"/>
      <c r="GZ149" s="939"/>
      <c r="HA149" s="939"/>
      <c r="HB149" s="939"/>
      <c r="HC149" s="939"/>
      <c r="HD149" s="939"/>
      <c r="HE149" s="939"/>
      <c r="HF149" s="939"/>
      <c r="HG149" s="939"/>
      <c r="HH149" s="939"/>
      <c r="HI149" s="939"/>
      <c r="HJ149" s="939"/>
      <c r="HK149" s="939"/>
      <c r="HL149" s="939"/>
      <c r="HM149" s="939"/>
      <c r="HN149" s="939"/>
      <c r="HO149" s="939"/>
      <c r="HP149" s="939"/>
      <c r="HQ149" s="939"/>
      <c r="HR149" s="939"/>
      <c r="HS149" s="939"/>
      <c r="HT149" s="939"/>
      <c r="HU149" s="939"/>
      <c r="HV149" s="939"/>
      <c r="HW149" s="939"/>
      <c r="HX149" s="939"/>
      <c r="HY149" s="939"/>
      <c r="HZ149" s="939"/>
      <c r="IA149" s="939"/>
      <c r="IB149" s="939"/>
      <c r="IC149" s="939"/>
      <c r="ID149" s="939"/>
      <c r="IE149" s="939"/>
      <c r="IF149" s="939"/>
      <c r="IG149" s="939"/>
      <c r="IH149" s="939"/>
      <c r="II149" s="939"/>
      <c r="IJ149" s="939"/>
      <c r="IK149" s="939"/>
      <c r="IL149" s="939"/>
      <c r="IM149" s="939"/>
      <c r="IN149" s="939"/>
      <c r="IO149" s="939"/>
      <c r="IP149" s="939"/>
      <c r="IQ149" s="939"/>
      <c r="IR149" s="939"/>
      <c r="IS149" s="939"/>
      <c r="IT149" s="939"/>
      <c r="IU149" s="939"/>
      <c r="IV149" s="939"/>
      <c r="IW149" s="939"/>
      <c r="IX149" s="939"/>
      <c r="IY149" s="939"/>
      <c r="IZ149" s="939"/>
      <c r="JA149" s="939"/>
      <c r="JB149" s="939"/>
      <c r="JC149" s="939"/>
      <c r="JD149" s="939"/>
      <c r="JE149" s="939"/>
      <c r="JF149" s="939"/>
      <c r="JG149" s="939"/>
      <c r="JH149" s="939"/>
      <c r="JI149" s="939"/>
      <c r="JJ149" s="939"/>
      <c r="JK149" s="939"/>
      <c r="JL149" s="939"/>
      <c r="JM149" s="939"/>
      <c r="JN149" s="939"/>
      <c r="JO149" s="939"/>
      <c r="JP149" s="939"/>
      <c r="JQ149" s="939"/>
      <c r="JR149" s="939"/>
      <c r="JS149" s="939"/>
      <c r="JT149" s="939"/>
      <c r="JU149" s="939"/>
      <c r="JV149" s="939"/>
      <c r="JW149" s="939"/>
      <c r="JX149" s="939"/>
      <c r="JY149" s="939"/>
      <c r="JZ149" s="939"/>
      <c r="KA149" s="939"/>
      <c r="KB149" s="939"/>
      <c r="KC149" s="939"/>
      <c r="KD149" s="939"/>
      <c r="KE149" s="939"/>
      <c r="KF149" s="939"/>
      <c r="KG149" s="939"/>
      <c r="KH149" s="939"/>
      <c r="KI149" s="939"/>
      <c r="KJ149" s="939"/>
      <c r="KK149" s="939"/>
      <c r="KL149" s="939"/>
      <c r="KM149" s="939"/>
      <c r="KN149" s="939"/>
      <c r="KO149" s="939"/>
      <c r="KP149" s="939"/>
      <c r="KQ149" s="939"/>
      <c r="KR149" s="939"/>
      <c r="KS149" s="939"/>
      <c r="KT149" s="939"/>
      <c r="KU149" s="939"/>
      <c r="KV149" s="939"/>
      <c r="KW149" s="939"/>
      <c r="KX149" s="939"/>
      <c r="KY149" s="939"/>
      <c r="KZ149" s="939"/>
      <c r="LA149" s="939"/>
      <c r="LB149" s="939"/>
      <c r="LC149" s="939"/>
      <c r="LD149" s="939"/>
      <c r="LE149" s="939"/>
      <c r="LF149" s="939"/>
      <c r="LG149" s="939"/>
      <c r="LH149" s="939"/>
      <c r="LI149" s="939"/>
      <c r="LJ149" s="939"/>
      <c r="LK149" s="939"/>
      <c r="LL149" s="939"/>
      <c r="LM149" s="939"/>
      <c r="LN149" s="939"/>
      <c r="LO149" s="939"/>
      <c r="LP149" s="939"/>
      <c r="LQ149" s="939"/>
      <c r="LR149" s="939"/>
      <c r="LS149" s="939"/>
      <c r="LT149" s="939"/>
      <c r="LU149" s="939"/>
      <c r="LV149" s="939"/>
      <c r="LW149" s="939"/>
      <c r="LX149" s="939"/>
      <c r="LY149" s="939"/>
      <c r="LZ149" s="939"/>
      <c r="MA149" s="939"/>
      <c r="MB149" s="939"/>
      <c r="MC149" s="939"/>
      <c r="MD149" s="939"/>
      <c r="ME149" s="939"/>
      <c r="MF149" s="939"/>
      <c r="MG149" s="939"/>
      <c r="MH149" s="939"/>
      <c r="MI149" s="939"/>
      <c r="MJ149" s="939"/>
      <c r="MK149" s="939"/>
      <c r="ML149" s="939"/>
      <c r="MM149" s="939"/>
      <c r="MN149" s="939"/>
      <c r="MO149" s="939"/>
      <c r="MP149" s="939"/>
      <c r="MQ149" s="939"/>
      <c r="MR149" s="939"/>
      <c r="MS149" s="939"/>
      <c r="MT149" s="939"/>
      <c r="MU149" s="939"/>
      <c r="MV149" s="939"/>
      <c r="MW149" s="939"/>
      <c r="MX149" s="939"/>
      <c r="MY149" s="939"/>
      <c r="MZ149" s="939"/>
      <c r="NA149" s="939"/>
      <c r="NB149" s="939"/>
      <c r="NC149" s="939"/>
      <c r="ND149" s="939"/>
      <c r="NE149" s="939"/>
      <c r="NF149" s="939"/>
      <c r="NG149" s="939"/>
      <c r="NH149" s="939"/>
      <c r="NI149" s="939"/>
      <c r="NJ149" s="939"/>
      <c r="NK149" s="939"/>
      <c r="NL149" s="939"/>
      <c r="NM149" s="939"/>
      <c r="NN149" s="939"/>
    </row>
    <row r="150" spans="1:378" s="958" customFormat="1" ht="18.5" hidden="1" outlineLevel="1">
      <c r="A150" s="987" t="str">
        <f t="shared" si="48"/>
        <v>8.8</v>
      </c>
      <c r="B150" s="940" t="s">
        <v>1497</v>
      </c>
      <c r="C150" s="1027"/>
      <c r="D150" s="941"/>
      <c r="E150" s="935"/>
      <c r="F150" s="959">
        <f>G149</f>
        <v>46197</v>
      </c>
      <c r="G150" s="960">
        <f>IF(ISBLANK(F150)," - ",IF(H150=0,F150,WORKDAY.INTL(F150,H150,1,Data!$C$3:$C$57)))</f>
        <v>46198</v>
      </c>
      <c r="H150" s="936">
        <v>1</v>
      </c>
      <c r="I150" s="937">
        <v>0</v>
      </c>
      <c r="J150" s="937">
        <f t="shared" ca="1" si="56"/>
        <v>0</v>
      </c>
      <c r="K150" s="938"/>
      <c r="L150" s="955"/>
      <c r="M150" s="955"/>
      <c r="N150" s="968"/>
      <c r="O150" s="939"/>
      <c r="P150" s="939"/>
      <c r="Q150" s="939"/>
      <c r="R150" s="939"/>
      <c r="S150" s="939"/>
      <c r="T150" s="939"/>
      <c r="U150" s="939"/>
      <c r="V150" s="939"/>
      <c r="W150" s="939"/>
      <c r="X150" s="939"/>
      <c r="Y150" s="939"/>
      <c r="Z150" s="939"/>
      <c r="AA150" s="939"/>
      <c r="AB150" s="939"/>
      <c r="AC150" s="939"/>
      <c r="AD150" s="939"/>
      <c r="AE150" s="939"/>
      <c r="AF150" s="939"/>
      <c r="AG150" s="939"/>
      <c r="AH150" s="939"/>
      <c r="AI150" s="939"/>
      <c r="AJ150" s="939"/>
      <c r="AK150" s="939"/>
      <c r="AL150" s="939"/>
      <c r="AM150" s="939"/>
      <c r="AN150" s="939"/>
      <c r="AO150" s="939"/>
      <c r="AP150" s="939"/>
      <c r="AQ150" s="939"/>
      <c r="AR150" s="939"/>
      <c r="AS150" s="939"/>
      <c r="AT150" s="939"/>
      <c r="AU150" s="939"/>
      <c r="AV150" s="939"/>
      <c r="AW150" s="939"/>
      <c r="AX150" s="939"/>
      <c r="AY150" s="939"/>
      <c r="AZ150" s="939"/>
      <c r="BA150" s="939"/>
      <c r="BB150" s="939"/>
      <c r="BC150" s="939"/>
      <c r="BD150" s="939"/>
      <c r="BE150" s="939"/>
      <c r="BF150" s="939"/>
      <c r="BG150" s="939"/>
      <c r="BH150" s="939"/>
      <c r="BI150" s="939"/>
      <c r="BJ150" s="939"/>
      <c r="BK150" s="939"/>
      <c r="BL150" s="939"/>
      <c r="BM150" s="939"/>
      <c r="BN150" s="939"/>
      <c r="BO150" s="939"/>
      <c r="BP150" s="939"/>
      <c r="BQ150" s="939"/>
      <c r="BR150" s="939"/>
      <c r="BS150" s="939"/>
      <c r="BT150" s="939"/>
      <c r="BU150" s="939"/>
      <c r="BV150" s="939"/>
      <c r="BW150" s="939"/>
      <c r="BX150" s="939"/>
      <c r="BY150" s="939"/>
      <c r="BZ150" s="939"/>
      <c r="CA150" s="939"/>
      <c r="CB150" s="939"/>
      <c r="CC150" s="939"/>
      <c r="CD150" s="939"/>
      <c r="CE150" s="939"/>
      <c r="CF150" s="939"/>
      <c r="CG150" s="939"/>
      <c r="CH150" s="939"/>
      <c r="CI150" s="939"/>
      <c r="CJ150" s="939"/>
      <c r="CK150" s="939"/>
      <c r="CL150" s="939"/>
      <c r="CM150" s="939"/>
      <c r="CN150" s="939"/>
      <c r="CO150" s="939"/>
      <c r="CP150" s="939"/>
      <c r="CQ150" s="939"/>
      <c r="CR150" s="939"/>
      <c r="CS150" s="939"/>
      <c r="CT150" s="939"/>
      <c r="CU150" s="939"/>
      <c r="CV150" s="939"/>
      <c r="CW150" s="939"/>
      <c r="CX150" s="939"/>
      <c r="CY150" s="939"/>
      <c r="CZ150" s="939"/>
      <c r="DA150" s="939"/>
      <c r="DB150" s="939"/>
      <c r="DC150" s="939"/>
      <c r="DD150" s="939"/>
      <c r="DE150" s="939"/>
      <c r="DF150" s="939"/>
      <c r="DG150" s="939"/>
      <c r="DH150" s="939"/>
      <c r="DI150" s="939"/>
      <c r="DJ150" s="939"/>
      <c r="DK150" s="939"/>
      <c r="DL150" s="939"/>
      <c r="DM150" s="939"/>
      <c r="DN150" s="939"/>
      <c r="DO150" s="939"/>
      <c r="DP150" s="939"/>
      <c r="DQ150" s="939"/>
      <c r="DR150" s="939"/>
      <c r="DS150" s="939"/>
      <c r="DT150" s="939"/>
      <c r="DU150" s="939"/>
      <c r="DV150" s="939"/>
      <c r="DW150" s="939"/>
      <c r="DX150" s="939"/>
      <c r="DY150" s="939"/>
      <c r="DZ150" s="939"/>
      <c r="EA150" s="939"/>
      <c r="EB150" s="939"/>
      <c r="EC150" s="939"/>
      <c r="ED150" s="939"/>
      <c r="EE150" s="939"/>
      <c r="EF150" s="939"/>
      <c r="EG150" s="939"/>
      <c r="EH150" s="939"/>
      <c r="EI150" s="939"/>
      <c r="EJ150" s="939"/>
      <c r="EK150" s="939"/>
      <c r="EL150" s="939"/>
      <c r="EM150" s="939"/>
      <c r="EN150" s="939"/>
      <c r="EO150" s="939"/>
      <c r="EP150" s="939"/>
      <c r="EQ150" s="939"/>
      <c r="ER150" s="939"/>
      <c r="ES150" s="939"/>
      <c r="ET150" s="939"/>
      <c r="EU150" s="939"/>
      <c r="EV150" s="939"/>
      <c r="EW150" s="939"/>
      <c r="EX150" s="939"/>
      <c r="EY150" s="939"/>
      <c r="EZ150" s="939"/>
      <c r="FA150" s="939"/>
      <c r="FB150" s="939"/>
      <c r="FC150" s="939"/>
      <c r="FD150" s="939"/>
      <c r="FE150" s="939"/>
      <c r="FF150" s="939"/>
      <c r="FG150" s="939"/>
      <c r="FH150" s="939"/>
      <c r="FI150" s="939"/>
      <c r="FJ150" s="939"/>
      <c r="FK150" s="939"/>
      <c r="FL150" s="939"/>
      <c r="FM150" s="939"/>
      <c r="FN150" s="939"/>
      <c r="FO150" s="939"/>
      <c r="FP150" s="939"/>
      <c r="FQ150" s="939"/>
      <c r="FR150" s="939"/>
      <c r="FS150" s="939"/>
      <c r="FT150" s="939"/>
      <c r="FU150" s="939"/>
      <c r="FV150" s="939"/>
      <c r="FW150" s="939"/>
      <c r="FX150" s="939"/>
      <c r="FY150" s="939"/>
      <c r="FZ150" s="939"/>
      <c r="GA150" s="939"/>
      <c r="GB150" s="939"/>
      <c r="GC150" s="939"/>
      <c r="GD150" s="939"/>
      <c r="GE150" s="939"/>
      <c r="GF150" s="939"/>
      <c r="GG150" s="939"/>
      <c r="GH150" s="939"/>
      <c r="GI150" s="939"/>
      <c r="GJ150" s="939"/>
      <c r="GK150" s="939"/>
      <c r="GL150" s="939"/>
      <c r="GM150" s="939"/>
      <c r="GN150" s="939"/>
      <c r="GO150" s="939"/>
      <c r="GP150" s="939"/>
      <c r="GQ150" s="939"/>
      <c r="GR150" s="939"/>
      <c r="GS150" s="939"/>
      <c r="GT150" s="939"/>
      <c r="GU150" s="939"/>
      <c r="GV150" s="939"/>
      <c r="GW150" s="939"/>
      <c r="GX150" s="939"/>
      <c r="GY150" s="939"/>
      <c r="GZ150" s="939"/>
      <c r="HA150" s="939"/>
      <c r="HB150" s="939"/>
      <c r="HC150" s="939"/>
      <c r="HD150" s="939"/>
      <c r="HE150" s="939"/>
      <c r="HF150" s="939"/>
      <c r="HG150" s="939"/>
      <c r="HH150" s="939"/>
      <c r="HI150" s="939"/>
      <c r="HJ150" s="939"/>
      <c r="HK150" s="939"/>
      <c r="HL150" s="939"/>
      <c r="HM150" s="939"/>
      <c r="HN150" s="939"/>
      <c r="HO150" s="939"/>
      <c r="HP150" s="939"/>
      <c r="HQ150" s="939"/>
      <c r="HR150" s="939"/>
      <c r="HS150" s="939"/>
      <c r="HT150" s="939"/>
      <c r="HU150" s="939"/>
      <c r="HV150" s="939"/>
      <c r="HW150" s="939"/>
      <c r="HX150" s="939"/>
      <c r="HY150" s="939"/>
      <c r="HZ150" s="939"/>
      <c r="IA150" s="939"/>
      <c r="IB150" s="939"/>
      <c r="IC150" s="939"/>
      <c r="ID150" s="939"/>
      <c r="IE150" s="939"/>
      <c r="IF150" s="939"/>
      <c r="IG150" s="939"/>
      <c r="IH150" s="939"/>
      <c r="II150" s="939"/>
      <c r="IJ150" s="939"/>
      <c r="IK150" s="939"/>
      <c r="IL150" s="939"/>
      <c r="IM150" s="939"/>
      <c r="IN150" s="939"/>
      <c r="IO150" s="939"/>
      <c r="IP150" s="939"/>
      <c r="IQ150" s="939"/>
      <c r="IR150" s="939"/>
      <c r="IS150" s="939"/>
      <c r="IT150" s="939"/>
      <c r="IU150" s="939"/>
      <c r="IV150" s="939"/>
      <c r="IW150" s="939"/>
      <c r="IX150" s="939"/>
      <c r="IY150" s="939"/>
      <c r="IZ150" s="939"/>
      <c r="JA150" s="939"/>
      <c r="JB150" s="939"/>
      <c r="JC150" s="939"/>
      <c r="JD150" s="939"/>
      <c r="JE150" s="939"/>
      <c r="JF150" s="939"/>
      <c r="JG150" s="939"/>
      <c r="JH150" s="939"/>
      <c r="JI150" s="939"/>
      <c r="JJ150" s="939"/>
      <c r="JK150" s="939"/>
      <c r="JL150" s="939"/>
      <c r="JM150" s="939"/>
      <c r="JN150" s="939"/>
      <c r="JO150" s="939"/>
      <c r="JP150" s="939"/>
      <c r="JQ150" s="939"/>
      <c r="JR150" s="939"/>
      <c r="JS150" s="939"/>
      <c r="JT150" s="939"/>
      <c r="JU150" s="939"/>
      <c r="JV150" s="939"/>
      <c r="JW150" s="939"/>
      <c r="JX150" s="939"/>
      <c r="JY150" s="939"/>
      <c r="JZ150" s="939"/>
      <c r="KA150" s="939"/>
      <c r="KB150" s="939"/>
      <c r="KC150" s="939"/>
      <c r="KD150" s="939"/>
      <c r="KE150" s="939"/>
      <c r="KF150" s="939"/>
      <c r="KG150" s="939"/>
      <c r="KH150" s="939"/>
      <c r="KI150" s="939"/>
      <c r="KJ150" s="939"/>
      <c r="KK150" s="939"/>
      <c r="KL150" s="939"/>
      <c r="KM150" s="939"/>
      <c r="KN150" s="939"/>
      <c r="KO150" s="939"/>
      <c r="KP150" s="939"/>
      <c r="KQ150" s="939"/>
      <c r="KR150" s="939"/>
      <c r="KS150" s="939"/>
      <c r="KT150" s="939"/>
      <c r="KU150" s="939"/>
      <c r="KV150" s="939"/>
      <c r="KW150" s="939"/>
      <c r="KX150" s="939"/>
      <c r="KY150" s="939"/>
      <c r="KZ150" s="939"/>
      <c r="LA150" s="939"/>
      <c r="LB150" s="939"/>
      <c r="LC150" s="939"/>
      <c r="LD150" s="939"/>
      <c r="LE150" s="939"/>
      <c r="LF150" s="939"/>
      <c r="LG150" s="939"/>
      <c r="LH150" s="939"/>
      <c r="LI150" s="939"/>
      <c r="LJ150" s="939"/>
      <c r="LK150" s="939"/>
      <c r="LL150" s="939"/>
      <c r="LM150" s="939"/>
      <c r="LN150" s="939"/>
      <c r="LO150" s="939"/>
      <c r="LP150" s="939"/>
      <c r="LQ150" s="939"/>
      <c r="LR150" s="939"/>
      <c r="LS150" s="939"/>
      <c r="LT150" s="939"/>
      <c r="LU150" s="939"/>
      <c r="LV150" s="939"/>
      <c r="LW150" s="939"/>
      <c r="LX150" s="939"/>
      <c r="LY150" s="939"/>
      <c r="LZ150" s="939"/>
      <c r="MA150" s="939"/>
      <c r="MB150" s="939"/>
      <c r="MC150" s="939"/>
      <c r="MD150" s="939"/>
      <c r="ME150" s="939"/>
      <c r="MF150" s="939"/>
      <c r="MG150" s="939"/>
      <c r="MH150" s="939"/>
      <c r="MI150" s="939"/>
      <c r="MJ150" s="939"/>
      <c r="MK150" s="939"/>
      <c r="ML150" s="939"/>
      <c r="MM150" s="939"/>
      <c r="MN150" s="939"/>
      <c r="MO150" s="939"/>
      <c r="MP150" s="939"/>
      <c r="MQ150" s="939"/>
      <c r="MR150" s="939"/>
      <c r="MS150" s="939"/>
      <c r="MT150" s="939"/>
      <c r="MU150" s="939"/>
      <c r="MV150" s="939"/>
      <c r="MW150" s="939"/>
      <c r="MX150" s="939"/>
      <c r="MY150" s="939"/>
      <c r="MZ150" s="939"/>
      <c r="NA150" s="939"/>
      <c r="NB150" s="939"/>
      <c r="NC150" s="939"/>
      <c r="ND150" s="939"/>
      <c r="NE150" s="939"/>
      <c r="NF150" s="939"/>
      <c r="NG150" s="939"/>
      <c r="NH150" s="939"/>
      <c r="NI150" s="939"/>
      <c r="NJ150" s="939"/>
      <c r="NK150" s="939"/>
      <c r="NL150" s="939"/>
      <c r="NM150" s="939"/>
      <c r="NN150" s="939"/>
    </row>
    <row r="151" spans="1:378" s="958" customFormat="1" ht="18.5" hidden="1" outlineLevel="1">
      <c r="A151" s="987" t="str">
        <f t="shared" si="48"/>
        <v>8.9</v>
      </c>
      <c r="B151" s="940" t="s">
        <v>1496</v>
      </c>
      <c r="C151" s="1027"/>
      <c r="D151" s="941">
        <v>-5</v>
      </c>
      <c r="E151" s="935"/>
      <c r="F151" s="959">
        <f>G149+D151</f>
        <v>46192</v>
      </c>
      <c r="G151" s="960">
        <f>IF(ISBLANK(F151)," - ",IF(H151=0,F151,WORKDAY.INTL(F151,H151,1,Data!$C$3:$C$57)))</f>
        <v>46195</v>
      </c>
      <c r="H151" s="936">
        <v>1</v>
      </c>
      <c r="I151" s="937">
        <v>0</v>
      </c>
      <c r="J151" s="937">
        <f t="shared" ca="1" si="56"/>
        <v>0</v>
      </c>
      <c r="K151" s="938"/>
      <c r="L151" s="955"/>
      <c r="M151" s="955"/>
      <c r="N151" s="968"/>
      <c r="O151" s="939"/>
      <c r="P151" s="939"/>
      <c r="Q151" s="939"/>
      <c r="R151" s="939"/>
      <c r="S151" s="939"/>
      <c r="T151" s="939"/>
      <c r="U151" s="939"/>
      <c r="V151" s="939"/>
      <c r="W151" s="939"/>
      <c r="X151" s="939"/>
      <c r="Y151" s="939"/>
      <c r="Z151" s="939"/>
      <c r="AA151" s="939"/>
      <c r="AB151" s="939"/>
      <c r="AC151" s="939"/>
      <c r="AD151" s="939"/>
      <c r="AE151" s="939"/>
      <c r="AF151" s="939"/>
      <c r="AG151" s="939"/>
      <c r="AH151" s="939"/>
      <c r="AI151" s="939"/>
      <c r="AJ151" s="939"/>
      <c r="AK151" s="939"/>
      <c r="AL151" s="939"/>
      <c r="AM151" s="939"/>
      <c r="AN151" s="939"/>
      <c r="AO151" s="939"/>
      <c r="AP151" s="939"/>
      <c r="AQ151" s="939"/>
      <c r="AR151" s="939"/>
      <c r="AS151" s="939"/>
      <c r="AT151" s="939"/>
      <c r="AU151" s="939"/>
      <c r="AV151" s="939"/>
      <c r="AW151" s="939"/>
      <c r="AX151" s="939"/>
      <c r="AY151" s="939"/>
      <c r="AZ151" s="939"/>
      <c r="BA151" s="939"/>
      <c r="BB151" s="939"/>
      <c r="BC151" s="939"/>
      <c r="BD151" s="939"/>
      <c r="BE151" s="939"/>
      <c r="BF151" s="939"/>
      <c r="BG151" s="939"/>
      <c r="BH151" s="939"/>
      <c r="BI151" s="939"/>
      <c r="BJ151" s="939"/>
      <c r="BK151" s="939"/>
      <c r="BL151" s="939"/>
      <c r="BM151" s="939"/>
      <c r="BN151" s="939"/>
      <c r="BO151" s="939"/>
      <c r="BP151" s="939"/>
      <c r="BQ151" s="939"/>
      <c r="BR151" s="939"/>
      <c r="BS151" s="939"/>
      <c r="BT151" s="939"/>
      <c r="BU151" s="939"/>
      <c r="BV151" s="939"/>
      <c r="BW151" s="939"/>
      <c r="BX151" s="939"/>
      <c r="BY151" s="939"/>
      <c r="BZ151" s="939"/>
      <c r="CA151" s="939"/>
      <c r="CB151" s="939"/>
      <c r="CC151" s="939"/>
      <c r="CD151" s="939"/>
      <c r="CE151" s="939"/>
      <c r="CF151" s="939"/>
      <c r="CG151" s="939"/>
      <c r="CH151" s="939"/>
      <c r="CI151" s="939"/>
      <c r="CJ151" s="939"/>
      <c r="CK151" s="939"/>
      <c r="CL151" s="939"/>
      <c r="CM151" s="939"/>
      <c r="CN151" s="939"/>
      <c r="CO151" s="939"/>
      <c r="CP151" s="939"/>
      <c r="CQ151" s="939"/>
      <c r="CR151" s="939"/>
      <c r="CS151" s="939"/>
      <c r="CT151" s="939"/>
      <c r="CU151" s="939"/>
      <c r="CV151" s="939"/>
      <c r="CW151" s="939"/>
      <c r="CX151" s="939"/>
      <c r="CY151" s="939"/>
      <c r="CZ151" s="939"/>
      <c r="DA151" s="939"/>
      <c r="DB151" s="939"/>
      <c r="DC151" s="939"/>
      <c r="DD151" s="939"/>
      <c r="DE151" s="939"/>
      <c r="DF151" s="939"/>
      <c r="DG151" s="939"/>
      <c r="DH151" s="939"/>
      <c r="DI151" s="939"/>
      <c r="DJ151" s="939"/>
      <c r="DK151" s="939"/>
      <c r="DL151" s="939"/>
      <c r="DM151" s="939"/>
      <c r="DN151" s="939"/>
      <c r="DO151" s="939"/>
      <c r="DP151" s="939"/>
      <c r="DQ151" s="939"/>
      <c r="DR151" s="939"/>
      <c r="DS151" s="939"/>
      <c r="DT151" s="939"/>
      <c r="DU151" s="939"/>
      <c r="DV151" s="939"/>
      <c r="DW151" s="939"/>
      <c r="DX151" s="939"/>
      <c r="DY151" s="939"/>
      <c r="DZ151" s="939"/>
      <c r="EA151" s="939"/>
      <c r="EB151" s="939"/>
      <c r="EC151" s="939"/>
      <c r="ED151" s="939"/>
      <c r="EE151" s="939"/>
      <c r="EF151" s="939"/>
      <c r="EG151" s="939"/>
      <c r="EH151" s="939"/>
      <c r="EI151" s="939"/>
      <c r="EJ151" s="939"/>
      <c r="EK151" s="939"/>
      <c r="EL151" s="939"/>
      <c r="EM151" s="939"/>
      <c r="EN151" s="939"/>
      <c r="EO151" s="939"/>
      <c r="EP151" s="939"/>
      <c r="EQ151" s="939"/>
      <c r="ER151" s="939"/>
      <c r="ES151" s="939"/>
      <c r="ET151" s="939"/>
      <c r="EU151" s="939"/>
      <c r="EV151" s="939"/>
      <c r="EW151" s="939"/>
      <c r="EX151" s="939"/>
      <c r="EY151" s="939"/>
      <c r="EZ151" s="939"/>
      <c r="FA151" s="939"/>
      <c r="FB151" s="939"/>
      <c r="FC151" s="939"/>
      <c r="FD151" s="939"/>
      <c r="FE151" s="939"/>
      <c r="FF151" s="939"/>
      <c r="FG151" s="939"/>
      <c r="FH151" s="939"/>
      <c r="FI151" s="939"/>
      <c r="FJ151" s="939"/>
      <c r="FK151" s="939"/>
      <c r="FL151" s="939"/>
      <c r="FM151" s="939"/>
      <c r="FN151" s="939"/>
      <c r="FO151" s="939"/>
      <c r="FP151" s="939"/>
      <c r="FQ151" s="939"/>
      <c r="FR151" s="939"/>
      <c r="FS151" s="939"/>
      <c r="FT151" s="939"/>
      <c r="FU151" s="939"/>
      <c r="FV151" s="939"/>
      <c r="FW151" s="939"/>
      <c r="FX151" s="939"/>
      <c r="FY151" s="939"/>
      <c r="FZ151" s="939"/>
      <c r="GA151" s="939"/>
      <c r="GB151" s="939"/>
      <c r="GC151" s="939"/>
      <c r="GD151" s="939"/>
      <c r="GE151" s="939"/>
      <c r="GF151" s="939"/>
      <c r="GG151" s="939"/>
      <c r="GH151" s="939"/>
      <c r="GI151" s="939"/>
      <c r="GJ151" s="939"/>
      <c r="GK151" s="939"/>
      <c r="GL151" s="939"/>
      <c r="GM151" s="939"/>
      <c r="GN151" s="939"/>
      <c r="GO151" s="939"/>
      <c r="GP151" s="939"/>
      <c r="GQ151" s="939"/>
      <c r="GR151" s="939"/>
      <c r="GS151" s="939"/>
      <c r="GT151" s="939"/>
      <c r="GU151" s="939"/>
      <c r="GV151" s="939"/>
      <c r="GW151" s="939"/>
      <c r="GX151" s="939"/>
      <c r="GY151" s="939"/>
      <c r="GZ151" s="939"/>
      <c r="HA151" s="939"/>
      <c r="HB151" s="939"/>
      <c r="HC151" s="939"/>
      <c r="HD151" s="939"/>
      <c r="HE151" s="939"/>
      <c r="HF151" s="939"/>
      <c r="HG151" s="939"/>
      <c r="HH151" s="939"/>
      <c r="HI151" s="939"/>
      <c r="HJ151" s="939"/>
      <c r="HK151" s="939"/>
      <c r="HL151" s="939"/>
      <c r="HM151" s="939"/>
      <c r="HN151" s="939"/>
      <c r="HO151" s="939"/>
      <c r="HP151" s="939"/>
      <c r="HQ151" s="939"/>
      <c r="HR151" s="939"/>
      <c r="HS151" s="939"/>
      <c r="HT151" s="939"/>
      <c r="HU151" s="939"/>
      <c r="HV151" s="939"/>
      <c r="HW151" s="939"/>
      <c r="HX151" s="939"/>
      <c r="HY151" s="939"/>
      <c r="HZ151" s="939"/>
      <c r="IA151" s="939"/>
      <c r="IB151" s="939"/>
      <c r="IC151" s="939"/>
      <c r="ID151" s="939"/>
      <c r="IE151" s="939"/>
      <c r="IF151" s="939"/>
      <c r="IG151" s="939"/>
      <c r="IH151" s="939"/>
      <c r="II151" s="939"/>
      <c r="IJ151" s="939"/>
      <c r="IK151" s="939"/>
      <c r="IL151" s="939"/>
      <c r="IM151" s="939"/>
      <c r="IN151" s="939"/>
      <c r="IO151" s="939"/>
      <c r="IP151" s="939"/>
      <c r="IQ151" s="939"/>
      <c r="IR151" s="939"/>
      <c r="IS151" s="939"/>
      <c r="IT151" s="939"/>
      <c r="IU151" s="939"/>
      <c r="IV151" s="939"/>
      <c r="IW151" s="939"/>
      <c r="IX151" s="939"/>
      <c r="IY151" s="939"/>
      <c r="IZ151" s="939"/>
      <c r="JA151" s="939"/>
      <c r="JB151" s="939"/>
      <c r="JC151" s="939"/>
      <c r="JD151" s="939"/>
      <c r="JE151" s="939"/>
      <c r="JF151" s="939"/>
      <c r="JG151" s="939"/>
      <c r="JH151" s="939"/>
      <c r="JI151" s="939"/>
      <c r="JJ151" s="939"/>
      <c r="JK151" s="939"/>
      <c r="JL151" s="939"/>
      <c r="JM151" s="939"/>
      <c r="JN151" s="939"/>
      <c r="JO151" s="939"/>
      <c r="JP151" s="939"/>
      <c r="JQ151" s="939"/>
      <c r="JR151" s="939"/>
      <c r="JS151" s="939"/>
      <c r="JT151" s="939"/>
      <c r="JU151" s="939"/>
      <c r="JV151" s="939"/>
      <c r="JW151" s="939"/>
      <c r="JX151" s="939"/>
      <c r="JY151" s="939"/>
      <c r="JZ151" s="939"/>
      <c r="KA151" s="939"/>
      <c r="KB151" s="939"/>
      <c r="KC151" s="939"/>
      <c r="KD151" s="939"/>
      <c r="KE151" s="939"/>
      <c r="KF151" s="939"/>
      <c r="KG151" s="939"/>
      <c r="KH151" s="939"/>
      <c r="KI151" s="939"/>
      <c r="KJ151" s="939"/>
      <c r="KK151" s="939"/>
      <c r="KL151" s="939"/>
      <c r="KM151" s="939"/>
      <c r="KN151" s="939"/>
      <c r="KO151" s="939"/>
      <c r="KP151" s="939"/>
      <c r="KQ151" s="939"/>
      <c r="KR151" s="939"/>
      <c r="KS151" s="939"/>
      <c r="KT151" s="939"/>
      <c r="KU151" s="939"/>
      <c r="KV151" s="939"/>
      <c r="KW151" s="939"/>
      <c r="KX151" s="939"/>
      <c r="KY151" s="939"/>
      <c r="KZ151" s="939"/>
      <c r="LA151" s="939"/>
      <c r="LB151" s="939"/>
      <c r="LC151" s="939"/>
      <c r="LD151" s="939"/>
      <c r="LE151" s="939"/>
      <c r="LF151" s="939"/>
      <c r="LG151" s="939"/>
      <c r="LH151" s="939"/>
      <c r="LI151" s="939"/>
      <c r="LJ151" s="939"/>
      <c r="LK151" s="939"/>
      <c r="LL151" s="939"/>
      <c r="LM151" s="939"/>
      <c r="LN151" s="939"/>
      <c r="LO151" s="939"/>
      <c r="LP151" s="939"/>
      <c r="LQ151" s="939"/>
      <c r="LR151" s="939"/>
      <c r="LS151" s="939"/>
      <c r="LT151" s="939"/>
      <c r="LU151" s="939"/>
      <c r="LV151" s="939"/>
      <c r="LW151" s="939"/>
      <c r="LX151" s="939"/>
      <c r="LY151" s="939"/>
      <c r="LZ151" s="939"/>
      <c r="MA151" s="939"/>
      <c r="MB151" s="939"/>
      <c r="MC151" s="939"/>
      <c r="MD151" s="939"/>
      <c r="ME151" s="939"/>
      <c r="MF151" s="939"/>
      <c r="MG151" s="939"/>
      <c r="MH151" s="939"/>
      <c r="MI151" s="939"/>
      <c r="MJ151" s="939"/>
      <c r="MK151" s="939"/>
      <c r="ML151" s="939"/>
      <c r="MM151" s="939"/>
      <c r="MN151" s="939"/>
      <c r="MO151" s="939"/>
      <c r="MP151" s="939"/>
      <c r="MQ151" s="939"/>
      <c r="MR151" s="939"/>
      <c r="MS151" s="939"/>
      <c r="MT151" s="939"/>
      <c r="MU151" s="939"/>
      <c r="MV151" s="939"/>
      <c r="MW151" s="939"/>
      <c r="MX151" s="939"/>
      <c r="MY151" s="939"/>
      <c r="MZ151" s="939"/>
      <c r="NA151" s="939"/>
      <c r="NB151" s="939"/>
      <c r="NC151" s="939"/>
      <c r="ND151" s="939"/>
      <c r="NE151" s="939"/>
      <c r="NF151" s="939"/>
      <c r="NG151" s="939"/>
      <c r="NH151" s="939"/>
      <c r="NI151" s="939"/>
      <c r="NJ151" s="939"/>
      <c r="NK151" s="939"/>
      <c r="NL151" s="939"/>
      <c r="NM151" s="939"/>
      <c r="NN151" s="939"/>
    </row>
    <row r="152" spans="1:378" s="958" customFormat="1" ht="18.5" hidden="1" outlineLevel="1">
      <c r="A152" s="987" t="str">
        <f t="shared" si="48"/>
        <v>8.10</v>
      </c>
      <c r="B152" s="940" t="s">
        <v>1495</v>
      </c>
      <c r="C152" s="1027"/>
      <c r="D152" s="941"/>
      <c r="E152" s="935"/>
      <c r="F152" s="959">
        <f>F150+D152</f>
        <v>46197</v>
      </c>
      <c r="G152" s="960">
        <f>IF(ISBLANK(F152)," - ",IF(H152=0,F152,WORKDAY.INTL(F152,H152,1,Data!$C$3:$C$57)))</f>
        <v>46223</v>
      </c>
      <c r="H152" s="936">
        <v>18</v>
      </c>
      <c r="I152" s="937">
        <v>0</v>
      </c>
      <c r="J152" s="937">
        <f t="shared" ca="1" si="56"/>
        <v>0</v>
      </c>
      <c r="K152" s="938"/>
      <c r="L152" s="955"/>
      <c r="M152" s="955"/>
      <c r="N152" s="968"/>
      <c r="O152" s="939"/>
      <c r="P152" s="939"/>
      <c r="Q152" s="939"/>
      <c r="R152" s="939"/>
      <c r="S152" s="939"/>
      <c r="T152" s="939"/>
      <c r="U152" s="939"/>
      <c r="V152" s="939"/>
      <c r="W152" s="939"/>
      <c r="X152" s="939"/>
      <c r="Y152" s="939"/>
      <c r="Z152" s="939"/>
      <c r="AA152" s="939"/>
      <c r="AB152" s="939"/>
      <c r="AC152" s="939"/>
      <c r="AD152" s="939"/>
      <c r="AE152" s="939"/>
      <c r="AF152" s="939"/>
      <c r="AG152" s="939"/>
      <c r="AH152" s="939"/>
      <c r="AI152" s="939"/>
      <c r="AJ152" s="939"/>
      <c r="AK152" s="939"/>
      <c r="AL152" s="939"/>
      <c r="AM152" s="939"/>
      <c r="AN152" s="939"/>
      <c r="AO152" s="939"/>
      <c r="AP152" s="939"/>
      <c r="AQ152" s="939"/>
      <c r="AR152" s="939"/>
      <c r="AS152" s="939"/>
      <c r="AT152" s="939"/>
      <c r="AU152" s="939"/>
      <c r="AV152" s="939"/>
      <c r="AW152" s="939"/>
      <c r="AX152" s="939"/>
      <c r="AY152" s="939"/>
      <c r="AZ152" s="939"/>
      <c r="BA152" s="939"/>
      <c r="BB152" s="939"/>
      <c r="BC152" s="939"/>
      <c r="BD152" s="939"/>
      <c r="BE152" s="939"/>
      <c r="BF152" s="939"/>
      <c r="BG152" s="939"/>
      <c r="BH152" s="939"/>
      <c r="BI152" s="939"/>
      <c r="BJ152" s="939"/>
      <c r="BK152" s="939"/>
      <c r="BL152" s="939"/>
      <c r="BM152" s="939"/>
      <c r="BN152" s="939"/>
      <c r="BO152" s="939"/>
      <c r="BP152" s="939"/>
      <c r="BQ152" s="939"/>
      <c r="BR152" s="939"/>
      <c r="BS152" s="939"/>
      <c r="BT152" s="939"/>
      <c r="BU152" s="939"/>
      <c r="BV152" s="939"/>
      <c r="BW152" s="939"/>
      <c r="BX152" s="939"/>
      <c r="BY152" s="939"/>
      <c r="BZ152" s="939"/>
      <c r="CA152" s="939"/>
      <c r="CB152" s="939"/>
      <c r="CC152" s="939"/>
      <c r="CD152" s="939"/>
      <c r="CE152" s="939"/>
      <c r="CF152" s="939"/>
      <c r="CG152" s="939"/>
      <c r="CH152" s="939"/>
      <c r="CI152" s="939"/>
      <c r="CJ152" s="939"/>
      <c r="CK152" s="939"/>
      <c r="CL152" s="939"/>
      <c r="CM152" s="939"/>
      <c r="CN152" s="939"/>
      <c r="CO152" s="939"/>
      <c r="CP152" s="939"/>
      <c r="CQ152" s="939"/>
      <c r="CR152" s="939"/>
      <c r="CS152" s="939"/>
      <c r="CT152" s="939"/>
      <c r="CU152" s="939"/>
      <c r="CV152" s="939"/>
      <c r="CW152" s="939"/>
      <c r="CX152" s="939"/>
      <c r="CY152" s="939"/>
      <c r="CZ152" s="939"/>
      <c r="DA152" s="939"/>
      <c r="DB152" s="939"/>
      <c r="DC152" s="939"/>
      <c r="DD152" s="939"/>
      <c r="DE152" s="939"/>
      <c r="DF152" s="939"/>
      <c r="DG152" s="939"/>
      <c r="DH152" s="939"/>
      <c r="DI152" s="939"/>
      <c r="DJ152" s="939"/>
      <c r="DK152" s="939"/>
      <c r="DL152" s="939"/>
      <c r="DM152" s="939"/>
      <c r="DN152" s="939"/>
      <c r="DO152" s="939"/>
      <c r="DP152" s="939"/>
      <c r="DQ152" s="939"/>
      <c r="DR152" s="939"/>
      <c r="DS152" s="939"/>
      <c r="DT152" s="939"/>
      <c r="DU152" s="939"/>
      <c r="DV152" s="939"/>
      <c r="DW152" s="939"/>
      <c r="DX152" s="939"/>
      <c r="DY152" s="939"/>
      <c r="DZ152" s="939"/>
      <c r="EA152" s="939"/>
      <c r="EB152" s="939"/>
      <c r="EC152" s="939"/>
      <c r="ED152" s="939"/>
      <c r="EE152" s="939"/>
      <c r="EF152" s="939"/>
      <c r="EG152" s="939"/>
      <c r="EH152" s="939"/>
      <c r="EI152" s="939"/>
      <c r="EJ152" s="939"/>
      <c r="EK152" s="939"/>
      <c r="EL152" s="939"/>
      <c r="EM152" s="939"/>
      <c r="EN152" s="939"/>
      <c r="EO152" s="939"/>
      <c r="EP152" s="939"/>
      <c r="EQ152" s="939"/>
      <c r="ER152" s="939"/>
      <c r="ES152" s="939"/>
      <c r="ET152" s="939"/>
      <c r="EU152" s="939"/>
      <c r="EV152" s="939"/>
      <c r="EW152" s="939"/>
      <c r="EX152" s="939"/>
      <c r="EY152" s="939"/>
      <c r="EZ152" s="939"/>
      <c r="FA152" s="939"/>
      <c r="FB152" s="939"/>
      <c r="FC152" s="939"/>
      <c r="FD152" s="939"/>
      <c r="FE152" s="939"/>
      <c r="FF152" s="939"/>
      <c r="FG152" s="939"/>
      <c r="FH152" s="939"/>
      <c r="FI152" s="939"/>
      <c r="FJ152" s="939"/>
      <c r="FK152" s="939"/>
      <c r="FL152" s="939"/>
      <c r="FM152" s="939"/>
      <c r="FN152" s="939"/>
      <c r="FO152" s="939"/>
      <c r="FP152" s="939"/>
      <c r="FQ152" s="939"/>
      <c r="FR152" s="939"/>
      <c r="FS152" s="939"/>
      <c r="FT152" s="939"/>
      <c r="FU152" s="939"/>
      <c r="FV152" s="939"/>
      <c r="FW152" s="939"/>
      <c r="FX152" s="939"/>
      <c r="FY152" s="939"/>
      <c r="FZ152" s="939"/>
      <c r="GA152" s="939"/>
      <c r="GB152" s="939"/>
      <c r="GC152" s="939"/>
      <c r="GD152" s="939"/>
      <c r="GE152" s="939"/>
      <c r="GF152" s="939"/>
      <c r="GG152" s="939"/>
      <c r="GH152" s="939"/>
      <c r="GI152" s="939"/>
      <c r="GJ152" s="939"/>
      <c r="GK152" s="939"/>
      <c r="GL152" s="939"/>
      <c r="GM152" s="939"/>
      <c r="GN152" s="939"/>
      <c r="GO152" s="939"/>
      <c r="GP152" s="939"/>
      <c r="GQ152" s="939"/>
      <c r="GR152" s="939"/>
      <c r="GS152" s="939"/>
      <c r="GT152" s="939"/>
      <c r="GU152" s="939"/>
      <c r="GV152" s="939"/>
      <c r="GW152" s="939"/>
      <c r="GX152" s="939"/>
      <c r="GY152" s="939"/>
      <c r="GZ152" s="939"/>
      <c r="HA152" s="939"/>
      <c r="HB152" s="939"/>
      <c r="HC152" s="939"/>
      <c r="HD152" s="939"/>
      <c r="HE152" s="939"/>
      <c r="HF152" s="939"/>
      <c r="HG152" s="939"/>
      <c r="HH152" s="939"/>
      <c r="HI152" s="939"/>
      <c r="HJ152" s="939"/>
      <c r="HK152" s="939"/>
      <c r="HL152" s="939"/>
      <c r="HM152" s="939"/>
      <c r="HN152" s="939"/>
      <c r="HO152" s="939"/>
      <c r="HP152" s="939"/>
      <c r="HQ152" s="939"/>
      <c r="HR152" s="939"/>
      <c r="HS152" s="939"/>
      <c r="HT152" s="939"/>
      <c r="HU152" s="939"/>
      <c r="HV152" s="939"/>
      <c r="HW152" s="939"/>
      <c r="HX152" s="939"/>
      <c r="HY152" s="939"/>
      <c r="HZ152" s="939"/>
      <c r="IA152" s="939"/>
      <c r="IB152" s="939"/>
      <c r="IC152" s="939"/>
      <c r="ID152" s="939"/>
      <c r="IE152" s="939"/>
      <c r="IF152" s="939"/>
      <c r="IG152" s="939"/>
      <c r="IH152" s="939"/>
      <c r="II152" s="939"/>
      <c r="IJ152" s="939"/>
      <c r="IK152" s="939"/>
      <c r="IL152" s="939"/>
      <c r="IM152" s="939"/>
      <c r="IN152" s="939"/>
      <c r="IO152" s="939"/>
      <c r="IP152" s="939"/>
      <c r="IQ152" s="939"/>
      <c r="IR152" s="939"/>
      <c r="IS152" s="939"/>
      <c r="IT152" s="939"/>
      <c r="IU152" s="939"/>
      <c r="IV152" s="939"/>
      <c r="IW152" s="939"/>
      <c r="IX152" s="939"/>
      <c r="IY152" s="939"/>
      <c r="IZ152" s="939"/>
      <c r="JA152" s="939"/>
      <c r="JB152" s="939"/>
      <c r="JC152" s="939"/>
      <c r="JD152" s="939"/>
      <c r="JE152" s="939"/>
      <c r="JF152" s="939"/>
      <c r="JG152" s="939"/>
      <c r="JH152" s="939"/>
      <c r="JI152" s="939"/>
      <c r="JJ152" s="939"/>
      <c r="JK152" s="939"/>
      <c r="JL152" s="939"/>
      <c r="JM152" s="939"/>
      <c r="JN152" s="939"/>
      <c r="JO152" s="939"/>
      <c r="JP152" s="939"/>
      <c r="JQ152" s="939"/>
      <c r="JR152" s="939"/>
      <c r="JS152" s="939"/>
      <c r="JT152" s="939"/>
      <c r="JU152" s="939"/>
      <c r="JV152" s="939"/>
      <c r="JW152" s="939"/>
      <c r="JX152" s="939"/>
      <c r="JY152" s="939"/>
      <c r="JZ152" s="939"/>
      <c r="KA152" s="939"/>
      <c r="KB152" s="939"/>
      <c r="KC152" s="939"/>
      <c r="KD152" s="939"/>
      <c r="KE152" s="939"/>
      <c r="KF152" s="939"/>
      <c r="KG152" s="939"/>
      <c r="KH152" s="939"/>
      <c r="KI152" s="939"/>
      <c r="KJ152" s="939"/>
      <c r="KK152" s="939"/>
      <c r="KL152" s="939"/>
      <c r="KM152" s="939"/>
      <c r="KN152" s="939"/>
      <c r="KO152" s="939"/>
      <c r="KP152" s="939"/>
      <c r="KQ152" s="939"/>
      <c r="KR152" s="939"/>
      <c r="KS152" s="939"/>
      <c r="KT152" s="939"/>
      <c r="KU152" s="939"/>
      <c r="KV152" s="939"/>
      <c r="KW152" s="939"/>
      <c r="KX152" s="939"/>
      <c r="KY152" s="939"/>
      <c r="KZ152" s="939"/>
      <c r="LA152" s="939"/>
      <c r="LB152" s="939"/>
      <c r="LC152" s="939"/>
      <c r="LD152" s="939"/>
      <c r="LE152" s="939"/>
      <c r="LF152" s="939"/>
      <c r="LG152" s="939"/>
      <c r="LH152" s="939"/>
      <c r="LI152" s="939"/>
      <c r="LJ152" s="939"/>
      <c r="LK152" s="939"/>
      <c r="LL152" s="939"/>
      <c r="LM152" s="939"/>
      <c r="LN152" s="939"/>
      <c r="LO152" s="939"/>
      <c r="LP152" s="939"/>
      <c r="LQ152" s="939"/>
      <c r="LR152" s="939"/>
      <c r="LS152" s="939"/>
      <c r="LT152" s="939"/>
      <c r="LU152" s="939"/>
      <c r="LV152" s="939"/>
      <c r="LW152" s="939"/>
      <c r="LX152" s="939"/>
      <c r="LY152" s="939"/>
      <c r="LZ152" s="939"/>
      <c r="MA152" s="939"/>
      <c r="MB152" s="939"/>
      <c r="MC152" s="939"/>
      <c r="MD152" s="939"/>
      <c r="ME152" s="939"/>
      <c r="MF152" s="939"/>
      <c r="MG152" s="939"/>
      <c r="MH152" s="939"/>
      <c r="MI152" s="939"/>
      <c r="MJ152" s="939"/>
      <c r="MK152" s="939"/>
      <c r="ML152" s="939"/>
      <c r="MM152" s="939"/>
      <c r="MN152" s="939"/>
      <c r="MO152" s="939"/>
      <c r="MP152" s="939"/>
      <c r="MQ152" s="939"/>
      <c r="MR152" s="939"/>
      <c r="MS152" s="939"/>
      <c r="MT152" s="939"/>
      <c r="MU152" s="939"/>
      <c r="MV152" s="939"/>
      <c r="MW152" s="939"/>
      <c r="MX152" s="939"/>
      <c r="MY152" s="939"/>
      <c r="MZ152" s="939"/>
      <c r="NA152" s="939"/>
      <c r="NB152" s="939"/>
      <c r="NC152" s="939"/>
      <c r="ND152" s="939"/>
      <c r="NE152" s="939"/>
      <c r="NF152" s="939"/>
      <c r="NG152" s="939"/>
      <c r="NH152" s="939"/>
      <c r="NI152" s="939"/>
      <c r="NJ152" s="939"/>
      <c r="NK152" s="939"/>
      <c r="NL152" s="939"/>
      <c r="NM152" s="939"/>
      <c r="NN152" s="939"/>
    </row>
    <row r="153" spans="1:378" s="980" customFormat="1" ht="18.5" hidden="1" outlineLevel="1">
      <c r="A153" s="988" t="str">
        <f t="shared" si="48"/>
        <v>8.11</v>
      </c>
      <c r="B153" s="949" t="s">
        <v>662</v>
      </c>
      <c r="C153" s="1028"/>
      <c r="D153" s="950"/>
      <c r="E153" s="951"/>
      <c r="F153" s="961">
        <f>G152+D153</f>
        <v>46223</v>
      </c>
      <c r="G153" s="962">
        <f>IF(ISBLANK(F153)," - ",IF(H153=0,F153,WORKDAY.INTL(F153,H153,1,Data!$C$3:$C$57)))</f>
        <v>46224</v>
      </c>
      <c r="H153" s="952">
        <v>1</v>
      </c>
      <c r="I153" s="953">
        <v>0</v>
      </c>
      <c r="J153" s="953">
        <f t="shared" ca="1" si="56"/>
        <v>0</v>
      </c>
      <c r="K153" s="954"/>
      <c r="L153" s="978"/>
      <c r="M153" s="978"/>
      <c r="N153" s="979"/>
      <c r="O153" s="948"/>
      <c r="P153" s="948"/>
      <c r="Q153" s="948"/>
      <c r="R153" s="948"/>
      <c r="S153" s="948"/>
      <c r="T153" s="948"/>
      <c r="U153" s="948"/>
      <c r="V153" s="948"/>
      <c r="W153" s="948"/>
      <c r="X153" s="948"/>
      <c r="Y153" s="948"/>
      <c r="Z153" s="948"/>
      <c r="AA153" s="948"/>
      <c r="AB153" s="948"/>
      <c r="AC153" s="948"/>
      <c r="AD153" s="948"/>
      <c r="AE153" s="948"/>
      <c r="AF153" s="948"/>
      <c r="AG153" s="948"/>
      <c r="AH153" s="948"/>
      <c r="AI153" s="948"/>
      <c r="AJ153" s="948"/>
      <c r="AK153" s="948"/>
      <c r="AL153" s="948"/>
      <c r="AM153" s="948"/>
      <c r="AN153" s="948"/>
      <c r="AO153" s="948"/>
      <c r="AP153" s="948"/>
      <c r="AQ153" s="948"/>
      <c r="AR153" s="948"/>
      <c r="AS153" s="948"/>
      <c r="AT153" s="948"/>
      <c r="AU153" s="948"/>
      <c r="AV153" s="948"/>
      <c r="AW153" s="948"/>
      <c r="AX153" s="948"/>
      <c r="AY153" s="948"/>
      <c r="AZ153" s="948"/>
      <c r="BA153" s="948"/>
      <c r="BB153" s="948"/>
      <c r="BC153" s="948"/>
      <c r="BD153" s="948"/>
      <c r="BE153" s="948"/>
      <c r="BF153" s="948"/>
      <c r="BG153" s="948"/>
      <c r="BH153" s="948"/>
      <c r="BI153" s="948"/>
      <c r="BJ153" s="948"/>
      <c r="BK153" s="948"/>
      <c r="BL153" s="948"/>
      <c r="BM153" s="948"/>
      <c r="BN153" s="948"/>
      <c r="BO153" s="948"/>
      <c r="BP153" s="948"/>
      <c r="BQ153" s="948"/>
      <c r="BR153" s="948"/>
      <c r="BS153" s="948"/>
      <c r="BT153" s="948"/>
      <c r="BU153" s="948"/>
      <c r="BV153" s="948"/>
      <c r="BW153" s="948"/>
      <c r="BX153" s="948"/>
      <c r="BY153" s="948"/>
      <c r="BZ153" s="948"/>
      <c r="CA153" s="948"/>
      <c r="CB153" s="948"/>
      <c r="CC153" s="948"/>
      <c r="CD153" s="948"/>
      <c r="CE153" s="948"/>
      <c r="CF153" s="948"/>
      <c r="CG153" s="948"/>
      <c r="CH153" s="948"/>
      <c r="CI153" s="948"/>
      <c r="CJ153" s="948"/>
      <c r="CK153" s="948"/>
      <c r="CL153" s="948"/>
      <c r="CM153" s="948"/>
      <c r="CN153" s="948"/>
      <c r="CO153" s="948"/>
      <c r="CP153" s="948"/>
      <c r="CQ153" s="948"/>
      <c r="CR153" s="948"/>
      <c r="CS153" s="948"/>
      <c r="CT153" s="948"/>
      <c r="CU153" s="948"/>
      <c r="CV153" s="948"/>
      <c r="CW153" s="948"/>
      <c r="CX153" s="948"/>
      <c r="CY153" s="948"/>
      <c r="CZ153" s="948"/>
      <c r="DA153" s="948"/>
      <c r="DB153" s="948"/>
      <c r="DC153" s="948"/>
      <c r="DD153" s="948"/>
      <c r="DE153" s="948"/>
      <c r="DF153" s="948"/>
      <c r="DG153" s="948"/>
      <c r="DH153" s="948"/>
      <c r="DI153" s="948"/>
      <c r="DJ153" s="948"/>
      <c r="DK153" s="948"/>
      <c r="DL153" s="948"/>
      <c r="DM153" s="948"/>
      <c r="DN153" s="948"/>
      <c r="DO153" s="948"/>
      <c r="DP153" s="948"/>
      <c r="DQ153" s="948"/>
      <c r="DR153" s="948"/>
      <c r="DS153" s="948"/>
      <c r="DT153" s="948"/>
      <c r="DU153" s="948"/>
      <c r="DV153" s="948"/>
      <c r="DW153" s="948"/>
      <c r="DX153" s="948"/>
      <c r="DY153" s="948"/>
      <c r="DZ153" s="948"/>
      <c r="EA153" s="948"/>
      <c r="EB153" s="948"/>
      <c r="EC153" s="948"/>
      <c r="ED153" s="948"/>
      <c r="EE153" s="948"/>
      <c r="EF153" s="948"/>
      <c r="EG153" s="948"/>
      <c r="EH153" s="948"/>
      <c r="EI153" s="948"/>
      <c r="EJ153" s="948"/>
      <c r="EK153" s="948"/>
      <c r="EL153" s="948"/>
      <c r="EM153" s="948"/>
      <c r="EN153" s="948"/>
      <c r="EO153" s="948"/>
      <c r="EP153" s="948"/>
      <c r="EQ153" s="948"/>
      <c r="ER153" s="948"/>
      <c r="ES153" s="948"/>
      <c r="ET153" s="948"/>
      <c r="EU153" s="948"/>
      <c r="EV153" s="948"/>
      <c r="EW153" s="948"/>
      <c r="EX153" s="948"/>
      <c r="EY153" s="948"/>
      <c r="EZ153" s="948"/>
      <c r="FA153" s="948"/>
      <c r="FB153" s="948"/>
      <c r="FC153" s="948"/>
      <c r="FD153" s="948"/>
      <c r="FE153" s="948"/>
      <c r="FF153" s="948"/>
      <c r="FG153" s="948"/>
      <c r="FH153" s="948"/>
      <c r="FI153" s="948"/>
      <c r="FJ153" s="948"/>
      <c r="FK153" s="948"/>
      <c r="FL153" s="948"/>
      <c r="FM153" s="948"/>
      <c r="FN153" s="948"/>
      <c r="FO153" s="948"/>
      <c r="FP153" s="948"/>
      <c r="FQ153" s="948"/>
      <c r="FR153" s="948"/>
      <c r="FS153" s="948"/>
      <c r="FT153" s="948"/>
      <c r="FU153" s="948"/>
      <c r="FV153" s="948"/>
      <c r="FW153" s="948"/>
      <c r="FX153" s="948"/>
      <c r="FY153" s="948"/>
      <c r="FZ153" s="948"/>
      <c r="GA153" s="948"/>
      <c r="GB153" s="948"/>
      <c r="GC153" s="948"/>
      <c r="GD153" s="948"/>
      <c r="GE153" s="948"/>
      <c r="GF153" s="948"/>
      <c r="GG153" s="948"/>
      <c r="GH153" s="948"/>
      <c r="GI153" s="948"/>
      <c r="GJ153" s="948"/>
      <c r="GK153" s="948"/>
      <c r="GL153" s="948"/>
      <c r="GM153" s="948"/>
      <c r="GN153" s="948"/>
      <c r="GO153" s="948"/>
      <c r="GP153" s="948"/>
      <c r="GQ153" s="948"/>
      <c r="GR153" s="948"/>
      <c r="GS153" s="948"/>
      <c r="GT153" s="948"/>
      <c r="GU153" s="948"/>
      <c r="GV153" s="948"/>
      <c r="GW153" s="948"/>
      <c r="GX153" s="948"/>
      <c r="GY153" s="948"/>
      <c r="GZ153" s="948"/>
      <c r="HA153" s="948"/>
      <c r="HB153" s="948"/>
      <c r="HC153" s="948"/>
      <c r="HD153" s="948"/>
      <c r="HE153" s="948"/>
      <c r="HF153" s="948"/>
      <c r="HG153" s="948"/>
      <c r="HH153" s="948"/>
      <c r="HI153" s="948"/>
      <c r="HJ153" s="948"/>
      <c r="HK153" s="948"/>
      <c r="HL153" s="948"/>
      <c r="HM153" s="948"/>
      <c r="HN153" s="948"/>
      <c r="HO153" s="948"/>
      <c r="HP153" s="948"/>
      <c r="HQ153" s="948"/>
      <c r="HR153" s="948"/>
      <c r="HS153" s="948"/>
      <c r="HT153" s="948"/>
      <c r="HU153" s="948"/>
      <c r="HV153" s="948"/>
      <c r="HW153" s="948"/>
      <c r="HX153" s="948"/>
      <c r="HY153" s="948"/>
      <c r="HZ153" s="948"/>
      <c r="IA153" s="948"/>
      <c r="IB153" s="948"/>
      <c r="IC153" s="948"/>
      <c r="ID153" s="948"/>
      <c r="IE153" s="948"/>
      <c r="IF153" s="948"/>
      <c r="IG153" s="948"/>
      <c r="IH153" s="948"/>
      <c r="II153" s="948"/>
      <c r="IJ153" s="948"/>
      <c r="IK153" s="948"/>
      <c r="IL153" s="948"/>
      <c r="IM153" s="948"/>
      <c r="IN153" s="948"/>
      <c r="IO153" s="948"/>
      <c r="IP153" s="948"/>
      <c r="IQ153" s="948"/>
      <c r="IR153" s="948"/>
      <c r="IS153" s="948"/>
      <c r="IT153" s="948"/>
      <c r="IU153" s="948"/>
      <c r="IV153" s="948"/>
      <c r="IW153" s="948"/>
      <c r="IX153" s="948"/>
      <c r="IY153" s="948"/>
      <c r="IZ153" s="948"/>
      <c r="JA153" s="948"/>
      <c r="JB153" s="948"/>
      <c r="JC153" s="948"/>
      <c r="JD153" s="948"/>
      <c r="JE153" s="948"/>
      <c r="JF153" s="948"/>
      <c r="JG153" s="948"/>
      <c r="JH153" s="948"/>
      <c r="JI153" s="948"/>
      <c r="JJ153" s="948"/>
      <c r="JK153" s="948"/>
      <c r="JL153" s="948"/>
      <c r="JM153" s="948"/>
      <c r="JN153" s="948"/>
      <c r="JO153" s="948"/>
      <c r="JP153" s="948"/>
      <c r="JQ153" s="948"/>
      <c r="JR153" s="948"/>
      <c r="JS153" s="948"/>
      <c r="JT153" s="948"/>
      <c r="JU153" s="948"/>
      <c r="JV153" s="948"/>
      <c r="JW153" s="948"/>
      <c r="JX153" s="948"/>
      <c r="JY153" s="948"/>
      <c r="JZ153" s="948"/>
      <c r="KA153" s="948"/>
      <c r="KB153" s="948"/>
      <c r="KC153" s="948"/>
      <c r="KD153" s="948"/>
      <c r="KE153" s="948"/>
      <c r="KF153" s="948"/>
      <c r="KG153" s="948"/>
      <c r="KH153" s="948"/>
      <c r="KI153" s="948"/>
      <c r="KJ153" s="948"/>
      <c r="KK153" s="948"/>
      <c r="KL153" s="948"/>
      <c r="KM153" s="948"/>
      <c r="KN153" s="948"/>
      <c r="KO153" s="948"/>
      <c r="KP153" s="948"/>
      <c r="KQ153" s="948"/>
      <c r="KR153" s="948"/>
      <c r="KS153" s="948"/>
      <c r="KT153" s="948"/>
      <c r="KU153" s="948"/>
      <c r="KV153" s="948"/>
      <c r="KW153" s="948"/>
      <c r="KX153" s="948"/>
      <c r="KY153" s="948"/>
      <c r="KZ153" s="948"/>
      <c r="LA153" s="948"/>
      <c r="LB153" s="948"/>
      <c r="LC153" s="948"/>
      <c r="LD153" s="948"/>
      <c r="LE153" s="948"/>
      <c r="LF153" s="948"/>
      <c r="LG153" s="948"/>
      <c r="LH153" s="948"/>
      <c r="LI153" s="948"/>
      <c r="LJ153" s="948"/>
      <c r="LK153" s="948"/>
      <c r="LL153" s="948"/>
      <c r="LM153" s="948"/>
      <c r="LN153" s="948"/>
      <c r="LO153" s="948"/>
      <c r="LP153" s="948"/>
      <c r="LQ153" s="948"/>
      <c r="LR153" s="948"/>
      <c r="LS153" s="948"/>
      <c r="LT153" s="948"/>
      <c r="LU153" s="948"/>
      <c r="LV153" s="948"/>
      <c r="LW153" s="948"/>
      <c r="LX153" s="948"/>
      <c r="LY153" s="948"/>
      <c r="LZ153" s="948"/>
      <c r="MA153" s="948"/>
      <c r="MB153" s="948"/>
      <c r="MC153" s="948"/>
      <c r="MD153" s="948"/>
      <c r="ME153" s="948"/>
      <c r="MF153" s="948"/>
      <c r="MG153" s="948"/>
      <c r="MH153" s="948"/>
      <c r="MI153" s="948"/>
      <c r="MJ153" s="948"/>
      <c r="MK153" s="948"/>
      <c r="ML153" s="948"/>
      <c r="MM153" s="948"/>
      <c r="MN153" s="948"/>
      <c r="MO153" s="948"/>
      <c r="MP153" s="948"/>
      <c r="MQ153" s="948"/>
      <c r="MR153" s="948"/>
      <c r="MS153" s="948"/>
      <c r="MT153" s="948"/>
      <c r="MU153" s="948"/>
      <c r="MV153" s="948"/>
      <c r="MW153" s="948"/>
      <c r="MX153" s="948"/>
      <c r="MY153" s="948"/>
      <c r="MZ153" s="948"/>
      <c r="NA153" s="948"/>
      <c r="NB153" s="948"/>
      <c r="NC153" s="948"/>
      <c r="ND153" s="948"/>
      <c r="NE153" s="948"/>
      <c r="NF153" s="948"/>
      <c r="NG153" s="948"/>
      <c r="NH153" s="948"/>
      <c r="NI153" s="948"/>
      <c r="NJ153" s="948"/>
      <c r="NK153" s="948"/>
      <c r="NL153" s="948"/>
      <c r="NM153" s="948"/>
      <c r="NN153" s="948"/>
    </row>
    <row r="154" spans="1:378" s="958" customFormat="1" ht="18.5" hidden="1" outlineLevel="1">
      <c r="A154" s="989" t="str">
        <f t="shared" si="48"/>
        <v>8.12</v>
      </c>
      <c r="B154" s="970" t="s">
        <v>1498</v>
      </c>
      <c r="C154" s="1029"/>
      <c r="D154" s="971"/>
      <c r="E154" s="972"/>
      <c r="F154" s="973">
        <f>G148</f>
        <v>46174</v>
      </c>
      <c r="G154" s="974">
        <f>IF(ISBLANK(F154)," - ",IF(H154=0,F154,WORKDAY.INTL(F154,H154,1,Data!$C$3:$C$57)))</f>
        <v>46188</v>
      </c>
      <c r="H154" s="975">
        <v>10</v>
      </c>
      <c r="I154" s="976">
        <v>0</v>
      </c>
      <c r="J154" s="976">
        <f t="shared" ca="1" si="56"/>
        <v>0</v>
      </c>
      <c r="K154" s="977"/>
      <c r="L154" s="955"/>
      <c r="M154" s="955"/>
      <c r="N154" s="968"/>
      <c r="O154" s="969"/>
      <c r="P154" s="969"/>
      <c r="Q154" s="969"/>
      <c r="R154" s="969"/>
      <c r="S154" s="969"/>
      <c r="T154" s="969"/>
      <c r="U154" s="969"/>
      <c r="V154" s="969"/>
      <c r="W154" s="969"/>
      <c r="X154" s="969"/>
      <c r="Y154" s="969"/>
      <c r="Z154" s="969"/>
      <c r="AA154" s="969"/>
      <c r="AB154" s="969"/>
      <c r="AC154" s="969"/>
      <c r="AD154" s="969"/>
      <c r="AE154" s="969"/>
      <c r="AF154" s="969"/>
      <c r="AG154" s="969"/>
      <c r="AH154" s="969"/>
      <c r="AI154" s="969"/>
      <c r="AJ154" s="969"/>
      <c r="AK154" s="969"/>
      <c r="AL154" s="969"/>
      <c r="AM154" s="969"/>
      <c r="AN154" s="969"/>
      <c r="AO154" s="969"/>
      <c r="AP154" s="969"/>
      <c r="AQ154" s="969"/>
      <c r="AR154" s="969"/>
      <c r="AS154" s="969"/>
      <c r="AT154" s="969"/>
      <c r="AU154" s="969"/>
      <c r="AV154" s="969"/>
      <c r="AW154" s="969"/>
      <c r="AX154" s="969"/>
      <c r="AY154" s="969"/>
      <c r="AZ154" s="969"/>
      <c r="BA154" s="969"/>
      <c r="BB154" s="969"/>
      <c r="BC154" s="969"/>
      <c r="BD154" s="969"/>
      <c r="BE154" s="969"/>
      <c r="BF154" s="969"/>
      <c r="BG154" s="969"/>
      <c r="BH154" s="969"/>
      <c r="BI154" s="969"/>
      <c r="BJ154" s="969"/>
      <c r="BK154" s="969"/>
      <c r="BL154" s="969"/>
      <c r="BM154" s="969"/>
      <c r="BN154" s="969"/>
      <c r="BO154" s="969"/>
      <c r="BP154" s="969"/>
      <c r="BQ154" s="969"/>
      <c r="BR154" s="969"/>
      <c r="BS154" s="969"/>
      <c r="BT154" s="969"/>
      <c r="BU154" s="969"/>
      <c r="BV154" s="969"/>
      <c r="BW154" s="969"/>
      <c r="BX154" s="969"/>
      <c r="BY154" s="969"/>
      <c r="BZ154" s="969"/>
      <c r="CA154" s="969"/>
      <c r="CB154" s="969"/>
      <c r="CC154" s="969"/>
      <c r="CD154" s="969"/>
      <c r="CE154" s="969"/>
      <c r="CF154" s="969"/>
      <c r="CG154" s="969"/>
      <c r="CH154" s="969"/>
      <c r="CI154" s="969"/>
      <c r="CJ154" s="969"/>
      <c r="CK154" s="969"/>
      <c r="CL154" s="969"/>
      <c r="CM154" s="969"/>
      <c r="CN154" s="969"/>
      <c r="CO154" s="969"/>
      <c r="CP154" s="969"/>
      <c r="CQ154" s="969"/>
      <c r="CR154" s="969"/>
      <c r="CS154" s="969"/>
      <c r="CT154" s="969"/>
      <c r="CU154" s="969"/>
      <c r="CV154" s="969"/>
      <c r="CW154" s="969"/>
      <c r="CX154" s="969"/>
      <c r="CY154" s="969"/>
      <c r="CZ154" s="969"/>
      <c r="DA154" s="969"/>
      <c r="DB154" s="969"/>
      <c r="DC154" s="969"/>
      <c r="DD154" s="969"/>
      <c r="DE154" s="969"/>
      <c r="DF154" s="969"/>
      <c r="DG154" s="969"/>
      <c r="DH154" s="969"/>
      <c r="DI154" s="969"/>
      <c r="DJ154" s="969"/>
      <c r="DK154" s="969"/>
      <c r="DL154" s="969"/>
      <c r="DM154" s="969"/>
      <c r="DN154" s="969"/>
      <c r="DO154" s="969"/>
      <c r="DP154" s="969"/>
      <c r="DQ154" s="969"/>
      <c r="DR154" s="969"/>
      <c r="DS154" s="969"/>
      <c r="DT154" s="969"/>
      <c r="DU154" s="969"/>
      <c r="DV154" s="969"/>
      <c r="DW154" s="969"/>
      <c r="DX154" s="969"/>
      <c r="DY154" s="969"/>
      <c r="DZ154" s="969"/>
      <c r="EA154" s="969"/>
      <c r="EB154" s="969"/>
      <c r="EC154" s="969"/>
      <c r="ED154" s="969"/>
      <c r="EE154" s="969"/>
      <c r="EF154" s="969"/>
      <c r="EG154" s="969"/>
      <c r="EH154" s="969"/>
      <c r="EI154" s="969"/>
      <c r="EJ154" s="969"/>
      <c r="EK154" s="969"/>
      <c r="EL154" s="969"/>
      <c r="EM154" s="969"/>
      <c r="EN154" s="969"/>
      <c r="EO154" s="969"/>
      <c r="EP154" s="969"/>
      <c r="EQ154" s="969"/>
      <c r="ER154" s="969"/>
      <c r="ES154" s="969"/>
      <c r="ET154" s="969"/>
      <c r="EU154" s="969"/>
      <c r="EV154" s="969"/>
      <c r="EW154" s="969"/>
      <c r="EX154" s="969"/>
      <c r="EY154" s="969"/>
      <c r="EZ154" s="969"/>
      <c r="FA154" s="969"/>
      <c r="FB154" s="969"/>
      <c r="FC154" s="969"/>
      <c r="FD154" s="969"/>
      <c r="FE154" s="969"/>
      <c r="FF154" s="969"/>
      <c r="FG154" s="969"/>
      <c r="FH154" s="969"/>
      <c r="FI154" s="969"/>
      <c r="FJ154" s="969"/>
      <c r="FK154" s="969"/>
      <c r="FL154" s="969"/>
      <c r="FM154" s="969"/>
      <c r="FN154" s="969"/>
      <c r="FO154" s="969"/>
      <c r="FP154" s="969"/>
      <c r="FQ154" s="969"/>
      <c r="FR154" s="969"/>
      <c r="FS154" s="969"/>
      <c r="FT154" s="969"/>
      <c r="FU154" s="969"/>
      <c r="FV154" s="969"/>
      <c r="FW154" s="969"/>
      <c r="FX154" s="969"/>
      <c r="FY154" s="969"/>
      <c r="FZ154" s="969"/>
      <c r="GA154" s="969"/>
      <c r="GB154" s="969"/>
      <c r="GC154" s="969"/>
      <c r="GD154" s="969"/>
      <c r="GE154" s="969"/>
      <c r="GF154" s="969"/>
      <c r="GG154" s="969"/>
      <c r="GH154" s="969"/>
      <c r="GI154" s="969"/>
      <c r="GJ154" s="969"/>
      <c r="GK154" s="969"/>
      <c r="GL154" s="969"/>
      <c r="GM154" s="969"/>
      <c r="GN154" s="969"/>
      <c r="GO154" s="969"/>
      <c r="GP154" s="969"/>
      <c r="GQ154" s="969"/>
      <c r="GR154" s="969"/>
      <c r="GS154" s="969"/>
      <c r="GT154" s="969"/>
      <c r="GU154" s="969"/>
      <c r="GV154" s="969"/>
      <c r="GW154" s="969"/>
      <c r="GX154" s="969"/>
      <c r="GY154" s="969"/>
      <c r="GZ154" s="969"/>
      <c r="HA154" s="969"/>
      <c r="HB154" s="969"/>
      <c r="HC154" s="969"/>
      <c r="HD154" s="969"/>
      <c r="HE154" s="969"/>
      <c r="HF154" s="969"/>
      <c r="HG154" s="969"/>
      <c r="HH154" s="969"/>
      <c r="HI154" s="969"/>
      <c r="HJ154" s="969"/>
      <c r="HK154" s="969"/>
      <c r="HL154" s="969"/>
      <c r="HM154" s="969"/>
      <c r="HN154" s="969"/>
      <c r="HO154" s="969"/>
      <c r="HP154" s="969"/>
      <c r="HQ154" s="969"/>
      <c r="HR154" s="969"/>
      <c r="HS154" s="969"/>
      <c r="HT154" s="969"/>
      <c r="HU154" s="969"/>
      <c r="HV154" s="969"/>
      <c r="HW154" s="969"/>
      <c r="HX154" s="969"/>
      <c r="HY154" s="969"/>
      <c r="HZ154" s="969"/>
      <c r="IA154" s="969"/>
      <c r="IB154" s="969"/>
      <c r="IC154" s="969"/>
      <c r="ID154" s="969"/>
      <c r="IE154" s="969"/>
      <c r="IF154" s="969"/>
      <c r="IG154" s="969"/>
      <c r="IH154" s="969"/>
      <c r="II154" s="969"/>
      <c r="IJ154" s="969"/>
      <c r="IK154" s="969"/>
      <c r="IL154" s="969"/>
      <c r="IM154" s="969"/>
      <c r="IN154" s="969"/>
      <c r="IO154" s="969"/>
      <c r="IP154" s="969"/>
      <c r="IQ154" s="969"/>
      <c r="IR154" s="969"/>
      <c r="IS154" s="969"/>
      <c r="IT154" s="969"/>
      <c r="IU154" s="969"/>
      <c r="IV154" s="969"/>
      <c r="IW154" s="969"/>
      <c r="IX154" s="969"/>
      <c r="IY154" s="969"/>
      <c r="IZ154" s="969"/>
      <c r="JA154" s="969"/>
      <c r="JB154" s="969"/>
      <c r="JC154" s="969"/>
      <c r="JD154" s="969"/>
      <c r="JE154" s="969"/>
      <c r="JF154" s="969"/>
      <c r="JG154" s="969"/>
      <c r="JH154" s="969"/>
      <c r="JI154" s="969"/>
      <c r="JJ154" s="969"/>
      <c r="JK154" s="969"/>
      <c r="JL154" s="969"/>
      <c r="JM154" s="969"/>
      <c r="JN154" s="969"/>
      <c r="JO154" s="969"/>
      <c r="JP154" s="969"/>
      <c r="JQ154" s="969"/>
      <c r="JR154" s="969"/>
      <c r="JS154" s="969"/>
      <c r="JT154" s="969"/>
      <c r="JU154" s="969"/>
      <c r="JV154" s="969"/>
      <c r="JW154" s="969"/>
      <c r="JX154" s="969"/>
      <c r="JY154" s="969"/>
      <c r="JZ154" s="969"/>
      <c r="KA154" s="969"/>
      <c r="KB154" s="969"/>
      <c r="KC154" s="969"/>
      <c r="KD154" s="969"/>
      <c r="KE154" s="969"/>
      <c r="KF154" s="969"/>
      <c r="KG154" s="969"/>
      <c r="KH154" s="969"/>
      <c r="KI154" s="969"/>
      <c r="KJ154" s="969"/>
      <c r="KK154" s="969"/>
      <c r="KL154" s="969"/>
      <c r="KM154" s="969"/>
      <c r="KN154" s="969"/>
      <c r="KO154" s="969"/>
      <c r="KP154" s="969"/>
      <c r="KQ154" s="969"/>
      <c r="KR154" s="969"/>
      <c r="KS154" s="969"/>
      <c r="KT154" s="969"/>
      <c r="KU154" s="969"/>
      <c r="KV154" s="969"/>
      <c r="KW154" s="969"/>
      <c r="KX154" s="969"/>
      <c r="KY154" s="969"/>
      <c r="KZ154" s="969"/>
      <c r="LA154" s="969"/>
      <c r="LB154" s="969"/>
      <c r="LC154" s="969"/>
      <c r="LD154" s="969"/>
      <c r="LE154" s="969"/>
      <c r="LF154" s="969"/>
      <c r="LG154" s="969"/>
      <c r="LH154" s="969"/>
      <c r="LI154" s="969"/>
      <c r="LJ154" s="969"/>
      <c r="LK154" s="969"/>
      <c r="LL154" s="969"/>
      <c r="LM154" s="969"/>
      <c r="LN154" s="969"/>
      <c r="LO154" s="969"/>
      <c r="LP154" s="969"/>
      <c r="LQ154" s="969"/>
      <c r="LR154" s="969"/>
      <c r="LS154" s="969"/>
      <c r="LT154" s="969"/>
      <c r="LU154" s="969"/>
      <c r="LV154" s="969"/>
      <c r="LW154" s="969"/>
      <c r="LX154" s="969"/>
      <c r="LY154" s="969"/>
      <c r="LZ154" s="969"/>
      <c r="MA154" s="969"/>
      <c r="MB154" s="969"/>
      <c r="MC154" s="969"/>
      <c r="MD154" s="969"/>
      <c r="ME154" s="969"/>
      <c r="MF154" s="969"/>
      <c r="MG154" s="969"/>
      <c r="MH154" s="969"/>
      <c r="MI154" s="969"/>
      <c r="MJ154" s="969"/>
      <c r="MK154" s="969"/>
      <c r="ML154" s="969"/>
      <c r="MM154" s="969"/>
      <c r="MN154" s="969"/>
      <c r="MO154" s="969"/>
      <c r="MP154" s="969"/>
      <c r="MQ154" s="969"/>
      <c r="MR154" s="969"/>
      <c r="MS154" s="969"/>
      <c r="MT154" s="969"/>
      <c r="MU154" s="969"/>
      <c r="MV154" s="969"/>
      <c r="MW154" s="969"/>
      <c r="MX154" s="969"/>
      <c r="MY154" s="969"/>
      <c r="MZ154" s="969"/>
      <c r="NA154" s="969"/>
      <c r="NB154" s="969"/>
      <c r="NC154" s="969"/>
      <c r="ND154" s="969"/>
      <c r="NE154" s="969"/>
      <c r="NF154" s="969"/>
      <c r="NG154" s="969"/>
      <c r="NH154" s="969"/>
      <c r="NI154" s="969"/>
      <c r="NJ154" s="969"/>
      <c r="NK154" s="969"/>
      <c r="NL154" s="969"/>
      <c r="NM154" s="969"/>
      <c r="NN154" s="969"/>
    </row>
    <row r="155" spans="1:378" s="958" customFormat="1" ht="18.5" hidden="1" outlineLevel="1">
      <c r="A155" s="987" t="str">
        <f t="shared" si="48"/>
        <v>8.13</v>
      </c>
      <c r="B155" s="940" t="s">
        <v>1499</v>
      </c>
      <c r="C155" s="1027"/>
      <c r="D155" s="941">
        <v>-4</v>
      </c>
      <c r="E155" s="935"/>
      <c r="F155" s="959">
        <f>G154+D155</f>
        <v>46184</v>
      </c>
      <c r="G155" s="960">
        <f>IF(ISBLANK(F155)," - ",IF(H155=0,F155,WORKDAY.INTL(F155,H155,1,Data!$C$3:$C$57)))</f>
        <v>46211</v>
      </c>
      <c r="H155" s="936">
        <v>18</v>
      </c>
      <c r="I155" s="937">
        <v>0</v>
      </c>
      <c r="J155" s="937">
        <f t="shared" ca="1" si="56"/>
        <v>0</v>
      </c>
      <c r="K155" s="938"/>
      <c r="L155" s="955"/>
      <c r="M155" s="955"/>
      <c r="N155" s="968"/>
      <c r="O155" s="939"/>
      <c r="P155" s="939"/>
      <c r="Q155" s="939"/>
      <c r="R155" s="939"/>
      <c r="S155" s="939"/>
      <c r="T155" s="939"/>
      <c r="U155" s="939"/>
      <c r="V155" s="939"/>
      <c r="W155" s="939"/>
      <c r="X155" s="939"/>
      <c r="Y155" s="939"/>
      <c r="Z155" s="939"/>
      <c r="AA155" s="939"/>
      <c r="AB155" s="939"/>
      <c r="AC155" s="939"/>
      <c r="AD155" s="939"/>
      <c r="AE155" s="939"/>
      <c r="AF155" s="939"/>
      <c r="AG155" s="939"/>
      <c r="AH155" s="939"/>
      <c r="AI155" s="939"/>
      <c r="AJ155" s="939"/>
      <c r="AK155" s="939"/>
      <c r="AL155" s="939"/>
      <c r="AM155" s="939"/>
      <c r="AN155" s="939"/>
      <c r="AO155" s="939"/>
      <c r="AP155" s="939"/>
      <c r="AQ155" s="939"/>
      <c r="AR155" s="939"/>
      <c r="AS155" s="939"/>
      <c r="AT155" s="939"/>
      <c r="AU155" s="939"/>
      <c r="AV155" s="939"/>
      <c r="AW155" s="939"/>
      <c r="AX155" s="939"/>
      <c r="AY155" s="939"/>
      <c r="AZ155" s="939"/>
      <c r="BA155" s="939"/>
      <c r="BB155" s="939"/>
      <c r="BC155" s="939"/>
      <c r="BD155" s="939"/>
      <c r="BE155" s="939"/>
      <c r="BF155" s="939"/>
      <c r="BG155" s="939"/>
      <c r="BH155" s="939"/>
      <c r="BI155" s="939"/>
      <c r="BJ155" s="939"/>
      <c r="BK155" s="939"/>
      <c r="BL155" s="939"/>
      <c r="BM155" s="939"/>
      <c r="BN155" s="939"/>
      <c r="BO155" s="939"/>
      <c r="BP155" s="939"/>
      <c r="BQ155" s="939"/>
      <c r="BR155" s="939"/>
      <c r="BS155" s="939"/>
      <c r="BT155" s="939"/>
      <c r="BU155" s="939"/>
      <c r="BV155" s="939"/>
      <c r="BW155" s="939"/>
      <c r="BX155" s="939"/>
      <c r="BY155" s="939"/>
      <c r="BZ155" s="939"/>
      <c r="CA155" s="939"/>
      <c r="CB155" s="939"/>
      <c r="CC155" s="939"/>
      <c r="CD155" s="939"/>
      <c r="CE155" s="939"/>
      <c r="CF155" s="939"/>
      <c r="CG155" s="939"/>
      <c r="CH155" s="939"/>
      <c r="CI155" s="939"/>
      <c r="CJ155" s="939"/>
      <c r="CK155" s="939"/>
      <c r="CL155" s="939"/>
      <c r="CM155" s="939"/>
      <c r="CN155" s="939"/>
      <c r="CO155" s="939"/>
      <c r="CP155" s="939"/>
      <c r="CQ155" s="939"/>
      <c r="CR155" s="939"/>
      <c r="CS155" s="939"/>
      <c r="CT155" s="939"/>
      <c r="CU155" s="939"/>
      <c r="CV155" s="939"/>
      <c r="CW155" s="939"/>
      <c r="CX155" s="939"/>
      <c r="CY155" s="939"/>
      <c r="CZ155" s="939"/>
      <c r="DA155" s="939"/>
      <c r="DB155" s="939"/>
      <c r="DC155" s="939"/>
      <c r="DD155" s="939"/>
      <c r="DE155" s="939"/>
      <c r="DF155" s="939"/>
      <c r="DG155" s="939"/>
      <c r="DH155" s="939"/>
      <c r="DI155" s="939"/>
      <c r="DJ155" s="939"/>
      <c r="DK155" s="939"/>
      <c r="DL155" s="939"/>
      <c r="DM155" s="939"/>
      <c r="DN155" s="939"/>
      <c r="DO155" s="939"/>
      <c r="DP155" s="939"/>
      <c r="DQ155" s="939"/>
      <c r="DR155" s="939"/>
      <c r="DS155" s="939"/>
      <c r="DT155" s="939"/>
      <c r="DU155" s="939"/>
      <c r="DV155" s="939"/>
      <c r="DW155" s="939"/>
      <c r="DX155" s="939"/>
      <c r="DY155" s="939"/>
      <c r="DZ155" s="939"/>
      <c r="EA155" s="939"/>
      <c r="EB155" s="939"/>
      <c r="EC155" s="939"/>
      <c r="ED155" s="939"/>
      <c r="EE155" s="939"/>
      <c r="EF155" s="939"/>
      <c r="EG155" s="939"/>
      <c r="EH155" s="939"/>
      <c r="EI155" s="939"/>
      <c r="EJ155" s="939"/>
      <c r="EK155" s="939"/>
      <c r="EL155" s="939"/>
      <c r="EM155" s="939"/>
      <c r="EN155" s="939"/>
      <c r="EO155" s="939"/>
      <c r="EP155" s="939"/>
      <c r="EQ155" s="939"/>
      <c r="ER155" s="939"/>
      <c r="ES155" s="939"/>
      <c r="ET155" s="939"/>
      <c r="EU155" s="939"/>
      <c r="EV155" s="939"/>
      <c r="EW155" s="939"/>
      <c r="EX155" s="939"/>
      <c r="EY155" s="939"/>
      <c r="EZ155" s="939"/>
      <c r="FA155" s="939"/>
      <c r="FB155" s="939"/>
      <c r="FC155" s="939"/>
      <c r="FD155" s="939"/>
      <c r="FE155" s="939"/>
      <c r="FF155" s="939"/>
      <c r="FG155" s="939"/>
      <c r="FH155" s="939"/>
      <c r="FI155" s="939"/>
      <c r="FJ155" s="939"/>
      <c r="FK155" s="939"/>
      <c r="FL155" s="939"/>
      <c r="FM155" s="939"/>
      <c r="FN155" s="939"/>
      <c r="FO155" s="939"/>
      <c r="FP155" s="939"/>
      <c r="FQ155" s="939"/>
      <c r="FR155" s="939"/>
      <c r="FS155" s="939"/>
      <c r="FT155" s="939"/>
      <c r="FU155" s="939"/>
      <c r="FV155" s="939"/>
      <c r="FW155" s="939"/>
      <c r="FX155" s="939"/>
      <c r="FY155" s="939"/>
      <c r="FZ155" s="939"/>
      <c r="GA155" s="939"/>
      <c r="GB155" s="939"/>
      <c r="GC155" s="939"/>
      <c r="GD155" s="939"/>
      <c r="GE155" s="939"/>
      <c r="GF155" s="939"/>
      <c r="GG155" s="939"/>
      <c r="GH155" s="939"/>
      <c r="GI155" s="939"/>
      <c r="GJ155" s="939"/>
      <c r="GK155" s="939"/>
      <c r="GL155" s="939"/>
      <c r="GM155" s="939"/>
      <c r="GN155" s="939"/>
      <c r="GO155" s="939"/>
      <c r="GP155" s="939"/>
      <c r="GQ155" s="939"/>
      <c r="GR155" s="939"/>
      <c r="GS155" s="939"/>
      <c r="GT155" s="939"/>
      <c r="GU155" s="939"/>
      <c r="GV155" s="939"/>
      <c r="GW155" s="939"/>
      <c r="GX155" s="939"/>
      <c r="GY155" s="939"/>
      <c r="GZ155" s="939"/>
      <c r="HA155" s="939"/>
      <c r="HB155" s="939"/>
      <c r="HC155" s="939"/>
      <c r="HD155" s="939"/>
      <c r="HE155" s="939"/>
      <c r="HF155" s="939"/>
      <c r="HG155" s="939"/>
      <c r="HH155" s="939"/>
      <c r="HI155" s="939"/>
      <c r="HJ155" s="939"/>
      <c r="HK155" s="939"/>
      <c r="HL155" s="939"/>
      <c r="HM155" s="939"/>
      <c r="HN155" s="939"/>
      <c r="HO155" s="939"/>
      <c r="HP155" s="939"/>
      <c r="HQ155" s="939"/>
      <c r="HR155" s="939"/>
      <c r="HS155" s="939"/>
      <c r="HT155" s="939"/>
      <c r="HU155" s="939"/>
      <c r="HV155" s="939"/>
      <c r="HW155" s="939"/>
      <c r="HX155" s="939"/>
      <c r="HY155" s="939"/>
      <c r="HZ155" s="939"/>
      <c r="IA155" s="939"/>
      <c r="IB155" s="939"/>
      <c r="IC155" s="939"/>
      <c r="ID155" s="939"/>
      <c r="IE155" s="939"/>
      <c r="IF155" s="939"/>
      <c r="IG155" s="939"/>
      <c r="IH155" s="939"/>
      <c r="II155" s="939"/>
      <c r="IJ155" s="939"/>
      <c r="IK155" s="939"/>
      <c r="IL155" s="939"/>
      <c r="IM155" s="939"/>
      <c r="IN155" s="939"/>
      <c r="IO155" s="939"/>
      <c r="IP155" s="939"/>
      <c r="IQ155" s="939"/>
      <c r="IR155" s="939"/>
      <c r="IS155" s="939"/>
      <c r="IT155" s="939"/>
      <c r="IU155" s="939"/>
      <c r="IV155" s="939"/>
      <c r="IW155" s="939"/>
      <c r="IX155" s="939"/>
      <c r="IY155" s="939"/>
      <c r="IZ155" s="939"/>
      <c r="JA155" s="939"/>
      <c r="JB155" s="939"/>
      <c r="JC155" s="939"/>
      <c r="JD155" s="939"/>
      <c r="JE155" s="939"/>
      <c r="JF155" s="939"/>
      <c r="JG155" s="939"/>
      <c r="JH155" s="939"/>
      <c r="JI155" s="939"/>
      <c r="JJ155" s="939"/>
      <c r="JK155" s="939"/>
      <c r="JL155" s="939"/>
      <c r="JM155" s="939"/>
      <c r="JN155" s="939"/>
      <c r="JO155" s="939"/>
      <c r="JP155" s="939"/>
      <c r="JQ155" s="939"/>
      <c r="JR155" s="939"/>
      <c r="JS155" s="939"/>
      <c r="JT155" s="939"/>
      <c r="JU155" s="939"/>
      <c r="JV155" s="939"/>
      <c r="JW155" s="939"/>
      <c r="JX155" s="939"/>
      <c r="JY155" s="939"/>
      <c r="JZ155" s="939"/>
      <c r="KA155" s="939"/>
      <c r="KB155" s="939"/>
      <c r="KC155" s="939"/>
      <c r="KD155" s="939"/>
      <c r="KE155" s="939"/>
      <c r="KF155" s="939"/>
      <c r="KG155" s="939"/>
      <c r="KH155" s="939"/>
      <c r="KI155" s="939"/>
      <c r="KJ155" s="939"/>
      <c r="KK155" s="939"/>
      <c r="KL155" s="939"/>
      <c r="KM155" s="939"/>
      <c r="KN155" s="939"/>
      <c r="KO155" s="939"/>
      <c r="KP155" s="939"/>
      <c r="KQ155" s="939"/>
      <c r="KR155" s="939"/>
      <c r="KS155" s="939"/>
      <c r="KT155" s="939"/>
      <c r="KU155" s="939"/>
      <c r="KV155" s="939"/>
      <c r="KW155" s="939"/>
      <c r="KX155" s="939"/>
      <c r="KY155" s="939"/>
      <c r="KZ155" s="939"/>
      <c r="LA155" s="939"/>
      <c r="LB155" s="939"/>
      <c r="LC155" s="939"/>
      <c r="LD155" s="939"/>
      <c r="LE155" s="939"/>
      <c r="LF155" s="939"/>
      <c r="LG155" s="939"/>
      <c r="LH155" s="939"/>
      <c r="LI155" s="939"/>
      <c r="LJ155" s="939"/>
      <c r="LK155" s="939"/>
      <c r="LL155" s="939"/>
      <c r="LM155" s="939"/>
      <c r="LN155" s="939"/>
      <c r="LO155" s="939"/>
      <c r="LP155" s="939"/>
      <c r="LQ155" s="939"/>
      <c r="LR155" s="939"/>
      <c r="LS155" s="939"/>
      <c r="LT155" s="939"/>
      <c r="LU155" s="939"/>
      <c r="LV155" s="939"/>
      <c r="LW155" s="939"/>
      <c r="LX155" s="939"/>
      <c r="LY155" s="939"/>
      <c r="LZ155" s="939"/>
      <c r="MA155" s="939"/>
      <c r="MB155" s="939"/>
      <c r="MC155" s="939"/>
      <c r="MD155" s="939"/>
      <c r="ME155" s="939"/>
      <c r="MF155" s="939"/>
      <c r="MG155" s="939"/>
      <c r="MH155" s="939"/>
      <c r="MI155" s="939"/>
      <c r="MJ155" s="939"/>
      <c r="MK155" s="939"/>
      <c r="ML155" s="939"/>
      <c r="MM155" s="939"/>
      <c r="MN155" s="939"/>
      <c r="MO155" s="939"/>
      <c r="MP155" s="939"/>
      <c r="MQ155" s="939"/>
      <c r="MR155" s="939"/>
      <c r="MS155" s="939"/>
      <c r="MT155" s="939"/>
      <c r="MU155" s="939"/>
      <c r="MV155" s="939"/>
      <c r="MW155" s="939"/>
      <c r="MX155" s="939"/>
      <c r="MY155" s="939"/>
      <c r="MZ155" s="939"/>
      <c r="NA155" s="939"/>
      <c r="NB155" s="939"/>
      <c r="NC155" s="939"/>
      <c r="ND155" s="939"/>
      <c r="NE155" s="939"/>
      <c r="NF155" s="939"/>
      <c r="NG155" s="939"/>
      <c r="NH155" s="939"/>
      <c r="NI155" s="939"/>
      <c r="NJ155" s="939"/>
      <c r="NK155" s="939"/>
      <c r="NL155" s="939"/>
      <c r="NM155" s="939"/>
      <c r="NN155" s="939"/>
    </row>
    <row r="156" spans="1:378" s="958" customFormat="1" ht="18.5" hidden="1" outlineLevel="1">
      <c r="A156" s="987" t="str">
        <f t="shared" si="48"/>
        <v>8.14</v>
      </c>
      <c r="B156" s="940" t="s">
        <v>1500</v>
      </c>
      <c r="C156" s="1027"/>
      <c r="D156" s="941"/>
      <c r="E156" s="935"/>
      <c r="F156" s="959">
        <f>G155</f>
        <v>46211</v>
      </c>
      <c r="G156" s="960">
        <f>IF(ISBLANK(F156)," - ",IF(H156=0,F156,WORKDAY.INTL(F156,H156,1,Data!$C$3:$C$57)))</f>
        <v>46212</v>
      </c>
      <c r="H156" s="936">
        <v>1</v>
      </c>
      <c r="I156" s="937">
        <v>0</v>
      </c>
      <c r="J156" s="937">
        <f t="shared" ca="1" si="56"/>
        <v>0</v>
      </c>
      <c r="K156" s="938">
        <f t="shared" ref="K156" si="57">IF(OR(G156=0,F156=0)," - ",NETWORKDAYS(F156,G156))</f>
        <v>2</v>
      </c>
      <c r="L156" s="955"/>
      <c r="M156" s="955"/>
      <c r="N156" s="968"/>
      <c r="O156" s="939"/>
      <c r="P156" s="939"/>
      <c r="Q156" s="939"/>
      <c r="R156" s="939"/>
      <c r="S156" s="939"/>
      <c r="T156" s="939"/>
      <c r="U156" s="939"/>
      <c r="V156" s="939"/>
      <c r="W156" s="939"/>
      <c r="X156" s="939"/>
      <c r="Y156" s="939"/>
      <c r="Z156" s="939"/>
      <c r="AA156" s="939"/>
      <c r="AB156" s="939"/>
      <c r="AC156" s="939"/>
      <c r="AD156" s="939"/>
      <c r="AE156" s="939"/>
      <c r="AF156" s="939"/>
      <c r="AG156" s="939"/>
      <c r="AH156" s="939"/>
      <c r="AI156" s="939"/>
      <c r="AJ156" s="939"/>
      <c r="AK156" s="939"/>
      <c r="AL156" s="939"/>
      <c r="AM156" s="939"/>
      <c r="AN156" s="939"/>
      <c r="AO156" s="939"/>
      <c r="AP156" s="939"/>
      <c r="AQ156" s="939"/>
      <c r="AR156" s="939"/>
      <c r="AS156" s="939"/>
      <c r="AT156" s="939"/>
      <c r="AU156" s="939"/>
      <c r="AV156" s="939"/>
      <c r="AW156" s="939"/>
      <c r="AX156" s="939"/>
      <c r="AY156" s="939"/>
      <c r="AZ156" s="939"/>
      <c r="BA156" s="939"/>
      <c r="BB156" s="939"/>
      <c r="BC156" s="939"/>
      <c r="BD156" s="939"/>
      <c r="BE156" s="939"/>
      <c r="BF156" s="939"/>
      <c r="BG156" s="939"/>
      <c r="BH156" s="939"/>
      <c r="BI156" s="939"/>
      <c r="BJ156" s="939"/>
      <c r="BK156" s="939"/>
      <c r="BL156" s="939"/>
      <c r="BM156" s="939"/>
      <c r="BN156" s="939"/>
      <c r="BO156" s="939"/>
      <c r="BP156" s="939"/>
      <c r="BQ156" s="939"/>
      <c r="BR156" s="939"/>
      <c r="BS156" s="939"/>
      <c r="BT156" s="939"/>
      <c r="BU156" s="939"/>
      <c r="BV156" s="939"/>
      <c r="BW156" s="939"/>
      <c r="BX156" s="939"/>
      <c r="BY156" s="939"/>
      <c r="BZ156" s="939"/>
      <c r="CA156" s="939"/>
      <c r="CB156" s="939"/>
      <c r="CC156" s="939"/>
      <c r="CD156" s="939"/>
      <c r="CE156" s="939"/>
      <c r="CF156" s="939"/>
      <c r="CG156" s="939"/>
      <c r="CH156" s="939"/>
      <c r="CI156" s="939"/>
      <c r="CJ156" s="939"/>
      <c r="CK156" s="939"/>
      <c r="CL156" s="939"/>
      <c r="CM156" s="939"/>
      <c r="CN156" s="939"/>
      <c r="CO156" s="939"/>
      <c r="CP156" s="939"/>
      <c r="CQ156" s="939"/>
      <c r="CR156" s="939"/>
      <c r="CS156" s="939"/>
      <c r="CT156" s="939"/>
      <c r="CU156" s="939"/>
      <c r="CV156" s="939"/>
      <c r="CW156" s="939"/>
      <c r="CX156" s="939"/>
      <c r="CY156" s="939"/>
      <c r="CZ156" s="939"/>
      <c r="DA156" s="939"/>
      <c r="DB156" s="939"/>
      <c r="DC156" s="939"/>
      <c r="DD156" s="939"/>
      <c r="DE156" s="939"/>
      <c r="DF156" s="939"/>
      <c r="DG156" s="939"/>
      <c r="DH156" s="939"/>
      <c r="DI156" s="939"/>
      <c r="DJ156" s="939"/>
      <c r="DK156" s="939"/>
      <c r="DL156" s="939"/>
      <c r="DM156" s="939"/>
      <c r="DN156" s="939"/>
      <c r="DO156" s="939"/>
      <c r="DP156" s="939"/>
      <c r="DQ156" s="939"/>
      <c r="DR156" s="939"/>
      <c r="DS156" s="939"/>
      <c r="DT156" s="939"/>
      <c r="DU156" s="939"/>
      <c r="DV156" s="939"/>
      <c r="DW156" s="939"/>
      <c r="DX156" s="939"/>
      <c r="DY156" s="939"/>
      <c r="DZ156" s="939"/>
      <c r="EA156" s="939"/>
      <c r="EB156" s="939"/>
      <c r="EC156" s="939"/>
      <c r="ED156" s="939"/>
      <c r="EE156" s="939"/>
      <c r="EF156" s="939"/>
      <c r="EG156" s="939"/>
      <c r="EH156" s="939"/>
      <c r="EI156" s="939"/>
      <c r="EJ156" s="939"/>
      <c r="EK156" s="939"/>
      <c r="EL156" s="939"/>
      <c r="EM156" s="939"/>
      <c r="EN156" s="939"/>
      <c r="EO156" s="939"/>
      <c r="EP156" s="939"/>
      <c r="EQ156" s="939"/>
      <c r="ER156" s="939"/>
      <c r="ES156" s="939"/>
      <c r="ET156" s="939"/>
      <c r="EU156" s="939"/>
      <c r="EV156" s="939"/>
      <c r="EW156" s="939"/>
      <c r="EX156" s="939"/>
      <c r="EY156" s="939"/>
      <c r="EZ156" s="939"/>
      <c r="FA156" s="939"/>
      <c r="FB156" s="939"/>
      <c r="FC156" s="939"/>
      <c r="FD156" s="939"/>
      <c r="FE156" s="939"/>
      <c r="FF156" s="939"/>
      <c r="FG156" s="939"/>
      <c r="FH156" s="939"/>
      <c r="FI156" s="939"/>
      <c r="FJ156" s="939"/>
      <c r="FK156" s="939"/>
      <c r="FL156" s="939"/>
      <c r="FM156" s="939"/>
      <c r="FN156" s="939"/>
      <c r="FO156" s="939"/>
      <c r="FP156" s="939"/>
      <c r="FQ156" s="939"/>
      <c r="FR156" s="939"/>
      <c r="FS156" s="939"/>
      <c r="FT156" s="939"/>
      <c r="FU156" s="939"/>
      <c r="FV156" s="939"/>
      <c r="FW156" s="939"/>
      <c r="FX156" s="939"/>
      <c r="FY156" s="939"/>
      <c r="FZ156" s="939"/>
      <c r="GA156" s="939"/>
      <c r="GB156" s="939"/>
      <c r="GC156" s="939"/>
      <c r="GD156" s="939"/>
      <c r="GE156" s="939"/>
      <c r="GF156" s="939"/>
      <c r="GG156" s="939"/>
      <c r="GH156" s="939"/>
      <c r="GI156" s="939"/>
      <c r="GJ156" s="939"/>
      <c r="GK156" s="939"/>
      <c r="GL156" s="939"/>
      <c r="GM156" s="939"/>
      <c r="GN156" s="939"/>
      <c r="GO156" s="939"/>
      <c r="GP156" s="939"/>
      <c r="GQ156" s="939"/>
      <c r="GR156" s="939"/>
      <c r="GS156" s="939"/>
      <c r="GT156" s="939"/>
      <c r="GU156" s="939"/>
      <c r="GV156" s="939"/>
      <c r="GW156" s="939"/>
      <c r="GX156" s="939"/>
      <c r="GY156" s="939"/>
      <c r="GZ156" s="939"/>
      <c r="HA156" s="939"/>
      <c r="HB156" s="939"/>
      <c r="HC156" s="939"/>
      <c r="HD156" s="939"/>
      <c r="HE156" s="939"/>
      <c r="HF156" s="939"/>
      <c r="HG156" s="939"/>
      <c r="HH156" s="939"/>
      <c r="HI156" s="939"/>
      <c r="HJ156" s="939"/>
      <c r="HK156" s="939"/>
      <c r="HL156" s="939"/>
      <c r="HM156" s="939"/>
      <c r="HN156" s="939"/>
      <c r="HO156" s="939"/>
      <c r="HP156" s="939"/>
      <c r="HQ156" s="939"/>
      <c r="HR156" s="939"/>
      <c r="HS156" s="939"/>
      <c r="HT156" s="939"/>
      <c r="HU156" s="939"/>
      <c r="HV156" s="939"/>
      <c r="HW156" s="939"/>
      <c r="HX156" s="939"/>
      <c r="HY156" s="939"/>
      <c r="HZ156" s="939"/>
      <c r="IA156" s="939"/>
      <c r="IB156" s="939"/>
      <c r="IC156" s="939"/>
      <c r="ID156" s="939"/>
      <c r="IE156" s="939"/>
      <c r="IF156" s="939"/>
      <c r="IG156" s="939"/>
      <c r="IH156" s="939"/>
      <c r="II156" s="939"/>
      <c r="IJ156" s="939"/>
      <c r="IK156" s="939"/>
      <c r="IL156" s="939"/>
      <c r="IM156" s="939"/>
      <c r="IN156" s="939"/>
      <c r="IO156" s="939"/>
      <c r="IP156" s="939"/>
      <c r="IQ156" s="939"/>
      <c r="IR156" s="939"/>
      <c r="IS156" s="939"/>
      <c r="IT156" s="939"/>
      <c r="IU156" s="939"/>
      <c r="IV156" s="939"/>
      <c r="IW156" s="939"/>
      <c r="IX156" s="939"/>
      <c r="IY156" s="939"/>
      <c r="IZ156" s="939"/>
      <c r="JA156" s="939"/>
      <c r="JB156" s="939"/>
      <c r="JC156" s="939"/>
      <c r="JD156" s="939"/>
      <c r="JE156" s="939"/>
      <c r="JF156" s="939"/>
      <c r="JG156" s="939"/>
      <c r="JH156" s="939"/>
      <c r="JI156" s="939"/>
      <c r="JJ156" s="939"/>
      <c r="JK156" s="939"/>
      <c r="JL156" s="939"/>
      <c r="JM156" s="939"/>
      <c r="JN156" s="939"/>
      <c r="JO156" s="939"/>
      <c r="JP156" s="939"/>
      <c r="JQ156" s="939"/>
      <c r="JR156" s="939"/>
      <c r="JS156" s="939"/>
      <c r="JT156" s="939"/>
      <c r="JU156" s="939"/>
      <c r="JV156" s="939"/>
      <c r="JW156" s="939"/>
      <c r="JX156" s="939"/>
      <c r="JY156" s="939"/>
      <c r="JZ156" s="939"/>
      <c r="KA156" s="939"/>
      <c r="KB156" s="939"/>
      <c r="KC156" s="939"/>
      <c r="KD156" s="939"/>
      <c r="KE156" s="939"/>
      <c r="KF156" s="939"/>
      <c r="KG156" s="939"/>
      <c r="KH156" s="939"/>
      <c r="KI156" s="939"/>
      <c r="KJ156" s="939"/>
      <c r="KK156" s="939"/>
      <c r="KL156" s="939"/>
      <c r="KM156" s="939"/>
      <c r="KN156" s="939"/>
      <c r="KO156" s="939"/>
      <c r="KP156" s="939"/>
      <c r="KQ156" s="939"/>
      <c r="KR156" s="939"/>
      <c r="KS156" s="939"/>
      <c r="KT156" s="939"/>
      <c r="KU156" s="939"/>
      <c r="KV156" s="939"/>
      <c r="KW156" s="939"/>
      <c r="KX156" s="939"/>
      <c r="KY156" s="939"/>
      <c r="KZ156" s="939"/>
      <c r="LA156" s="939"/>
      <c r="LB156" s="939"/>
      <c r="LC156" s="939"/>
      <c r="LD156" s="939"/>
      <c r="LE156" s="939"/>
      <c r="LF156" s="939"/>
      <c r="LG156" s="939"/>
      <c r="LH156" s="939"/>
      <c r="LI156" s="939"/>
      <c r="LJ156" s="939"/>
      <c r="LK156" s="939"/>
      <c r="LL156" s="939"/>
      <c r="LM156" s="939"/>
      <c r="LN156" s="939"/>
      <c r="LO156" s="939"/>
      <c r="LP156" s="939"/>
      <c r="LQ156" s="939"/>
      <c r="LR156" s="939"/>
      <c r="LS156" s="939"/>
      <c r="LT156" s="939"/>
      <c r="LU156" s="939"/>
      <c r="LV156" s="939"/>
      <c r="LW156" s="939"/>
      <c r="LX156" s="939"/>
      <c r="LY156" s="939"/>
      <c r="LZ156" s="939"/>
      <c r="MA156" s="939"/>
      <c r="MB156" s="939"/>
      <c r="MC156" s="939"/>
      <c r="MD156" s="939"/>
      <c r="ME156" s="939"/>
      <c r="MF156" s="939"/>
      <c r="MG156" s="939"/>
      <c r="MH156" s="939"/>
      <c r="MI156" s="939"/>
      <c r="MJ156" s="939"/>
      <c r="MK156" s="939"/>
      <c r="ML156" s="939"/>
      <c r="MM156" s="939"/>
      <c r="MN156" s="939"/>
      <c r="MO156" s="939"/>
      <c r="MP156" s="939"/>
      <c r="MQ156" s="939"/>
      <c r="MR156" s="939"/>
      <c r="MS156" s="939"/>
      <c r="MT156" s="939"/>
      <c r="MU156" s="939"/>
      <c r="MV156" s="939"/>
      <c r="MW156" s="939"/>
      <c r="MX156" s="939"/>
      <c r="MY156" s="939"/>
      <c r="MZ156" s="939"/>
      <c r="NA156" s="939"/>
      <c r="NB156" s="939"/>
      <c r="NC156" s="939"/>
      <c r="ND156" s="939"/>
      <c r="NE156" s="939"/>
      <c r="NF156" s="939"/>
      <c r="NG156" s="939"/>
      <c r="NH156" s="939"/>
      <c r="NI156" s="939"/>
      <c r="NJ156" s="939"/>
      <c r="NK156" s="939"/>
      <c r="NL156" s="939"/>
      <c r="NM156" s="939"/>
      <c r="NN156" s="939"/>
    </row>
    <row r="157" spans="1:378" s="958" customFormat="1" ht="18.5" hidden="1" outlineLevel="1">
      <c r="A157" s="987" t="str">
        <f t="shared" ref="A157:A176" si="5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8.15</v>
      </c>
      <c r="B157" s="940" t="s">
        <v>1501</v>
      </c>
      <c r="C157" s="1027"/>
      <c r="D157" s="941">
        <v>-5</v>
      </c>
      <c r="E157" s="935"/>
      <c r="F157" s="959">
        <f>G155+D157</f>
        <v>46206</v>
      </c>
      <c r="G157" s="960">
        <f>IF(ISBLANK(F157)," - ",IF(H157=0,F157,WORKDAY.INTL(F157,H157,1,Data!$C$3:$C$57)))</f>
        <v>46209</v>
      </c>
      <c r="H157" s="936">
        <v>1</v>
      </c>
      <c r="I157" s="937">
        <v>0</v>
      </c>
      <c r="J157" s="937">
        <f t="shared" ca="1" si="56"/>
        <v>0</v>
      </c>
      <c r="K157" s="938"/>
      <c r="L157" s="955"/>
      <c r="M157" s="955"/>
      <c r="N157" s="968"/>
      <c r="O157" s="939"/>
      <c r="P157" s="939"/>
      <c r="Q157" s="939"/>
      <c r="R157" s="939"/>
      <c r="S157" s="939"/>
      <c r="T157" s="939"/>
      <c r="U157" s="939"/>
      <c r="V157" s="939"/>
      <c r="W157" s="939"/>
      <c r="X157" s="939"/>
      <c r="Y157" s="939"/>
      <c r="Z157" s="939"/>
      <c r="AA157" s="939"/>
      <c r="AB157" s="939"/>
      <c r="AC157" s="939"/>
      <c r="AD157" s="939"/>
      <c r="AE157" s="939"/>
      <c r="AF157" s="939"/>
      <c r="AG157" s="939"/>
      <c r="AH157" s="939"/>
      <c r="AI157" s="939"/>
      <c r="AJ157" s="939"/>
      <c r="AK157" s="939"/>
      <c r="AL157" s="939"/>
      <c r="AM157" s="939"/>
      <c r="AN157" s="939"/>
      <c r="AO157" s="939"/>
      <c r="AP157" s="939"/>
      <c r="AQ157" s="939"/>
      <c r="AR157" s="939"/>
      <c r="AS157" s="939"/>
      <c r="AT157" s="939"/>
      <c r="AU157" s="939"/>
      <c r="AV157" s="939"/>
      <c r="AW157" s="939"/>
      <c r="AX157" s="939"/>
      <c r="AY157" s="939"/>
      <c r="AZ157" s="939"/>
      <c r="BA157" s="939"/>
      <c r="BB157" s="939"/>
      <c r="BC157" s="939"/>
      <c r="BD157" s="939"/>
      <c r="BE157" s="939"/>
      <c r="BF157" s="939"/>
      <c r="BG157" s="939"/>
      <c r="BH157" s="939"/>
      <c r="BI157" s="939"/>
      <c r="BJ157" s="939"/>
      <c r="BK157" s="939"/>
      <c r="BL157" s="939"/>
      <c r="BM157" s="939"/>
      <c r="BN157" s="939"/>
      <c r="BO157" s="939"/>
      <c r="BP157" s="939"/>
      <c r="BQ157" s="939"/>
      <c r="BR157" s="939"/>
      <c r="BS157" s="939"/>
      <c r="BT157" s="939"/>
      <c r="BU157" s="939"/>
      <c r="BV157" s="939"/>
      <c r="BW157" s="939"/>
      <c r="BX157" s="939"/>
      <c r="BY157" s="939"/>
      <c r="BZ157" s="939"/>
      <c r="CA157" s="939"/>
      <c r="CB157" s="939"/>
      <c r="CC157" s="939"/>
      <c r="CD157" s="939"/>
      <c r="CE157" s="939"/>
      <c r="CF157" s="939"/>
      <c r="CG157" s="939"/>
      <c r="CH157" s="939"/>
      <c r="CI157" s="939"/>
      <c r="CJ157" s="939"/>
      <c r="CK157" s="939"/>
      <c r="CL157" s="939"/>
      <c r="CM157" s="939"/>
      <c r="CN157" s="939"/>
      <c r="CO157" s="939"/>
      <c r="CP157" s="939"/>
      <c r="CQ157" s="939"/>
      <c r="CR157" s="939"/>
      <c r="CS157" s="939"/>
      <c r="CT157" s="939"/>
      <c r="CU157" s="939"/>
      <c r="CV157" s="939"/>
      <c r="CW157" s="939"/>
      <c r="CX157" s="939"/>
      <c r="CY157" s="939"/>
      <c r="CZ157" s="939"/>
      <c r="DA157" s="939"/>
      <c r="DB157" s="939"/>
      <c r="DC157" s="939"/>
      <c r="DD157" s="939"/>
      <c r="DE157" s="939"/>
      <c r="DF157" s="939"/>
      <c r="DG157" s="939"/>
      <c r="DH157" s="939"/>
      <c r="DI157" s="939"/>
      <c r="DJ157" s="939"/>
      <c r="DK157" s="939"/>
      <c r="DL157" s="939"/>
      <c r="DM157" s="939"/>
      <c r="DN157" s="939"/>
      <c r="DO157" s="939"/>
      <c r="DP157" s="939"/>
      <c r="DQ157" s="939"/>
      <c r="DR157" s="939"/>
      <c r="DS157" s="939"/>
      <c r="DT157" s="939"/>
      <c r="DU157" s="939"/>
      <c r="DV157" s="939"/>
      <c r="DW157" s="939"/>
      <c r="DX157" s="939"/>
      <c r="DY157" s="939"/>
      <c r="DZ157" s="939"/>
      <c r="EA157" s="939"/>
      <c r="EB157" s="939"/>
      <c r="EC157" s="939"/>
      <c r="ED157" s="939"/>
      <c r="EE157" s="939"/>
      <c r="EF157" s="939"/>
      <c r="EG157" s="939"/>
      <c r="EH157" s="939"/>
      <c r="EI157" s="939"/>
      <c r="EJ157" s="939"/>
      <c r="EK157" s="939"/>
      <c r="EL157" s="939"/>
      <c r="EM157" s="939"/>
      <c r="EN157" s="939"/>
      <c r="EO157" s="939"/>
      <c r="EP157" s="939"/>
      <c r="EQ157" s="939"/>
      <c r="ER157" s="939"/>
      <c r="ES157" s="939"/>
      <c r="ET157" s="939"/>
      <c r="EU157" s="939"/>
      <c r="EV157" s="939"/>
      <c r="EW157" s="939"/>
      <c r="EX157" s="939"/>
      <c r="EY157" s="939"/>
      <c r="EZ157" s="939"/>
      <c r="FA157" s="939"/>
      <c r="FB157" s="939"/>
      <c r="FC157" s="939"/>
      <c r="FD157" s="939"/>
      <c r="FE157" s="939"/>
      <c r="FF157" s="939"/>
      <c r="FG157" s="939"/>
      <c r="FH157" s="939"/>
      <c r="FI157" s="939"/>
      <c r="FJ157" s="939"/>
      <c r="FK157" s="939"/>
      <c r="FL157" s="939"/>
      <c r="FM157" s="939"/>
      <c r="FN157" s="939"/>
      <c r="FO157" s="939"/>
      <c r="FP157" s="939"/>
      <c r="FQ157" s="939"/>
      <c r="FR157" s="939"/>
      <c r="FS157" s="939"/>
      <c r="FT157" s="939"/>
      <c r="FU157" s="939"/>
      <c r="FV157" s="939"/>
      <c r="FW157" s="939"/>
      <c r="FX157" s="939"/>
      <c r="FY157" s="939"/>
      <c r="FZ157" s="939"/>
      <c r="GA157" s="939"/>
      <c r="GB157" s="939"/>
      <c r="GC157" s="939"/>
      <c r="GD157" s="939"/>
      <c r="GE157" s="939"/>
      <c r="GF157" s="939"/>
      <c r="GG157" s="939"/>
      <c r="GH157" s="939"/>
      <c r="GI157" s="939"/>
      <c r="GJ157" s="939"/>
      <c r="GK157" s="939"/>
      <c r="GL157" s="939"/>
      <c r="GM157" s="939"/>
      <c r="GN157" s="939"/>
      <c r="GO157" s="939"/>
      <c r="GP157" s="939"/>
      <c r="GQ157" s="939"/>
      <c r="GR157" s="939"/>
      <c r="GS157" s="939"/>
      <c r="GT157" s="939"/>
      <c r="GU157" s="939"/>
      <c r="GV157" s="939"/>
      <c r="GW157" s="939"/>
      <c r="GX157" s="939"/>
      <c r="GY157" s="939"/>
      <c r="GZ157" s="939"/>
      <c r="HA157" s="939"/>
      <c r="HB157" s="939"/>
      <c r="HC157" s="939"/>
      <c r="HD157" s="939"/>
      <c r="HE157" s="939"/>
      <c r="HF157" s="939"/>
      <c r="HG157" s="939"/>
      <c r="HH157" s="939"/>
      <c r="HI157" s="939"/>
      <c r="HJ157" s="939"/>
      <c r="HK157" s="939"/>
      <c r="HL157" s="939"/>
      <c r="HM157" s="939"/>
      <c r="HN157" s="939"/>
      <c r="HO157" s="939"/>
      <c r="HP157" s="939"/>
      <c r="HQ157" s="939"/>
      <c r="HR157" s="939"/>
      <c r="HS157" s="939"/>
      <c r="HT157" s="939"/>
      <c r="HU157" s="939"/>
      <c r="HV157" s="939"/>
      <c r="HW157" s="939"/>
      <c r="HX157" s="939"/>
      <c r="HY157" s="939"/>
      <c r="HZ157" s="939"/>
      <c r="IA157" s="939"/>
      <c r="IB157" s="939"/>
      <c r="IC157" s="939"/>
      <c r="ID157" s="939"/>
      <c r="IE157" s="939"/>
      <c r="IF157" s="939"/>
      <c r="IG157" s="939"/>
      <c r="IH157" s="939"/>
      <c r="II157" s="939"/>
      <c r="IJ157" s="939"/>
      <c r="IK157" s="939"/>
      <c r="IL157" s="939"/>
      <c r="IM157" s="939"/>
      <c r="IN157" s="939"/>
      <c r="IO157" s="939"/>
      <c r="IP157" s="939"/>
      <c r="IQ157" s="939"/>
      <c r="IR157" s="939"/>
      <c r="IS157" s="939"/>
      <c r="IT157" s="939"/>
      <c r="IU157" s="939"/>
      <c r="IV157" s="939"/>
      <c r="IW157" s="939"/>
      <c r="IX157" s="939"/>
      <c r="IY157" s="939"/>
      <c r="IZ157" s="939"/>
      <c r="JA157" s="939"/>
      <c r="JB157" s="939"/>
      <c r="JC157" s="939"/>
      <c r="JD157" s="939"/>
      <c r="JE157" s="939"/>
      <c r="JF157" s="939"/>
      <c r="JG157" s="939"/>
      <c r="JH157" s="939"/>
      <c r="JI157" s="939"/>
      <c r="JJ157" s="939"/>
      <c r="JK157" s="939"/>
      <c r="JL157" s="939"/>
      <c r="JM157" s="939"/>
      <c r="JN157" s="939"/>
      <c r="JO157" s="939"/>
      <c r="JP157" s="939"/>
      <c r="JQ157" s="939"/>
      <c r="JR157" s="939"/>
      <c r="JS157" s="939"/>
      <c r="JT157" s="939"/>
      <c r="JU157" s="939"/>
      <c r="JV157" s="939"/>
      <c r="JW157" s="939"/>
      <c r="JX157" s="939"/>
      <c r="JY157" s="939"/>
      <c r="JZ157" s="939"/>
      <c r="KA157" s="939"/>
      <c r="KB157" s="939"/>
      <c r="KC157" s="939"/>
      <c r="KD157" s="939"/>
      <c r="KE157" s="939"/>
      <c r="KF157" s="939"/>
      <c r="KG157" s="939"/>
      <c r="KH157" s="939"/>
      <c r="KI157" s="939"/>
      <c r="KJ157" s="939"/>
      <c r="KK157" s="939"/>
      <c r="KL157" s="939"/>
      <c r="KM157" s="939"/>
      <c r="KN157" s="939"/>
      <c r="KO157" s="939"/>
      <c r="KP157" s="939"/>
      <c r="KQ157" s="939"/>
      <c r="KR157" s="939"/>
      <c r="KS157" s="939"/>
      <c r="KT157" s="939"/>
      <c r="KU157" s="939"/>
      <c r="KV157" s="939"/>
      <c r="KW157" s="939"/>
      <c r="KX157" s="939"/>
      <c r="KY157" s="939"/>
      <c r="KZ157" s="939"/>
      <c r="LA157" s="939"/>
      <c r="LB157" s="939"/>
      <c r="LC157" s="939"/>
      <c r="LD157" s="939"/>
      <c r="LE157" s="939"/>
      <c r="LF157" s="939"/>
      <c r="LG157" s="939"/>
      <c r="LH157" s="939"/>
      <c r="LI157" s="939"/>
      <c r="LJ157" s="939"/>
      <c r="LK157" s="939"/>
      <c r="LL157" s="939"/>
      <c r="LM157" s="939"/>
      <c r="LN157" s="939"/>
      <c r="LO157" s="939"/>
      <c r="LP157" s="939"/>
      <c r="LQ157" s="939"/>
      <c r="LR157" s="939"/>
      <c r="LS157" s="939"/>
      <c r="LT157" s="939"/>
      <c r="LU157" s="939"/>
      <c r="LV157" s="939"/>
      <c r="LW157" s="939"/>
      <c r="LX157" s="939"/>
      <c r="LY157" s="939"/>
      <c r="LZ157" s="939"/>
      <c r="MA157" s="939"/>
      <c r="MB157" s="939"/>
      <c r="MC157" s="939"/>
      <c r="MD157" s="939"/>
      <c r="ME157" s="939"/>
      <c r="MF157" s="939"/>
      <c r="MG157" s="939"/>
      <c r="MH157" s="939"/>
      <c r="MI157" s="939"/>
      <c r="MJ157" s="939"/>
      <c r="MK157" s="939"/>
      <c r="ML157" s="939"/>
      <c r="MM157" s="939"/>
      <c r="MN157" s="939"/>
      <c r="MO157" s="939"/>
      <c r="MP157" s="939"/>
      <c r="MQ157" s="939"/>
      <c r="MR157" s="939"/>
      <c r="MS157" s="939"/>
      <c r="MT157" s="939"/>
      <c r="MU157" s="939"/>
      <c r="MV157" s="939"/>
      <c r="MW157" s="939"/>
      <c r="MX157" s="939"/>
      <c r="MY157" s="939"/>
      <c r="MZ157" s="939"/>
      <c r="NA157" s="939"/>
      <c r="NB157" s="939"/>
      <c r="NC157" s="939"/>
      <c r="ND157" s="939"/>
      <c r="NE157" s="939"/>
      <c r="NF157" s="939"/>
      <c r="NG157" s="939"/>
      <c r="NH157" s="939"/>
      <c r="NI157" s="939"/>
      <c r="NJ157" s="939"/>
      <c r="NK157" s="939"/>
      <c r="NL157" s="939"/>
      <c r="NM157" s="939"/>
      <c r="NN157" s="939"/>
    </row>
    <row r="158" spans="1:378" s="958" customFormat="1" ht="18.5" hidden="1" outlineLevel="1">
      <c r="A158" s="987" t="str">
        <f t="shared" si="58"/>
        <v>8.16</v>
      </c>
      <c r="B158" s="940" t="s">
        <v>1502</v>
      </c>
      <c r="C158" s="1027"/>
      <c r="D158" s="941"/>
      <c r="E158" s="935"/>
      <c r="F158" s="959">
        <f>G152+D158</f>
        <v>46223</v>
      </c>
      <c r="G158" s="960">
        <f>IF(ISBLANK(F158)," - ",IF(H158=0,F158,WORKDAY.INTL(F158,H158,1,Data!$C$3:$C$57)))</f>
        <v>46248</v>
      </c>
      <c r="H158" s="936">
        <v>18</v>
      </c>
      <c r="I158" s="937">
        <v>0</v>
      </c>
      <c r="J158" s="937">
        <f t="shared" ca="1" si="56"/>
        <v>0</v>
      </c>
      <c r="K158" s="938"/>
      <c r="L158" s="955"/>
      <c r="M158" s="955"/>
      <c r="N158" s="968"/>
      <c r="O158" s="939"/>
      <c r="P158" s="939"/>
      <c r="Q158" s="939"/>
      <c r="R158" s="939"/>
      <c r="S158" s="939"/>
      <c r="T158" s="939"/>
      <c r="U158" s="939"/>
      <c r="V158" s="939"/>
      <c r="W158" s="939"/>
      <c r="X158" s="939"/>
      <c r="Y158" s="939"/>
      <c r="Z158" s="939"/>
      <c r="AA158" s="939"/>
      <c r="AB158" s="939"/>
      <c r="AC158" s="939"/>
      <c r="AD158" s="939"/>
      <c r="AE158" s="939"/>
      <c r="AF158" s="939"/>
      <c r="AG158" s="939"/>
      <c r="AH158" s="939"/>
      <c r="AI158" s="939"/>
      <c r="AJ158" s="939"/>
      <c r="AK158" s="939"/>
      <c r="AL158" s="939"/>
      <c r="AM158" s="939"/>
      <c r="AN158" s="939"/>
      <c r="AO158" s="939"/>
      <c r="AP158" s="939"/>
      <c r="AQ158" s="939"/>
      <c r="AR158" s="939"/>
      <c r="AS158" s="939"/>
      <c r="AT158" s="939"/>
      <c r="AU158" s="939"/>
      <c r="AV158" s="939"/>
      <c r="AW158" s="939"/>
      <c r="AX158" s="939"/>
      <c r="AY158" s="939"/>
      <c r="AZ158" s="939"/>
      <c r="BA158" s="939"/>
      <c r="BB158" s="939"/>
      <c r="BC158" s="939"/>
      <c r="BD158" s="939"/>
      <c r="BE158" s="939"/>
      <c r="BF158" s="939"/>
      <c r="BG158" s="939"/>
      <c r="BH158" s="939"/>
      <c r="BI158" s="939"/>
      <c r="BJ158" s="939"/>
      <c r="BK158" s="939"/>
      <c r="BL158" s="939"/>
      <c r="BM158" s="939"/>
      <c r="BN158" s="939"/>
      <c r="BO158" s="939"/>
      <c r="BP158" s="939"/>
      <c r="BQ158" s="939"/>
      <c r="BR158" s="939"/>
      <c r="BS158" s="939"/>
      <c r="BT158" s="939"/>
      <c r="BU158" s="939"/>
      <c r="BV158" s="939"/>
      <c r="BW158" s="939"/>
      <c r="BX158" s="939"/>
      <c r="BY158" s="939"/>
      <c r="BZ158" s="939"/>
      <c r="CA158" s="939"/>
      <c r="CB158" s="939"/>
      <c r="CC158" s="939"/>
      <c r="CD158" s="939"/>
      <c r="CE158" s="939"/>
      <c r="CF158" s="939"/>
      <c r="CG158" s="939"/>
      <c r="CH158" s="939"/>
      <c r="CI158" s="939"/>
      <c r="CJ158" s="939"/>
      <c r="CK158" s="939"/>
      <c r="CL158" s="939"/>
      <c r="CM158" s="939"/>
      <c r="CN158" s="939"/>
      <c r="CO158" s="939"/>
      <c r="CP158" s="939"/>
      <c r="CQ158" s="939"/>
      <c r="CR158" s="939"/>
      <c r="CS158" s="939"/>
      <c r="CT158" s="939"/>
      <c r="CU158" s="939"/>
      <c r="CV158" s="939"/>
      <c r="CW158" s="939"/>
      <c r="CX158" s="939"/>
      <c r="CY158" s="939"/>
      <c r="CZ158" s="939"/>
      <c r="DA158" s="939"/>
      <c r="DB158" s="939"/>
      <c r="DC158" s="939"/>
      <c r="DD158" s="939"/>
      <c r="DE158" s="939"/>
      <c r="DF158" s="939"/>
      <c r="DG158" s="939"/>
      <c r="DH158" s="939"/>
      <c r="DI158" s="939"/>
      <c r="DJ158" s="939"/>
      <c r="DK158" s="939"/>
      <c r="DL158" s="939"/>
      <c r="DM158" s="939"/>
      <c r="DN158" s="939"/>
      <c r="DO158" s="939"/>
      <c r="DP158" s="939"/>
      <c r="DQ158" s="939"/>
      <c r="DR158" s="939"/>
      <c r="DS158" s="939"/>
      <c r="DT158" s="939"/>
      <c r="DU158" s="939"/>
      <c r="DV158" s="939"/>
      <c r="DW158" s="939"/>
      <c r="DX158" s="939"/>
      <c r="DY158" s="939"/>
      <c r="DZ158" s="939"/>
      <c r="EA158" s="939"/>
      <c r="EB158" s="939"/>
      <c r="EC158" s="939"/>
      <c r="ED158" s="939"/>
      <c r="EE158" s="939"/>
      <c r="EF158" s="939"/>
      <c r="EG158" s="939"/>
      <c r="EH158" s="939"/>
      <c r="EI158" s="939"/>
      <c r="EJ158" s="939"/>
      <c r="EK158" s="939"/>
      <c r="EL158" s="939"/>
      <c r="EM158" s="939"/>
      <c r="EN158" s="939"/>
      <c r="EO158" s="939"/>
      <c r="EP158" s="939"/>
      <c r="EQ158" s="939"/>
      <c r="ER158" s="939"/>
      <c r="ES158" s="939"/>
      <c r="ET158" s="939"/>
      <c r="EU158" s="939"/>
      <c r="EV158" s="939"/>
      <c r="EW158" s="939"/>
      <c r="EX158" s="939"/>
      <c r="EY158" s="939"/>
      <c r="EZ158" s="939"/>
      <c r="FA158" s="939"/>
      <c r="FB158" s="939"/>
      <c r="FC158" s="939"/>
      <c r="FD158" s="939"/>
      <c r="FE158" s="939"/>
      <c r="FF158" s="939"/>
      <c r="FG158" s="939"/>
      <c r="FH158" s="939"/>
      <c r="FI158" s="939"/>
      <c r="FJ158" s="939"/>
      <c r="FK158" s="939"/>
      <c r="FL158" s="939"/>
      <c r="FM158" s="939"/>
      <c r="FN158" s="939"/>
      <c r="FO158" s="939"/>
      <c r="FP158" s="939"/>
      <c r="FQ158" s="939"/>
      <c r="FR158" s="939"/>
      <c r="FS158" s="939"/>
      <c r="FT158" s="939"/>
      <c r="FU158" s="939"/>
      <c r="FV158" s="939"/>
      <c r="FW158" s="939"/>
      <c r="FX158" s="939"/>
      <c r="FY158" s="939"/>
      <c r="FZ158" s="939"/>
      <c r="GA158" s="939"/>
      <c r="GB158" s="939"/>
      <c r="GC158" s="939"/>
      <c r="GD158" s="939"/>
      <c r="GE158" s="939"/>
      <c r="GF158" s="939"/>
      <c r="GG158" s="939"/>
      <c r="GH158" s="939"/>
      <c r="GI158" s="939"/>
      <c r="GJ158" s="939"/>
      <c r="GK158" s="939"/>
      <c r="GL158" s="939"/>
      <c r="GM158" s="939"/>
      <c r="GN158" s="939"/>
      <c r="GO158" s="939"/>
      <c r="GP158" s="939"/>
      <c r="GQ158" s="939"/>
      <c r="GR158" s="939"/>
      <c r="GS158" s="939"/>
      <c r="GT158" s="939"/>
      <c r="GU158" s="939"/>
      <c r="GV158" s="939"/>
      <c r="GW158" s="939"/>
      <c r="GX158" s="939"/>
      <c r="GY158" s="939"/>
      <c r="GZ158" s="939"/>
      <c r="HA158" s="939"/>
      <c r="HB158" s="939"/>
      <c r="HC158" s="939"/>
      <c r="HD158" s="939"/>
      <c r="HE158" s="939"/>
      <c r="HF158" s="939"/>
      <c r="HG158" s="939"/>
      <c r="HH158" s="939"/>
      <c r="HI158" s="939"/>
      <c r="HJ158" s="939"/>
      <c r="HK158" s="939"/>
      <c r="HL158" s="939"/>
      <c r="HM158" s="939"/>
      <c r="HN158" s="939"/>
      <c r="HO158" s="939"/>
      <c r="HP158" s="939"/>
      <c r="HQ158" s="939"/>
      <c r="HR158" s="939"/>
      <c r="HS158" s="939"/>
      <c r="HT158" s="939"/>
      <c r="HU158" s="939"/>
      <c r="HV158" s="939"/>
      <c r="HW158" s="939"/>
      <c r="HX158" s="939"/>
      <c r="HY158" s="939"/>
      <c r="HZ158" s="939"/>
      <c r="IA158" s="939"/>
      <c r="IB158" s="939"/>
      <c r="IC158" s="939"/>
      <c r="ID158" s="939"/>
      <c r="IE158" s="939"/>
      <c r="IF158" s="939"/>
      <c r="IG158" s="939"/>
      <c r="IH158" s="939"/>
      <c r="II158" s="939"/>
      <c r="IJ158" s="939"/>
      <c r="IK158" s="939"/>
      <c r="IL158" s="939"/>
      <c r="IM158" s="939"/>
      <c r="IN158" s="939"/>
      <c r="IO158" s="939"/>
      <c r="IP158" s="939"/>
      <c r="IQ158" s="939"/>
      <c r="IR158" s="939"/>
      <c r="IS158" s="939"/>
      <c r="IT158" s="939"/>
      <c r="IU158" s="939"/>
      <c r="IV158" s="939"/>
      <c r="IW158" s="939"/>
      <c r="IX158" s="939"/>
      <c r="IY158" s="939"/>
      <c r="IZ158" s="939"/>
      <c r="JA158" s="939"/>
      <c r="JB158" s="939"/>
      <c r="JC158" s="939"/>
      <c r="JD158" s="939"/>
      <c r="JE158" s="939"/>
      <c r="JF158" s="939"/>
      <c r="JG158" s="939"/>
      <c r="JH158" s="939"/>
      <c r="JI158" s="939"/>
      <c r="JJ158" s="939"/>
      <c r="JK158" s="939"/>
      <c r="JL158" s="939"/>
      <c r="JM158" s="939"/>
      <c r="JN158" s="939"/>
      <c r="JO158" s="939"/>
      <c r="JP158" s="939"/>
      <c r="JQ158" s="939"/>
      <c r="JR158" s="939"/>
      <c r="JS158" s="939"/>
      <c r="JT158" s="939"/>
      <c r="JU158" s="939"/>
      <c r="JV158" s="939"/>
      <c r="JW158" s="939"/>
      <c r="JX158" s="939"/>
      <c r="JY158" s="939"/>
      <c r="JZ158" s="939"/>
      <c r="KA158" s="939"/>
      <c r="KB158" s="939"/>
      <c r="KC158" s="939"/>
      <c r="KD158" s="939"/>
      <c r="KE158" s="939"/>
      <c r="KF158" s="939"/>
      <c r="KG158" s="939"/>
      <c r="KH158" s="939"/>
      <c r="KI158" s="939"/>
      <c r="KJ158" s="939"/>
      <c r="KK158" s="939"/>
      <c r="KL158" s="939"/>
      <c r="KM158" s="939"/>
      <c r="KN158" s="939"/>
      <c r="KO158" s="939"/>
      <c r="KP158" s="939"/>
      <c r="KQ158" s="939"/>
      <c r="KR158" s="939"/>
      <c r="KS158" s="939"/>
      <c r="KT158" s="939"/>
      <c r="KU158" s="939"/>
      <c r="KV158" s="939"/>
      <c r="KW158" s="939"/>
      <c r="KX158" s="939"/>
      <c r="KY158" s="939"/>
      <c r="KZ158" s="939"/>
      <c r="LA158" s="939"/>
      <c r="LB158" s="939"/>
      <c r="LC158" s="939"/>
      <c r="LD158" s="939"/>
      <c r="LE158" s="939"/>
      <c r="LF158" s="939"/>
      <c r="LG158" s="939"/>
      <c r="LH158" s="939"/>
      <c r="LI158" s="939"/>
      <c r="LJ158" s="939"/>
      <c r="LK158" s="939"/>
      <c r="LL158" s="939"/>
      <c r="LM158" s="939"/>
      <c r="LN158" s="939"/>
      <c r="LO158" s="939"/>
      <c r="LP158" s="939"/>
      <c r="LQ158" s="939"/>
      <c r="LR158" s="939"/>
      <c r="LS158" s="939"/>
      <c r="LT158" s="939"/>
      <c r="LU158" s="939"/>
      <c r="LV158" s="939"/>
      <c r="LW158" s="939"/>
      <c r="LX158" s="939"/>
      <c r="LY158" s="939"/>
      <c r="LZ158" s="939"/>
      <c r="MA158" s="939"/>
      <c r="MB158" s="939"/>
      <c r="MC158" s="939"/>
      <c r="MD158" s="939"/>
      <c r="ME158" s="939"/>
      <c r="MF158" s="939"/>
      <c r="MG158" s="939"/>
      <c r="MH158" s="939"/>
      <c r="MI158" s="939"/>
      <c r="MJ158" s="939"/>
      <c r="MK158" s="939"/>
      <c r="ML158" s="939"/>
      <c r="MM158" s="939"/>
      <c r="MN158" s="939"/>
      <c r="MO158" s="939"/>
      <c r="MP158" s="939"/>
      <c r="MQ158" s="939"/>
      <c r="MR158" s="939"/>
      <c r="MS158" s="939"/>
      <c r="MT158" s="939"/>
      <c r="MU158" s="939"/>
      <c r="MV158" s="939"/>
      <c r="MW158" s="939"/>
      <c r="MX158" s="939"/>
      <c r="MY158" s="939"/>
      <c r="MZ158" s="939"/>
      <c r="NA158" s="939"/>
      <c r="NB158" s="939"/>
      <c r="NC158" s="939"/>
      <c r="ND158" s="939"/>
      <c r="NE158" s="939"/>
      <c r="NF158" s="939"/>
      <c r="NG158" s="939"/>
      <c r="NH158" s="939"/>
      <c r="NI158" s="939"/>
      <c r="NJ158" s="939"/>
      <c r="NK158" s="939"/>
      <c r="NL158" s="939"/>
      <c r="NM158" s="939"/>
      <c r="NN158" s="939"/>
    </row>
    <row r="159" spans="1:378" s="980" customFormat="1" ht="18.5" hidden="1" outlineLevel="1">
      <c r="A159" s="988" t="str">
        <f t="shared" si="58"/>
        <v>8.17</v>
      </c>
      <c r="B159" s="949" t="s">
        <v>672</v>
      </c>
      <c r="C159" s="1028"/>
      <c r="D159" s="950"/>
      <c r="E159" s="951"/>
      <c r="F159" s="961">
        <f>G158+D159</f>
        <v>46248</v>
      </c>
      <c r="G159" s="962">
        <f>IF(ISBLANK(F159)," - ",IF(H159=0,F159,WORKDAY.INTL(F159,H159,1,Data!$C$3:$C$57)))</f>
        <v>46251</v>
      </c>
      <c r="H159" s="952">
        <v>1</v>
      </c>
      <c r="I159" s="953">
        <v>0</v>
      </c>
      <c r="J159" s="953">
        <f t="shared" ca="1" si="56"/>
        <v>0</v>
      </c>
      <c r="K159" s="954"/>
      <c r="L159" s="978"/>
      <c r="M159" s="978"/>
      <c r="N159" s="979"/>
      <c r="O159" s="948"/>
      <c r="P159" s="948"/>
      <c r="Q159" s="948"/>
      <c r="R159" s="948"/>
      <c r="S159" s="948"/>
      <c r="T159" s="948"/>
      <c r="U159" s="948"/>
      <c r="V159" s="948"/>
      <c r="W159" s="948"/>
      <c r="X159" s="948"/>
      <c r="Y159" s="948"/>
      <c r="Z159" s="948"/>
      <c r="AA159" s="948"/>
      <c r="AB159" s="948"/>
      <c r="AC159" s="948"/>
      <c r="AD159" s="948"/>
      <c r="AE159" s="948"/>
      <c r="AF159" s="948"/>
      <c r="AG159" s="948"/>
      <c r="AH159" s="948"/>
      <c r="AI159" s="948"/>
      <c r="AJ159" s="948"/>
      <c r="AK159" s="948"/>
      <c r="AL159" s="948"/>
      <c r="AM159" s="948"/>
      <c r="AN159" s="948"/>
      <c r="AO159" s="948"/>
      <c r="AP159" s="948"/>
      <c r="AQ159" s="948"/>
      <c r="AR159" s="948"/>
      <c r="AS159" s="948"/>
      <c r="AT159" s="948"/>
      <c r="AU159" s="948"/>
      <c r="AV159" s="948"/>
      <c r="AW159" s="948"/>
      <c r="AX159" s="948"/>
      <c r="AY159" s="948"/>
      <c r="AZ159" s="948"/>
      <c r="BA159" s="948"/>
      <c r="BB159" s="948"/>
      <c r="BC159" s="948"/>
      <c r="BD159" s="948"/>
      <c r="BE159" s="948"/>
      <c r="BF159" s="948"/>
      <c r="BG159" s="948"/>
      <c r="BH159" s="948"/>
      <c r="BI159" s="948"/>
      <c r="BJ159" s="948"/>
      <c r="BK159" s="948"/>
      <c r="BL159" s="948"/>
      <c r="BM159" s="948"/>
      <c r="BN159" s="948"/>
      <c r="BO159" s="948"/>
      <c r="BP159" s="948"/>
      <c r="BQ159" s="948"/>
      <c r="BR159" s="948"/>
      <c r="BS159" s="948"/>
      <c r="BT159" s="948"/>
      <c r="BU159" s="948"/>
      <c r="BV159" s="948"/>
      <c r="BW159" s="948"/>
      <c r="BX159" s="948"/>
      <c r="BY159" s="948"/>
      <c r="BZ159" s="948"/>
      <c r="CA159" s="948"/>
      <c r="CB159" s="948"/>
      <c r="CC159" s="948"/>
      <c r="CD159" s="948"/>
      <c r="CE159" s="948"/>
      <c r="CF159" s="948"/>
      <c r="CG159" s="948"/>
      <c r="CH159" s="948"/>
      <c r="CI159" s="948"/>
      <c r="CJ159" s="948"/>
      <c r="CK159" s="948"/>
      <c r="CL159" s="948"/>
      <c r="CM159" s="948"/>
      <c r="CN159" s="948"/>
      <c r="CO159" s="948"/>
      <c r="CP159" s="948"/>
      <c r="CQ159" s="948"/>
      <c r="CR159" s="948"/>
      <c r="CS159" s="948"/>
      <c r="CT159" s="948"/>
      <c r="CU159" s="948"/>
      <c r="CV159" s="948"/>
      <c r="CW159" s="948"/>
      <c r="CX159" s="948"/>
      <c r="CY159" s="948"/>
      <c r="CZ159" s="948"/>
      <c r="DA159" s="948"/>
      <c r="DB159" s="948"/>
      <c r="DC159" s="948"/>
      <c r="DD159" s="948"/>
      <c r="DE159" s="948"/>
      <c r="DF159" s="948"/>
      <c r="DG159" s="948"/>
      <c r="DH159" s="948"/>
      <c r="DI159" s="948"/>
      <c r="DJ159" s="948"/>
      <c r="DK159" s="948"/>
      <c r="DL159" s="948"/>
      <c r="DM159" s="948"/>
      <c r="DN159" s="948"/>
      <c r="DO159" s="948"/>
      <c r="DP159" s="948"/>
      <c r="DQ159" s="948"/>
      <c r="DR159" s="948"/>
      <c r="DS159" s="948"/>
      <c r="DT159" s="948"/>
      <c r="DU159" s="948"/>
      <c r="DV159" s="948"/>
      <c r="DW159" s="948"/>
      <c r="DX159" s="948"/>
      <c r="DY159" s="948"/>
      <c r="DZ159" s="948"/>
      <c r="EA159" s="948"/>
      <c r="EB159" s="948"/>
      <c r="EC159" s="948"/>
      <c r="ED159" s="948"/>
      <c r="EE159" s="948"/>
      <c r="EF159" s="948"/>
      <c r="EG159" s="948"/>
      <c r="EH159" s="948"/>
      <c r="EI159" s="948"/>
      <c r="EJ159" s="948"/>
      <c r="EK159" s="948"/>
      <c r="EL159" s="948"/>
      <c r="EM159" s="948"/>
      <c r="EN159" s="948"/>
      <c r="EO159" s="948"/>
      <c r="EP159" s="948"/>
      <c r="EQ159" s="948"/>
      <c r="ER159" s="948"/>
      <c r="ES159" s="948"/>
      <c r="ET159" s="948"/>
      <c r="EU159" s="948"/>
      <c r="EV159" s="948"/>
      <c r="EW159" s="948"/>
      <c r="EX159" s="948"/>
      <c r="EY159" s="948"/>
      <c r="EZ159" s="948"/>
      <c r="FA159" s="948"/>
      <c r="FB159" s="948"/>
      <c r="FC159" s="948"/>
      <c r="FD159" s="948"/>
      <c r="FE159" s="948"/>
      <c r="FF159" s="948"/>
      <c r="FG159" s="948"/>
      <c r="FH159" s="948"/>
      <c r="FI159" s="948"/>
      <c r="FJ159" s="948"/>
      <c r="FK159" s="948"/>
      <c r="FL159" s="948"/>
      <c r="FM159" s="948"/>
      <c r="FN159" s="948"/>
      <c r="FO159" s="948"/>
      <c r="FP159" s="948"/>
      <c r="FQ159" s="948"/>
      <c r="FR159" s="948"/>
      <c r="FS159" s="948"/>
      <c r="FT159" s="948"/>
      <c r="FU159" s="948"/>
      <c r="FV159" s="948"/>
      <c r="FW159" s="948"/>
      <c r="FX159" s="948"/>
      <c r="FY159" s="948"/>
      <c r="FZ159" s="948"/>
      <c r="GA159" s="948"/>
      <c r="GB159" s="948"/>
      <c r="GC159" s="948"/>
      <c r="GD159" s="948"/>
      <c r="GE159" s="948"/>
      <c r="GF159" s="948"/>
      <c r="GG159" s="948"/>
      <c r="GH159" s="948"/>
      <c r="GI159" s="948"/>
      <c r="GJ159" s="948"/>
      <c r="GK159" s="948"/>
      <c r="GL159" s="948"/>
      <c r="GM159" s="948"/>
      <c r="GN159" s="948"/>
      <c r="GO159" s="948"/>
      <c r="GP159" s="948"/>
      <c r="GQ159" s="948"/>
      <c r="GR159" s="948"/>
      <c r="GS159" s="948"/>
      <c r="GT159" s="948"/>
      <c r="GU159" s="948"/>
      <c r="GV159" s="948"/>
      <c r="GW159" s="948"/>
      <c r="GX159" s="948"/>
      <c r="GY159" s="948"/>
      <c r="GZ159" s="948"/>
      <c r="HA159" s="948"/>
      <c r="HB159" s="948"/>
      <c r="HC159" s="948"/>
      <c r="HD159" s="948"/>
      <c r="HE159" s="948"/>
      <c r="HF159" s="948"/>
      <c r="HG159" s="948"/>
      <c r="HH159" s="948"/>
      <c r="HI159" s="948"/>
      <c r="HJ159" s="948"/>
      <c r="HK159" s="948"/>
      <c r="HL159" s="948"/>
      <c r="HM159" s="948"/>
      <c r="HN159" s="948"/>
      <c r="HO159" s="948"/>
      <c r="HP159" s="948"/>
      <c r="HQ159" s="948"/>
      <c r="HR159" s="948"/>
      <c r="HS159" s="948"/>
      <c r="HT159" s="948"/>
      <c r="HU159" s="948"/>
      <c r="HV159" s="948"/>
      <c r="HW159" s="948"/>
      <c r="HX159" s="948"/>
      <c r="HY159" s="948"/>
      <c r="HZ159" s="948"/>
      <c r="IA159" s="948"/>
      <c r="IB159" s="948"/>
      <c r="IC159" s="948"/>
      <c r="ID159" s="948"/>
      <c r="IE159" s="948"/>
      <c r="IF159" s="948"/>
      <c r="IG159" s="948"/>
      <c r="IH159" s="948"/>
      <c r="II159" s="948"/>
      <c r="IJ159" s="948"/>
      <c r="IK159" s="948"/>
      <c r="IL159" s="948"/>
      <c r="IM159" s="948"/>
      <c r="IN159" s="948"/>
      <c r="IO159" s="948"/>
      <c r="IP159" s="948"/>
      <c r="IQ159" s="948"/>
      <c r="IR159" s="948"/>
      <c r="IS159" s="948"/>
      <c r="IT159" s="948"/>
      <c r="IU159" s="948"/>
      <c r="IV159" s="948"/>
      <c r="IW159" s="948"/>
      <c r="IX159" s="948"/>
      <c r="IY159" s="948"/>
      <c r="IZ159" s="948"/>
      <c r="JA159" s="948"/>
      <c r="JB159" s="948"/>
      <c r="JC159" s="948"/>
      <c r="JD159" s="948"/>
      <c r="JE159" s="948"/>
      <c r="JF159" s="948"/>
      <c r="JG159" s="948"/>
      <c r="JH159" s="948"/>
      <c r="JI159" s="948"/>
      <c r="JJ159" s="948"/>
      <c r="JK159" s="948"/>
      <c r="JL159" s="948"/>
      <c r="JM159" s="948"/>
      <c r="JN159" s="948"/>
      <c r="JO159" s="948"/>
      <c r="JP159" s="948"/>
      <c r="JQ159" s="948"/>
      <c r="JR159" s="948"/>
      <c r="JS159" s="948"/>
      <c r="JT159" s="948"/>
      <c r="JU159" s="948"/>
      <c r="JV159" s="948"/>
      <c r="JW159" s="948"/>
      <c r="JX159" s="948"/>
      <c r="JY159" s="948"/>
      <c r="JZ159" s="948"/>
      <c r="KA159" s="948"/>
      <c r="KB159" s="948"/>
      <c r="KC159" s="948"/>
      <c r="KD159" s="948"/>
      <c r="KE159" s="948"/>
      <c r="KF159" s="948"/>
      <c r="KG159" s="948"/>
      <c r="KH159" s="948"/>
      <c r="KI159" s="948"/>
      <c r="KJ159" s="948"/>
      <c r="KK159" s="948"/>
      <c r="KL159" s="948"/>
      <c r="KM159" s="948"/>
      <c r="KN159" s="948"/>
      <c r="KO159" s="948"/>
      <c r="KP159" s="948"/>
      <c r="KQ159" s="948"/>
      <c r="KR159" s="948"/>
      <c r="KS159" s="948"/>
      <c r="KT159" s="948"/>
      <c r="KU159" s="948"/>
      <c r="KV159" s="948"/>
      <c r="KW159" s="948"/>
      <c r="KX159" s="948"/>
      <c r="KY159" s="948"/>
      <c r="KZ159" s="948"/>
      <c r="LA159" s="948"/>
      <c r="LB159" s="948"/>
      <c r="LC159" s="948"/>
      <c r="LD159" s="948"/>
      <c r="LE159" s="948"/>
      <c r="LF159" s="948"/>
      <c r="LG159" s="948"/>
      <c r="LH159" s="948"/>
      <c r="LI159" s="948"/>
      <c r="LJ159" s="948"/>
      <c r="LK159" s="948"/>
      <c r="LL159" s="948"/>
      <c r="LM159" s="948"/>
      <c r="LN159" s="948"/>
      <c r="LO159" s="948"/>
      <c r="LP159" s="948"/>
      <c r="LQ159" s="948"/>
      <c r="LR159" s="948"/>
      <c r="LS159" s="948"/>
      <c r="LT159" s="948"/>
      <c r="LU159" s="948"/>
      <c r="LV159" s="948"/>
      <c r="LW159" s="948"/>
      <c r="LX159" s="948"/>
      <c r="LY159" s="948"/>
      <c r="LZ159" s="948"/>
      <c r="MA159" s="948"/>
      <c r="MB159" s="948"/>
      <c r="MC159" s="948"/>
      <c r="MD159" s="948"/>
      <c r="ME159" s="948"/>
      <c r="MF159" s="948"/>
      <c r="MG159" s="948"/>
      <c r="MH159" s="948"/>
      <c r="MI159" s="948"/>
      <c r="MJ159" s="948"/>
      <c r="MK159" s="948"/>
      <c r="ML159" s="948"/>
      <c r="MM159" s="948"/>
      <c r="MN159" s="948"/>
      <c r="MO159" s="948"/>
      <c r="MP159" s="948"/>
      <c r="MQ159" s="948"/>
      <c r="MR159" s="948"/>
      <c r="MS159" s="948"/>
      <c r="MT159" s="948"/>
      <c r="MU159" s="948"/>
      <c r="MV159" s="948"/>
      <c r="MW159" s="948"/>
      <c r="MX159" s="948"/>
      <c r="MY159" s="948"/>
      <c r="MZ159" s="948"/>
      <c r="NA159" s="948"/>
      <c r="NB159" s="948"/>
      <c r="NC159" s="948"/>
      <c r="ND159" s="948"/>
      <c r="NE159" s="948"/>
      <c r="NF159" s="948"/>
      <c r="NG159" s="948"/>
      <c r="NH159" s="948"/>
      <c r="NI159" s="948"/>
      <c r="NJ159" s="948"/>
      <c r="NK159" s="948"/>
      <c r="NL159" s="948"/>
      <c r="NM159" s="948"/>
      <c r="NN159" s="948"/>
    </row>
    <row r="160" spans="1:378" s="958" customFormat="1" ht="18.5" hidden="1" outlineLevel="1">
      <c r="A160" s="989" t="str">
        <f t="shared" si="58"/>
        <v>8.18</v>
      </c>
      <c r="B160" s="970" t="s">
        <v>1503</v>
      </c>
      <c r="C160" s="1029"/>
      <c r="D160" s="971"/>
      <c r="E160" s="972"/>
      <c r="F160" s="973">
        <f>G154</f>
        <v>46188</v>
      </c>
      <c r="G160" s="974">
        <f>IF(ISBLANK(F160)," - ",IF(H160=0,F160,WORKDAY.INTL(F160,H160,1,Data!$C$3:$C$57)))</f>
        <v>46203</v>
      </c>
      <c r="H160" s="975">
        <v>10</v>
      </c>
      <c r="I160" s="976">
        <v>0</v>
      </c>
      <c r="J160" s="976">
        <f t="shared" ca="1" si="56"/>
        <v>0</v>
      </c>
      <c r="K160" s="977"/>
      <c r="L160" s="955"/>
      <c r="M160" s="955"/>
      <c r="N160" s="968"/>
      <c r="O160" s="969"/>
      <c r="P160" s="969"/>
      <c r="Q160" s="969"/>
      <c r="R160" s="969"/>
      <c r="S160" s="969"/>
      <c r="T160" s="969"/>
      <c r="U160" s="969"/>
      <c r="V160" s="969"/>
      <c r="W160" s="969"/>
      <c r="X160" s="969"/>
      <c r="Y160" s="969"/>
      <c r="Z160" s="969"/>
      <c r="AA160" s="969"/>
      <c r="AB160" s="969"/>
      <c r="AC160" s="969"/>
      <c r="AD160" s="969"/>
      <c r="AE160" s="969"/>
      <c r="AF160" s="969"/>
      <c r="AG160" s="969"/>
      <c r="AH160" s="969"/>
      <c r="AI160" s="969"/>
      <c r="AJ160" s="969"/>
      <c r="AK160" s="969"/>
      <c r="AL160" s="969"/>
      <c r="AM160" s="969"/>
      <c r="AN160" s="969"/>
      <c r="AO160" s="969"/>
      <c r="AP160" s="969"/>
      <c r="AQ160" s="969"/>
      <c r="AR160" s="969"/>
      <c r="AS160" s="969"/>
      <c r="AT160" s="969"/>
      <c r="AU160" s="969"/>
      <c r="AV160" s="969"/>
      <c r="AW160" s="969"/>
      <c r="AX160" s="969"/>
      <c r="AY160" s="969"/>
      <c r="AZ160" s="969"/>
      <c r="BA160" s="969"/>
      <c r="BB160" s="969"/>
      <c r="BC160" s="969"/>
      <c r="BD160" s="969"/>
      <c r="BE160" s="969"/>
      <c r="BF160" s="969"/>
      <c r="BG160" s="969"/>
      <c r="BH160" s="969"/>
      <c r="BI160" s="969"/>
      <c r="BJ160" s="969"/>
      <c r="BK160" s="969"/>
      <c r="BL160" s="969"/>
      <c r="BM160" s="969"/>
      <c r="BN160" s="969"/>
      <c r="BO160" s="969"/>
      <c r="BP160" s="969"/>
      <c r="BQ160" s="969"/>
      <c r="BR160" s="969"/>
      <c r="BS160" s="969"/>
      <c r="BT160" s="969"/>
      <c r="BU160" s="969"/>
      <c r="BV160" s="969"/>
      <c r="BW160" s="969"/>
      <c r="BX160" s="969"/>
      <c r="BY160" s="969"/>
      <c r="BZ160" s="969"/>
      <c r="CA160" s="969"/>
      <c r="CB160" s="969"/>
      <c r="CC160" s="969"/>
      <c r="CD160" s="969"/>
      <c r="CE160" s="969"/>
      <c r="CF160" s="969"/>
      <c r="CG160" s="969"/>
      <c r="CH160" s="969"/>
      <c r="CI160" s="969"/>
      <c r="CJ160" s="969"/>
      <c r="CK160" s="969"/>
      <c r="CL160" s="969"/>
      <c r="CM160" s="969"/>
      <c r="CN160" s="969"/>
      <c r="CO160" s="969"/>
      <c r="CP160" s="969"/>
      <c r="CQ160" s="969"/>
      <c r="CR160" s="969"/>
      <c r="CS160" s="969"/>
      <c r="CT160" s="969"/>
      <c r="CU160" s="969"/>
      <c r="CV160" s="969"/>
      <c r="CW160" s="969"/>
      <c r="CX160" s="969"/>
      <c r="CY160" s="969"/>
      <c r="CZ160" s="969"/>
      <c r="DA160" s="969"/>
      <c r="DB160" s="969"/>
      <c r="DC160" s="969"/>
      <c r="DD160" s="969"/>
      <c r="DE160" s="969"/>
      <c r="DF160" s="969"/>
      <c r="DG160" s="969"/>
      <c r="DH160" s="969"/>
      <c r="DI160" s="969"/>
      <c r="DJ160" s="969"/>
      <c r="DK160" s="969"/>
      <c r="DL160" s="969"/>
      <c r="DM160" s="969"/>
      <c r="DN160" s="969"/>
      <c r="DO160" s="969"/>
      <c r="DP160" s="969"/>
      <c r="DQ160" s="969"/>
      <c r="DR160" s="969"/>
      <c r="DS160" s="969"/>
      <c r="DT160" s="969"/>
      <c r="DU160" s="969"/>
      <c r="DV160" s="969"/>
      <c r="DW160" s="969"/>
      <c r="DX160" s="969"/>
      <c r="DY160" s="969"/>
      <c r="DZ160" s="969"/>
      <c r="EA160" s="969"/>
      <c r="EB160" s="969"/>
      <c r="EC160" s="969"/>
      <c r="ED160" s="969"/>
      <c r="EE160" s="969"/>
      <c r="EF160" s="969"/>
      <c r="EG160" s="969"/>
      <c r="EH160" s="969"/>
      <c r="EI160" s="969"/>
      <c r="EJ160" s="969"/>
      <c r="EK160" s="969"/>
      <c r="EL160" s="969"/>
      <c r="EM160" s="969"/>
      <c r="EN160" s="969"/>
      <c r="EO160" s="969"/>
      <c r="EP160" s="969"/>
      <c r="EQ160" s="969"/>
      <c r="ER160" s="969"/>
      <c r="ES160" s="969"/>
      <c r="ET160" s="969"/>
      <c r="EU160" s="969"/>
      <c r="EV160" s="969"/>
      <c r="EW160" s="969"/>
      <c r="EX160" s="969"/>
      <c r="EY160" s="969"/>
      <c r="EZ160" s="969"/>
      <c r="FA160" s="969"/>
      <c r="FB160" s="969"/>
      <c r="FC160" s="969"/>
      <c r="FD160" s="969"/>
      <c r="FE160" s="969"/>
      <c r="FF160" s="969"/>
      <c r="FG160" s="969"/>
      <c r="FH160" s="969"/>
      <c r="FI160" s="969"/>
      <c r="FJ160" s="969"/>
      <c r="FK160" s="969"/>
      <c r="FL160" s="969"/>
      <c r="FM160" s="969"/>
      <c r="FN160" s="969"/>
      <c r="FO160" s="969"/>
      <c r="FP160" s="969"/>
      <c r="FQ160" s="969"/>
      <c r="FR160" s="969"/>
      <c r="FS160" s="969"/>
      <c r="FT160" s="969"/>
      <c r="FU160" s="969"/>
      <c r="FV160" s="969"/>
      <c r="FW160" s="969"/>
      <c r="FX160" s="969"/>
      <c r="FY160" s="969"/>
      <c r="FZ160" s="969"/>
      <c r="GA160" s="969"/>
      <c r="GB160" s="969"/>
      <c r="GC160" s="969"/>
      <c r="GD160" s="969"/>
      <c r="GE160" s="969"/>
      <c r="GF160" s="969"/>
      <c r="GG160" s="969"/>
      <c r="GH160" s="969"/>
      <c r="GI160" s="969"/>
      <c r="GJ160" s="969"/>
      <c r="GK160" s="969"/>
      <c r="GL160" s="969"/>
      <c r="GM160" s="969"/>
      <c r="GN160" s="969"/>
      <c r="GO160" s="969"/>
      <c r="GP160" s="969"/>
      <c r="GQ160" s="969"/>
      <c r="GR160" s="969"/>
      <c r="GS160" s="969"/>
      <c r="GT160" s="969"/>
      <c r="GU160" s="969"/>
      <c r="GV160" s="969"/>
      <c r="GW160" s="969"/>
      <c r="GX160" s="969"/>
      <c r="GY160" s="969"/>
      <c r="GZ160" s="969"/>
      <c r="HA160" s="969"/>
      <c r="HB160" s="969"/>
      <c r="HC160" s="969"/>
      <c r="HD160" s="969"/>
      <c r="HE160" s="969"/>
      <c r="HF160" s="969"/>
      <c r="HG160" s="969"/>
      <c r="HH160" s="969"/>
      <c r="HI160" s="969"/>
      <c r="HJ160" s="969"/>
      <c r="HK160" s="969"/>
      <c r="HL160" s="969"/>
      <c r="HM160" s="969"/>
      <c r="HN160" s="969"/>
      <c r="HO160" s="969"/>
      <c r="HP160" s="969"/>
      <c r="HQ160" s="969"/>
      <c r="HR160" s="969"/>
      <c r="HS160" s="969"/>
      <c r="HT160" s="969"/>
      <c r="HU160" s="969"/>
      <c r="HV160" s="969"/>
      <c r="HW160" s="969"/>
      <c r="HX160" s="969"/>
      <c r="HY160" s="969"/>
      <c r="HZ160" s="969"/>
      <c r="IA160" s="969"/>
      <c r="IB160" s="969"/>
      <c r="IC160" s="969"/>
      <c r="ID160" s="969"/>
      <c r="IE160" s="969"/>
      <c r="IF160" s="969"/>
      <c r="IG160" s="969"/>
      <c r="IH160" s="969"/>
      <c r="II160" s="969"/>
      <c r="IJ160" s="969"/>
      <c r="IK160" s="969"/>
      <c r="IL160" s="969"/>
      <c r="IM160" s="969"/>
      <c r="IN160" s="969"/>
      <c r="IO160" s="969"/>
      <c r="IP160" s="969"/>
      <c r="IQ160" s="969"/>
      <c r="IR160" s="969"/>
      <c r="IS160" s="969"/>
      <c r="IT160" s="969"/>
      <c r="IU160" s="969"/>
      <c r="IV160" s="969"/>
      <c r="IW160" s="969"/>
      <c r="IX160" s="969"/>
      <c r="IY160" s="969"/>
      <c r="IZ160" s="969"/>
      <c r="JA160" s="969"/>
      <c r="JB160" s="969"/>
      <c r="JC160" s="969"/>
      <c r="JD160" s="969"/>
      <c r="JE160" s="969"/>
      <c r="JF160" s="969"/>
      <c r="JG160" s="969"/>
      <c r="JH160" s="969"/>
      <c r="JI160" s="969"/>
      <c r="JJ160" s="969"/>
      <c r="JK160" s="969"/>
      <c r="JL160" s="969"/>
      <c r="JM160" s="969"/>
      <c r="JN160" s="969"/>
      <c r="JO160" s="969"/>
      <c r="JP160" s="969"/>
      <c r="JQ160" s="969"/>
      <c r="JR160" s="969"/>
      <c r="JS160" s="969"/>
      <c r="JT160" s="969"/>
      <c r="JU160" s="969"/>
      <c r="JV160" s="969"/>
      <c r="JW160" s="969"/>
      <c r="JX160" s="969"/>
      <c r="JY160" s="969"/>
      <c r="JZ160" s="969"/>
      <c r="KA160" s="969"/>
      <c r="KB160" s="969"/>
      <c r="KC160" s="969"/>
      <c r="KD160" s="969"/>
      <c r="KE160" s="969"/>
      <c r="KF160" s="969"/>
      <c r="KG160" s="969"/>
      <c r="KH160" s="969"/>
      <c r="KI160" s="969"/>
      <c r="KJ160" s="969"/>
      <c r="KK160" s="969"/>
      <c r="KL160" s="969"/>
      <c r="KM160" s="969"/>
      <c r="KN160" s="969"/>
      <c r="KO160" s="969"/>
      <c r="KP160" s="969"/>
      <c r="KQ160" s="969"/>
      <c r="KR160" s="969"/>
      <c r="KS160" s="969"/>
      <c r="KT160" s="969"/>
      <c r="KU160" s="969"/>
      <c r="KV160" s="969"/>
      <c r="KW160" s="969"/>
      <c r="KX160" s="969"/>
      <c r="KY160" s="969"/>
      <c r="KZ160" s="969"/>
      <c r="LA160" s="969"/>
      <c r="LB160" s="969"/>
      <c r="LC160" s="969"/>
      <c r="LD160" s="969"/>
      <c r="LE160" s="969"/>
      <c r="LF160" s="969"/>
      <c r="LG160" s="969"/>
      <c r="LH160" s="969"/>
      <c r="LI160" s="969"/>
      <c r="LJ160" s="969"/>
      <c r="LK160" s="969"/>
      <c r="LL160" s="969"/>
      <c r="LM160" s="969"/>
      <c r="LN160" s="969"/>
      <c r="LO160" s="969"/>
      <c r="LP160" s="969"/>
      <c r="LQ160" s="969"/>
      <c r="LR160" s="969"/>
      <c r="LS160" s="969"/>
      <c r="LT160" s="969"/>
      <c r="LU160" s="969"/>
      <c r="LV160" s="969"/>
      <c r="LW160" s="969"/>
      <c r="LX160" s="969"/>
      <c r="LY160" s="969"/>
      <c r="LZ160" s="969"/>
      <c r="MA160" s="969"/>
      <c r="MB160" s="969"/>
      <c r="MC160" s="969"/>
      <c r="MD160" s="969"/>
      <c r="ME160" s="969"/>
      <c r="MF160" s="969"/>
      <c r="MG160" s="969"/>
      <c r="MH160" s="969"/>
      <c r="MI160" s="969"/>
      <c r="MJ160" s="969"/>
      <c r="MK160" s="969"/>
      <c r="ML160" s="969"/>
      <c r="MM160" s="969"/>
      <c r="MN160" s="969"/>
      <c r="MO160" s="969"/>
      <c r="MP160" s="969"/>
      <c r="MQ160" s="969"/>
      <c r="MR160" s="969"/>
      <c r="MS160" s="969"/>
      <c r="MT160" s="969"/>
      <c r="MU160" s="969"/>
      <c r="MV160" s="969"/>
      <c r="MW160" s="969"/>
      <c r="MX160" s="969"/>
      <c r="MY160" s="969"/>
      <c r="MZ160" s="969"/>
      <c r="NA160" s="969"/>
      <c r="NB160" s="969"/>
      <c r="NC160" s="969"/>
      <c r="ND160" s="969"/>
      <c r="NE160" s="969"/>
      <c r="NF160" s="969"/>
      <c r="NG160" s="969"/>
      <c r="NH160" s="969"/>
      <c r="NI160" s="969"/>
      <c r="NJ160" s="969"/>
      <c r="NK160" s="969"/>
      <c r="NL160" s="969"/>
      <c r="NM160" s="969"/>
      <c r="NN160" s="969"/>
    </row>
    <row r="161" spans="1:378" s="958" customFormat="1" ht="18.5" hidden="1" outlineLevel="1">
      <c r="A161" s="987" t="str">
        <f t="shared" si="58"/>
        <v>8.19</v>
      </c>
      <c r="B161" s="940" t="s">
        <v>1504</v>
      </c>
      <c r="C161" s="1027"/>
      <c r="D161" s="941">
        <v>-4</v>
      </c>
      <c r="E161" s="935"/>
      <c r="F161" s="959">
        <f>G160+D161</f>
        <v>46199</v>
      </c>
      <c r="G161" s="960">
        <f>IF(ISBLANK(F161)," - ",IF(H161=0,F161,WORKDAY.INTL(F161,H161,1,Data!$C$3:$C$57)))</f>
        <v>46225</v>
      </c>
      <c r="H161" s="936">
        <v>18</v>
      </c>
      <c r="I161" s="937">
        <v>0</v>
      </c>
      <c r="J161" s="937">
        <f t="shared" ca="1" si="56"/>
        <v>0</v>
      </c>
      <c r="K161" s="938"/>
      <c r="L161" s="955"/>
      <c r="M161" s="955"/>
      <c r="N161" s="968"/>
      <c r="O161" s="939"/>
      <c r="P161" s="939"/>
      <c r="Q161" s="939"/>
      <c r="R161" s="939"/>
      <c r="S161" s="939"/>
      <c r="T161" s="939"/>
      <c r="U161" s="939"/>
      <c r="V161" s="939"/>
      <c r="W161" s="939"/>
      <c r="X161" s="939"/>
      <c r="Y161" s="939"/>
      <c r="Z161" s="939"/>
      <c r="AA161" s="939"/>
      <c r="AB161" s="939"/>
      <c r="AC161" s="939"/>
      <c r="AD161" s="939"/>
      <c r="AE161" s="939"/>
      <c r="AF161" s="939"/>
      <c r="AG161" s="939"/>
      <c r="AH161" s="939"/>
      <c r="AI161" s="939"/>
      <c r="AJ161" s="939"/>
      <c r="AK161" s="939"/>
      <c r="AL161" s="939"/>
      <c r="AM161" s="939"/>
      <c r="AN161" s="939"/>
      <c r="AO161" s="939"/>
      <c r="AP161" s="939"/>
      <c r="AQ161" s="939"/>
      <c r="AR161" s="939"/>
      <c r="AS161" s="939"/>
      <c r="AT161" s="939"/>
      <c r="AU161" s="939"/>
      <c r="AV161" s="939"/>
      <c r="AW161" s="939"/>
      <c r="AX161" s="939"/>
      <c r="AY161" s="939"/>
      <c r="AZ161" s="939"/>
      <c r="BA161" s="939"/>
      <c r="BB161" s="939"/>
      <c r="BC161" s="939"/>
      <c r="BD161" s="939"/>
      <c r="BE161" s="939"/>
      <c r="BF161" s="939"/>
      <c r="BG161" s="939"/>
      <c r="BH161" s="939"/>
      <c r="BI161" s="939"/>
      <c r="BJ161" s="939"/>
      <c r="BK161" s="939"/>
      <c r="BL161" s="939"/>
      <c r="BM161" s="939"/>
      <c r="BN161" s="939"/>
      <c r="BO161" s="939"/>
      <c r="BP161" s="939"/>
      <c r="BQ161" s="939"/>
      <c r="BR161" s="939"/>
      <c r="BS161" s="939"/>
      <c r="BT161" s="939"/>
      <c r="BU161" s="939"/>
      <c r="BV161" s="939"/>
      <c r="BW161" s="939"/>
      <c r="BX161" s="939"/>
      <c r="BY161" s="939"/>
      <c r="BZ161" s="939"/>
      <c r="CA161" s="939"/>
      <c r="CB161" s="939"/>
      <c r="CC161" s="939"/>
      <c r="CD161" s="939"/>
      <c r="CE161" s="939"/>
      <c r="CF161" s="939"/>
      <c r="CG161" s="939"/>
      <c r="CH161" s="939"/>
      <c r="CI161" s="939"/>
      <c r="CJ161" s="939"/>
      <c r="CK161" s="939"/>
      <c r="CL161" s="939"/>
      <c r="CM161" s="939"/>
      <c r="CN161" s="939"/>
      <c r="CO161" s="939"/>
      <c r="CP161" s="939"/>
      <c r="CQ161" s="939"/>
      <c r="CR161" s="939"/>
      <c r="CS161" s="939"/>
      <c r="CT161" s="939"/>
      <c r="CU161" s="939"/>
      <c r="CV161" s="939"/>
      <c r="CW161" s="939"/>
      <c r="CX161" s="939"/>
      <c r="CY161" s="939"/>
      <c r="CZ161" s="939"/>
      <c r="DA161" s="939"/>
      <c r="DB161" s="939"/>
      <c r="DC161" s="939"/>
      <c r="DD161" s="939"/>
      <c r="DE161" s="939"/>
      <c r="DF161" s="939"/>
      <c r="DG161" s="939"/>
      <c r="DH161" s="939"/>
      <c r="DI161" s="939"/>
      <c r="DJ161" s="939"/>
      <c r="DK161" s="939"/>
      <c r="DL161" s="939"/>
      <c r="DM161" s="939"/>
      <c r="DN161" s="939"/>
      <c r="DO161" s="939"/>
      <c r="DP161" s="939"/>
      <c r="DQ161" s="939"/>
      <c r="DR161" s="939"/>
      <c r="DS161" s="939"/>
      <c r="DT161" s="939"/>
      <c r="DU161" s="939"/>
      <c r="DV161" s="939"/>
      <c r="DW161" s="939"/>
      <c r="DX161" s="939"/>
      <c r="DY161" s="939"/>
      <c r="DZ161" s="939"/>
      <c r="EA161" s="939"/>
      <c r="EB161" s="939"/>
      <c r="EC161" s="939"/>
      <c r="ED161" s="939"/>
      <c r="EE161" s="939"/>
      <c r="EF161" s="939"/>
      <c r="EG161" s="939"/>
      <c r="EH161" s="939"/>
      <c r="EI161" s="939"/>
      <c r="EJ161" s="939"/>
      <c r="EK161" s="939"/>
      <c r="EL161" s="939"/>
      <c r="EM161" s="939"/>
      <c r="EN161" s="939"/>
      <c r="EO161" s="939"/>
      <c r="EP161" s="939"/>
      <c r="EQ161" s="939"/>
      <c r="ER161" s="939"/>
      <c r="ES161" s="939"/>
      <c r="ET161" s="939"/>
      <c r="EU161" s="939"/>
      <c r="EV161" s="939"/>
      <c r="EW161" s="939"/>
      <c r="EX161" s="939"/>
      <c r="EY161" s="939"/>
      <c r="EZ161" s="939"/>
      <c r="FA161" s="939"/>
      <c r="FB161" s="939"/>
      <c r="FC161" s="939"/>
      <c r="FD161" s="939"/>
      <c r="FE161" s="939"/>
      <c r="FF161" s="939"/>
      <c r="FG161" s="939"/>
      <c r="FH161" s="939"/>
      <c r="FI161" s="939"/>
      <c r="FJ161" s="939"/>
      <c r="FK161" s="939"/>
      <c r="FL161" s="939"/>
      <c r="FM161" s="939"/>
      <c r="FN161" s="939"/>
      <c r="FO161" s="939"/>
      <c r="FP161" s="939"/>
      <c r="FQ161" s="939"/>
      <c r="FR161" s="939"/>
      <c r="FS161" s="939"/>
      <c r="FT161" s="939"/>
      <c r="FU161" s="939"/>
      <c r="FV161" s="939"/>
      <c r="FW161" s="939"/>
      <c r="FX161" s="939"/>
      <c r="FY161" s="939"/>
      <c r="FZ161" s="939"/>
      <c r="GA161" s="939"/>
      <c r="GB161" s="939"/>
      <c r="GC161" s="939"/>
      <c r="GD161" s="939"/>
      <c r="GE161" s="939"/>
      <c r="GF161" s="939"/>
      <c r="GG161" s="939"/>
      <c r="GH161" s="939"/>
      <c r="GI161" s="939"/>
      <c r="GJ161" s="939"/>
      <c r="GK161" s="939"/>
      <c r="GL161" s="939"/>
      <c r="GM161" s="939"/>
      <c r="GN161" s="939"/>
      <c r="GO161" s="939"/>
      <c r="GP161" s="939"/>
      <c r="GQ161" s="939"/>
      <c r="GR161" s="939"/>
      <c r="GS161" s="939"/>
      <c r="GT161" s="939"/>
      <c r="GU161" s="939"/>
      <c r="GV161" s="939"/>
      <c r="GW161" s="939"/>
      <c r="GX161" s="939"/>
      <c r="GY161" s="939"/>
      <c r="GZ161" s="939"/>
      <c r="HA161" s="939"/>
      <c r="HB161" s="939"/>
      <c r="HC161" s="939"/>
      <c r="HD161" s="939"/>
      <c r="HE161" s="939"/>
      <c r="HF161" s="939"/>
      <c r="HG161" s="939"/>
      <c r="HH161" s="939"/>
      <c r="HI161" s="939"/>
      <c r="HJ161" s="939"/>
      <c r="HK161" s="939"/>
      <c r="HL161" s="939"/>
      <c r="HM161" s="939"/>
      <c r="HN161" s="939"/>
      <c r="HO161" s="939"/>
      <c r="HP161" s="939"/>
      <c r="HQ161" s="939"/>
      <c r="HR161" s="939"/>
      <c r="HS161" s="939"/>
      <c r="HT161" s="939"/>
      <c r="HU161" s="939"/>
      <c r="HV161" s="939"/>
      <c r="HW161" s="939"/>
      <c r="HX161" s="939"/>
      <c r="HY161" s="939"/>
      <c r="HZ161" s="939"/>
      <c r="IA161" s="939"/>
      <c r="IB161" s="939"/>
      <c r="IC161" s="939"/>
      <c r="ID161" s="939"/>
      <c r="IE161" s="939"/>
      <c r="IF161" s="939"/>
      <c r="IG161" s="939"/>
      <c r="IH161" s="939"/>
      <c r="II161" s="939"/>
      <c r="IJ161" s="939"/>
      <c r="IK161" s="939"/>
      <c r="IL161" s="939"/>
      <c r="IM161" s="939"/>
      <c r="IN161" s="939"/>
      <c r="IO161" s="939"/>
      <c r="IP161" s="939"/>
      <c r="IQ161" s="939"/>
      <c r="IR161" s="939"/>
      <c r="IS161" s="939"/>
      <c r="IT161" s="939"/>
      <c r="IU161" s="939"/>
      <c r="IV161" s="939"/>
      <c r="IW161" s="939"/>
      <c r="IX161" s="939"/>
      <c r="IY161" s="939"/>
      <c r="IZ161" s="939"/>
      <c r="JA161" s="939"/>
      <c r="JB161" s="939"/>
      <c r="JC161" s="939"/>
      <c r="JD161" s="939"/>
      <c r="JE161" s="939"/>
      <c r="JF161" s="939"/>
      <c r="JG161" s="939"/>
      <c r="JH161" s="939"/>
      <c r="JI161" s="939"/>
      <c r="JJ161" s="939"/>
      <c r="JK161" s="939"/>
      <c r="JL161" s="939"/>
      <c r="JM161" s="939"/>
      <c r="JN161" s="939"/>
      <c r="JO161" s="939"/>
      <c r="JP161" s="939"/>
      <c r="JQ161" s="939"/>
      <c r="JR161" s="939"/>
      <c r="JS161" s="939"/>
      <c r="JT161" s="939"/>
      <c r="JU161" s="939"/>
      <c r="JV161" s="939"/>
      <c r="JW161" s="939"/>
      <c r="JX161" s="939"/>
      <c r="JY161" s="939"/>
      <c r="JZ161" s="939"/>
      <c r="KA161" s="939"/>
      <c r="KB161" s="939"/>
      <c r="KC161" s="939"/>
      <c r="KD161" s="939"/>
      <c r="KE161" s="939"/>
      <c r="KF161" s="939"/>
      <c r="KG161" s="939"/>
      <c r="KH161" s="939"/>
      <c r="KI161" s="939"/>
      <c r="KJ161" s="939"/>
      <c r="KK161" s="939"/>
      <c r="KL161" s="939"/>
      <c r="KM161" s="939"/>
      <c r="KN161" s="939"/>
      <c r="KO161" s="939"/>
      <c r="KP161" s="939"/>
      <c r="KQ161" s="939"/>
      <c r="KR161" s="939"/>
      <c r="KS161" s="939"/>
      <c r="KT161" s="939"/>
      <c r="KU161" s="939"/>
      <c r="KV161" s="939"/>
      <c r="KW161" s="939"/>
      <c r="KX161" s="939"/>
      <c r="KY161" s="939"/>
      <c r="KZ161" s="939"/>
      <c r="LA161" s="939"/>
      <c r="LB161" s="939"/>
      <c r="LC161" s="939"/>
      <c r="LD161" s="939"/>
      <c r="LE161" s="939"/>
      <c r="LF161" s="939"/>
      <c r="LG161" s="939"/>
      <c r="LH161" s="939"/>
      <c r="LI161" s="939"/>
      <c r="LJ161" s="939"/>
      <c r="LK161" s="939"/>
      <c r="LL161" s="939"/>
      <c r="LM161" s="939"/>
      <c r="LN161" s="939"/>
      <c r="LO161" s="939"/>
      <c r="LP161" s="939"/>
      <c r="LQ161" s="939"/>
      <c r="LR161" s="939"/>
      <c r="LS161" s="939"/>
      <c r="LT161" s="939"/>
      <c r="LU161" s="939"/>
      <c r="LV161" s="939"/>
      <c r="LW161" s="939"/>
      <c r="LX161" s="939"/>
      <c r="LY161" s="939"/>
      <c r="LZ161" s="939"/>
      <c r="MA161" s="939"/>
      <c r="MB161" s="939"/>
      <c r="MC161" s="939"/>
      <c r="MD161" s="939"/>
      <c r="ME161" s="939"/>
      <c r="MF161" s="939"/>
      <c r="MG161" s="939"/>
      <c r="MH161" s="939"/>
      <c r="MI161" s="939"/>
      <c r="MJ161" s="939"/>
      <c r="MK161" s="939"/>
      <c r="ML161" s="939"/>
      <c r="MM161" s="939"/>
      <c r="MN161" s="939"/>
      <c r="MO161" s="939"/>
      <c r="MP161" s="939"/>
      <c r="MQ161" s="939"/>
      <c r="MR161" s="939"/>
      <c r="MS161" s="939"/>
      <c r="MT161" s="939"/>
      <c r="MU161" s="939"/>
      <c r="MV161" s="939"/>
      <c r="MW161" s="939"/>
      <c r="MX161" s="939"/>
      <c r="MY161" s="939"/>
      <c r="MZ161" s="939"/>
      <c r="NA161" s="939"/>
      <c r="NB161" s="939"/>
      <c r="NC161" s="939"/>
      <c r="ND161" s="939"/>
      <c r="NE161" s="939"/>
      <c r="NF161" s="939"/>
      <c r="NG161" s="939"/>
      <c r="NH161" s="939"/>
      <c r="NI161" s="939"/>
      <c r="NJ161" s="939"/>
      <c r="NK161" s="939"/>
      <c r="NL161" s="939"/>
      <c r="NM161" s="939"/>
      <c r="NN161" s="939"/>
    </row>
    <row r="162" spans="1:378" s="958" customFormat="1" ht="18.5" hidden="1" outlineLevel="1">
      <c r="A162" s="987" t="str">
        <f t="shared" si="58"/>
        <v>8.20</v>
      </c>
      <c r="B162" s="940" t="s">
        <v>1505</v>
      </c>
      <c r="C162" s="1027"/>
      <c r="D162" s="941"/>
      <c r="E162" s="935"/>
      <c r="F162" s="959">
        <f>G161</f>
        <v>46225</v>
      </c>
      <c r="G162" s="960">
        <f>IF(ISBLANK(F162)," - ",IF(H162=0,F162,WORKDAY.INTL(F162,H162,1,Data!$C$3:$C$57)))</f>
        <v>46226</v>
      </c>
      <c r="H162" s="936">
        <v>1</v>
      </c>
      <c r="I162" s="937">
        <v>0</v>
      </c>
      <c r="J162" s="937">
        <f t="shared" ca="1" si="56"/>
        <v>0</v>
      </c>
      <c r="K162" s="938"/>
      <c r="L162" s="955"/>
      <c r="M162" s="955"/>
      <c r="N162" s="968"/>
      <c r="O162" s="939"/>
      <c r="P162" s="939"/>
      <c r="Q162" s="939"/>
      <c r="R162" s="939"/>
      <c r="S162" s="939"/>
      <c r="T162" s="939"/>
      <c r="U162" s="939"/>
      <c r="V162" s="939"/>
      <c r="W162" s="939"/>
      <c r="X162" s="939"/>
      <c r="Y162" s="939"/>
      <c r="Z162" s="939"/>
      <c r="AA162" s="939"/>
      <c r="AB162" s="939"/>
      <c r="AC162" s="939"/>
      <c r="AD162" s="939"/>
      <c r="AE162" s="939"/>
      <c r="AF162" s="939"/>
      <c r="AG162" s="939"/>
      <c r="AH162" s="939"/>
      <c r="AI162" s="939"/>
      <c r="AJ162" s="939"/>
      <c r="AK162" s="939"/>
      <c r="AL162" s="939"/>
      <c r="AM162" s="939"/>
      <c r="AN162" s="939"/>
      <c r="AO162" s="939"/>
      <c r="AP162" s="939"/>
      <c r="AQ162" s="939"/>
      <c r="AR162" s="939"/>
      <c r="AS162" s="939"/>
      <c r="AT162" s="939"/>
      <c r="AU162" s="939"/>
      <c r="AV162" s="939"/>
      <c r="AW162" s="939"/>
      <c r="AX162" s="939"/>
      <c r="AY162" s="939"/>
      <c r="AZ162" s="939"/>
      <c r="BA162" s="939"/>
      <c r="BB162" s="939"/>
      <c r="BC162" s="939"/>
      <c r="BD162" s="939"/>
      <c r="BE162" s="939"/>
      <c r="BF162" s="939"/>
      <c r="BG162" s="939"/>
      <c r="BH162" s="939"/>
      <c r="BI162" s="939"/>
      <c r="BJ162" s="939"/>
      <c r="BK162" s="939"/>
      <c r="BL162" s="939"/>
      <c r="BM162" s="939"/>
      <c r="BN162" s="939"/>
      <c r="BO162" s="939"/>
      <c r="BP162" s="939"/>
      <c r="BQ162" s="939"/>
      <c r="BR162" s="939"/>
      <c r="BS162" s="939"/>
      <c r="BT162" s="939"/>
      <c r="BU162" s="939"/>
      <c r="BV162" s="939"/>
      <c r="BW162" s="939"/>
      <c r="BX162" s="939"/>
      <c r="BY162" s="939"/>
      <c r="BZ162" s="939"/>
      <c r="CA162" s="939"/>
      <c r="CB162" s="939"/>
      <c r="CC162" s="939"/>
      <c r="CD162" s="939"/>
      <c r="CE162" s="939"/>
      <c r="CF162" s="939"/>
      <c r="CG162" s="939"/>
      <c r="CH162" s="939"/>
      <c r="CI162" s="939"/>
      <c r="CJ162" s="939"/>
      <c r="CK162" s="939"/>
      <c r="CL162" s="939"/>
      <c r="CM162" s="939"/>
      <c r="CN162" s="939"/>
      <c r="CO162" s="939"/>
      <c r="CP162" s="939"/>
      <c r="CQ162" s="939"/>
      <c r="CR162" s="939"/>
      <c r="CS162" s="939"/>
      <c r="CT162" s="939"/>
      <c r="CU162" s="939"/>
      <c r="CV162" s="939"/>
      <c r="CW162" s="939"/>
      <c r="CX162" s="939"/>
      <c r="CY162" s="939"/>
      <c r="CZ162" s="939"/>
      <c r="DA162" s="939"/>
      <c r="DB162" s="939"/>
      <c r="DC162" s="939"/>
      <c r="DD162" s="939"/>
      <c r="DE162" s="939"/>
      <c r="DF162" s="939"/>
      <c r="DG162" s="939"/>
      <c r="DH162" s="939"/>
      <c r="DI162" s="939"/>
      <c r="DJ162" s="939"/>
      <c r="DK162" s="939"/>
      <c r="DL162" s="939"/>
      <c r="DM162" s="939"/>
      <c r="DN162" s="939"/>
      <c r="DO162" s="939"/>
      <c r="DP162" s="939"/>
      <c r="DQ162" s="939"/>
      <c r="DR162" s="939"/>
      <c r="DS162" s="939"/>
      <c r="DT162" s="939"/>
      <c r="DU162" s="939"/>
      <c r="DV162" s="939"/>
      <c r="DW162" s="939"/>
      <c r="DX162" s="939"/>
      <c r="DY162" s="939"/>
      <c r="DZ162" s="939"/>
      <c r="EA162" s="939"/>
      <c r="EB162" s="939"/>
      <c r="EC162" s="939"/>
      <c r="ED162" s="939"/>
      <c r="EE162" s="939"/>
      <c r="EF162" s="939"/>
      <c r="EG162" s="939"/>
      <c r="EH162" s="939"/>
      <c r="EI162" s="939"/>
      <c r="EJ162" s="939"/>
      <c r="EK162" s="939"/>
      <c r="EL162" s="939"/>
      <c r="EM162" s="939"/>
      <c r="EN162" s="939"/>
      <c r="EO162" s="939"/>
      <c r="EP162" s="939"/>
      <c r="EQ162" s="939"/>
      <c r="ER162" s="939"/>
      <c r="ES162" s="939"/>
      <c r="ET162" s="939"/>
      <c r="EU162" s="939"/>
      <c r="EV162" s="939"/>
      <c r="EW162" s="939"/>
      <c r="EX162" s="939"/>
      <c r="EY162" s="939"/>
      <c r="EZ162" s="939"/>
      <c r="FA162" s="939"/>
      <c r="FB162" s="939"/>
      <c r="FC162" s="939"/>
      <c r="FD162" s="939"/>
      <c r="FE162" s="939"/>
      <c r="FF162" s="939"/>
      <c r="FG162" s="939"/>
      <c r="FH162" s="939"/>
      <c r="FI162" s="939"/>
      <c r="FJ162" s="939"/>
      <c r="FK162" s="939"/>
      <c r="FL162" s="939"/>
      <c r="FM162" s="939"/>
      <c r="FN162" s="939"/>
      <c r="FO162" s="939"/>
      <c r="FP162" s="939"/>
      <c r="FQ162" s="939"/>
      <c r="FR162" s="939"/>
      <c r="FS162" s="939"/>
      <c r="FT162" s="939"/>
      <c r="FU162" s="939"/>
      <c r="FV162" s="939"/>
      <c r="FW162" s="939"/>
      <c r="FX162" s="939"/>
      <c r="FY162" s="939"/>
      <c r="FZ162" s="939"/>
      <c r="GA162" s="939"/>
      <c r="GB162" s="939"/>
      <c r="GC162" s="939"/>
      <c r="GD162" s="939"/>
      <c r="GE162" s="939"/>
      <c r="GF162" s="939"/>
      <c r="GG162" s="939"/>
      <c r="GH162" s="939"/>
      <c r="GI162" s="939"/>
      <c r="GJ162" s="939"/>
      <c r="GK162" s="939"/>
      <c r="GL162" s="939"/>
      <c r="GM162" s="939"/>
      <c r="GN162" s="939"/>
      <c r="GO162" s="939"/>
      <c r="GP162" s="939"/>
      <c r="GQ162" s="939"/>
      <c r="GR162" s="939"/>
      <c r="GS162" s="939"/>
      <c r="GT162" s="939"/>
      <c r="GU162" s="939"/>
      <c r="GV162" s="939"/>
      <c r="GW162" s="939"/>
      <c r="GX162" s="939"/>
      <c r="GY162" s="939"/>
      <c r="GZ162" s="939"/>
      <c r="HA162" s="939"/>
      <c r="HB162" s="939"/>
      <c r="HC162" s="939"/>
      <c r="HD162" s="939"/>
      <c r="HE162" s="939"/>
      <c r="HF162" s="939"/>
      <c r="HG162" s="939"/>
      <c r="HH162" s="939"/>
      <c r="HI162" s="939"/>
      <c r="HJ162" s="939"/>
      <c r="HK162" s="939"/>
      <c r="HL162" s="939"/>
      <c r="HM162" s="939"/>
      <c r="HN162" s="939"/>
      <c r="HO162" s="939"/>
      <c r="HP162" s="939"/>
      <c r="HQ162" s="939"/>
      <c r="HR162" s="939"/>
      <c r="HS162" s="939"/>
      <c r="HT162" s="939"/>
      <c r="HU162" s="939"/>
      <c r="HV162" s="939"/>
      <c r="HW162" s="939"/>
      <c r="HX162" s="939"/>
      <c r="HY162" s="939"/>
      <c r="HZ162" s="939"/>
      <c r="IA162" s="939"/>
      <c r="IB162" s="939"/>
      <c r="IC162" s="939"/>
      <c r="ID162" s="939"/>
      <c r="IE162" s="939"/>
      <c r="IF162" s="939"/>
      <c r="IG162" s="939"/>
      <c r="IH162" s="939"/>
      <c r="II162" s="939"/>
      <c r="IJ162" s="939"/>
      <c r="IK162" s="939"/>
      <c r="IL162" s="939"/>
      <c r="IM162" s="939"/>
      <c r="IN162" s="939"/>
      <c r="IO162" s="939"/>
      <c r="IP162" s="939"/>
      <c r="IQ162" s="939"/>
      <c r="IR162" s="939"/>
      <c r="IS162" s="939"/>
      <c r="IT162" s="939"/>
      <c r="IU162" s="939"/>
      <c r="IV162" s="939"/>
      <c r="IW162" s="939"/>
      <c r="IX162" s="939"/>
      <c r="IY162" s="939"/>
      <c r="IZ162" s="939"/>
      <c r="JA162" s="939"/>
      <c r="JB162" s="939"/>
      <c r="JC162" s="939"/>
      <c r="JD162" s="939"/>
      <c r="JE162" s="939"/>
      <c r="JF162" s="939"/>
      <c r="JG162" s="939"/>
      <c r="JH162" s="939"/>
      <c r="JI162" s="939"/>
      <c r="JJ162" s="939"/>
      <c r="JK162" s="939"/>
      <c r="JL162" s="939"/>
      <c r="JM162" s="939"/>
      <c r="JN162" s="939"/>
      <c r="JO162" s="939"/>
      <c r="JP162" s="939"/>
      <c r="JQ162" s="939"/>
      <c r="JR162" s="939"/>
      <c r="JS162" s="939"/>
      <c r="JT162" s="939"/>
      <c r="JU162" s="939"/>
      <c r="JV162" s="939"/>
      <c r="JW162" s="939"/>
      <c r="JX162" s="939"/>
      <c r="JY162" s="939"/>
      <c r="JZ162" s="939"/>
      <c r="KA162" s="939"/>
      <c r="KB162" s="939"/>
      <c r="KC162" s="939"/>
      <c r="KD162" s="939"/>
      <c r="KE162" s="939"/>
      <c r="KF162" s="939"/>
      <c r="KG162" s="939"/>
      <c r="KH162" s="939"/>
      <c r="KI162" s="939"/>
      <c r="KJ162" s="939"/>
      <c r="KK162" s="939"/>
      <c r="KL162" s="939"/>
      <c r="KM162" s="939"/>
      <c r="KN162" s="939"/>
      <c r="KO162" s="939"/>
      <c r="KP162" s="939"/>
      <c r="KQ162" s="939"/>
      <c r="KR162" s="939"/>
      <c r="KS162" s="939"/>
      <c r="KT162" s="939"/>
      <c r="KU162" s="939"/>
      <c r="KV162" s="939"/>
      <c r="KW162" s="939"/>
      <c r="KX162" s="939"/>
      <c r="KY162" s="939"/>
      <c r="KZ162" s="939"/>
      <c r="LA162" s="939"/>
      <c r="LB162" s="939"/>
      <c r="LC162" s="939"/>
      <c r="LD162" s="939"/>
      <c r="LE162" s="939"/>
      <c r="LF162" s="939"/>
      <c r="LG162" s="939"/>
      <c r="LH162" s="939"/>
      <c r="LI162" s="939"/>
      <c r="LJ162" s="939"/>
      <c r="LK162" s="939"/>
      <c r="LL162" s="939"/>
      <c r="LM162" s="939"/>
      <c r="LN162" s="939"/>
      <c r="LO162" s="939"/>
      <c r="LP162" s="939"/>
      <c r="LQ162" s="939"/>
      <c r="LR162" s="939"/>
      <c r="LS162" s="939"/>
      <c r="LT162" s="939"/>
      <c r="LU162" s="939"/>
      <c r="LV162" s="939"/>
      <c r="LW162" s="939"/>
      <c r="LX162" s="939"/>
      <c r="LY162" s="939"/>
      <c r="LZ162" s="939"/>
      <c r="MA162" s="939"/>
      <c r="MB162" s="939"/>
      <c r="MC162" s="939"/>
      <c r="MD162" s="939"/>
      <c r="ME162" s="939"/>
      <c r="MF162" s="939"/>
      <c r="MG162" s="939"/>
      <c r="MH162" s="939"/>
      <c r="MI162" s="939"/>
      <c r="MJ162" s="939"/>
      <c r="MK162" s="939"/>
      <c r="ML162" s="939"/>
      <c r="MM162" s="939"/>
      <c r="MN162" s="939"/>
      <c r="MO162" s="939"/>
      <c r="MP162" s="939"/>
      <c r="MQ162" s="939"/>
      <c r="MR162" s="939"/>
      <c r="MS162" s="939"/>
      <c r="MT162" s="939"/>
      <c r="MU162" s="939"/>
      <c r="MV162" s="939"/>
      <c r="MW162" s="939"/>
      <c r="MX162" s="939"/>
      <c r="MY162" s="939"/>
      <c r="MZ162" s="939"/>
      <c r="NA162" s="939"/>
      <c r="NB162" s="939"/>
      <c r="NC162" s="939"/>
      <c r="ND162" s="939"/>
      <c r="NE162" s="939"/>
      <c r="NF162" s="939"/>
      <c r="NG162" s="939"/>
      <c r="NH162" s="939"/>
      <c r="NI162" s="939"/>
      <c r="NJ162" s="939"/>
      <c r="NK162" s="939"/>
      <c r="NL162" s="939"/>
      <c r="NM162" s="939"/>
      <c r="NN162" s="939"/>
    </row>
    <row r="163" spans="1:378" s="958" customFormat="1" ht="18.5" hidden="1" outlineLevel="1">
      <c r="A163" s="987" t="str">
        <f t="shared" si="58"/>
        <v>8.21</v>
      </c>
      <c r="B163" s="940" t="s">
        <v>1506</v>
      </c>
      <c r="C163" s="1027"/>
      <c r="D163" s="941">
        <v>-5</v>
      </c>
      <c r="E163" s="935"/>
      <c r="F163" s="959">
        <f>G161+D163</f>
        <v>46220</v>
      </c>
      <c r="G163" s="960">
        <f>IF(ISBLANK(F163)," - ",IF(H163=0,F163,WORKDAY.INTL(F163,H163,1,Data!$C$3:$C$57)))</f>
        <v>46223</v>
      </c>
      <c r="H163" s="936">
        <v>1</v>
      </c>
      <c r="I163" s="937">
        <v>0</v>
      </c>
      <c r="J163" s="937">
        <f t="shared" ca="1" si="56"/>
        <v>0</v>
      </c>
      <c r="K163" s="938"/>
      <c r="L163" s="955"/>
      <c r="M163" s="955"/>
      <c r="N163" s="968"/>
      <c r="O163" s="939"/>
      <c r="P163" s="939"/>
      <c r="Q163" s="939"/>
      <c r="R163" s="939"/>
      <c r="S163" s="939"/>
      <c r="T163" s="939"/>
      <c r="U163" s="939"/>
      <c r="V163" s="939"/>
      <c r="W163" s="939"/>
      <c r="X163" s="939"/>
      <c r="Y163" s="939"/>
      <c r="Z163" s="939"/>
      <c r="AA163" s="939"/>
      <c r="AB163" s="939"/>
      <c r="AC163" s="939"/>
      <c r="AD163" s="939"/>
      <c r="AE163" s="939"/>
      <c r="AF163" s="939"/>
      <c r="AG163" s="939"/>
      <c r="AH163" s="939"/>
      <c r="AI163" s="939"/>
      <c r="AJ163" s="939"/>
      <c r="AK163" s="939"/>
      <c r="AL163" s="939"/>
      <c r="AM163" s="939"/>
      <c r="AN163" s="939"/>
      <c r="AO163" s="939"/>
      <c r="AP163" s="939"/>
      <c r="AQ163" s="939"/>
      <c r="AR163" s="939"/>
      <c r="AS163" s="939"/>
      <c r="AT163" s="939"/>
      <c r="AU163" s="939"/>
      <c r="AV163" s="939"/>
      <c r="AW163" s="939"/>
      <c r="AX163" s="939"/>
      <c r="AY163" s="939"/>
      <c r="AZ163" s="939"/>
      <c r="BA163" s="939"/>
      <c r="BB163" s="939"/>
      <c r="BC163" s="939"/>
      <c r="BD163" s="939"/>
      <c r="BE163" s="939"/>
      <c r="BF163" s="939"/>
      <c r="BG163" s="939"/>
      <c r="BH163" s="939"/>
      <c r="BI163" s="939"/>
      <c r="BJ163" s="939"/>
      <c r="BK163" s="939"/>
      <c r="BL163" s="939"/>
      <c r="BM163" s="939"/>
      <c r="BN163" s="939"/>
      <c r="BO163" s="939"/>
      <c r="BP163" s="939"/>
      <c r="BQ163" s="939"/>
      <c r="BR163" s="939"/>
      <c r="BS163" s="939"/>
      <c r="BT163" s="939"/>
      <c r="BU163" s="939"/>
      <c r="BV163" s="939"/>
      <c r="BW163" s="939"/>
      <c r="BX163" s="939"/>
      <c r="BY163" s="939"/>
      <c r="BZ163" s="939"/>
      <c r="CA163" s="939"/>
      <c r="CB163" s="939"/>
      <c r="CC163" s="939"/>
      <c r="CD163" s="939"/>
      <c r="CE163" s="939"/>
      <c r="CF163" s="939"/>
      <c r="CG163" s="939"/>
      <c r="CH163" s="939"/>
      <c r="CI163" s="939"/>
      <c r="CJ163" s="939"/>
      <c r="CK163" s="939"/>
      <c r="CL163" s="939"/>
      <c r="CM163" s="939"/>
      <c r="CN163" s="939"/>
      <c r="CO163" s="939"/>
      <c r="CP163" s="939"/>
      <c r="CQ163" s="939"/>
      <c r="CR163" s="939"/>
      <c r="CS163" s="939"/>
      <c r="CT163" s="939"/>
      <c r="CU163" s="939"/>
      <c r="CV163" s="939"/>
      <c r="CW163" s="939"/>
      <c r="CX163" s="939"/>
      <c r="CY163" s="939"/>
      <c r="CZ163" s="939"/>
      <c r="DA163" s="939"/>
      <c r="DB163" s="939"/>
      <c r="DC163" s="939"/>
      <c r="DD163" s="939"/>
      <c r="DE163" s="939"/>
      <c r="DF163" s="939"/>
      <c r="DG163" s="939"/>
      <c r="DH163" s="939"/>
      <c r="DI163" s="939"/>
      <c r="DJ163" s="939"/>
      <c r="DK163" s="939"/>
      <c r="DL163" s="939"/>
      <c r="DM163" s="939"/>
      <c r="DN163" s="939"/>
      <c r="DO163" s="939"/>
      <c r="DP163" s="939"/>
      <c r="DQ163" s="939"/>
      <c r="DR163" s="939"/>
      <c r="DS163" s="939"/>
      <c r="DT163" s="939"/>
      <c r="DU163" s="939"/>
      <c r="DV163" s="939"/>
      <c r="DW163" s="939"/>
      <c r="DX163" s="939"/>
      <c r="DY163" s="939"/>
      <c r="DZ163" s="939"/>
      <c r="EA163" s="939"/>
      <c r="EB163" s="939"/>
      <c r="EC163" s="939"/>
      <c r="ED163" s="939"/>
      <c r="EE163" s="939"/>
      <c r="EF163" s="939"/>
      <c r="EG163" s="939"/>
      <c r="EH163" s="939"/>
      <c r="EI163" s="939"/>
      <c r="EJ163" s="939"/>
      <c r="EK163" s="939"/>
      <c r="EL163" s="939"/>
      <c r="EM163" s="939"/>
      <c r="EN163" s="939"/>
      <c r="EO163" s="939"/>
      <c r="EP163" s="939"/>
      <c r="EQ163" s="939"/>
      <c r="ER163" s="939"/>
      <c r="ES163" s="939"/>
      <c r="ET163" s="939"/>
      <c r="EU163" s="939"/>
      <c r="EV163" s="939"/>
      <c r="EW163" s="939"/>
      <c r="EX163" s="939"/>
      <c r="EY163" s="939"/>
      <c r="EZ163" s="939"/>
      <c r="FA163" s="939"/>
      <c r="FB163" s="939"/>
      <c r="FC163" s="939"/>
      <c r="FD163" s="939"/>
      <c r="FE163" s="939"/>
      <c r="FF163" s="939"/>
      <c r="FG163" s="939"/>
      <c r="FH163" s="939"/>
      <c r="FI163" s="939"/>
      <c r="FJ163" s="939"/>
      <c r="FK163" s="939"/>
      <c r="FL163" s="939"/>
      <c r="FM163" s="939"/>
      <c r="FN163" s="939"/>
      <c r="FO163" s="939"/>
      <c r="FP163" s="939"/>
      <c r="FQ163" s="939"/>
      <c r="FR163" s="939"/>
      <c r="FS163" s="939"/>
      <c r="FT163" s="939"/>
      <c r="FU163" s="939"/>
      <c r="FV163" s="939"/>
      <c r="FW163" s="939"/>
      <c r="FX163" s="939"/>
      <c r="FY163" s="939"/>
      <c r="FZ163" s="939"/>
      <c r="GA163" s="939"/>
      <c r="GB163" s="939"/>
      <c r="GC163" s="939"/>
      <c r="GD163" s="939"/>
      <c r="GE163" s="939"/>
      <c r="GF163" s="939"/>
      <c r="GG163" s="939"/>
      <c r="GH163" s="939"/>
      <c r="GI163" s="939"/>
      <c r="GJ163" s="939"/>
      <c r="GK163" s="939"/>
      <c r="GL163" s="939"/>
      <c r="GM163" s="939"/>
      <c r="GN163" s="939"/>
      <c r="GO163" s="939"/>
      <c r="GP163" s="939"/>
      <c r="GQ163" s="939"/>
      <c r="GR163" s="939"/>
      <c r="GS163" s="939"/>
      <c r="GT163" s="939"/>
      <c r="GU163" s="939"/>
      <c r="GV163" s="939"/>
      <c r="GW163" s="939"/>
      <c r="GX163" s="939"/>
      <c r="GY163" s="939"/>
      <c r="GZ163" s="939"/>
      <c r="HA163" s="939"/>
      <c r="HB163" s="939"/>
      <c r="HC163" s="939"/>
      <c r="HD163" s="939"/>
      <c r="HE163" s="939"/>
      <c r="HF163" s="939"/>
      <c r="HG163" s="939"/>
      <c r="HH163" s="939"/>
      <c r="HI163" s="939"/>
      <c r="HJ163" s="939"/>
      <c r="HK163" s="939"/>
      <c r="HL163" s="939"/>
      <c r="HM163" s="939"/>
      <c r="HN163" s="939"/>
      <c r="HO163" s="939"/>
      <c r="HP163" s="939"/>
      <c r="HQ163" s="939"/>
      <c r="HR163" s="939"/>
      <c r="HS163" s="939"/>
      <c r="HT163" s="939"/>
      <c r="HU163" s="939"/>
      <c r="HV163" s="939"/>
      <c r="HW163" s="939"/>
      <c r="HX163" s="939"/>
      <c r="HY163" s="939"/>
      <c r="HZ163" s="939"/>
      <c r="IA163" s="939"/>
      <c r="IB163" s="939"/>
      <c r="IC163" s="939"/>
      <c r="ID163" s="939"/>
      <c r="IE163" s="939"/>
      <c r="IF163" s="939"/>
      <c r="IG163" s="939"/>
      <c r="IH163" s="939"/>
      <c r="II163" s="939"/>
      <c r="IJ163" s="939"/>
      <c r="IK163" s="939"/>
      <c r="IL163" s="939"/>
      <c r="IM163" s="939"/>
      <c r="IN163" s="939"/>
      <c r="IO163" s="939"/>
      <c r="IP163" s="939"/>
      <c r="IQ163" s="939"/>
      <c r="IR163" s="939"/>
      <c r="IS163" s="939"/>
      <c r="IT163" s="939"/>
      <c r="IU163" s="939"/>
      <c r="IV163" s="939"/>
      <c r="IW163" s="939"/>
      <c r="IX163" s="939"/>
      <c r="IY163" s="939"/>
      <c r="IZ163" s="939"/>
      <c r="JA163" s="939"/>
      <c r="JB163" s="939"/>
      <c r="JC163" s="939"/>
      <c r="JD163" s="939"/>
      <c r="JE163" s="939"/>
      <c r="JF163" s="939"/>
      <c r="JG163" s="939"/>
      <c r="JH163" s="939"/>
      <c r="JI163" s="939"/>
      <c r="JJ163" s="939"/>
      <c r="JK163" s="939"/>
      <c r="JL163" s="939"/>
      <c r="JM163" s="939"/>
      <c r="JN163" s="939"/>
      <c r="JO163" s="939"/>
      <c r="JP163" s="939"/>
      <c r="JQ163" s="939"/>
      <c r="JR163" s="939"/>
      <c r="JS163" s="939"/>
      <c r="JT163" s="939"/>
      <c r="JU163" s="939"/>
      <c r="JV163" s="939"/>
      <c r="JW163" s="939"/>
      <c r="JX163" s="939"/>
      <c r="JY163" s="939"/>
      <c r="JZ163" s="939"/>
      <c r="KA163" s="939"/>
      <c r="KB163" s="939"/>
      <c r="KC163" s="939"/>
      <c r="KD163" s="939"/>
      <c r="KE163" s="939"/>
      <c r="KF163" s="939"/>
      <c r="KG163" s="939"/>
      <c r="KH163" s="939"/>
      <c r="KI163" s="939"/>
      <c r="KJ163" s="939"/>
      <c r="KK163" s="939"/>
      <c r="KL163" s="939"/>
      <c r="KM163" s="939"/>
      <c r="KN163" s="939"/>
      <c r="KO163" s="939"/>
      <c r="KP163" s="939"/>
      <c r="KQ163" s="939"/>
      <c r="KR163" s="939"/>
      <c r="KS163" s="939"/>
      <c r="KT163" s="939"/>
      <c r="KU163" s="939"/>
      <c r="KV163" s="939"/>
      <c r="KW163" s="939"/>
      <c r="KX163" s="939"/>
      <c r="KY163" s="939"/>
      <c r="KZ163" s="939"/>
      <c r="LA163" s="939"/>
      <c r="LB163" s="939"/>
      <c r="LC163" s="939"/>
      <c r="LD163" s="939"/>
      <c r="LE163" s="939"/>
      <c r="LF163" s="939"/>
      <c r="LG163" s="939"/>
      <c r="LH163" s="939"/>
      <c r="LI163" s="939"/>
      <c r="LJ163" s="939"/>
      <c r="LK163" s="939"/>
      <c r="LL163" s="939"/>
      <c r="LM163" s="939"/>
      <c r="LN163" s="939"/>
      <c r="LO163" s="939"/>
      <c r="LP163" s="939"/>
      <c r="LQ163" s="939"/>
      <c r="LR163" s="939"/>
      <c r="LS163" s="939"/>
      <c r="LT163" s="939"/>
      <c r="LU163" s="939"/>
      <c r="LV163" s="939"/>
      <c r="LW163" s="939"/>
      <c r="LX163" s="939"/>
      <c r="LY163" s="939"/>
      <c r="LZ163" s="939"/>
      <c r="MA163" s="939"/>
      <c r="MB163" s="939"/>
      <c r="MC163" s="939"/>
      <c r="MD163" s="939"/>
      <c r="ME163" s="939"/>
      <c r="MF163" s="939"/>
      <c r="MG163" s="939"/>
      <c r="MH163" s="939"/>
      <c r="MI163" s="939"/>
      <c r="MJ163" s="939"/>
      <c r="MK163" s="939"/>
      <c r="ML163" s="939"/>
      <c r="MM163" s="939"/>
      <c r="MN163" s="939"/>
      <c r="MO163" s="939"/>
      <c r="MP163" s="939"/>
      <c r="MQ163" s="939"/>
      <c r="MR163" s="939"/>
      <c r="MS163" s="939"/>
      <c r="MT163" s="939"/>
      <c r="MU163" s="939"/>
      <c r="MV163" s="939"/>
      <c r="MW163" s="939"/>
      <c r="MX163" s="939"/>
      <c r="MY163" s="939"/>
      <c r="MZ163" s="939"/>
      <c r="NA163" s="939"/>
      <c r="NB163" s="939"/>
      <c r="NC163" s="939"/>
      <c r="ND163" s="939"/>
      <c r="NE163" s="939"/>
      <c r="NF163" s="939"/>
      <c r="NG163" s="939"/>
      <c r="NH163" s="939"/>
      <c r="NI163" s="939"/>
      <c r="NJ163" s="939"/>
      <c r="NK163" s="939"/>
      <c r="NL163" s="939"/>
      <c r="NM163" s="939"/>
      <c r="NN163" s="939"/>
    </row>
    <row r="164" spans="1:378" s="958" customFormat="1" ht="18.5" hidden="1" outlineLevel="1">
      <c r="A164" s="987" t="str">
        <f t="shared" si="58"/>
        <v>8.22</v>
      </c>
      <c r="B164" s="940" t="s">
        <v>1507</v>
      </c>
      <c r="C164" s="1027"/>
      <c r="D164" s="941"/>
      <c r="E164" s="935"/>
      <c r="F164" s="959">
        <f>G158+D164</f>
        <v>46248</v>
      </c>
      <c r="G164" s="960">
        <f>IF(ISBLANK(F164)," - ",IF(H164=0,F164,WORKDAY.INTL(F164,H164,1,Data!$C$3:$C$57)))</f>
        <v>46272</v>
      </c>
      <c r="H164" s="936">
        <v>16</v>
      </c>
      <c r="I164" s="937">
        <v>0</v>
      </c>
      <c r="J164" s="937">
        <f t="shared" ca="1" si="56"/>
        <v>0</v>
      </c>
      <c r="K164" s="938"/>
      <c r="L164" s="955"/>
      <c r="M164" s="955"/>
      <c r="N164" s="968"/>
      <c r="O164" s="939"/>
      <c r="P164" s="939"/>
      <c r="Q164" s="939"/>
      <c r="R164" s="939"/>
      <c r="S164" s="939"/>
      <c r="T164" s="939"/>
      <c r="U164" s="939"/>
      <c r="V164" s="939"/>
      <c r="W164" s="939"/>
      <c r="X164" s="939"/>
      <c r="Y164" s="939"/>
      <c r="Z164" s="939"/>
      <c r="AA164" s="939"/>
      <c r="AB164" s="939"/>
      <c r="AC164" s="939"/>
      <c r="AD164" s="939"/>
      <c r="AE164" s="939"/>
      <c r="AF164" s="939"/>
      <c r="AG164" s="939"/>
      <c r="AH164" s="939"/>
      <c r="AI164" s="939"/>
      <c r="AJ164" s="939"/>
      <c r="AK164" s="939"/>
      <c r="AL164" s="939"/>
      <c r="AM164" s="939"/>
      <c r="AN164" s="939"/>
      <c r="AO164" s="939"/>
      <c r="AP164" s="939"/>
      <c r="AQ164" s="939"/>
      <c r="AR164" s="939"/>
      <c r="AS164" s="939"/>
      <c r="AT164" s="939"/>
      <c r="AU164" s="939"/>
      <c r="AV164" s="939"/>
      <c r="AW164" s="939"/>
      <c r="AX164" s="939"/>
      <c r="AY164" s="939"/>
      <c r="AZ164" s="939"/>
      <c r="BA164" s="939"/>
      <c r="BB164" s="939"/>
      <c r="BC164" s="939"/>
      <c r="BD164" s="939"/>
      <c r="BE164" s="939"/>
      <c r="BF164" s="939"/>
      <c r="BG164" s="939"/>
      <c r="BH164" s="939"/>
      <c r="BI164" s="939"/>
      <c r="BJ164" s="939"/>
      <c r="BK164" s="939"/>
      <c r="BL164" s="939"/>
      <c r="BM164" s="939"/>
      <c r="BN164" s="939"/>
      <c r="BO164" s="939"/>
      <c r="BP164" s="939"/>
      <c r="BQ164" s="939"/>
      <c r="BR164" s="939"/>
      <c r="BS164" s="939"/>
      <c r="BT164" s="939"/>
      <c r="BU164" s="939"/>
      <c r="BV164" s="939"/>
      <c r="BW164" s="939"/>
      <c r="BX164" s="939"/>
      <c r="BY164" s="939"/>
      <c r="BZ164" s="939"/>
      <c r="CA164" s="939"/>
      <c r="CB164" s="939"/>
      <c r="CC164" s="939"/>
      <c r="CD164" s="939"/>
      <c r="CE164" s="939"/>
      <c r="CF164" s="939"/>
      <c r="CG164" s="939"/>
      <c r="CH164" s="939"/>
      <c r="CI164" s="939"/>
      <c r="CJ164" s="939"/>
      <c r="CK164" s="939"/>
      <c r="CL164" s="939"/>
      <c r="CM164" s="939"/>
      <c r="CN164" s="939"/>
      <c r="CO164" s="939"/>
      <c r="CP164" s="939"/>
      <c r="CQ164" s="939"/>
      <c r="CR164" s="939"/>
      <c r="CS164" s="939"/>
      <c r="CT164" s="939"/>
      <c r="CU164" s="939"/>
      <c r="CV164" s="939"/>
      <c r="CW164" s="939"/>
      <c r="CX164" s="939"/>
      <c r="CY164" s="939"/>
      <c r="CZ164" s="939"/>
      <c r="DA164" s="939"/>
      <c r="DB164" s="939"/>
      <c r="DC164" s="939"/>
      <c r="DD164" s="939"/>
      <c r="DE164" s="939"/>
      <c r="DF164" s="939"/>
      <c r="DG164" s="939"/>
      <c r="DH164" s="939"/>
      <c r="DI164" s="939"/>
      <c r="DJ164" s="939"/>
      <c r="DK164" s="939"/>
      <c r="DL164" s="939"/>
      <c r="DM164" s="939"/>
      <c r="DN164" s="939"/>
      <c r="DO164" s="939"/>
      <c r="DP164" s="939"/>
      <c r="DQ164" s="939"/>
      <c r="DR164" s="939"/>
      <c r="DS164" s="939"/>
      <c r="DT164" s="939"/>
      <c r="DU164" s="939"/>
      <c r="DV164" s="939"/>
      <c r="DW164" s="939"/>
      <c r="DX164" s="939"/>
      <c r="DY164" s="939"/>
      <c r="DZ164" s="939"/>
      <c r="EA164" s="939"/>
      <c r="EB164" s="939"/>
      <c r="EC164" s="939"/>
      <c r="ED164" s="939"/>
      <c r="EE164" s="939"/>
      <c r="EF164" s="939"/>
      <c r="EG164" s="939"/>
      <c r="EH164" s="939"/>
      <c r="EI164" s="939"/>
      <c r="EJ164" s="939"/>
      <c r="EK164" s="939"/>
      <c r="EL164" s="939"/>
      <c r="EM164" s="939"/>
      <c r="EN164" s="939"/>
      <c r="EO164" s="939"/>
      <c r="EP164" s="939"/>
      <c r="EQ164" s="939"/>
      <c r="ER164" s="939"/>
      <c r="ES164" s="939"/>
      <c r="ET164" s="939"/>
      <c r="EU164" s="939"/>
      <c r="EV164" s="939"/>
      <c r="EW164" s="939"/>
      <c r="EX164" s="939"/>
      <c r="EY164" s="939"/>
      <c r="EZ164" s="939"/>
      <c r="FA164" s="939"/>
      <c r="FB164" s="939"/>
      <c r="FC164" s="939"/>
      <c r="FD164" s="939"/>
      <c r="FE164" s="939"/>
      <c r="FF164" s="939"/>
      <c r="FG164" s="939"/>
      <c r="FH164" s="939"/>
      <c r="FI164" s="939"/>
      <c r="FJ164" s="939"/>
      <c r="FK164" s="939"/>
      <c r="FL164" s="939"/>
      <c r="FM164" s="939"/>
      <c r="FN164" s="939"/>
      <c r="FO164" s="939"/>
      <c r="FP164" s="939"/>
      <c r="FQ164" s="939"/>
      <c r="FR164" s="939"/>
      <c r="FS164" s="939"/>
      <c r="FT164" s="939"/>
      <c r="FU164" s="939"/>
      <c r="FV164" s="939"/>
      <c r="FW164" s="939"/>
      <c r="FX164" s="939"/>
      <c r="FY164" s="939"/>
      <c r="FZ164" s="939"/>
      <c r="GA164" s="939"/>
      <c r="GB164" s="939"/>
      <c r="GC164" s="939"/>
      <c r="GD164" s="939"/>
      <c r="GE164" s="939"/>
      <c r="GF164" s="939"/>
      <c r="GG164" s="939"/>
      <c r="GH164" s="939"/>
      <c r="GI164" s="939"/>
      <c r="GJ164" s="939"/>
      <c r="GK164" s="939"/>
      <c r="GL164" s="939"/>
      <c r="GM164" s="939"/>
      <c r="GN164" s="939"/>
      <c r="GO164" s="939"/>
      <c r="GP164" s="939"/>
      <c r="GQ164" s="939"/>
      <c r="GR164" s="939"/>
      <c r="GS164" s="939"/>
      <c r="GT164" s="939"/>
      <c r="GU164" s="939"/>
      <c r="GV164" s="939"/>
      <c r="GW164" s="939"/>
      <c r="GX164" s="939"/>
      <c r="GY164" s="939"/>
      <c r="GZ164" s="939"/>
      <c r="HA164" s="939"/>
      <c r="HB164" s="939"/>
      <c r="HC164" s="939"/>
      <c r="HD164" s="939"/>
      <c r="HE164" s="939"/>
      <c r="HF164" s="939"/>
      <c r="HG164" s="939"/>
      <c r="HH164" s="939"/>
      <c r="HI164" s="939"/>
      <c r="HJ164" s="939"/>
      <c r="HK164" s="939"/>
      <c r="HL164" s="939"/>
      <c r="HM164" s="939"/>
      <c r="HN164" s="939"/>
      <c r="HO164" s="939"/>
      <c r="HP164" s="939"/>
      <c r="HQ164" s="939"/>
      <c r="HR164" s="939"/>
      <c r="HS164" s="939"/>
      <c r="HT164" s="939"/>
      <c r="HU164" s="939"/>
      <c r="HV164" s="939"/>
      <c r="HW164" s="939"/>
      <c r="HX164" s="939"/>
      <c r="HY164" s="939"/>
      <c r="HZ164" s="939"/>
      <c r="IA164" s="939"/>
      <c r="IB164" s="939"/>
      <c r="IC164" s="939"/>
      <c r="ID164" s="939"/>
      <c r="IE164" s="939"/>
      <c r="IF164" s="939"/>
      <c r="IG164" s="939"/>
      <c r="IH164" s="939"/>
      <c r="II164" s="939"/>
      <c r="IJ164" s="939"/>
      <c r="IK164" s="939"/>
      <c r="IL164" s="939"/>
      <c r="IM164" s="939"/>
      <c r="IN164" s="939"/>
      <c r="IO164" s="939"/>
      <c r="IP164" s="939"/>
      <c r="IQ164" s="939"/>
      <c r="IR164" s="939"/>
      <c r="IS164" s="939"/>
      <c r="IT164" s="939"/>
      <c r="IU164" s="939"/>
      <c r="IV164" s="939"/>
      <c r="IW164" s="939"/>
      <c r="IX164" s="939"/>
      <c r="IY164" s="939"/>
      <c r="IZ164" s="939"/>
      <c r="JA164" s="939"/>
      <c r="JB164" s="939"/>
      <c r="JC164" s="939"/>
      <c r="JD164" s="939"/>
      <c r="JE164" s="939"/>
      <c r="JF164" s="939"/>
      <c r="JG164" s="939"/>
      <c r="JH164" s="939"/>
      <c r="JI164" s="939"/>
      <c r="JJ164" s="939"/>
      <c r="JK164" s="939"/>
      <c r="JL164" s="939"/>
      <c r="JM164" s="939"/>
      <c r="JN164" s="939"/>
      <c r="JO164" s="939"/>
      <c r="JP164" s="939"/>
      <c r="JQ164" s="939"/>
      <c r="JR164" s="939"/>
      <c r="JS164" s="939"/>
      <c r="JT164" s="939"/>
      <c r="JU164" s="939"/>
      <c r="JV164" s="939"/>
      <c r="JW164" s="939"/>
      <c r="JX164" s="939"/>
      <c r="JY164" s="939"/>
      <c r="JZ164" s="939"/>
      <c r="KA164" s="939"/>
      <c r="KB164" s="939"/>
      <c r="KC164" s="939"/>
      <c r="KD164" s="939"/>
      <c r="KE164" s="939"/>
      <c r="KF164" s="939"/>
      <c r="KG164" s="939"/>
      <c r="KH164" s="939"/>
      <c r="KI164" s="939"/>
      <c r="KJ164" s="939"/>
      <c r="KK164" s="939"/>
      <c r="KL164" s="939"/>
      <c r="KM164" s="939"/>
      <c r="KN164" s="939"/>
      <c r="KO164" s="939"/>
      <c r="KP164" s="939"/>
      <c r="KQ164" s="939"/>
      <c r="KR164" s="939"/>
      <c r="KS164" s="939"/>
      <c r="KT164" s="939"/>
      <c r="KU164" s="939"/>
      <c r="KV164" s="939"/>
      <c r="KW164" s="939"/>
      <c r="KX164" s="939"/>
      <c r="KY164" s="939"/>
      <c r="KZ164" s="939"/>
      <c r="LA164" s="939"/>
      <c r="LB164" s="939"/>
      <c r="LC164" s="939"/>
      <c r="LD164" s="939"/>
      <c r="LE164" s="939"/>
      <c r="LF164" s="939"/>
      <c r="LG164" s="939"/>
      <c r="LH164" s="939"/>
      <c r="LI164" s="939"/>
      <c r="LJ164" s="939"/>
      <c r="LK164" s="939"/>
      <c r="LL164" s="939"/>
      <c r="LM164" s="939"/>
      <c r="LN164" s="939"/>
      <c r="LO164" s="939"/>
      <c r="LP164" s="939"/>
      <c r="LQ164" s="939"/>
      <c r="LR164" s="939"/>
      <c r="LS164" s="939"/>
      <c r="LT164" s="939"/>
      <c r="LU164" s="939"/>
      <c r="LV164" s="939"/>
      <c r="LW164" s="939"/>
      <c r="LX164" s="939"/>
      <c r="LY164" s="939"/>
      <c r="LZ164" s="939"/>
      <c r="MA164" s="939"/>
      <c r="MB164" s="939"/>
      <c r="MC164" s="939"/>
      <c r="MD164" s="939"/>
      <c r="ME164" s="939"/>
      <c r="MF164" s="939"/>
      <c r="MG164" s="939"/>
      <c r="MH164" s="939"/>
      <c r="MI164" s="939"/>
      <c r="MJ164" s="939"/>
      <c r="MK164" s="939"/>
      <c r="ML164" s="939"/>
      <c r="MM164" s="939"/>
      <c r="MN164" s="939"/>
      <c r="MO164" s="939"/>
      <c r="MP164" s="939"/>
      <c r="MQ164" s="939"/>
      <c r="MR164" s="939"/>
      <c r="MS164" s="939"/>
      <c r="MT164" s="939"/>
      <c r="MU164" s="939"/>
      <c r="MV164" s="939"/>
      <c r="MW164" s="939"/>
      <c r="MX164" s="939"/>
      <c r="MY164" s="939"/>
      <c r="MZ164" s="939"/>
      <c r="NA164" s="939"/>
      <c r="NB164" s="939"/>
      <c r="NC164" s="939"/>
      <c r="ND164" s="939"/>
      <c r="NE164" s="939"/>
      <c r="NF164" s="939"/>
      <c r="NG164" s="939"/>
      <c r="NH164" s="939"/>
      <c r="NI164" s="939"/>
      <c r="NJ164" s="939"/>
      <c r="NK164" s="939"/>
      <c r="NL164" s="939"/>
      <c r="NM164" s="939"/>
      <c r="NN164" s="939"/>
    </row>
    <row r="165" spans="1:378" s="980" customFormat="1" ht="18.5" hidden="1" outlineLevel="1">
      <c r="A165" s="988" t="str">
        <f t="shared" si="58"/>
        <v>8.23</v>
      </c>
      <c r="B165" s="949" t="s">
        <v>655</v>
      </c>
      <c r="C165" s="1028"/>
      <c r="D165" s="950"/>
      <c r="E165" s="951"/>
      <c r="F165" s="961">
        <f>G164+D165</f>
        <v>46272</v>
      </c>
      <c r="G165" s="962">
        <f>IF(ISBLANK(F165)," - ",IF(H165=0,F165,WORKDAY.INTL(F165,H165,1,Data!$C$3:$C$57)))</f>
        <v>46273</v>
      </c>
      <c r="H165" s="952">
        <v>1</v>
      </c>
      <c r="I165" s="953">
        <v>0</v>
      </c>
      <c r="J165" s="953">
        <f t="shared" ca="1" si="56"/>
        <v>0</v>
      </c>
      <c r="K165" s="954"/>
      <c r="L165" s="978"/>
      <c r="M165" s="978"/>
      <c r="N165" s="979"/>
      <c r="O165" s="948"/>
      <c r="P165" s="948"/>
      <c r="Q165" s="948"/>
      <c r="R165" s="948"/>
      <c r="S165" s="948"/>
      <c r="T165" s="948"/>
      <c r="U165" s="948"/>
      <c r="V165" s="948"/>
      <c r="W165" s="948"/>
      <c r="X165" s="948"/>
      <c r="Y165" s="948"/>
      <c r="Z165" s="948"/>
      <c r="AA165" s="948"/>
      <c r="AB165" s="948"/>
      <c r="AC165" s="948"/>
      <c r="AD165" s="948"/>
      <c r="AE165" s="948"/>
      <c r="AF165" s="948"/>
      <c r="AG165" s="948"/>
      <c r="AH165" s="948"/>
      <c r="AI165" s="948"/>
      <c r="AJ165" s="948"/>
      <c r="AK165" s="948"/>
      <c r="AL165" s="948"/>
      <c r="AM165" s="948"/>
      <c r="AN165" s="948"/>
      <c r="AO165" s="948"/>
      <c r="AP165" s="948"/>
      <c r="AQ165" s="948"/>
      <c r="AR165" s="948"/>
      <c r="AS165" s="948"/>
      <c r="AT165" s="948"/>
      <c r="AU165" s="948"/>
      <c r="AV165" s="948"/>
      <c r="AW165" s="948"/>
      <c r="AX165" s="948"/>
      <c r="AY165" s="948"/>
      <c r="AZ165" s="948"/>
      <c r="BA165" s="948"/>
      <c r="BB165" s="948"/>
      <c r="BC165" s="948"/>
      <c r="BD165" s="948"/>
      <c r="BE165" s="948"/>
      <c r="BF165" s="948"/>
      <c r="BG165" s="948"/>
      <c r="BH165" s="948"/>
      <c r="BI165" s="948"/>
      <c r="BJ165" s="948"/>
      <c r="BK165" s="948"/>
      <c r="BL165" s="948"/>
      <c r="BM165" s="948"/>
      <c r="BN165" s="948"/>
      <c r="BO165" s="948"/>
      <c r="BP165" s="948"/>
      <c r="BQ165" s="948"/>
      <c r="BR165" s="948"/>
      <c r="BS165" s="948"/>
      <c r="BT165" s="948"/>
      <c r="BU165" s="948"/>
      <c r="BV165" s="948"/>
      <c r="BW165" s="948"/>
      <c r="BX165" s="948"/>
      <c r="BY165" s="948"/>
      <c r="BZ165" s="948"/>
      <c r="CA165" s="948"/>
      <c r="CB165" s="948"/>
      <c r="CC165" s="948"/>
      <c r="CD165" s="948"/>
      <c r="CE165" s="948"/>
      <c r="CF165" s="948"/>
      <c r="CG165" s="948"/>
      <c r="CH165" s="948"/>
      <c r="CI165" s="948"/>
      <c r="CJ165" s="948"/>
      <c r="CK165" s="948"/>
      <c r="CL165" s="948"/>
      <c r="CM165" s="948"/>
      <c r="CN165" s="948"/>
      <c r="CO165" s="948"/>
      <c r="CP165" s="948"/>
      <c r="CQ165" s="948"/>
      <c r="CR165" s="948"/>
      <c r="CS165" s="948"/>
      <c r="CT165" s="948"/>
      <c r="CU165" s="948"/>
      <c r="CV165" s="948"/>
      <c r="CW165" s="948"/>
      <c r="CX165" s="948"/>
      <c r="CY165" s="948"/>
      <c r="CZ165" s="948"/>
      <c r="DA165" s="948"/>
      <c r="DB165" s="948"/>
      <c r="DC165" s="948"/>
      <c r="DD165" s="948"/>
      <c r="DE165" s="948"/>
      <c r="DF165" s="948"/>
      <c r="DG165" s="948"/>
      <c r="DH165" s="948"/>
      <c r="DI165" s="948"/>
      <c r="DJ165" s="948"/>
      <c r="DK165" s="948"/>
      <c r="DL165" s="948"/>
      <c r="DM165" s="948"/>
      <c r="DN165" s="948"/>
      <c r="DO165" s="948"/>
      <c r="DP165" s="948"/>
      <c r="DQ165" s="948"/>
      <c r="DR165" s="948"/>
      <c r="DS165" s="948"/>
      <c r="DT165" s="948"/>
      <c r="DU165" s="948"/>
      <c r="DV165" s="948"/>
      <c r="DW165" s="948"/>
      <c r="DX165" s="948"/>
      <c r="DY165" s="948"/>
      <c r="DZ165" s="948"/>
      <c r="EA165" s="948"/>
      <c r="EB165" s="948"/>
      <c r="EC165" s="948"/>
      <c r="ED165" s="948"/>
      <c r="EE165" s="948"/>
      <c r="EF165" s="948"/>
      <c r="EG165" s="948"/>
      <c r="EH165" s="948"/>
      <c r="EI165" s="948"/>
      <c r="EJ165" s="948"/>
      <c r="EK165" s="948"/>
      <c r="EL165" s="948"/>
      <c r="EM165" s="948"/>
      <c r="EN165" s="948"/>
      <c r="EO165" s="948"/>
      <c r="EP165" s="948"/>
      <c r="EQ165" s="948"/>
      <c r="ER165" s="948"/>
      <c r="ES165" s="948"/>
      <c r="ET165" s="948"/>
      <c r="EU165" s="948"/>
      <c r="EV165" s="948"/>
      <c r="EW165" s="948"/>
      <c r="EX165" s="948"/>
      <c r="EY165" s="948"/>
      <c r="EZ165" s="948"/>
      <c r="FA165" s="948"/>
      <c r="FB165" s="948"/>
      <c r="FC165" s="948"/>
      <c r="FD165" s="948"/>
      <c r="FE165" s="948"/>
      <c r="FF165" s="948"/>
      <c r="FG165" s="948"/>
      <c r="FH165" s="948"/>
      <c r="FI165" s="948"/>
      <c r="FJ165" s="948"/>
      <c r="FK165" s="948"/>
      <c r="FL165" s="948"/>
      <c r="FM165" s="948"/>
      <c r="FN165" s="948"/>
      <c r="FO165" s="948"/>
      <c r="FP165" s="948"/>
      <c r="FQ165" s="948"/>
      <c r="FR165" s="948"/>
      <c r="FS165" s="948"/>
      <c r="FT165" s="948"/>
      <c r="FU165" s="948"/>
      <c r="FV165" s="948"/>
      <c r="FW165" s="948"/>
      <c r="FX165" s="948"/>
      <c r="FY165" s="948"/>
      <c r="FZ165" s="948"/>
      <c r="GA165" s="948"/>
      <c r="GB165" s="948"/>
      <c r="GC165" s="948"/>
      <c r="GD165" s="948"/>
      <c r="GE165" s="948"/>
      <c r="GF165" s="948"/>
      <c r="GG165" s="948"/>
      <c r="GH165" s="948"/>
      <c r="GI165" s="948"/>
      <c r="GJ165" s="948"/>
      <c r="GK165" s="948"/>
      <c r="GL165" s="948"/>
      <c r="GM165" s="948"/>
      <c r="GN165" s="948"/>
      <c r="GO165" s="948"/>
      <c r="GP165" s="948"/>
      <c r="GQ165" s="948"/>
      <c r="GR165" s="948"/>
      <c r="GS165" s="948"/>
      <c r="GT165" s="948"/>
      <c r="GU165" s="948"/>
      <c r="GV165" s="948"/>
      <c r="GW165" s="948"/>
      <c r="GX165" s="948"/>
      <c r="GY165" s="948"/>
      <c r="GZ165" s="948"/>
      <c r="HA165" s="948"/>
      <c r="HB165" s="948"/>
      <c r="HC165" s="948"/>
      <c r="HD165" s="948"/>
      <c r="HE165" s="948"/>
      <c r="HF165" s="948"/>
      <c r="HG165" s="948"/>
      <c r="HH165" s="948"/>
      <c r="HI165" s="948"/>
      <c r="HJ165" s="948"/>
      <c r="HK165" s="948"/>
      <c r="HL165" s="948"/>
      <c r="HM165" s="948"/>
      <c r="HN165" s="948"/>
      <c r="HO165" s="948"/>
      <c r="HP165" s="948"/>
      <c r="HQ165" s="948"/>
      <c r="HR165" s="948"/>
      <c r="HS165" s="948"/>
      <c r="HT165" s="948"/>
      <c r="HU165" s="948"/>
      <c r="HV165" s="948"/>
      <c r="HW165" s="948"/>
      <c r="HX165" s="948"/>
      <c r="HY165" s="948"/>
      <c r="HZ165" s="948"/>
      <c r="IA165" s="948"/>
      <c r="IB165" s="948"/>
      <c r="IC165" s="948"/>
      <c r="ID165" s="948"/>
      <c r="IE165" s="948"/>
      <c r="IF165" s="948"/>
      <c r="IG165" s="948"/>
      <c r="IH165" s="948"/>
      <c r="II165" s="948"/>
      <c r="IJ165" s="948"/>
      <c r="IK165" s="948"/>
      <c r="IL165" s="948"/>
      <c r="IM165" s="948"/>
      <c r="IN165" s="948"/>
      <c r="IO165" s="948"/>
      <c r="IP165" s="948"/>
      <c r="IQ165" s="948"/>
      <c r="IR165" s="948"/>
      <c r="IS165" s="948"/>
      <c r="IT165" s="948"/>
      <c r="IU165" s="948"/>
      <c r="IV165" s="948"/>
      <c r="IW165" s="948"/>
      <c r="IX165" s="948"/>
      <c r="IY165" s="948"/>
      <c r="IZ165" s="948"/>
      <c r="JA165" s="948"/>
      <c r="JB165" s="948"/>
      <c r="JC165" s="948"/>
      <c r="JD165" s="948"/>
      <c r="JE165" s="948"/>
      <c r="JF165" s="948"/>
      <c r="JG165" s="948"/>
      <c r="JH165" s="948"/>
      <c r="JI165" s="948"/>
      <c r="JJ165" s="948"/>
      <c r="JK165" s="948"/>
      <c r="JL165" s="948"/>
      <c r="JM165" s="948"/>
      <c r="JN165" s="948"/>
      <c r="JO165" s="948"/>
      <c r="JP165" s="948"/>
      <c r="JQ165" s="948"/>
      <c r="JR165" s="948"/>
      <c r="JS165" s="948"/>
      <c r="JT165" s="948"/>
      <c r="JU165" s="948"/>
      <c r="JV165" s="948"/>
      <c r="JW165" s="948"/>
      <c r="JX165" s="948"/>
      <c r="JY165" s="948"/>
      <c r="JZ165" s="948"/>
      <c r="KA165" s="948"/>
      <c r="KB165" s="948"/>
      <c r="KC165" s="948"/>
      <c r="KD165" s="948"/>
      <c r="KE165" s="948"/>
      <c r="KF165" s="948"/>
      <c r="KG165" s="948"/>
      <c r="KH165" s="948"/>
      <c r="KI165" s="948"/>
      <c r="KJ165" s="948"/>
      <c r="KK165" s="948"/>
      <c r="KL165" s="948"/>
      <c r="KM165" s="948"/>
      <c r="KN165" s="948"/>
      <c r="KO165" s="948"/>
      <c r="KP165" s="948"/>
      <c r="KQ165" s="948"/>
      <c r="KR165" s="948"/>
      <c r="KS165" s="948"/>
      <c r="KT165" s="948"/>
      <c r="KU165" s="948"/>
      <c r="KV165" s="948"/>
      <c r="KW165" s="948"/>
      <c r="KX165" s="948"/>
      <c r="KY165" s="948"/>
      <c r="KZ165" s="948"/>
      <c r="LA165" s="948"/>
      <c r="LB165" s="948"/>
      <c r="LC165" s="948"/>
      <c r="LD165" s="948"/>
      <c r="LE165" s="948"/>
      <c r="LF165" s="948"/>
      <c r="LG165" s="948"/>
      <c r="LH165" s="948"/>
      <c r="LI165" s="948"/>
      <c r="LJ165" s="948"/>
      <c r="LK165" s="948"/>
      <c r="LL165" s="948"/>
      <c r="LM165" s="948"/>
      <c r="LN165" s="948"/>
      <c r="LO165" s="948"/>
      <c r="LP165" s="948"/>
      <c r="LQ165" s="948"/>
      <c r="LR165" s="948"/>
      <c r="LS165" s="948"/>
      <c r="LT165" s="948"/>
      <c r="LU165" s="948"/>
      <c r="LV165" s="948"/>
      <c r="LW165" s="948"/>
      <c r="LX165" s="948"/>
      <c r="LY165" s="948"/>
      <c r="LZ165" s="948"/>
      <c r="MA165" s="948"/>
      <c r="MB165" s="948"/>
      <c r="MC165" s="948"/>
      <c r="MD165" s="948"/>
      <c r="ME165" s="948"/>
      <c r="MF165" s="948"/>
      <c r="MG165" s="948"/>
      <c r="MH165" s="948"/>
      <c r="MI165" s="948"/>
      <c r="MJ165" s="948"/>
      <c r="MK165" s="948"/>
      <c r="ML165" s="948"/>
      <c r="MM165" s="948"/>
      <c r="MN165" s="948"/>
      <c r="MO165" s="948"/>
      <c r="MP165" s="948"/>
      <c r="MQ165" s="948"/>
      <c r="MR165" s="948"/>
      <c r="MS165" s="948"/>
      <c r="MT165" s="948"/>
      <c r="MU165" s="948"/>
      <c r="MV165" s="948"/>
      <c r="MW165" s="948"/>
      <c r="MX165" s="948"/>
      <c r="MY165" s="948"/>
      <c r="MZ165" s="948"/>
      <c r="NA165" s="948"/>
      <c r="NB165" s="948"/>
      <c r="NC165" s="948"/>
      <c r="ND165" s="948"/>
      <c r="NE165" s="948"/>
      <c r="NF165" s="948"/>
      <c r="NG165" s="948"/>
      <c r="NH165" s="948"/>
      <c r="NI165" s="948"/>
      <c r="NJ165" s="948"/>
      <c r="NK165" s="948"/>
      <c r="NL165" s="948"/>
      <c r="NM165" s="948"/>
      <c r="NN165" s="948"/>
    </row>
    <row r="166" spans="1:378" s="958" customFormat="1" ht="18.5" hidden="1" outlineLevel="1">
      <c r="A166" s="989" t="str">
        <f t="shared" si="58"/>
        <v>8.24</v>
      </c>
      <c r="B166" s="970" t="s">
        <v>674</v>
      </c>
      <c r="C166" s="1029"/>
      <c r="D166" s="971"/>
      <c r="E166" s="972"/>
      <c r="F166" s="973">
        <f>G153</f>
        <v>46224</v>
      </c>
      <c r="G166" s="974">
        <f>IF(ISBLANK(F166)," - ",IF(H166=0,F166,WORKDAY.INTL(F166,H166,1,Data!$C$3:$C$57)))</f>
        <v>46233</v>
      </c>
      <c r="H166" s="975">
        <v>7</v>
      </c>
      <c r="I166" s="976">
        <v>0</v>
      </c>
      <c r="J166" s="976">
        <f t="shared" ca="1" si="56"/>
        <v>0</v>
      </c>
      <c r="K166" s="977"/>
      <c r="L166" s="955"/>
      <c r="M166" s="955"/>
      <c r="N166" s="968"/>
      <c r="O166" s="969"/>
      <c r="P166" s="969"/>
      <c r="Q166" s="969"/>
      <c r="R166" s="969"/>
      <c r="S166" s="969"/>
      <c r="T166" s="969"/>
      <c r="U166" s="969"/>
      <c r="V166" s="969"/>
      <c r="W166" s="969"/>
      <c r="X166" s="969"/>
      <c r="Y166" s="969"/>
      <c r="Z166" s="969"/>
      <c r="AA166" s="969"/>
      <c r="AB166" s="969"/>
      <c r="AC166" s="969"/>
      <c r="AD166" s="969"/>
      <c r="AE166" s="969"/>
      <c r="AF166" s="969"/>
      <c r="AG166" s="969"/>
      <c r="AH166" s="969"/>
      <c r="AI166" s="969"/>
      <c r="AJ166" s="969"/>
      <c r="AK166" s="969"/>
      <c r="AL166" s="969"/>
      <c r="AM166" s="969"/>
      <c r="AN166" s="969"/>
      <c r="AO166" s="969"/>
      <c r="AP166" s="969"/>
      <c r="AQ166" s="969"/>
      <c r="AR166" s="969"/>
      <c r="AS166" s="969"/>
      <c r="AT166" s="969"/>
      <c r="AU166" s="969"/>
      <c r="AV166" s="969"/>
      <c r="AW166" s="969"/>
      <c r="AX166" s="969"/>
      <c r="AY166" s="969"/>
      <c r="AZ166" s="969"/>
      <c r="BA166" s="969"/>
      <c r="BB166" s="969"/>
      <c r="BC166" s="969"/>
      <c r="BD166" s="969"/>
      <c r="BE166" s="969"/>
      <c r="BF166" s="969"/>
      <c r="BG166" s="969"/>
      <c r="BH166" s="969"/>
      <c r="BI166" s="969"/>
      <c r="BJ166" s="969"/>
      <c r="BK166" s="969"/>
      <c r="BL166" s="969"/>
      <c r="BM166" s="969"/>
      <c r="BN166" s="969"/>
      <c r="BO166" s="969"/>
      <c r="BP166" s="969"/>
      <c r="BQ166" s="969"/>
      <c r="BR166" s="969"/>
      <c r="BS166" s="969"/>
      <c r="BT166" s="969"/>
      <c r="BU166" s="969"/>
      <c r="BV166" s="969"/>
      <c r="BW166" s="969"/>
      <c r="BX166" s="969"/>
      <c r="BY166" s="969"/>
      <c r="BZ166" s="969"/>
      <c r="CA166" s="969"/>
      <c r="CB166" s="969"/>
      <c r="CC166" s="969"/>
      <c r="CD166" s="969"/>
      <c r="CE166" s="969"/>
      <c r="CF166" s="969"/>
      <c r="CG166" s="969"/>
      <c r="CH166" s="969"/>
      <c r="CI166" s="969"/>
      <c r="CJ166" s="969"/>
      <c r="CK166" s="969"/>
      <c r="CL166" s="969"/>
      <c r="CM166" s="969"/>
      <c r="CN166" s="969"/>
      <c r="CO166" s="969"/>
      <c r="CP166" s="969"/>
      <c r="CQ166" s="969"/>
      <c r="CR166" s="969"/>
      <c r="CS166" s="969"/>
      <c r="CT166" s="969"/>
      <c r="CU166" s="969"/>
      <c r="CV166" s="969"/>
      <c r="CW166" s="969"/>
      <c r="CX166" s="969"/>
      <c r="CY166" s="969"/>
      <c r="CZ166" s="969"/>
      <c r="DA166" s="969"/>
      <c r="DB166" s="969"/>
      <c r="DC166" s="969"/>
      <c r="DD166" s="969"/>
      <c r="DE166" s="969"/>
      <c r="DF166" s="969"/>
      <c r="DG166" s="969"/>
      <c r="DH166" s="969"/>
      <c r="DI166" s="969"/>
      <c r="DJ166" s="969"/>
      <c r="DK166" s="969"/>
      <c r="DL166" s="969"/>
      <c r="DM166" s="969"/>
      <c r="DN166" s="969"/>
      <c r="DO166" s="969"/>
      <c r="DP166" s="969"/>
      <c r="DQ166" s="969"/>
      <c r="DR166" s="969"/>
      <c r="DS166" s="969"/>
      <c r="DT166" s="969"/>
      <c r="DU166" s="969"/>
      <c r="DV166" s="969"/>
      <c r="DW166" s="969"/>
      <c r="DX166" s="969"/>
      <c r="DY166" s="969"/>
      <c r="DZ166" s="969"/>
      <c r="EA166" s="969"/>
      <c r="EB166" s="969"/>
      <c r="EC166" s="969"/>
      <c r="ED166" s="969"/>
      <c r="EE166" s="969"/>
      <c r="EF166" s="969"/>
      <c r="EG166" s="969"/>
      <c r="EH166" s="969"/>
      <c r="EI166" s="969"/>
      <c r="EJ166" s="969"/>
      <c r="EK166" s="969"/>
      <c r="EL166" s="969"/>
      <c r="EM166" s="969"/>
      <c r="EN166" s="969"/>
      <c r="EO166" s="969"/>
      <c r="EP166" s="969"/>
      <c r="EQ166" s="969"/>
      <c r="ER166" s="969"/>
      <c r="ES166" s="969"/>
      <c r="ET166" s="969"/>
      <c r="EU166" s="969"/>
      <c r="EV166" s="969"/>
      <c r="EW166" s="969"/>
      <c r="EX166" s="969"/>
      <c r="EY166" s="969"/>
      <c r="EZ166" s="969"/>
      <c r="FA166" s="969"/>
      <c r="FB166" s="969"/>
      <c r="FC166" s="969"/>
      <c r="FD166" s="969"/>
      <c r="FE166" s="969"/>
      <c r="FF166" s="969"/>
      <c r="FG166" s="969"/>
      <c r="FH166" s="969"/>
      <c r="FI166" s="969"/>
      <c r="FJ166" s="969"/>
      <c r="FK166" s="969"/>
      <c r="FL166" s="969"/>
      <c r="FM166" s="969"/>
      <c r="FN166" s="969"/>
      <c r="FO166" s="969"/>
      <c r="FP166" s="969"/>
      <c r="FQ166" s="969"/>
      <c r="FR166" s="969"/>
      <c r="FS166" s="969"/>
      <c r="FT166" s="969"/>
      <c r="FU166" s="969"/>
      <c r="FV166" s="969"/>
      <c r="FW166" s="969"/>
      <c r="FX166" s="969"/>
      <c r="FY166" s="969"/>
      <c r="FZ166" s="969"/>
      <c r="GA166" s="969"/>
      <c r="GB166" s="969"/>
      <c r="GC166" s="969"/>
      <c r="GD166" s="969"/>
      <c r="GE166" s="969"/>
      <c r="GF166" s="969"/>
      <c r="GG166" s="969"/>
      <c r="GH166" s="969"/>
      <c r="GI166" s="969"/>
      <c r="GJ166" s="969"/>
      <c r="GK166" s="969"/>
      <c r="GL166" s="969"/>
      <c r="GM166" s="969"/>
      <c r="GN166" s="969"/>
      <c r="GO166" s="969"/>
      <c r="GP166" s="969"/>
      <c r="GQ166" s="969"/>
      <c r="GR166" s="969"/>
      <c r="GS166" s="969"/>
      <c r="GT166" s="969"/>
      <c r="GU166" s="969"/>
      <c r="GV166" s="969"/>
      <c r="GW166" s="969"/>
      <c r="GX166" s="969"/>
      <c r="GY166" s="969"/>
      <c r="GZ166" s="969"/>
      <c r="HA166" s="969"/>
      <c r="HB166" s="969"/>
      <c r="HC166" s="969"/>
      <c r="HD166" s="969"/>
      <c r="HE166" s="969"/>
      <c r="HF166" s="969"/>
      <c r="HG166" s="969"/>
      <c r="HH166" s="969"/>
      <c r="HI166" s="969"/>
      <c r="HJ166" s="969"/>
      <c r="HK166" s="969"/>
      <c r="HL166" s="969"/>
      <c r="HM166" s="969"/>
      <c r="HN166" s="969"/>
      <c r="HO166" s="969"/>
      <c r="HP166" s="969"/>
      <c r="HQ166" s="969"/>
      <c r="HR166" s="969"/>
      <c r="HS166" s="969"/>
      <c r="HT166" s="969"/>
      <c r="HU166" s="969"/>
      <c r="HV166" s="969"/>
      <c r="HW166" s="969"/>
      <c r="HX166" s="969"/>
      <c r="HY166" s="969"/>
      <c r="HZ166" s="969"/>
      <c r="IA166" s="969"/>
      <c r="IB166" s="969"/>
      <c r="IC166" s="969"/>
      <c r="ID166" s="969"/>
      <c r="IE166" s="969"/>
      <c r="IF166" s="969"/>
      <c r="IG166" s="969"/>
      <c r="IH166" s="969"/>
      <c r="II166" s="969"/>
      <c r="IJ166" s="969"/>
      <c r="IK166" s="969"/>
      <c r="IL166" s="969"/>
      <c r="IM166" s="969"/>
      <c r="IN166" s="969"/>
      <c r="IO166" s="969"/>
      <c r="IP166" s="969"/>
      <c r="IQ166" s="969"/>
      <c r="IR166" s="969"/>
      <c r="IS166" s="969"/>
      <c r="IT166" s="969"/>
      <c r="IU166" s="969"/>
      <c r="IV166" s="969"/>
      <c r="IW166" s="969"/>
      <c r="IX166" s="969"/>
      <c r="IY166" s="969"/>
      <c r="IZ166" s="969"/>
      <c r="JA166" s="969"/>
      <c r="JB166" s="969"/>
      <c r="JC166" s="969"/>
      <c r="JD166" s="969"/>
      <c r="JE166" s="969"/>
      <c r="JF166" s="969"/>
      <c r="JG166" s="969"/>
      <c r="JH166" s="969"/>
      <c r="JI166" s="969"/>
      <c r="JJ166" s="969"/>
      <c r="JK166" s="969"/>
      <c r="JL166" s="969"/>
      <c r="JM166" s="969"/>
      <c r="JN166" s="969"/>
      <c r="JO166" s="969"/>
      <c r="JP166" s="969"/>
      <c r="JQ166" s="969"/>
      <c r="JR166" s="969"/>
      <c r="JS166" s="969"/>
      <c r="JT166" s="969"/>
      <c r="JU166" s="969"/>
      <c r="JV166" s="969"/>
      <c r="JW166" s="969"/>
      <c r="JX166" s="969"/>
      <c r="JY166" s="969"/>
      <c r="JZ166" s="969"/>
      <c r="KA166" s="969"/>
      <c r="KB166" s="969"/>
      <c r="KC166" s="969"/>
      <c r="KD166" s="969"/>
      <c r="KE166" s="969"/>
      <c r="KF166" s="969"/>
      <c r="KG166" s="969"/>
      <c r="KH166" s="969"/>
      <c r="KI166" s="969"/>
      <c r="KJ166" s="969"/>
      <c r="KK166" s="969"/>
      <c r="KL166" s="969"/>
      <c r="KM166" s="969"/>
      <c r="KN166" s="969"/>
      <c r="KO166" s="969"/>
      <c r="KP166" s="969"/>
      <c r="KQ166" s="969"/>
      <c r="KR166" s="969"/>
      <c r="KS166" s="969"/>
      <c r="KT166" s="969"/>
      <c r="KU166" s="969"/>
      <c r="KV166" s="969"/>
      <c r="KW166" s="969"/>
      <c r="KX166" s="969"/>
      <c r="KY166" s="969"/>
      <c r="KZ166" s="969"/>
      <c r="LA166" s="969"/>
      <c r="LB166" s="969"/>
      <c r="LC166" s="969"/>
      <c r="LD166" s="969"/>
      <c r="LE166" s="969"/>
      <c r="LF166" s="969"/>
      <c r="LG166" s="969"/>
      <c r="LH166" s="969"/>
      <c r="LI166" s="969"/>
      <c r="LJ166" s="969"/>
      <c r="LK166" s="969"/>
      <c r="LL166" s="969"/>
      <c r="LM166" s="969"/>
      <c r="LN166" s="969"/>
      <c r="LO166" s="969"/>
      <c r="LP166" s="969"/>
      <c r="LQ166" s="969"/>
      <c r="LR166" s="969"/>
      <c r="LS166" s="969"/>
      <c r="LT166" s="969"/>
      <c r="LU166" s="969"/>
      <c r="LV166" s="969"/>
      <c r="LW166" s="969"/>
      <c r="LX166" s="969"/>
      <c r="LY166" s="969"/>
      <c r="LZ166" s="969"/>
      <c r="MA166" s="969"/>
      <c r="MB166" s="969"/>
      <c r="MC166" s="969"/>
      <c r="MD166" s="969"/>
      <c r="ME166" s="969"/>
      <c r="MF166" s="969"/>
      <c r="MG166" s="969"/>
      <c r="MH166" s="969"/>
      <c r="MI166" s="969"/>
      <c r="MJ166" s="969"/>
      <c r="MK166" s="969"/>
      <c r="ML166" s="969"/>
      <c r="MM166" s="969"/>
      <c r="MN166" s="969"/>
      <c r="MO166" s="969"/>
      <c r="MP166" s="969"/>
      <c r="MQ166" s="969"/>
      <c r="MR166" s="969"/>
      <c r="MS166" s="969"/>
      <c r="MT166" s="969"/>
      <c r="MU166" s="969"/>
      <c r="MV166" s="969"/>
      <c r="MW166" s="969"/>
      <c r="MX166" s="969"/>
      <c r="MY166" s="969"/>
      <c r="MZ166" s="969"/>
      <c r="NA166" s="969"/>
      <c r="NB166" s="969"/>
      <c r="NC166" s="969"/>
      <c r="ND166" s="969"/>
      <c r="NE166" s="969"/>
      <c r="NF166" s="969"/>
      <c r="NG166" s="969"/>
      <c r="NH166" s="969"/>
      <c r="NI166" s="969"/>
      <c r="NJ166" s="969"/>
      <c r="NK166" s="969"/>
      <c r="NL166" s="969"/>
      <c r="NM166" s="969"/>
      <c r="NN166" s="969"/>
    </row>
    <row r="167" spans="1:378" s="958" customFormat="1" ht="18.5" hidden="1" outlineLevel="1">
      <c r="A167" s="987" t="str">
        <f t="shared" si="58"/>
        <v>8.25</v>
      </c>
      <c r="B167" s="940" t="s">
        <v>675</v>
      </c>
      <c r="C167" s="1027"/>
      <c r="D167" s="941"/>
      <c r="E167" s="935"/>
      <c r="F167" s="959">
        <f>G159</f>
        <v>46251</v>
      </c>
      <c r="G167" s="960">
        <f>IF(ISBLANK(F167)," - ",IF(H167=0,F167,WORKDAY.INTL(F167,H167,1,Data!$C$3:$C$57)))</f>
        <v>46260</v>
      </c>
      <c r="H167" s="936">
        <v>7</v>
      </c>
      <c r="I167" s="937">
        <v>0</v>
      </c>
      <c r="J167" s="937">
        <f t="shared" ca="1" si="56"/>
        <v>0</v>
      </c>
      <c r="K167" s="938"/>
      <c r="L167" s="955"/>
      <c r="M167" s="955"/>
      <c r="N167" s="968"/>
      <c r="O167" s="939"/>
      <c r="P167" s="939"/>
      <c r="Q167" s="939"/>
      <c r="R167" s="939"/>
      <c r="S167" s="939"/>
      <c r="T167" s="939"/>
      <c r="U167" s="939"/>
      <c r="V167" s="939"/>
      <c r="W167" s="939"/>
      <c r="X167" s="939"/>
      <c r="Y167" s="939"/>
      <c r="Z167" s="939"/>
      <c r="AA167" s="939"/>
      <c r="AB167" s="939"/>
      <c r="AC167" s="939"/>
      <c r="AD167" s="939"/>
      <c r="AE167" s="939"/>
      <c r="AF167" s="939"/>
      <c r="AG167" s="939"/>
      <c r="AH167" s="939"/>
      <c r="AI167" s="939"/>
      <c r="AJ167" s="939"/>
      <c r="AK167" s="939"/>
      <c r="AL167" s="939"/>
      <c r="AM167" s="939"/>
      <c r="AN167" s="939"/>
      <c r="AO167" s="939"/>
      <c r="AP167" s="939"/>
      <c r="AQ167" s="939"/>
      <c r="AR167" s="939"/>
      <c r="AS167" s="939"/>
      <c r="AT167" s="939"/>
      <c r="AU167" s="939"/>
      <c r="AV167" s="939"/>
      <c r="AW167" s="939"/>
      <c r="AX167" s="939"/>
      <c r="AY167" s="939"/>
      <c r="AZ167" s="939"/>
      <c r="BA167" s="939"/>
      <c r="BB167" s="939"/>
      <c r="BC167" s="939"/>
      <c r="BD167" s="939"/>
      <c r="BE167" s="939"/>
      <c r="BF167" s="939"/>
      <c r="BG167" s="939"/>
      <c r="BH167" s="939"/>
      <c r="BI167" s="939"/>
      <c r="BJ167" s="939"/>
      <c r="BK167" s="939"/>
      <c r="BL167" s="939"/>
      <c r="BM167" s="939"/>
      <c r="BN167" s="939"/>
      <c r="BO167" s="939"/>
      <c r="BP167" s="939"/>
      <c r="BQ167" s="939"/>
      <c r="BR167" s="939"/>
      <c r="BS167" s="939"/>
      <c r="BT167" s="939"/>
      <c r="BU167" s="939"/>
      <c r="BV167" s="939"/>
      <c r="BW167" s="939"/>
      <c r="BX167" s="939"/>
      <c r="BY167" s="939"/>
      <c r="BZ167" s="939"/>
      <c r="CA167" s="939"/>
      <c r="CB167" s="939"/>
      <c r="CC167" s="939"/>
      <c r="CD167" s="939"/>
      <c r="CE167" s="939"/>
      <c r="CF167" s="939"/>
      <c r="CG167" s="939"/>
      <c r="CH167" s="939"/>
      <c r="CI167" s="939"/>
      <c r="CJ167" s="939"/>
      <c r="CK167" s="939"/>
      <c r="CL167" s="939"/>
      <c r="CM167" s="939"/>
      <c r="CN167" s="939"/>
      <c r="CO167" s="939"/>
      <c r="CP167" s="939"/>
      <c r="CQ167" s="939"/>
      <c r="CR167" s="939"/>
      <c r="CS167" s="939"/>
      <c r="CT167" s="939"/>
      <c r="CU167" s="939"/>
      <c r="CV167" s="939"/>
      <c r="CW167" s="939"/>
      <c r="CX167" s="939"/>
      <c r="CY167" s="939"/>
      <c r="CZ167" s="939"/>
      <c r="DA167" s="939"/>
      <c r="DB167" s="939"/>
      <c r="DC167" s="939"/>
      <c r="DD167" s="939"/>
      <c r="DE167" s="939"/>
      <c r="DF167" s="939"/>
      <c r="DG167" s="939"/>
      <c r="DH167" s="939"/>
      <c r="DI167" s="939"/>
      <c r="DJ167" s="939"/>
      <c r="DK167" s="939"/>
      <c r="DL167" s="939"/>
      <c r="DM167" s="939"/>
      <c r="DN167" s="939"/>
      <c r="DO167" s="939"/>
      <c r="DP167" s="939"/>
      <c r="DQ167" s="939"/>
      <c r="DR167" s="939"/>
      <c r="DS167" s="939"/>
      <c r="DT167" s="939"/>
      <c r="DU167" s="939"/>
      <c r="DV167" s="939"/>
      <c r="DW167" s="939"/>
      <c r="DX167" s="939"/>
      <c r="DY167" s="939"/>
      <c r="DZ167" s="939"/>
      <c r="EA167" s="939"/>
      <c r="EB167" s="939"/>
      <c r="EC167" s="939"/>
      <c r="ED167" s="939"/>
      <c r="EE167" s="939"/>
      <c r="EF167" s="939"/>
      <c r="EG167" s="939"/>
      <c r="EH167" s="939"/>
      <c r="EI167" s="939"/>
      <c r="EJ167" s="939"/>
      <c r="EK167" s="939"/>
      <c r="EL167" s="939"/>
      <c r="EM167" s="939"/>
      <c r="EN167" s="939"/>
      <c r="EO167" s="939"/>
      <c r="EP167" s="939"/>
      <c r="EQ167" s="939"/>
      <c r="ER167" s="939"/>
      <c r="ES167" s="939"/>
      <c r="ET167" s="939"/>
      <c r="EU167" s="939"/>
      <c r="EV167" s="939"/>
      <c r="EW167" s="939"/>
      <c r="EX167" s="939"/>
      <c r="EY167" s="939"/>
      <c r="EZ167" s="939"/>
      <c r="FA167" s="939"/>
      <c r="FB167" s="939"/>
      <c r="FC167" s="939"/>
      <c r="FD167" s="939"/>
      <c r="FE167" s="939"/>
      <c r="FF167" s="939"/>
      <c r="FG167" s="939"/>
      <c r="FH167" s="939"/>
      <c r="FI167" s="939"/>
      <c r="FJ167" s="939"/>
      <c r="FK167" s="939"/>
      <c r="FL167" s="939"/>
      <c r="FM167" s="939"/>
      <c r="FN167" s="939"/>
      <c r="FO167" s="939"/>
      <c r="FP167" s="939"/>
      <c r="FQ167" s="939"/>
      <c r="FR167" s="939"/>
      <c r="FS167" s="939"/>
      <c r="FT167" s="939"/>
      <c r="FU167" s="939"/>
      <c r="FV167" s="939"/>
      <c r="FW167" s="939"/>
      <c r="FX167" s="939"/>
      <c r="FY167" s="939"/>
      <c r="FZ167" s="939"/>
      <c r="GA167" s="939"/>
      <c r="GB167" s="939"/>
      <c r="GC167" s="939"/>
      <c r="GD167" s="939"/>
      <c r="GE167" s="939"/>
      <c r="GF167" s="939"/>
      <c r="GG167" s="939"/>
      <c r="GH167" s="939"/>
      <c r="GI167" s="939"/>
      <c r="GJ167" s="939"/>
      <c r="GK167" s="939"/>
      <c r="GL167" s="939"/>
      <c r="GM167" s="939"/>
      <c r="GN167" s="939"/>
      <c r="GO167" s="939"/>
      <c r="GP167" s="939"/>
      <c r="GQ167" s="939"/>
      <c r="GR167" s="939"/>
      <c r="GS167" s="939"/>
      <c r="GT167" s="939"/>
      <c r="GU167" s="939"/>
      <c r="GV167" s="939"/>
      <c r="GW167" s="939"/>
      <c r="GX167" s="939"/>
      <c r="GY167" s="939"/>
      <c r="GZ167" s="939"/>
      <c r="HA167" s="939"/>
      <c r="HB167" s="939"/>
      <c r="HC167" s="939"/>
      <c r="HD167" s="939"/>
      <c r="HE167" s="939"/>
      <c r="HF167" s="939"/>
      <c r="HG167" s="939"/>
      <c r="HH167" s="939"/>
      <c r="HI167" s="939"/>
      <c r="HJ167" s="939"/>
      <c r="HK167" s="939"/>
      <c r="HL167" s="939"/>
      <c r="HM167" s="939"/>
      <c r="HN167" s="939"/>
      <c r="HO167" s="939"/>
      <c r="HP167" s="939"/>
      <c r="HQ167" s="939"/>
      <c r="HR167" s="939"/>
      <c r="HS167" s="939"/>
      <c r="HT167" s="939"/>
      <c r="HU167" s="939"/>
      <c r="HV167" s="939"/>
      <c r="HW167" s="939"/>
      <c r="HX167" s="939"/>
      <c r="HY167" s="939"/>
      <c r="HZ167" s="939"/>
      <c r="IA167" s="939"/>
      <c r="IB167" s="939"/>
      <c r="IC167" s="939"/>
      <c r="ID167" s="939"/>
      <c r="IE167" s="939"/>
      <c r="IF167" s="939"/>
      <c r="IG167" s="939"/>
      <c r="IH167" s="939"/>
      <c r="II167" s="939"/>
      <c r="IJ167" s="939"/>
      <c r="IK167" s="939"/>
      <c r="IL167" s="939"/>
      <c r="IM167" s="939"/>
      <c r="IN167" s="939"/>
      <c r="IO167" s="939"/>
      <c r="IP167" s="939"/>
      <c r="IQ167" s="939"/>
      <c r="IR167" s="939"/>
      <c r="IS167" s="939"/>
      <c r="IT167" s="939"/>
      <c r="IU167" s="939"/>
      <c r="IV167" s="939"/>
      <c r="IW167" s="939"/>
      <c r="IX167" s="939"/>
      <c r="IY167" s="939"/>
      <c r="IZ167" s="939"/>
      <c r="JA167" s="939"/>
      <c r="JB167" s="939"/>
      <c r="JC167" s="939"/>
      <c r="JD167" s="939"/>
      <c r="JE167" s="939"/>
      <c r="JF167" s="939"/>
      <c r="JG167" s="939"/>
      <c r="JH167" s="939"/>
      <c r="JI167" s="939"/>
      <c r="JJ167" s="939"/>
      <c r="JK167" s="939"/>
      <c r="JL167" s="939"/>
      <c r="JM167" s="939"/>
      <c r="JN167" s="939"/>
      <c r="JO167" s="939"/>
      <c r="JP167" s="939"/>
      <c r="JQ167" s="939"/>
      <c r="JR167" s="939"/>
      <c r="JS167" s="939"/>
      <c r="JT167" s="939"/>
      <c r="JU167" s="939"/>
      <c r="JV167" s="939"/>
      <c r="JW167" s="939"/>
      <c r="JX167" s="939"/>
      <c r="JY167" s="939"/>
      <c r="JZ167" s="939"/>
      <c r="KA167" s="939"/>
      <c r="KB167" s="939"/>
      <c r="KC167" s="939"/>
      <c r="KD167" s="939"/>
      <c r="KE167" s="939"/>
      <c r="KF167" s="939"/>
      <c r="KG167" s="939"/>
      <c r="KH167" s="939"/>
      <c r="KI167" s="939"/>
      <c r="KJ167" s="939"/>
      <c r="KK167" s="939"/>
      <c r="KL167" s="939"/>
      <c r="KM167" s="939"/>
      <c r="KN167" s="939"/>
      <c r="KO167" s="939"/>
      <c r="KP167" s="939"/>
      <c r="KQ167" s="939"/>
      <c r="KR167" s="939"/>
      <c r="KS167" s="939"/>
      <c r="KT167" s="939"/>
      <c r="KU167" s="939"/>
      <c r="KV167" s="939"/>
      <c r="KW167" s="939"/>
      <c r="KX167" s="939"/>
      <c r="KY167" s="939"/>
      <c r="KZ167" s="939"/>
      <c r="LA167" s="939"/>
      <c r="LB167" s="939"/>
      <c r="LC167" s="939"/>
      <c r="LD167" s="939"/>
      <c r="LE167" s="939"/>
      <c r="LF167" s="939"/>
      <c r="LG167" s="939"/>
      <c r="LH167" s="939"/>
      <c r="LI167" s="939"/>
      <c r="LJ167" s="939"/>
      <c r="LK167" s="939"/>
      <c r="LL167" s="939"/>
      <c r="LM167" s="939"/>
      <c r="LN167" s="939"/>
      <c r="LO167" s="939"/>
      <c r="LP167" s="939"/>
      <c r="LQ167" s="939"/>
      <c r="LR167" s="939"/>
      <c r="LS167" s="939"/>
      <c r="LT167" s="939"/>
      <c r="LU167" s="939"/>
      <c r="LV167" s="939"/>
      <c r="LW167" s="939"/>
      <c r="LX167" s="939"/>
      <c r="LY167" s="939"/>
      <c r="LZ167" s="939"/>
      <c r="MA167" s="939"/>
      <c r="MB167" s="939"/>
      <c r="MC167" s="939"/>
      <c r="MD167" s="939"/>
      <c r="ME167" s="939"/>
      <c r="MF167" s="939"/>
      <c r="MG167" s="939"/>
      <c r="MH167" s="939"/>
      <c r="MI167" s="939"/>
      <c r="MJ167" s="939"/>
      <c r="MK167" s="939"/>
      <c r="ML167" s="939"/>
      <c r="MM167" s="939"/>
      <c r="MN167" s="939"/>
      <c r="MO167" s="939"/>
      <c r="MP167" s="939"/>
      <c r="MQ167" s="939"/>
      <c r="MR167" s="939"/>
      <c r="MS167" s="939"/>
      <c r="MT167" s="939"/>
      <c r="MU167" s="939"/>
      <c r="MV167" s="939"/>
      <c r="MW167" s="939"/>
      <c r="MX167" s="939"/>
      <c r="MY167" s="939"/>
      <c r="MZ167" s="939"/>
      <c r="NA167" s="939"/>
      <c r="NB167" s="939"/>
      <c r="NC167" s="939"/>
      <c r="ND167" s="939"/>
      <c r="NE167" s="939"/>
      <c r="NF167" s="939"/>
      <c r="NG167" s="939"/>
      <c r="NH167" s="939"/>
      <c r="NI167" s="939"/>
      <c r="NJ167" s="939"/>
      <c r="NK167" s="939"/>
      <c r="NL167" s="939"/>
      <c r="NM167" s="939"/>
      <c r="NN167" s="939"/>
    </row>
    <row r="168" spans="1:378" s="958" customFormat="1" ht="18.5" hidden="1" outlineLevel="1">
      <c r="A168" s="987" t="str">
        <f t="shared" si="58"/>
        <v>8.26</v>
      </c>
      <c r="B168" s="940" t="s">
        <v>673</v>
      </c>
      <c r="C168" s="1027"/>
      <c r="D168" s="941"/>
      <c r="E168" s="935"/>
      <c r="F168" s="959">
        <f>G165</f>
        <v>46273</v>
      </c>
      <c r="G168" s="960">
        <f>IF(ISBLANK(F168)," - ",IF(H168=0,F168,WORKDAY.INTL(F168,H168,1,Data!$C$3:$C$57)))</f>
        <v>46281</v>
      </c>
      <c r="H168" s="936">
        <v>6</v>
      </c>
      <c r="I168" s="937">
        <v>0</v>
      </c>
      <c r="J168" s="937">
        <f t="shared" ca="1" si="56"/>
        <v>0</v>
      </c>
      <c r="K168" s="938"/>
      <c r="L168" s="955"/>
      <c r="M168" s="955"/>
      <c r="N168" s="968"/>
      <c r="O168" s="939"/>
      <c r="P168" s="939"/>
      <c r="Q168" s="939"/>
      <c r="R168" s="939"/>
      <c r="S168" s="939"/>
      <c r="T168" s="939"/>
      <c r="U168" s="939"/>
      <c r="V168" s="939"/>
      <c r="W168" s="939"/>
      <c r="X168" s="939"/>
      <c r="Y168" s="939"/>
      <c r="Z168" s="939"/>
      <c r="AA168" s="939"/>
      <c r="AB168" s="939"/>
      <c r="AC168" s="939"/>
      <c r="AD168" s="939"/>
      <c r="AE168" s="939"/>
      <c r="AF168" s="939"/>
      <c r="AG168" s="939"/>
      <c r="AH168" s="939"/>
      <c r="AI168" s="939"/>
      <c r="AJ168" s="939"/>
      <c r="AK168" s="939"/>
      <c r="AL168" s="939"/>
      <c r="AM168" s="939"/>
      <c r="AN168" s="939"/>
      <c r="AO168" s="939"/>
      <c r="AP168" s="939"/>
      <c r="AQ168" s="939"/>
      <c r="AR168" s="939"/>
      <c r="AS168" s="939"/>
      <c r="AT168" s="939"/>
      <c r="AU168" s="939"/>
      <c r="AV168" s="939"/>
      <c r="AW168" s="939"/>
      <c r="AX168" s="939"/>
      <c r="AY168" s="939"/>
      <c r="AZ168" s="939"/>
      <c r="BA168" s="939"/>
      <c r="BB168" s="939"/>
      <c r="BC168" s="939"/>
      <c r="BD168" s="939"/>
      <c r="BE168" s="939"/>
      <c r="BF168" s="939"/>
      <c r="BG168" s="939"/>
      <c r="BH168" s="939"/>
      <c r="BI168" s="939"/>
      <c r="BJ168" s="939"/>
      <c r="BK168" s="939"/>
      <c r="BL168" s="939"/>
      <c r="BM168" s="939"/>
      <c r="BN168" s="939"/>
      <c r="BO168" s="939"/>
      <c r="BP168" s="939"/>
      <c r="BQ168" s="939"/>
      <c r="BR168" s="939"/>
      <c r="BS168" s="939"/>
      <c r="BT168" s="939"/>
      <c r="BU168" s="939"/>
      <c r="BV168" s="939"/>
      <c r="BW168" s="939"/>
      <c r="BX168" s="939"/>
      <c r="BY168" s="939"/>
      <c r="BZ168" s="939"/>
      <c r="CA168" s="939"/>
      <c r="CB168" s="939"/>
      <c r="CC168" s="939"/>
      <c r="CD168" s="939"/>
      <c r="CE168" s="939"/>
      <c r="CF168" s="939"/>
      <c r="CG168" s="939"/>
      <c r="CH168" s="939"/>
      <c r="CI168" s="939"/>
      <c r="CJ168" s="939"/>
      <c r="CK168" s="939"/>
      <c r="CL168" s="939"/>
      <c r="CM168" s="939"/>
      <c r="CN168" s="939"/>
      <c r="CO168" s="939"/>
      <c r="CP168" s="939"/>
      <c r="CQ168" s="939"/>
      <c r="CR168" s="939"/>
      <c r="CS168" s="939"/>
      <c r="CT168" s="939"/>
      <c r="CU168" s="939"/>
      <c r="CV168" s="939"/>
      <c r="CW168" s="939"/>
      <c r="CX168" s="939"/>
      <c r="CY168" s="939"/>
      <c r="CZ168" s="939"/>
      <c r="DA168" s="939"/>
      <c r="DB168" s="939"/>
      <c r="DC168" s="939"/>
      <c r="DD168" s="939"/>
      <c r="DE168" s="939"/>
      <c r="DF168" s="939"/>
      <c r="DG168" s="939"/>
      <c r="DH168" s="939"/>
      <c r="DI168" s="939"/>
      <c r="DJ168" s="939"/>
      <c r="DK168" s="939"/>
      <c r="DL168" s="939"/>
      <c r="DM168" s="939"/>
      <c r="DN168" s="939"/>
      <c r="DO168" s="939"/>
      <c r="DP168" s="939"/>
      <c r="DQ168" s="939"/>
      <c r="DR168" s="939"/>
      <c r="DS168" s="939"/>
      <c r="DT168" s="939"/>
      <c r="DU168" s="939"/>
      <c r="DV168" s="939"/>
      <c r="DW168" s="939"/>
      <c r="DX168" s="939"/>
      <c r="DY168" s="939"/>
      <c r="DZ168" s="939"/>
      <c r="EA168" s="939"/>
      <c r="EB168" s="939"/>
      <c r="EC168" s="939"/>
      <c r="ED168" s="939"/>
      <c r="EE168" s="939"/>
      <c r="EF168" s="939"/>
      <c r="EG168" s="939"/>
      <c r="EH168" s="939"/>
      <c r="EI168" s="939"/>
      <c r="EJ168" s="939"/>
      <c r="EK168" s="939"/>
      <c r="EL168" s="939"/>
      <c r="EM168" s="939"/>
      <c r="EN168" s="939"/>
      <c r="EO168" s="939"/>
      <c r="EP168" s="939"/>
      <c r="EQ168" s="939"/>
      <c r="ER168" s="939"/>
      <c r="ES168" s="939"/>
      <c r="ET168" s="939"/>
      <c r="EU168" s="939"/>
      <c r="EV168" s="939"/>
      <c r="EW168" s="939"/>
      <c r="EX168" s="939"/>
      <c r="EY168" s="939"/>
      <c r="EZ168" s="939"/>
      <c r="FA168" s="939"/>
      <c r="FB168" s="939"/>
      <c r="FC168" s="939"/>
      <c r="FD168" s="939"/>
      <c r="FE168" s="939"/>
      <c r="FF168" s="939"/>
      <c r="FG168" s="939"/>
      <c r="FH168" s="939"/>
      <c r="FI168" s="939"/>
      <c r="FJ168" s="939"/>
      <c r="FK168" s="939"/>
      <c r="FL168" s="939"/>
      <c r="FM168" s="939"/>
      <c r="FN168" s="939"/>
      <c r="FO168" s="939"/>
      <c r="FP168" s="939"/>
      <c r="FQ168" s="939"/>
      <c r="FR168" s="939"/>
      <c r="FS168" s="939"/>
      <c r="FT168" s="939"/>
      <c r="FU168" s="939"/>
      <c r="FV168" s="939"/>
      <c r="FW168" s="939"/>
      <c r="FX168" s="939"/>
      <c r="FY168" s="939"/>
      <c r="FZ168" s="939"/>
      <c r="GA168" s="939"/>
      <c r="GB168" s="939"/>
      <c r="GC168" s="939"/>
      <c r="GD168" s="939"/>
      <c r="GE168" s="939"/>
      <c r="GF168" s="939"/>
      <c r="GG168" s="939"/>
      <c r="GH168" s="939"/>
      <c r="GI168" s="939"/>
      <c r="GJ168" s="939"/>
      <c r="GK168" s="939"/>
      <c r="GL168" s="939"/>
      <c r="GM168" s="939"/>
      <c r="GN168" s="939"/>
      <c r="GO168" s="939"/>
      <c r="GP168" s="939"/>
      <c r="GQ168" s="939"/>
      <c r="GR168" s="939"/>
      <c r="GS168" s="939"/>
      <c r="GT168" s="939"/>
      <c r="GU168" s="939"/>
      <c r="GV168" s="939"/>
      <c r="GW168" s="939"/>
      <c r="GX168" s="939"/>
      <c r="GY168" s="939"/>
      <c r="GZ168" s="939"/>
      <c r="HA168" s="939"/>
      <c r="HB168" s="939"/>
      <c r="HC168" s="939"/>
      <c r="HD168" s="939"/>
      <c r="HE168" s="939"/>
      <c r="HF168" s="939"/>
      <c r="HG168" s="939"/>
      <c r="HH168" s="939"/>
      <c r="HI168" s="939"/>
      <c r="HJ168" s="939"/>
      <c r="HK168" s="939"/>
      <c r="HL168" s="939"/>
      <c r="HM168" s="939"/>
      <c r="HN168" s="939"/>
      <c r="HO168" s="939"/>
      <c r="HP168" s="939"/>
      <c r="HQ168" s="939"/>
      <c r="HR168" s="939"/>
      <c r="HS168" s="939"/>
      <c r="HT168" s="939"/>
      <c r="HU168" s="939"/>
      <c r="HV168" s="939"/>
      <c r="HW168" s="939"/>
      <c r="HX168" s="939"/>
      <c r="HY168" s="939"/>
      <c r="HZ168" s="939"/>
      <c r="IA168" s="939"/>
      <c r="IB168" s="939"/>
      <c r="IC168" s="939"/>
      <c r="ID168" s="939"/>
      <c r="IE168" s="939"/>
      <c r="IF168" s="939"/>
      <c r="IG168" s="939"/>
      <c r="IH168" s="939"/>
      <c r="II168" s="939"/>
      <c r="IJ168" s="939"/>
      <c r="IK168" s="939"/>
      <c r="IL168" s="939"/>
      <c r="IM168" s="939"/>
      <c r="IN168" s="939"/>
      <c r="IO168" s="939"/>
      <c r="IP168" s="939"/>
      <c r="IQ168" s="939"/>
      <c r="IR168" s="939"/>
      <c r="IS168" s="939"/>
      <c r="IT168" s="939"/>
      <c r="IU168" s="939"/>
      <c r="IV168" s="939"/>
      <c r="IW168" s="939"/>
      <c r="IX168" s="939"/>
      <c r="IY168" s="939"/>
      <c r="IZ168" s="939"/>
      <c r="JA168" s="939"/>
      <c r="JB168" s="939"/>
      <c r="JC168" s="939"/>
      <c r="JD168" s="939"/>
      <c r="JE168" s="939"/>
      <c r="JF168" s="939"/>
      <c r="JG168" s="939"/>
      <c r="JH168" s="939"/>
      <c r="JI168" s="939"/>
      <c r="JJ168" s="939"/>
      <c r="JK168" s="939"/>
      <c r="JL168" s="939"/>
      <c r="JM168" s="939"/>
      <c r="JN168" s="939"/>
      <c r="JO168" s="939"/>
      <c r="JP168" s="939"/>
      <c r="JQ168" s="939"/>
      <c r="JR168" s="939"/>
      <c r="JS168" s="939"/>
      <c r="JT168" s="939"/>
      <c r="JU168" s="939"/>
      <c r="JV168" s="939"/>
      <c r="JW168" s="939"/>
      <c r="JX168" s="939"/>
      <c r="JY168" s="939"/>
      <c r="JZ168" s="939"/>
      <c r="KA168" s="939"/>
      <c r="KB168" s="939"/>
      <c r="KC168" s="939"/>
      <c r="KD168" s="939"/>
      <c r="KE168" s="939"/>
      <c r="KF168" s="939"/>
      <c r="KG168" s="939"/>
      <c r="KH168" s="939"/>
      <c r="KI168" s="939"/>
      <c r="KJ168" s="939"/>
      <c r="KK168" s="939"/>
      <c r="KL168" s="939"/>
      <c r="KM168" s="939"/>
      <c r="KN168" s="939"/>
      <c r="KO168" s="939"/>
      <c r="KP168" s="939"/>
      <c r="KQ168" s="939"/>
      <c r="KR168" s="939"/>
      <c r="KS168" s="939"/>
      <c r="KT168" s="939"/>
      <c r="KU168" s="939"/>
      <c r="KV168" s="939"/>
      <c r="KW168" s="939"/>
      <c r="KX168" s="939"/>
      <c r="KY168" s="939"/>
      <c r="KZ168" s="939"/>
      <c r="LA168" s="939"/>
      <c r="LB168" s="939"/>
      <c r="LC168" s="939"/>
      <c r="LD168" s="939"/>
      <c r="LE168" s="939"/>
      <c r="LF168" s="939"/>
      <c r="LG168" s="939"/>
      <c r="LH168" s="939"/>
      <c r="LI168" s="939"/>
      <c r="LJ168" s="939"/>
      <c r="LK168" s="939"/>
      <c r="LL168" s="939"/>
      <c r="LM168" s="939"/>
      <c r="LN168" s="939"/>
      <c r="LO168" s="939"/>
      <c r="LP168" s="939"/>
      <c r="LQ168" s="939"/>
      <c r="LR168" s="939"/>
      <c r="LS168" s="939"/>
      <c r="LT168" s="939"/>
      <c r="LU168" s="939"/>
      <c r="LV168" s="939"/>
      <c r="LW168" s="939"/>
      <c r="LX168" s="939"/>
      <c r="LY168" s="939"/>
      <c r="LZ168" s="939"/>
      <c r="MA168" s="939"/>
      <c r="MB168" s="939"/>
      <c r="MC168" s="939"/>
      <c r="MD168" s="939"/>
      <c r="ME168" s="939"/>
      <c r="MF168" s="939"/>
      <c r="MG168" s="939"/>
      <c r="MH168" s="939"/>
      <c r="MI168" s="939"/>
      <c r="MJ168" s="939"/>
      <c r="MK168" s="939"/>
      <c r="ML168" s="939"/>
      <c r="MM168" s="939"/>
      <c r="MN168" s="939"/>
      <c r="MO168" s="939"/>
      <c r="MP168" s="939"/>
      <c r="MQ168" s="939"/>
      <c r="MR168" s="939"/>
      <c r="MS168" s="939"/>
      <c r="MT168" s="939"/>
      <c r="MU168" s="939"/>
      <c r="MV168" s="939"/>
      <c r="MW168" s="939"/>
      <c r="MX168" s="939"/>
      <c r="MY168" s="939"/>
      <c r="MZ168" s="939"/>
      <c r="NA168" s="939"/>
      <c r="NB168" s="939"/>
      <c r="NC168" s="939"/>
      <c r="ND168" s="939"/>
      <c r="NE168" s="939"/>
      <c r="NF168" s="939"/>
      <c r="NG168" s="939"/>
      <c r="NH168" s="939"/>
      <c r="NI168" s="939"/>
      <c r="NJ168" s="939"/>
      <c r="NK168" s="939"/>
      <c r="NL168" s="939"/>
      <c r="NM168" s="939"/>
      <c r="NN168" s="939"/>
    </row>
    <row r="169" spans="1:378" s="958" customFormat="1" ht="18.5" hidden="1" outlineLevel="1">
      <c r="A169" s="987" t="str">
        <f t="shared" si="58"/>
        <v>8.27</v>
      </c>
      <c r="B169" s="940" t="s">
        <v>1508</v>
      </c>
      <c r="C169" s="1027"/>
      <c r="D169" s="941"/>
      <c r="E169" s="935"/>
      <c r="F169" s="959">
        <f>G166</f>
        <v>46233</v>
      </c>
      <c r="G169" s="960">
        <f>IF(ISBLANK(F169)," - ",IF(H169=0,F169,WORKDAY.INTL(F169,H169,1,Data!$C$3:$C$57)))</f>
        <v>46245</v>
      </c>
      <c r="H169" s="936">
        <v>7</v>
      </c>
      <c r="I169" s="937">
        <v>0</v>
      </c>
      <c r="J169" s="937">
        <f t="shared" ca="1" si="56"/>
        <v>0</v>
      </c>
      <c r="K169" s="938"/>
      <c r="L169" s="955"/>
      <c r="M169" s="955"/>
      <c r="N169" s="968"/>
      <c r="O169" s="939"/>
      <c r="P169" s="939"/>
      <c r="Q169" s="939"/>
      <c r="R169" s="939"/>
      <c r="S169" s="939"/>
      <c r="T169" s="939"/>
      <c r="U169" s="939"/>
      <c r="V169" s="939"/>
      <c r="W169" s="939"/>
      <c r="X169" s="939"/>
      <c r="Y169" s="939"/>
      <c r="Z169" s="939"/>
      <c r="AA169" s="939"/>
      <c r="AB169" s="939"/>
      <c r="AC169" s="939"/>
      <c r="AD169" s="939"/>
      <c r="AE169" s="939"/>
      <c r="AF169" s="939"/>
      <c r="AG169" s="939"/>
      <c r="AH169" s="939"/>
      <c r="AI169" s="939"/>
      <c r="AJ169" s="939"/>
      <c r="AK169" s="939"/>
      <c r="AL169" s="939"/>
      <c r="AM169" s="939"/>
      <c r="AN169" s="939"/>
      <c r="AO169" s="939"/>
      <c r="AP169" s="939"/>
      <c r="AQ169" s="939"/>
      <c r="AR169" s="939"/>
      <c r="AS169" s="939"/>
      <c r="AT169" s="939"/>
      <c r="AU169" s="939"/>
      <c r="AV169" s="939"/>
      <c r="AW169" s="939"/>
      <c r="AX169" s="939"/>
      <c r="AY169" s="939"/>
      <c r="AZ169" s="939"/>
      <c r="BA169" s="939"/>
      <c r="BB169" s="939"/>
      <c r="BC169" s="939"/>
      <c r="BD169" s="939"/>
      <c r="BE169" s="939"/>
      <c r="BF169" s="939"/>
      <c r="BG169" s="939"/>
      <c r="BH169" s="939"/>
      <c r="BI169" s="939"/>
      <c r="BJ169" s="939"/>
      <c r="BK169" s="939"/>
      <c r="BL169" s="939"/>
      <c r="BM169" s="939"/>
      <c r="BN169" s="939"/>
      <c r="BO169" s="939"/>
      <c r="BP169" s="939"/>
      <c r="BQ169" s="939"/>
      <c r="BR169" s="939"/>
      <c r="BS169" s="939"/>
      <c r="BT169" s="939"/>
      <c r="BU169" s="939"/>
      <c r="BV169" s="939"/>
      <c r="BW169" s="939"/>
      <c r="BX169" s="939"/>
      <c r="BY169" s="939"/>
      <c r="BZ169" s="939"/>
      <c r="CA169" s="939"/>
      <c r="CB169" s="939"/>
      <c r="CC169" s="939"/>
      <c r="CD169" s="939"/>
      <c r="CE169" s="939"/>
      <c r="CF169" s="939"/>
      <c r="CG169" s="939"/>
      <c r="CH169" s="939"/>
      <c r="CI169" s="939"/>
      <c r="CJ169" s="939"/>
      <c r="CK169" s="939"/>
      <c r="CL169" s="939"/>
      <c r="CM169" s="939"/>
      <c r="CN169" s="939"/>
      <c r="CO169" s="939"/>
      <c r="CP169" s="939"/>
      <c r="CQ169" s="939"/>
      <c r="CR169" s="939"/>
      <c r="CS169" s="939"/>
      <c r="CT169" s="939"/>
      <c r="CU169" s="939"/>
      <c r="CV169" s="939"/>
      <c r="CW169" s="939"/>
      <c r="CX169" s="939"/>
      <c r="CY169" s="939"/>
      <c r="CZ169" s="939"/>
      <c r="DA169" s="939"/>
      <c r="DB169" s="939"/>
      <c r="DC169" s="939"/>
      <c r="DD169" s="939"/>
      <c r="DE169" s="939"/>
      <c r="DF169" s="939"/>
      <c r="DG169" s="939"/>
      <c r="DH169" s="939"/>
      <c r="DI169" s="939"/>
      <c r="DJ169" s="939"/>
      <c r="DK169" s="939"/>
      <c r="DL169" s="939"/>
      <c r="DM169" s="939"/>
      <c r="DN169" s="939"/>
      <c r="DO169" s="939"/>
      <c r="DP169" s="939"/>
      <c r="DQ169" s="939"/>
      <c r="DR169" s="939"/>
      <c r="DS169" s="939"/>
      <c r="DT169" s="939"/>
      <c r="DU169" s="939"/>
      <c r="DV169" s="939"/>
      <c r="DW169" s="939"/>
      <c r="DX169" s="939"/>
      <c r="DY169" s="939"/>
      <c r="DZ169" s="939"/>
      <c r="EA169" s="939"/>
      <c r="EB169" s="939"/>
      <c r="EC169" s="939"/>
      <c r="ED169" s="939"/>
      <c r="EE169" s="939"/>
      <c r="EF169" s="939"/>
      <c r="EG169" s="939"/>
      <c r="EH169" s="939"/>
      <c r="EI169" s="939"/>
      <c r="EJ169" s="939"/>
      <c r="EK169" s="939"/>
      <c r="EL169" s="939"/>
      <c r="EM169" s="939"/>
      <c r="EN169" s="939"/>
      <c r="EO169" s="939"/>
      <c r="EP169" s="939"/>
      <c r="EQ169" s="939"/>
      <c r="ER169" s="939"/>
      <c r="ES169" s="939"/>
      <c r="ET169" s="939"/>
      <c r="EU169" s="939"/>
      <c r="EV169" s="939"/>
      <c r="EW169" s="939"/>
      <c r="EX169" s="939"/>
      <c r="EY169" s="939"/>
      <c r="EZ169" s="939"/>
      <c r="FA169" s="939"/>
      <c r="FB169" s="939"/>
      <c r="FC169" s="939"/>
      <c r="FD169" s="939"/>
      <c r="FE169" s="939"/>
      <c r="FF169" s="939"/>
      <c r="FG169" s="939"/>
      <c r="FH169" s="939"/>
      <c r="FI169" s="939"/>
      <c r="FJ169" s="939"/>
      <c r="FK169" s="939"/>
      <c r="FL169" s="939"/>
      <c r="FM169" s="939"/>
      <c r="FN169" s="939"/>
      <c r="FO169" s="939"/>
      <c r="FP169" s="939"/>
      <c r="FQ169" s="939"/>
      <c r="FR169" s="939"/>
      <c r="FS169" s="939"/>
      <c r="FT169" s="939"/>
      <c r="FU169" s="939"/>
      <c r="FV169" s="939"/>
      <c r="FW169" s="939"/>
      <c r="FX169" s="939"/>
      <c r="FY169" s="939"/>
      <c r="FZ169" s="939"/>
      <c r="GA169" s="939"/>
      <c r="GB169" s="939"/>
      <c r="GC169" s="939"/>
      <c r="GD169" s="939"/>
      <c r="GE169" s="939"/>
      <c r="GF169" s="939"/>
      <c r="GG169" s="939"/>
      <c r="GH169" s="939"/>
      <c r="GI169" s="939"/>
      <c r="GJ169" s="939"/>
      <c r="GK169" s="939"/>
      <c r="GL169" s="939"/>
      <c r="GM169" s="939"/>
      <c r="GN169" s="939"/>
      <c r="GO169" s="939"/>
      <c r="GP169" s="939"/>
      <c r="GQ169" s="939"/>
      <c r="GR169" s="939"/>
      <c r="GS169" s="939"/>
      <c r="GT169" s="939"/>
      <c r="GU169" s="939"/>
      <c r="GV169" s="939"/>
      <c r="GW169" s="939"/>
      <c r="GX169" s="939"/>
      <c r="GY169" s="939"/>
      <c r="GZ169" s="939"/>
      <c r="HA169" s="939"/>
      <c r="HB169" s="939"/>
      <c r="HC169" s="939"/>
      <c r="HD169" s="939"/>
      <c r="HE169" s="939"/>
      <c r="HF169" s="939"/>
      <c r="HG169" s="939"/>
      <c r="HH169" s="939"/>
      <c r="HI169" s="939"/>
      <c r="HJ169" s="939"/>
      <c r="HK169" s="939"/>
      <c r="HL169" s="939"/>
      <c r="HM169" s="939"/>
      <c r="HN169" s="939"/>
      <c r="HO169" s="939"/>
      <c r="HP169" s="939"/>
      <c r="HQ169" s="939"/>
      <c r="HR169" s="939"/>
      <c r="HS169" s="939"/>
      <c r="HT169" s="939"/>
      <c r="HU169" s="939"/>
      <c r="HV169" s="939"/>
      <c r="HW169" s="939"/>
      <c r="HX169" s="939"/>
      <c r="HY169" s="939"/>
      <c r="HZ169" s="939"/>
      <c r="IA169" s="939"/>
      <c r="IB169" s="939"/>
      <c r="IC169" s="939"/>
      <c r="ID169" s="939"/>
      <c r="IE169" s="939"/>
      <c r="IF169" s="939"/>
      <c r="IG169" s="939"/>
      <c r="IH169" s="939"/>
      <c r="II169" s="939"/>
      <c r="IJ169" s="939"/>
      <c r="IK169" s="939"/>
      <c r="IL169" s="939"/>
      <c r="IM169" s="939"/>
      <c r="IN169" s="939"/>
      <c r="IO169" s="939"/>
      <c r="IP169" s="939"/>
      <c r="IQ169" s="939"/>
      <c r="IR169" s="939"/>
      <c r="IS169" s="939"/>
      <c r="IT169" s="939"/>
      <c r="IU169" s="939"/>
      <c r="IV169" s="939"/>
      <c r="IW169" s="939"/>
      <c r="IX169" s="939"/>
      <c r="IY169" s="939"/>
      <c r="IZ169" s="939"/>
      <c r="JA169" s="939"/>
      <c r="JB169" s="939"/>
      <c r="JC169" s="939"/>
      <c r="JD169" s="939"/>
      <c r="JE169" s="939"/>
      <c r="JF169" s="939"/>
      <c r="JG169" s="939"/>
      <c r="JH169" s="939"/>
      <c r="JI169" s="939"/>
      <c r="JJ169" s="939"/>
      <c r="JK169" s="939"/>
      <c r="JL169" s="939"/>
      <c r="JM169" s="939"/>
      <c r="JN169" s="939"/>
      <c r="JO169" s="939"/>
      <c r="JP169" s="939"/>
      <c r="JQ169" s="939"/>
      <c r="JR169" s="939"/>
      <c r="JS169" s="939"/>
      <c r="JT169" s="939"/>
      <c r="JU169" s="939"/>
      <c r="JV169" s="939"/>
      <c r="JW169" s="939"/>
      <c r="JX169" s="939"/>
      <c r="JY169" s="939"/>
      <c r="JZ169" s="939"/>
      <c r="KA169" s="939"/>
      <c r="KB169" s="939"/>
      <c r="KC169" s="939"/>
      <c r="KD169" s="939"/>
      <c r="KE169" s="939"/>
      <c r="KF169" s="939"/>
      <c r="KG169" s="939"/>
      <c r="KH169" s="939"/>
      <c r="KI169" s="939"/>
      <c r="KJ169" s="939"/>
      <c r="KK169" s="939"/>
      <c r="KL169" s="939"/>
      <c r="KM169" s="939"/>
      <c r="KN169" s="939"/>
      <c r="KO169" s="939"/>
      <c r="KP169" s="939"/>
      <c r="KQ169" s="939"/>
      <c r="KR169" s="939"/>
      <c r="KS169" s="939"/>
      <c r="KT169" s="939"/>
      <c r="KU169" s="939"/>
      <c r="KV169" s="939"/>
      <c r="KW169" s="939"/>
      <c r="KX169" s="939"/>
      <c r="KY169" s="939"/>
      <c r="KZ169" s="939"/>
      <c r="LA169" s="939"/>
      <c r="LB169" s="939"/>
      <c r="LC169" s="939"/>
      <c r="LD169" s="939"/>
      <c r="LE169" s="939"/>
      <c r="LF169" s="939"/>
      <c r="LG169" s="939"/>
      <c r="LH169" s="939"/>
      <c r="LI169" s="939"/>
      <c r="LJ169" s="939"/>
      <c r="LK169" s="939"/>
      <c r="LL169" s="939"/>
      <c r="LM169" s="939"/>
      <c r="LN169" s="939"/>
      <c r="LO169" s="939"/>
      <c r="LP169" s="939"/>
      <c r="LQ169" s="939"/>
      <c r="LR169" s="939"/>
      <c r="LS169" s="939"/>
      <c r="LT169" s="939"/>
      <c r="LU169" s="939"/>
      <c r="LV169" s="939"/>
      <c r="LW169" s="939"/>
      <c r="LX169" s="939"/>
      <c r="LY169" s="939"/>
      <c r="LZ169" s="939"/>
      <c r="MA169" s="939"/>
      <c r="MB169" s="939"/>
      <c r="MC169" s="939"/>
      <c r="MD169" s="939"/>
      <c r="ME169" s="939"/>
      <c r="MF169" s="939"/>
      <c r="MG169" s="939"/>
      <c r="MH169" s="939"/>
      <c r="MI169" s="939"/>
      <c r="MJ169" s="939"/>
      <c r="MK169" s="939"/>
      <c r="ML169" s="939"/>
      <c r="MM169" s="939"/>
      <c r="MN169" s="939"/>
      <c r="MO169" s="939"/>
      <c r="MP169" s="939"/>
      <c r="MQ169" s="939"/>
      <c r="MR169" s="939"/>
      <c r="MS169" s="939"/>
      <c r="MT169" s="939"/>
      <c r="MU169" s="939"/>
      <c r="MV169" s="939"/>
      <c r="MW169" s="939"/>
      <c r="MX169" s="939"/>
      <c r="MY169" s="939"/>
      <c r="MZ169" s="939"/>
      <c r="NA169" s="939"/>
      <c r="NB169" s="939"/>
      <c r="NC169" s="939"/>
      <c r="ND169" s="939"/>
      <c r="NE169" s="939"/>
      <c r="NF169" s="939"/>
      <c r="NG169" s="939"/>
      <c r="NH169" s="939"/>
      <c r="NI169" s="939"/>
      <c r="NJ169" s="939"/>
      <c r="NK169" s="939"/>
      <c r="NL169" s="939"/>
      <c r="NM169" s="939"/>
      <c r="NN169" s="939"/>
    </row>
    <row r="170" spans="1:378" s="958" customFormat="1" ht="18.5" hidden="1" outlineLevel="1">
      <c r="A170" s="987" t="str">
        <f t="shared" si="58"/>
        <v>8.28</v>
      </c>
      <c r="B170" s="940" t="s">
        <v>1509</v>
      </c>
      <c r="C170" s="1027"/>
      <c r="D170" s="941"/>
      <c r="E170" s="935"/>
      <c r="F170" s="959">
        <f>G167</f>
        <v>46260</v>
      </c>
      <c r="G170" s="960">
        <f>IF(ISBLANK(F170)," - ",IF(H170=0,F170,WORKDAY.INTL(F170,H170,1,Data!$C$3:$C$57)))</f>
        <v>46269</v>
      </c>
      <c r="H170" s="936">
        <v>7</v>
      </c>
      <c r="I170" s="937">
        <v>0</v>
      </c>
      <c r="J170" s="937">
        <f t="shared" ca="1" si="56"/>
        <v>0</v>
      </c>
      <c r="K170" s="938"/>
      <c r="L170" s="955"/>
      <c r="M170" s="955"/>
      <c r="N170" s="968"/>
      <c r="O170" s="939"/>
      <c r="P170" s="939"/>
      <c r="Q170" s="939"/>
      <c r="R170" s="939"/>
      <c r="S170" s="939"/>
      <c r="T170" s="939"/>
      <c r="U170" s="939"/>
      <c r="V170" s="939"/>
      <c r="W170" s="939"/>
      <c r="X170" s="939"/>
      <c r="Y170" s="939"/>
      <c r="Z170" s="939"/>
      <c r="AA170" s="939"/>
      <c r="AB170" s="939"/>
      <c r="AC170" s="939"/>
      <c r="AD170" s="939"/>
      <c r="AE170" s="939"/>
      <c r="AF170" s="939"/>
      <c r="AG170" s="939"/>
      <c r="AH170" s="939"/>
      <c r="AI170" s="939"/>
      <c r="AJ170" s="939"/>
      <c r="AK170" s="939"/>
      <c r="AL170" s="939"/>
      <c r="AM170" s="939"/>
      <c r="AN170" s="939"/>
      <c r="AO170" s="939"/>
      <c r="AP170" s="939"/>
      <c r="AQ170" s="939"/>
      <c r="AR170" s="939"/>
      <c r="AS170" s="939"/>
      <c r="AT170" s="939"/>
      <c r="AU170" s="939"/>
      <c r="AV170" s="939"/>
      <c r="AW170" s="939"/>
      <c r="AX170" s="939"/>
      <c r="AY170" s="939"/>
      <c r="AZ170" s="939"/>
      <c r="BA170" s="939"/>
      <c r="BB170" s="939"/>
      <c r="BC170" s="939"/>
      <c r="BD170" s="939"/>
      <c r="BE170" s="939"/>
      <c r="BF170" s="939"/>
      <c r="BG170" s="939"/>
      <c r="BH170" s="939"/>
      <c r="BI170" s="939"/>
      <c r="BJ170" s="939"/>
      <c r="BK170" s="939"/>
      <c r="BL170" s="939"/>
      <c r="BM170" s="939"/>
      <c r="BN170" s="939"/>
      <c r="BO170" s="939"/>
      <c r="BP170" s="939"/>
      <c r="BQ170" s="939"/>
      <c r="BR170" s="939"/>
      <c r="BS170" s="939"/>
      <c r="BT170" s="939"/>
      <c r="BU170" s="939"/>
      <c r="BV170" s="939"/>
      <c r="BW170" s="939"/>
      <c r="BX170" s="939"/>
      <c r="BY170" s="939"/>
      <c r="BZ170" s="939"/>
      <c r="CA170" s="939"/>
      <c r="CB170" s="939"/>
      <c r="CC170" s="939"/>
      <c r="CD170" s="939"/>
      <c r="CE170" s="939"/>
      <c r="CF170" s="939"/>
      <c r="CG170" s="939"/>
      <c r="CH170" s="939"/>
      <c r="CI170" s="939"/>
      <c r="CJ170" s="939"/>
      <c r="CK170" s="939"/>
      <c r="CL170" s="939"/>
      <c r="CM170" s="939"/>
      <c r="CN170" s="939"/>
      <c r="CO170" s="939"/>
      <c r="CP170" s="939"/>
      <c r="CQ170" s="939"/>
      <c r="CR170" s="939"/>
      <c r="CS170" s="939"/>
      <c r="CT170" s="939"/>
      <c r="CU170" s="939"/>
      <c r="CV170" s="939"/>
      <c r="CW170" s="939"/>
      <c r="CX170" s="939"/>
      <c r="CY170" s="939"/>
      <c r="CZ170" s="939"/>
      <c r="DA170" s="939"/>
      <c r="DB170" s="939"/>
      <c r="DC170" s="939"/>
      <c r="DD170" s="939"/>
      <c r="DE170" s="939"/>
      <c r="DF170" s="939"/>
      <c r="DG170" s="939"/>
      <c r="DH170" s="939"/>
      <c r="DI170" s="939"/>
      <c r="DJ170" s="939"/>
      <c r="DK170" s="939"/>
      <c r="DL170" s="939"/>
      <c r="DM170" s="939"/>
      <c r="DN170" s="939"/>
      <c r="DO170" s="939"/>
      <c r="DP170" s="939"/>
      <c r="DQ170" s="939"/>
      <c r="DR170" s="939"/>
      <c r="DS170" s="939"/>
      <c r="DT170" s="939"/>
      <c r="DU170" s="939"/>
      <c r="DV170" s="939"/>
      <c r="DW170" s="939"/>
      <c r="DX170" s="939"/>
      <c r="DY170" s="939"/>
      <c r="DZ170" s="939"/>
      <c r="EA170" s="939"/>
      <c r="EB170" s="939"/>
      <c r="EC170" s="939"/>
      <c r="ED170" s="939"/>
      <c r="EE170" s="939"/>
      <c r="EF170" s="939"/>
      <c r="EG170" s="939"/>
      <c r="EH170" s="939"/>
      <c r="EI170" s="939"/>
      <c r="EJ170" s="939"/>
      <c r="EK170" s="939"/>
      <c r="EL170" s="939"/>
      <c r="EM170" s="939"/>
      <c r="EN170" s="939"/>
      <c r="EO170" s="939"/>
      <c r="EP170" s="939"/>
      <c r="EQ170" s="939"/>
      <c r="ER170" s="939"/>
      <c r="ES170" s="939"/>
      <c r="ET170" s="939"/>
      <c r="EU170" s="939"/>
      <c r="EV170" s="939"/>
      <c r="EW170" s="939"/>
      <c r="EX170" s="939"/>
      <c r="EY170" s="939"/>
      <c r="EZ170" s="939"/>
      <c r="FA170" s="939"/>
      <c r="FB170" s="939"/>
      <c r="FC170" s="939"/>
      <c r="FD170" s="939"/>
      <c r="FE170" s="939"/>
      <c r="FF170" s="939"/>
      <c r="FG170" s="939"/>
      <c r="FH170" s="939"/>
      <c r="FI170" s="939"/>
      <c r="FJ170" s="939"/>
      <c r="FK170" s="939"/>
      <c r="FL170" s="939"/>
      <c r="FM170" s="939"/>
      <c r="FN170" s="939"/>
      <c r="FO170" s="939"/>
      <c r="FP170" s="939"/>
      <c r="FQ170" s="939"/>
      <c r="FR170" s="939"/>
      <c r="FS170" s="939"/>
      <c r="FT170" s="939"/>
      <c r="FU170" s="939"/>
      <c r="FV170" s="939"/>
      <c r="FW170" s="939"/>
      <c r="FX170" s="939"/>
      <c r="FY170" s="939"/>
      <c r="FZ170" s="939"/>
      <c r="GA170" s="939"/>
      <c r="GB170" s="939"/>
      <c r="GC170" s="939"/>
      <c r="GD170" s="939"/>
      <c r="GE170" s="939"/>
      <c r="GF170" s="939"/>
      <c r="GG170" s="939"/>
      <c r="GH170" s="939"/>
      <c r="GI170" s="939"/>
      <c r="GJ170" s="939"/>
      <c r="GK170" s="939"/>
      <c r="GL170" s="939"/>
      <c r="GM170" s="939"/>
      <c r="GN170" s="939"/>
      <c r="GO170" s="939"/>
      <c r="GP170" s="939"/>
      <c r="GQ170" s="939"/>
      <c r="GR170" s="939"/>
      <c r="GS170" s="939"/>
      <c r="GT170" s="939"/>
      <c r="GU170" s="939"/>
      <c r="GV170" s="939"/>
      <c r="GW170" s="939"/>
      <c r="GX170" s="939"/>
      <c r="GY170" s="939"/>
      <c r="GZ170" s="939"/>
      <c r="HA170" s="939"/>
      <c r="HB170" s="939"/>
      <c r="HC170" s="939"/>
      <c r="HD170" s="939"/>
      <c r="HE170" s="939"/>
      <c r="HF170" s="939"/>
      <c r="HG170" s="939"/>
      <c r="HH170" s="939"/>
      <c r="HI170" s="939"/>
      <c r="HJ170" s="939"/>
      <c r="HK170" s="939"/>
      <c r="HL170" s="939"/>
      <c r="HM170" s="939"/>
      <c r="HN170" s="939"/>
      <c r="HO170" s="939"/>
      <c r="HP170" s="939"/>
      <c r="HQ170" s="939"/>
      <c r="HR170" s="939"/>
      <c r="HS170" s="939"/>
      <c r="HT170" s="939"/>
      <c r="HU170" s="939"/>
      <c r="HV170" s="939"/>
      <c r="HW170" s="939"/>
      <c r="HX170" s="939"/>
      <c r="HY170" s="939"/>
      <c r="HZ170" s="939"/>
      <c r="IA170" s="939"/>
      <c r="IB170" s="939"/>
      <c r="IC170" s="939"/>
      <c r="ID170" s="939"/>
      <c r="IE170" s="939"/>
      <c r="IF170" s="939"/>
      <c r="IG170" s="939"/>
      <c r="IH170" s="939"/>
      <c r="II170" s="939"/>
      <c r="IJ170" s="939"/>
      <c r="IK170" s="939"/>
      <c r="IL170" s="939"/>
      <c r="IM170" s="939"/>
      <c r="IN170" s="939"/>
      <c r="IO170" s="939"/>
      <c r="IP170" s="939"/>
      <c r="IQ170" s="939"/>
      <c r="IR170" s="939"/>
      <c r="IS170" s="939"/>
      <c r="IT170" s="939"/>
      <c r="IU170" s="939"/>
      <c r="IV170" s="939"/>
      <c r="IW170" s="939"/>
      <c r="IX170" s="939"/>
      <c r="IY170" s="939"/>
      <c r="IZ170" s="939"/>
      <c r="JA170" s="939"/>
      <c r="JB170" s="939"/>
      <c r="JC170" s="939"/>
      <c r="JD170" s="939"/>
      <c r="JE170" s="939"/>
      <c r="JF170" s="939"/>
      <c r="JG170" s="939"/>
      <c r="JH170" s="939"/>
      <c r="JI170" s="939"/>
      <c r="JJ170" s="939"/>
      <c r="JK170" s="939"/>
      <c r="JL170" s="939"/>
      <c r="JM170" s="939"/>
      <c r="JN170" s="939"/>
      <c r="JO170" s="939"/>
      <c r="JP170" s="939"/>
      <c r="JQ170" s="939"/>
      <c r="JR170" s="939"/>
      <c r="JS170" s="939"/>
      <c r="JT170" s="939"/>
      <c r="JU170" s="939"/>
      <c r="JV170" s="939"/>
      <c r="JW170" s="939"/>
      <c r="JX170" s="939"/>
      <c r="JY170" s="939"/>
      <c r="JZ170" s="939"/>
      <c r="KA170" s="939"/>
      <c r="KB170" s="939"/>
      <c r="KC170" s="939"/>
      <c r="KD170" s="939"/>
      <c r="KE170" s="939"/>
      <c r="KF170" s="939"/>
      <c r="KG170" s="939"/>
      <c r="KH170" s="939"/>
      <c r="KI170" s="939"/>
      <c r="KJ170" s="939"/>
      <c r="KK170" s="939"/>
      <c r="KL170" s="939"/>
      <c r="KM170" s="939"/>
      <c r="KN170" s="939"/>
      <c r="KO170" s="939"/>
      <c r="KP170" s="939"/>
      <c r="KQ170" s="939"/>
      <c r="KR170" s="939"/>
      <c r="KS170" s="939"/>
      <c r="KT170" s="939"/>
      <c r="KU170" s="939"/>
      <c r="KV170" s="939"/>
      <c r="KW170" s="939"/>
      <c r="KX170" s="939"/>
      <c r="KY170" s="939"/>
      <c r="KZ170" s="939"/>
      <c r="LA170" s="939"/>
      <c r="LB170" s="939"/>
      <c r="LC170" s="939"/>
      <c r="LD170" s="939"/>
      <c r="LE170" s="939"/>
      <c r="LF170" s="939"/>
      <c r="LG170" s="939"/>
      <c r="LH170" s="939"/>
      <c r="LI170" s="939"/>
      <c r="LJ170" s="939"/>
      <c r="LK170" s="939"/>
      <c r="LL170" s="939"/>
      <c r="LM170" s="939"/>
      <c r="LN170" s="939"/>
      <c r="LO170" s="939"/>
      <c r="LP170" s="939"/>
      <c r="LQ170" s="939"/>
      <c r="LR170" s="939"/>
      <c r="LS170" s="939"/>
      <c r="LT170" s="939"/>
      <c r="LU170" s="939"/>
      <c r="LV170" s="939"/>
      <c r="LW170" s="939"/>
      <c r="LX170" s="939"/>
      <c r="LY170" s="939"/>
      <c r="LZ170" s="939"/>
      <c r="MA170" s="939"/>
      <c r="MB170" s="939"/>
      <c r="MC170" s="939"/>
      <c r="MD170" s="939"/>
      <c r="ME170" s="939"/>
      <c r="MF170" s="939"/>
      <c r="MG170" s="939"/>
      <c r="MH170" s="939"/>
      <c r="MI170" s="939"/>
      <c r="MJ170" s="939"/>
      <c r="MK170" s="939"/>
      <c r="ML170" s="939"/>
      <c r="MM170" s="939"/>
      <c r="MN170" s="939"/>
      <c r="MO170" s="939"/>
      <c r="MP170" s="939"/>
      <c r="MQ170" s="939"/>
      <c r="MR170" s="939"/>
      <c r="MS170" s="939"/>
      <c r="MT170" s="939"/>
      <c r="MU170" s="939"/>
      <c r="MV170" s="939"/>
      <c r="MW170" s="939"/>
      <c r="MX170" s="939"/>
      <c r="MY170" s="939"/>
      <c r="MZ170" s="939"/>
      <c r="NA170" s="939"/>
      <c r="NB170" s="939"/>
      <c r="NC170" s="939"/>
      <c r="ND170" s="939"/>
      <c r="NE170" s="939"/>
      <c r="NF170" s="939"/>
      <c r="NG170" s="939"/>
      <c r="NH170" s="939"/>
      <c r="NI170" s="939"/>
      <c r="NJ170" s="939"/>
      <c r="NK170" s="939"/>
      <c r="NL170" s="939"/>
      <c r="NM170" s="939"/>
      <c r="NN170" s="939"/>
    </row>
    <row r="171" spans="1:378" s="958" customFormat="1" ht="18.5" hidden="1" outlineLevel="1">
      <c r="A171" s="987" t="str">
        <f t="shared" si="58"/>
        <v>8.29</v>
      </c>
      <c r="B171" s="940" t="s">
        <v>1510</v>
      </c>
      <c r="C171" s="1027"/>
      <c r="D171" s="941"/>
      <c r="E171" s="935"/>
      <c r="F171" s="959">
        <f>G168</f>
        <v>46281</v>
      </c>
      <c r="G171" s="960">
        <f>IF(ISBLANK(F171)," - ",IF(H171=0,F171,WORKDAY.INTL(F171,H171,1,Data!$C$3:$C$57)))</f>
        <v>46290</v>
      </c>
      <c r="H171" s="936">
        <v>6</v>
      </c>
      <c r="I171" s="937">
        <v>0</v>
      </c>
      <c r="J171" s="937">
        <f t="shared" ca="1" si="56"/>
        <v>0</v>
      </c>
      <c r="K171" s="938"/>
      <c r="L171" s="955"/>
      <c r="M171" s="955"/>
      <c r="N171" s="968"/>
      <c r="O171" s="939"/>
      <c r="P171" s="939"/>
      <c r="Q171" s="939"/>
      <c r="R171" s="939"/>
      <c r="S171" s="939"/>
      <c r="T171" s="939"/>
      <c r="U171" s="939"/>
      <c r="V171" s="939"/>
      <c r="W171" s="939"/>
      <c r="X171" s="939"/>
      <c r="Y171" s="939"/>
      <c r="Z171" s="939"/>
      <c r="AA171" s="939"/>
      <c r="AB171" s="939"/>
      <c r="AC171" s="939"/>
      <c r="AD171" s="939"/>
      <c r="AE171" s="939"/>
      <c r="AF171" s="939"/>
      <c r="AG171" s="939"/>
      <c r="AH171" s="939"/>
      <c r="AI171" s="939"/>
      <c r="AJ171" s="939"/>
      <c r="AK171" s="939"/>
      <c r="AL171" s="939"/>
      <c r="AM171" s="939"/>
      <c r="AN171" s="939"/>
      <c r="AO171" s="939"/>
      <c r="AP171" s="939"/>
      <c r="AQ171" s="939"/>
      <c r="AR171" s="939"/>
      <c r="AS171" s="939"/>
      <c r="AT171" s="939"/>
      <c r="AU171" s="939"/>
      <c r="AV171" s="939"/>
      <c r="AW171" s="939"/>
      <c r="AX171" s="939"/>
      <c r="AY171" s="939"/>
      <c r="AZ171" s="939"/>
      <c r="BA171" s="939"/>
      <c r="BB171" s="939"/>
      <c r="BC171" s="939"/>
      <c r="BD171" s="939"/>
      <c r="BE171" s="939"/>
      <c r="BF171" s="939"/>
      <c r="BG171" s="939"/>
      <c r="BH171" s="939"/>
      <c r="BI171" s="939"/>
      <c r="BJ171" s="939"/>
      <c r="BK171" s="939"/>
      <c r="BL171" s="939"/>
      <c r="BM171" s="939"/>
      <c r="BN171" s="939"/>
      <c r="BO171" s="939"/>
      <c r="BP171" s="939"/>
      <c r="BQ171" s="939"/>
      <c r="BR171" s="939"/>
      <c r="BS171" s="939"/>
      <c r="BT171" s="939"/>
      <c r="BU171" s="939"/>
      <c r="BV171" s="939"/>
      <c r="BW171" s="939"/>
      <c r="BX171" s="939"/>
      <c r="BY171" s="939"/>
      <c r="BZ171" s="939"/>
      <c r="CA171" s="939"/>
      <c r="CB171" s="939"/>
      <c r="CC171" s="939"/>
      <c r="CD171" s="939"/>
      <c r="CE171" s="939"/>
      <c r="CF171" s="939"/>
      <c r="CG171" s="939"/>
      <c r="CH171" s="939"/>
      <c r="CI171" s="939"/>
      <c r="CJ171" s="939"/>
      <c r="CK171" s="939"/>
      <c r="CL171" s="939"/>
      <c r="CM171" s="939"/>
      <c r="CN171" s="939"/>
      <c r="CO171" s="939"/>
      <c r="CP171" s="939"/>
      <c r="CQ171" s="939"/>
      <c r="CR171" s="939"/>
      <c r="CS171" s="939"/>
      <c r="CT171" s="939"/>
      <c r="CU171" s="939"/>
      <c r="CV171" s="939"/>
      <c r="CW171" s="939"/>
      <c r="CX171" s="939"/>
      <c r="CY171" s="939"/>
      <c r="CZ171" s="939"/>
      <c r="DA171" s="939"/>
      <c r="DB171" s="939"/>
      <c r="DC171" s="939"/>
      <c r="DD171" s="939"/>
      <c r="DE171" s="939"/>
      <c r="DF171" s="939"/>
      <c r="DG171" s="939"/>
      <c r="DH171" s="939"/>
      <c r="DI171" s="939"/>
      <c r="DJ171" s="939"/>
      <c r="DK171" s="939"/>
      <c r="DL171" s="939"/>
      <c r="DM171" s="939"/>
      <c r="DN171" s="939"/>
      <c r="DO171" s="939"/>
      <c r="DP171" s="939"/>
      <c r="DQ171" s="939"/>
      <c r="DR171" s="939"/>
      <c r="DS171" s="939"/>
      <c r="DT171" s="939"/>
      <c r="DU171" s="939"/>
      <c r="DV171" s="939"/>
      <c r="DW171" s="939"/>
      <c r="DX171" s="939"/>
      <c r="DY171" s="939"/>
      <c r="DZ171" s="939"/>
      <c r="EA171" s="939"/>
      <c r="EB171" s="939"/>
      <c r="EC171" s="939"/>
      <c r="ED171" s="939"/>
      <c r="EE171" s="939"/>
      <c r="EF171" s="939"/>
      <c r="EG171" s="939"/>
      <c r="EH171" s="939"/>
      <c r="EI171" s="939"/>
      <c r="EJ171" s="939"/>
      <c r="EK171" s="939"/>
      <c r="EL171" s="939"/>
      <c r="EM171" s="939"/>
      <c r="EN171" s="939"/>
      <c r="EO171" s="939"/>
      <c r="EP171" s="939"/>
      <c r="EQ171" s="939"/>
      <c r="ER171" s="939"/>
      <c r="ES171" s="939"/>
      <c r="ET171" s="939"/>
      <c r="EU171" s="939"/>
      <c r="EV171" s="939"/>
      <c r="EW171" s="939"/>
      <c r="EX171" s="939"/>
      <c r="EY171" s="939"/>
      <c r="EZ171" s="939"/>
      <c r="FA171" s="939"/>
      <c r="FB171" s="939"/>
      <c r="FC171" s="939"/>
      <c r="FD171" s="939"/>
      <c r="FE171" s="939"/>
      <c r="FF171" s="939"/>
      <c r="FG171" s="939"/>
      <c r="FH171" s="939"/>
      <c r="FI171" s="939"/>
      <c r="FJ171" s="939"/>
      <c r="FK171" s="939"/>
      <c r="FL171" s="939"/>
      <c r="FM171" s="939"/>
      <c r="FN171" s="939"/>
      <c r="FO171" s="939"/>
      <c r="FP171" s="939"/>
      <c r="FQ171" s="939"/>
      <c r="FR171" s="939"/>
      <c r="FS171" s="939"/>
      <c r="FT171" s="939"/>
      <c r="FU171" s="939"/>
      <c r="FV171" s="939"/>
      <c r="FW171" s="939"/>
      <c r="FX171" s="939"/>
      <c r="FY171" s="939"/>
      <c r="FZ171" s="939"/>
      <c r="GA171" s="939"/>
      <c r="GB171" s="939"/>
      <c r="GC171" s="939"/>
      <c r="GD171" s="939"/>
      <c r="GE171" s="939"/>
      <c r="GF171" s="939"/>
      <c r="GG171" s="939"/>
      <c r="GH171" s="939"/>
      <c r="GI171" s="939"/>
      <c r="GJ171" s="939"/>
      <c r="GK171" s="939"/>
      <c r="GL171" s="939"/>
      <c r="GM171" s="939"/>
      <c r="GN171" s="939"/>
      <c r="GO171" s="939"/>
      <c r="GP171" s="939"/>
      <c r="GQ171" s="939"/>
      <c r="GR171" s="939"/>
      <c r="GS171" s="939"/>
      <c r="GT171" s="939"/>
      <c r="GU171" s="939"/>
      <c r="GV171" s="939"/>
      <c r="GW171" s="939"/>
      <c r="GX171" s="939"/>
      <c r="GY171" s="939"/>
      <c r="GZ171" s="939"/>
      <c r="HA171" s="939"/>
      <c r="HB171" s="939"/>
      <c r="HC171" s="939"/>
      <c r="HD171" s="939"/>
      <c r="HE171" s="939"/>
      <c r="HF171" s="939"/>
      <c r="HG171" s="939"/>
      <c r="HH171" s="939"/>
      <c r="HI171" s="939"/>
      <c r="HJ171" s="939"/>
      <c r="HK171" s="939"/>
      <c r="HL171" s="939"/>
      <c r="HM171" s="939"/>
      <c r="HN171" s="939"/>
      <c r="HO171" s="939"/>
      <c r="HP171" s="939"/>
      <c r="HQ171" s="939"/>
      <c r="HR171" s="939"/>
      <c r="HS171" s="939"/>
      <c r="HT171" s="939"/>
      <c r="HU171" s="939"/>
      <c r="HV171" s="939"/>
      <c r="HW171" s="939"/>
      <c r="HX171" s="939"/>
      <c r="HY171" s="939"/>
      <c r="HZ171" s="939"/>
      <c r="IA171" s="939"/>
      <c r="IB171" s="939"/>
      <c r="IC171" s="939"/>
      <c r="ID171" s="939"/>
      <c r="IE171" s="939"/>
      <c r="IF171" s="939"/>
      <c r="IG171" s="939"/>
      <c r="IH171" s="939"/>
      <c r="II171" s="939"/>
      <c r="IJ171" s="939"/>
      <c r="IK171" s="939"/>
      <c r="IL171" s="939"/>
      <c r="IM171" s="939"/>
      <c r="IN171" s="939"/>
      <c r="IO171" s="939"/>
      <c r="IP171" s="939"/>
      <c r="IQ171" s="939"/>
      <c r="IR171" s="939"/>
      <c r="IS171" s="939"/>
      <c r="IT171" s="939"/>
      <c r="IU171" s="939"/>
      <c r="IV171" s="939"/>
      <c r="IW171" s="939"/>
      <c r="IX171" s="939"/>
      <c r="IY171" s="939"/>
      <c r="IZ171" s="939"/>
      <c r="JA171" s="939"/>
      <c r="JB171" s="939"/>
      <c r="JC171" s="939"/>
      <c r="JD171" s="939"/>
      <c r="JE171" s="939"/>
      <c r="JF171" s="939"/>
      <c r="JG171" s="939"/>
      <c r="JH171" s="939"/>
      <c r="JI171" s="939"/>
      <c r="JJ171" s="939"/>
      <c r="JK171" s="939"/>
      <c r="JL171" s="939"/>
      <c r="JM171" s="939"/>
      <c r="JN171" s="939"/>
      <c r="JO171" s="939"/>
      <c r="JP171" s="939"/>
      <c r="JQ171" s="939"/>
      <c r="JR171" s="939"/>
      <c r="JS171" s="939"/>
      <c r="JT171" s="939"/>
      <c r="JU171" s="939"/>
      <c r="JV171" s="939"/>
      <c r="JW171" s="939"/>
      <c r="JX171" s="939"/>
      <c r="JY171" s="939"/>
      <c r="JZ171" s="939"/>
      <c r="KA171" s="939"/>
      <c r="KB171" s="939"/>
      <c r="KC171" s="939"/>
      <c r="KD171" s="939"/>
      <c r="KE171" s="939"/>
      <c r="KF171" s="939"/>
      <c r="KG171" s="939"/>
      <c r="KH171" s="939"/>
      <c r="KI171" s="939"/>
      <c r="KJ171" s="939"/>
      <c r="KK171" s="939"/>
      <c r="KL171" s="939"/>
      <c r="KM171" s="939"/>
      <c r="KN171" s="939"/>
      <c r="KO171" s="939"/>
      <c r="KP171" s="939"/>
      <c r="KQ171" s="939"/>
      <c r="KR171" s="939"/>
      <c r="KS171" s="939"/>
      <c r="KT171" s="939"/>
      <c r="KU171" s="939"/>
      <c r="KV171" s="939"/>
      <c r="KW171" s="939"/>
      <c r="KX171" s="939"/>
      <c r="KY171" s="939"/>
      <c r="KZ171" s="939"/>
      <c r="LA171" s="939"/>
      <c r="LB171" s="939"/>
      <c r="LC171" s="939"/>
      <c r="LD171" s="939"/>
      <c r="LE171" s="939"/>
      <c r="LF171" s="939"/>
      <c r="LG171" s="939"/>
      <c r="LH171" s="939"/>
      <c r="LI171" s="939"/>
      <c r="LJ171" s="939"/>
      <c r="LK171" s="939"/>
      <c r="LL171" s="939"/>
      <c r="LM171" s="939"/>
      <c r="LN171" s="939"/>
      <c r="LO171" s="939"/>
      <c r="LP171" s="939"/>
      <c r="LQ171" s="939"/>
      <c r="LR171" s="939"/>
      <c r="LS171" s="939"/>
      <c r="LT171" s="939"/>
      <c r="LU171" s="939"/>
      <c r="LV171" s="939"/>
      <c r="LW171" s="939"/>
      <c r="LX171" s="939"/>
      <c r="LY171" s="939"/>
      <c r="LZ171" s="939"/>
      <c r="MA171" s="939"/>
      <c r="MB171" s="939"/>
      <c r="MC171" s="939"/>
      <c r="MD171" s="939"/>
      <c r="ME171" s="939"/>
      <c r="MF171" s="939"/>
      <c r="MG171" s="939"/>
      <c r="MH171" s="939"/>
      <c r="MI171" s="939"/>
      <c r="MJ171" s="939"/>
      <c r="MK171" s="939"/>
      <c r="ML171" s="939"/>
      <c r="MM171" s="939"/>
      <c r="MN171" s="939"/>
      <c r="MO171" s="939"/>
      <c r="MP171" s="939"/>
      <c r="MQ171" s="939"/>
      <c r="MR171" s="939"/>
      <c r="MS171" s="939"/>
      <c r="MT171" s="939"/>
      <c r="MU171" s="939"/>
      <c r="MV171" s="939"/>
      <c r="MW171" s="939"/>
      <c r="MX171" s="939"/>
      <c r="MY171" s="939"/>
      <c r="MZ171" s="939"/>
      <c r="NA171" s="939"/>
      <c r="NB171" s="939"/>
      <c r="NC171" s="939"/>
      <c r="ND171" s="939"/>
      <c r="NE171" s="939"/>
      <c r="NF171" s="939"/>
      <c r="NG171" s="939"/>
      <c r="NH171" s="939"/>
      <c r="NI171" s="939"/>
      <c r="NJ171" s="939"/>
      <c r="NK171" s="939"/>
      <c r="NL171" s="939"/>
      <c r="NM171" s="939"/>
      <c r="NN171" s="939"/>
    </row>
    <row r="172" spans="1:378" s="958" customFormat="1" ht="18.5" hidden="1" outlineLevel="1">
      <c r="A172" s="987" t="str">
        <f t="shared" si="58"/>
        <v>8.30</v>
      </c>
      <c r="B172" s="940" t="s">
        <v>679</v>
      </c>
      <c r="C172" s="1027"/>
      <c r="D172" s="941"/>
      <c r="E172" s="935"/>
      <c r="F172" s="959">
        <f>G165</f>
        <v>46273</v>
      </c>
      <c r="G172" s="960">
        <f>IF(ISBLANK(F172)," - ",IF(H172=0,F172,WORKDAY.INTL(F172,H172,1,Data!$C$3:$C$57)))</f>
        <v>46280</v>
      </c>
      <c r="H172" s="936">
        <v>5</v>
      </c>
      <c r="I172" s="937">
        <v>0</v>
      </c>
      <c r="J172" s="937">
        <f t="shared" ca="1" si="56"/>
        <v>0</v>
      </c>
      <c r="K172" s="938"/>
      <c r="L172" s="955"/>
      <c r="M172" s="955"/>
      <c r="N172" s="968"/>
      <c r="O172" s="939"/>
      <c r="P172" s="939"/>
      <c r="Q172" s="939"/>
      <c r="R172" s="939"/>
      <c r="S172" s="939"/>
      <c r="T172" s="939"/>
      <c r="U172" s="939"/>
      <c r="V172" s="939"/>
      <c r="W172" s="939"/>
      <c r="X172" s="939"/>
      <c r="Y172" s="939"/>
      <c r="Z172" s="939"/>
      <c r="AA172" s="939"/>
      <c r="AB172" s="939"/>
      <c r="AC172" s="939"/>
      <c r="AD172" s="939"/>
      <c r="AE172" s="939"/>
      <c r="AF172" s="939"/>
      <c r="AG172" s="939"/>
      <c r="AH172" s="939"/>
      <c r="AI172" s="939"/>
      <c r="AJ172" s="939"/>
      <c r="AK172" s="939"/>
      <c r="AL172" s="939"/>
      <c r="AM172" s="939"/>
      <c r="AN172" s="939"/>
      <c r="AO172" s="939"/>
      <c r="AP172" s="939"/>
      <c r="AQ172" s="939"/>
      <c r="AR172" s="939"/>
      <c r="AS172" s="939"/>
      <c r="AT172" s="939"/>
      <c r="AU172" s="939"/>
      <c r="AV172" s="939"/>
      <c r="AW172" s="939"/>
      <c r="AX172" s="939"/>
      <c r="AY172" s="939"/>
      <c r="AZ172" s="939"/>
      <c r="BA172" s="939"/>
      <c r="BB172" s="939"/>
      <c r="BC172" s="939"/>
      <c r="BD172" s="939"/>
      <c r="BE172" s="939"/>
      <c r="BF172" s="939"/>
      <c r="BG172" s="939"/>
      <c r="BH172" s="939"/>
      <c r="BI172" s="939"/>
      <c r="BJ172" s="939"/>
      <c r="BK172" s="939"/>
      <c r="BL172" s="939"/>
      <c r="BM172" s="939"/>
      <c r="BN172" s="939"/>
      <c r="BO172" s="939"/>
      <c r="BP172" s="939"/>
      <c r="BQ172" s="939"/>
      <c r="BR172" s="939"/>
      <c r="BS172" s="939"/>
      <c r="BT172" s="939"/>
      <c r="BU172" s="939"/>
      <c r="BV172" s="939"/>
      <c r="BW172" s="939"/>
      <c r="BX172" s="939"/>
      <c r="BY172" s="939"/>
      <c r="BZ172" s="939"/>
      <c r="CA172" s="939"/>
      <c r="CB172" s="939"/>
      <c r="CC172" s="939"/>
      <c r="CD172" s="939"/>
      <c r="CE172" s="939"/>
      <c r="CF172" s="939"/>
      <c r="CG172" s="939"/>
      <c r="CH172" s="939"/>
      <c r="CI172" s="939"/>
      <c r="CJ172" s="939"/>
      <c r="CK172" s="939"/>
      <c r="CL172" s="939"/>
      <c r="CM172" s="939"/>
      <c r="CN172" s="939"/>
      <c r="CO172" s="939"/>
      <c r="CP172" s="939"/>
      <c r="CQ172" s="939"/>
      <c r="CR172" s="939"/>
      <c r="CS172" s="939"/>
      <c r="CT172" s="939"/>
      <c r="CU172" s="939"/>
      <c r="CV172" s="939"/>
      <c r="CW172" s="939"/>
      <c r="CX172" s="939"/>
      <c r="CY172" s="939"/>
      <c r="CZ172" s="939"/>
      <c r="DA172" s="939"/>
      <c r="DB172" s="939"/>
      <c r="DC172" s="939"/>
      <c r="DD172" s="939"/>
      <c r="DE172" s="939"/>
      <c r="DF172" s="939"/>
      <c r="DG172" s="939"/>
      <c r="DH172" s="939"/>
      <c r="DI172" s="939"/>
      <c r="DJ172" s="939"/>
      <c r="DK172" s="939"/>
      <c r="DL172" s="939"/>
      <c r="DM172" s="939"/>
      <c r="DN172" s="939"/>
      <c r="DO172" s="939"/>
      <c r="DP172" s="939"/>
      <c r="DQ172" s="939"/>
      <c r="DR172" s="939"/>
      <c r="DS172" s="939"/>
      <c r="DT172" s="939"/>
      <c r="DU172" s="939"/>
      <c r="DV172" s="939"/>
      <c r="DW172" s="939"/>
      <c r="DX172" s="939"/>
      <c r="DY172" s="939"/>
      <c r="DZ172" s="939"/>
      <c r="EA172" s="939"/>
      <c r="EB172" s="939"/>
      <c r="EC172" s="939"/>
      <c r="ED172" s="939"/>
      <c r="EE172" s="939"/>
      <c r="EF172" s="939"/>
      <c r="EG172" s="939"/>
      <c r="EH172" s="939"/>
      <c r="EI172" s="939"/>
      <c r="EJ172" s="939"/>
      <c r="EK172" s="939"/>
      <c r="EL172" s="939"/>
      <c r="EM172" s="939"/>
      <c r="EN172" s="939"/>
      <c r="EO172" s="939"/>
      <c r="EP172" s="939"/>
      <c r="EQ172" s="939"/>
      <c r="ER172" s="939"/>
      <c r="ES172" s="939"/>
      <c r="ET172" s="939"/>
      <c r="EU172" s="939"/>
      <c r="EV172" s="939"/>
      <c r="EW172" s="939"/>
      <c r="EX172" s="939"/>
      <c r="EY172" s="939"/>
      <c r="EZ172" s="939"/>
      <c r="FA172" s="939"/>
      <c r="FB172" s="939"/>
      <c r="FC172" s="939"/>
      <c r="FD172" s="939"/>
      <c r="FE172" s="939"/>
      <c r="FF172" s="939"/>
      <c r="FG172" s="939"/>
      <c r="FH172" s="939"/>
      <c r="FI172" s="939"/>
      <c r="FJ172" s="939"/>
      <c r="FK172" s="939"/>
      <c r="FL172" s="939"/>
      <c r="FM172" s="939"/>
      <c r="FN172" s="939"/>
      <c r="FO172" s="939"/>
      <c r="FP172" s="939"/>
      <c r="FQ172" s="939"/>
      <c r="FR172" s="939"/>
      <c r="FS172" s="939"/>
      <c r="FT172" s="939"/>
      <c r="FU172" s="939"/>
      <c r="FV172" s="939"/>
      <c r="FW172" s="939"/>
      <c r="FX172" s="939"/>
      <c r="FY172" s="939"/>
      <c r="FZ172" s="939"/>
      <c r="GA172" s="939"/>
      <c r="GB172" s="939"/>
      <c r="GC172" s="939"/>
      <c r="GD172" s="939"/>
      <c r="GE172" s="939"/>
      <c r="GF172" s="939"/>
      <c r="GG172" s="939"/>
      <c r="GH172" s="939"/>
      <c r="GI172" s="939"/>
      <c r="GJ172" s="939"/>
      <c r="GK172" s="939"/>
      <c r="GL172" s="939"/>
      <c r="GM172" s="939"/>
      <c r="GN172" s="939"/>
      <c r="GO172" s="939"/>
      <c r="GP172" s="939"/>
      <c r="GQ172" s="939"/>
      <c r="GR172" s="939"/>
      <c r="GS172" s="939"/>
      <c r="GT172" s="939"/>
      <c r="GU172" s="939"/>
      <c r="GV172" s="939"/>
      <c r="GW172" s="939"/>
      <c r="GX172" s="939"/>
      <c r="GY172" s="939"/>
      <c r="GZ172" s="939"/>
      <c r="HA172" s="939"/>
      <c r="HB172" s="939"/>
      <c r="HC172" s="939"/>
      <c r="HD172" s="939"/>
      <c r="HE172" s="939"/>
      <c r="HF172" s="939"/>
      <c r="HG172" s="939"/>
      <c r="HH172" s="939"/>
      <c r="HI172" s="939"/>
      <c r="HJ172" s="939"/>
      <c r="HK172" s="939"/>
      <c r="HL172" s="939"/>
      <c r="HM172" s="939"/>
      <c r="HN172" s="939"/>
      <c r="HO172" s="939"/>
      <c r="HP172" s="939"/>
      <c r="HQ172" s="939"/>
      <c r="HR172" s="939"/>
      <c r="HS172" s="939"/>
      <c r="HT172" s="939"/>
      <c r="HU172" s="939"/>
      <c r="HV172" s="939"/>
      <c r="HW172" s="939"/>
      <c r="HX172" s="939"/>
      <c r="HY172" s="939"/>
      <c r="HZ172" s="939"/>
      <c r="IA172" s="939"/>
      <c r="IB172" s="939"/>
      <c r="IC172" s="939"/>
      <c r="ID172" s="939"/>
      <c r="IE172" s="939"/>
      <c r="IF172" s="939"/>
      <c r="IG172" s="939"/>
      <c r="IH172" s="939"/>
      <c r="II172" s="939"/>
      <c r="IJ172" s="939"/>
      <c r="IK172" s="939"/>
      <c r="IL172" s="939"/>
      <c r="IM172" s="939"/>
      <c r="IN172" s="939"/>
      <c r="IO172" s="939"/>
      <c r="IP172" s="939"/>
      <c r="IQ172" s="939"/>
      <c r="IR172" s="939"/>
      <c r="IS172" s="939"/>
      <c r="IT172" s="939"/>
      <c r="IU172" s="939"/>
      <c r="IV172" s="939"/>
      <c r="IW172" s="939"/>
      <c r="IX172" s="939"/>
      <c r="IY172" s="939"/>
      <c r="IZ172" s="939"/>
      <c r="JA172" s="939"/>
      <c r="JB172" s="939"/>
      <c r="JC172" s="939"/>
      <c r="JD172" s="939"/>
      <c r="JE172" s="939"/>
      <c r="JF172" s="939"/>
      <c r="JG172" s="939"/>
      <c r="JH172" s="939"/>
      <c r="JI172" s="939"/>
      <c r="JJ172" s="939"/>
      <c r="JK172" s="939"/>
      <c r="JL172" s="939"/>
      <c r="JM172" s="939"/>
      <c r="JN172" s="939"/>
      <c r="JO172" s="939"/>
      <c r="JP172" s="939"/>
      <c r="JQ172" s="939"/>
      <c r="JR172" s="939"/>
      <c r="JS172" s="939"/>
      <c r="JT172" s="939"/>
      <c r="JU172" s="939"/>
      <c r="JV172" s="939"/>
      <c r="JW172" s="939"/>
      <c r="JX172" s="939"/>
      <c r="JY172" s="939"/>
      <c r="JZ172" s="939"/>
      <c r="KA172" s="939"/>
      <c r="KB172" s="939"/>
      <c r="KC172" s="939"/>
      <c r="KD172" s="939"/>
      <c r="KE172" s="939"/>
      <c r="KF172" s="939"/>
      <c r="KG172" s="939"/>
      <c r="KH172" s="939"/>
      <c r="KI172" s="939"/>
      <c r="KJ172" s="939"/>
      <c r="KK172" s="939"/>
      <c r="KL172" s="939"/>
      <c r="KM172" s="939"/>
      <c r="KN172" s="939"/>
      <c r="KO172" s="939"/>
      <c r="KP172" s="939"/>
      <c r="KQ172" s="939"/>
      <c r="KR172" s="939"/>
      <c r="KS172" s="939"/>
      <c r="KT172" s="939"/>
      <c r="KU172" s="939"/>
      <c r="KV172" s="939"/>
      <c r="KW172" s="939"/>
      <c r="KX172" s="939"/>
      <c r="KY172" s="939"/>
      <c r="KZ172" s="939"/>
      <c r="LA172" s="939"/>
      <c r="LB172" s="939"/>
      <c r="LC172" s="939"/>
      <c r="LD172" s="939"/>
      <c r="LE172" s="939"/>
      <c r="LF172" s="939"/>
      <c r="LG172" s="939"/>
      <c r="LH172" s="939"/>
      <c r="LI172" s="939"/>
      <c r="LJ172" s="939"/>
      <c r="LK172" s="939"/>
      <c r="LL172" s="939"/>
      <c r="LM172" s="939"/>
      <c r="LN172" s="939"/>
      <c r="LO172" s="939"/>
      <c r="LP172" s="939"/>
      <c r="LQ172" s="939"/>
      <c r="LR172" s="939"/>
      <c r="LS172" s="939"/>
      <c r="LT172" s="939"/>
      <c r="LU172" s="939"/>
      <c r="LV172" s="939"/>
      <c r="LW172" s="939"/>
      <c r="LX172" s="939"/>
      <c r="LY172" s="939"/>
      <c r="LZ172" s="939"/>
      <c r="MA172" s="939"/>
      <c r="MB172" s="939"/>
      <c r="MC172" s="939"/>
      <c r="MD172" s="939"/>
      <c r="ME172" s="939"/>
      <c r="MF172" s="939"/>
      <c r="MG172" s="939"/>
      <c r="MH172" s="939"/>
      <c r="MI172" s="939"/>
      <c r="MJ172" s="939"/>
      <c r="MK172" s="939"/>
      <c r="ML172" s="939"/>
      <c r="MM172" s="939"/>
      <c r="MN172" s="939"/>
      <c r="MO172" s="939"/>
      <c r="MP172" s="939"/>
      <c r="MQ172" s="939"/>
      <c r="MR172" s="939"/>
      <c r="MS172" s="939"/>
      <c r="MT172" s="939"/>
      <c r="MU172" s="939"/>
      <c r="MV172" s="939"/>
      <c r="MW172" s="939"/>
      <c r="MX172" s="939"/>
      <c r="MY172" s="939"/>
      <c r="MZ172" s="939"/>
      <c r="NA172" s="939"/>
      <c r="NB172" s="939"/>
      <c r="NC172" s="939"/>
      <c r="ND172" s="939"/>
      <c r="NE172" s="939"/>
      <c r="NF172" s="939"/>
      <c r="NG172" s="939"/>
      <c r="NH172" s="939"/>
      <c r="NI172" s="939"/>
      <c r="NJ172" s="939"/>
      <c r="NK172" s="939"/>
      <c r="NL172" s="939"/>
      <c r="NM172" s="939"/>
      <c r="NN172" s="939"/>
    </row>
    <row r="173" spans="1:378" s="958" customFormat="1" ht="18.5" hidden="1" outlineLevel="1">
      <c r="A173" s="987" t="str">
        <f t="shared" si="58"/>
        <v>8.31</v>
      </c>
      <c r="B173" s="940" t="s">
        <v>680</v>
      </c>
      <c r="C173" s="1027"/>
      <c r="D173" s="941"/>
      <c r="E173" s="935"/>
      <c r="F173" s="959">
        <f>G172</f>
        <v>46280</v>
      </c>
      <c r="G173" s="960">
        <f>IF(ISBLANK(F173)," - ",IF(H173=0,F173,WORKDAY.INTL(F173,H173,1,Data!$C$3:$C$57)))</f>
        <v>46281</v>
      </c>
      <c r="H173" s="936">
        <v>1</v>
      </c>
      <c r="I173" s="937">
        <v>0</v>
      </c>
      <c r="J173" s="937">
        <f t="shared" ca="1" si="56"/>
        <v>0</v>
      </c>
      <c r="K173" s="938"/>
      <c r="L173" s="955"/>
      <c r="M173" s="955"/>
      <c r="N173" s="968"/>
      <c r="O173" s="939"/>
      <c r="P173" s="939"/>
      <c r="Q173" s="939"/>
      <c r="R173" s="939"/>
      <c r="S173" s="939"/>
      <c r="T173" s="939"/>
      <c r="U173" s="939"/>
      <c r="V173" s="939"/>
      <c r="W173" s="939"/>
      <c r="X173" s="939"/>
      <c r="Y173" s="939"/>
      <c r="Z173" s="939"/>
      <c r="AA173" s="939"/>
      <c r="AB173" s="939"/>
      <c r="AC173" s="939"/>
      <c r="AD173" s="939"/>
      <c r="AE173" s="939"/>
      <c r="AF173" s="939"/>
      <c r="AG173" s="939"/>
      <c r="AH173" s="939"/>
      <c r="AI173" s="939"/>
      <c r="AJ173" s="939"/>
      <c r="AK173" s="939"/>
      <c r="AL173" s="939"/>
      <c r="AM173" s="939"/>
      <c r="AN173" s="939"/>
      <c r="AO173" s="939"/>
      <c r="AP173" s="939"/>
      <c r="AQ173" s="939"/>
      <c r="AR173" s="939"/>
      <c r="AS173" s="939"/>
      <c r="AT173" s="939"/>
      <c r="AU173" s="939"/>
      <c r="AV173" s="939"/>
      <c r="AW173" s="939"/>
      <c r="AX173" s="939"/>
      <c r="AY173" s="939"/>
      <c r="AZ173" s="939"/>
      <c r="BA173" s="939"/>
      <c r="BB173" s="939"/>
      <c r="BC173" s="939"/>
      <c r="BD173" s="939"/>
      <c r="BE173" s="939"/>
      <c r="BF173" s="939"/>
      <c r="BG173" s="939"/>
      <c r="BH173" s="939"/>
      <c r="BI173" s="939"/>
      <c r="BJ173" s="939"/>
      <c r="BK173" s="939"/>
      <c r="BL173" s="939"/>
      <c r="BM173" s="939"/>
      <c r="BN173" s="939"/>
      <c r="BO173" s="939"/>
      <c r="BP173" s="939"/>
      <c r="BQ173" s="939"/>
      <c r="BR173" s="939"/>
      <c r="BS173" s="939"/>
      <c r="BT173" s="939"/>
      <c r="BU173" s="939"/>
      <c r="BV173" s="939"/>
      <c r="BW173" s="939"/>
      <c r="BX173" s="939"/>
      <c r="BY173" s="939"/>
      <c r="BZ173" s="939"/>
      <c r="CA173" s="939"/>
      <c r="CB173" s="939"/>
      <c r="CC173" s="939"/>
      <c r="CD173" s="939"/>
      <c r="CE173" s="939"/>
      <c r="CF173" s="939"/>
      <c r="CG173" s="939"/>
      <c r="CH173" s="939"/>
      <c r="CI173" s="939"/>
      <c r="CJ173" s="939"/>
      <c r="CK173" s="939"/>
      <c r="CL173" s="939"/>
      <c r="CM173" s="939"/>
      <c r="CN173" s="939"/>
      <c r="CO173" s="939"/>
      <c r="CP173" s="939"/>
      <c r="CQ173" s="939"/>
      <c r="CR173" s="939"/>
      <c r="CS173" s="939"/>
      <c r="CT173" s="939"/>
      <c r="CU173" s="939"/>
      <c r="CV173" s="939"/>
      <c r="CW173" s="939"/>
      <c r="CX173" s="939"/>
      <c r="CY173" s="939"/>
      <c r="CZ173" s="939"/>
      <c r="DA173" s="939"/>
      <c r="DB173" s="939"/>
      <c r="DC173" s="939"/>
      <c r="DD173" s="939"/>
      <c r="DE173" s="939"/>
      <c r="DF173" s="939"/>
      <c r="DG173" s="939"/>
      <c r="DH173" s="939"/>
      <c r="DI173" s="939"/>
      <c r="DJ173" s="939"/>
      <c r="DK173" s="939"/>
      <c r="DL173" s="939"/>
      <c r="DM173" s="939"/>
      <c r="DN173" s="939"/>
      <c r="DO173" s="939"/>
      <c r="DP173" s="939"/>
      <c r="DQ173" s="939"/>
      <c r="DR173" s="939"/>
      <c r="DS173" s="939"/>
      <c r="DT173" s="939"/>
      <c r="DU173" s="939"/>
      <c r="DV173" s="939"/>
      <c r="DW173" s="939"/>
      <c r="DX173" s="939"/>
      <c r="DY173" s="939"/>
      <c r="DZ173" s="939"/>
      <c r="EA173" s="939"/>
      <c r="EB173" s="939"/>
      <c r="EC173" s="939"/>
      <c r="ED173" s="939"/>
      <c r="EE173" s="939"/>
      <c r="EF173" s="939"/>
      <c r="EG173" s="939"/>
      <c r="EH173" s="939"/>
      <c r="EI173" s="939"/>
      <c r="EJ173" s="939"/>
      <c r="EK173" s="939"/>
      <c r="EL173" s="939"/>
      <c r="EM173" s="939"/>
      <c r="EN173" s="939"/>
      <c r="EO173" s="939"/>
      <c r="EP173" s="939"/>
      <c r="EQ173" s="939"/>
      <c r="ER173" s="939"/>
      <c r="ES173" s="939"/>
      <c r="ET173" s="939"/>
      <c r="EU173" s="939"/>
      <c r="EV173" s="939"/>
      <c r="EW173" s="939"/>
      <c r="EX173" s="939"/>
      <c r="EY173" s="939"/>
      <c r="EZ173" s="939"/>
      <c r="FA173" s="939"/>
      <c r="FB173" s="939"/>
      <c r="FC173" s="939"/>
      <c r="FD173" s="939"/>
      <c r="FE173" s="939"/>
      <c r="FF173" s="939"/>
      <c r="FG173" s="939"/>
      <c r="FH173" s="939"/>
      <c r="FI173" s="939"/>
      <c r="FJ173" s="939"/>
      <c r="FK173" s="939"/>
      <c r="FL173" s="939"/>
      <c r="FM173" s="939"/>
      <c r="FN173" s="939"/>
      <c r="FO173" s="939"/>
      <c r="FP173" s="939"/>
      <c r="FQ173" s="939"/>
      <c r="FR173" s="939"/>
      <c r="FS173" s="939"/>
      <c r="FT173" s="939"/>
      <c r="FU173" s="939"/>
      <c r="FV173" s="939"/>
      <c r="FW173" s="939"/>
      <c r="FX173" s="939"/>
      <c r="FY173" s="939"/>
      <c r="FZ173" s="939"/>
      <c r="GA173" s="939"/>
      <c r="GB173" s="939"/>
      <c r="GC173" s="939"/>
      <c r="GD173" s="939"/>
      <c r="GE173" s="939"/>
      <c r="GF173" s="939"/>
      <c r="GG173" s="939"/>
      <c r="GH173" s="939"/>
      <c r="GI173" s="939"/>
      <c r="GJ173" s="939"/>
      <c r="GK173" s="939"/>
      <c r="GL173" s="939"/>
      <c r="GM173" s="939"/>
      <c r="GN173" s="939"/>
      <c r="GO173" s="939"/>
      <c r="GP173" s="939"/>
      <c r="GQ173" s="939"/>
      <c r="GR173" s="939"/>
      <c r="GS173" s="939"/>
      <c r="GT173" s="939"/>
      <c r="GU173" s="939"/>
      <c r="GV173" s="939"/>
      <c r="GW173" s="939"/>
      <c r="GX173" s="939"/>
      <c r="GY173" s="939"/>
      <c r="GZ173" s="939"/>
      <c r="HA173" s="939"/>
      <c r="HB173" s="939"/>
      <c r="HC173" s="939"/>
      <c r="HD173" s="939"/>
      <c r="HE173" s="939"/>
      <c r="HF173" s="939"/>
      <c r="HG173" s="939"/>
      <c r="HH173" s="939"/>
      <c r="HI173" s="939"/>
      <c r="HJ173" s="939"/>
      <c r="HK173" s="939"/>
      <c r="HL173" s="939"/>
      <c r="HM173" s="939"/>
      <c r="HN173" s="939"/>
      <c r="HO173" s="939"/>
      <c r="HP173" s="939"/>
      <c r="HQ173" s="939"/>
      <c r="HR173" s="939"/>
      <c r="HS173" s="939"/>
      <c r="HT173" s="939"/>
      <c r="HU173" s="939"/>
      <c r="HV173" s="939"/>
      <c r="HW173" s="939"/>
      <c r="HX173" s="939"/>
      <c r="HY173" s="939"/>
      <c r="HZ173" s="939"/>
      <c r="IA173" s="939"/>
      <c r="IB173" s="939"/>
      <c r="IC173" s="939"/>
      <c r="ID173" s="939"/>
      <c r="IE173" s="939"/>
      <c r="IF173" s="939"/>
      <c r="IG173" s="939"/>
      <c r="IH173" s="939"/>
      <c r="II173" s="939"/>
      <c r="IJ173" s="939"/>
      <c r="IK173" s="939"/>
      <c r="IL173" s="939"/>
      <c r="IM173" s="939"/>
      <c r="IN173" s="939"/>
      <c r="IO173" s="939"/>
      <c r="IP173" s="939"/>
      <c r="IQ173" s="939"/>
      <c r="IR173" s="939"/>
      <c r="IS173" s="939"/>
      <c r="IT173" s="939"/>
      <c r="IU173" s="939"/>
      <c r="IV173" s="939"/>
      <c r="IW173" s="939"/>
      <c r="IX173" s="939"/>
      <c r="IY173" s="939"/>
      <c r="IZ173" s="939"/>
      <c r="JA173" s="939"/>
      <c r="JB173" s="939"/>
      <c r="JC173" s="939"/>
      <c r="JD173" s="939"/>
      <c r="JE173" s="939"/>
      <c r="JF173" s="939"/>
      <c r="JG173" s="939"/>
      <c r="JH173" s="939"/>
      <c r="JI173" s="939"/>
      <c r="JJ173" s="939"/>
      <c r="JK173" s="939"/>
      <c r="JL173" s="939"/>
      <c r="JM173" s="939"/>
      <c r="JN173" s="939"/>
      <c r="JO173" s="939"/>
      <c r="JP173" s="939"/>
      <c r="JQ173" s="939"/>
      <c r="JR173" s="939"/>
      <c r="JS173" s="939"/>
      <c r="JT173" s="939"/>
      <c r="JU173" s="939"/>
      <c r="JV173" s="939"/>
      <c r="JW173" s="939"/>
      <c r="JX173" s="939"/>
      <c r="JY173" s="939"/>
      <c r="JZ173" s="939"/>
      <c r="KA173" s="939"/>
      <c r="KB173" s="939"/>
      <c r="KC173" s="939"/>
      <c r="KD173" s="939"/>
      <c r="KE173" s="939"/>
      <c r="KF173" s="939"/>
      <c r="KG173" s="939"/>
      <c r="KH173" s="939"/>
      <c r="KI173" s="939"/>
      <c r="KJ173" s="939"/>
      <c r="KK173" s="939"/>
      <c r="KL173" s="939"/>
      <c r="KM173" s="939"/>
      <c r="KN173" s="939"/>
      <c r="KO173" s="939"/>
      <c r="KP173" s="939"/>
      <c r="KQ173" s="939"/>
      <c r="KR173" s="939"/>
      <c r="KS173" s="939"/>
      <c r="KT173" s="939"/>
      <c r="KU173" s="939"/>
      <c r="KV173" s="939"/>
      <c r="KW173" s="939"/>
      <c r="KX173" s="939"/>
      <c r="KY173" s="939"/>
      <c r="KZ173" s="939"/>
      <c r="LA173" s="939"/>
      <c r="LB173" s="939"/>
      <c r="LC173" s="939"/>
      <c r="LD173" s="939"/>
      <c r="LE173" s="939"/>
      <c r="LF173" s="939"/>
      <c r="LG173" s="939"/>
      <c r="LH173" s="939"/>
      <c r="LI173" s="939"/>
      <c r="LJ173" s="939"/>
      <c r="LK173" s="939"/>
      <c r="LL173" s="939"/>
      <c r="LM173" s="939"/>
      <c r="LN173" s="939"/>
      <c r="LO173" s="939"/>
      <c r="LP173" s="939"/>
      <c r="LQ173" s="939"/>
      <c r="LR173" s="939"/>
      <c r="LS173" s="939"/>
      <c r="LT173" s="939"/>
      <c r="LU173" s="939"/>
      <c r="LV173" s="939"/>
      <c r="LW173" s="939"/>
      <c r="LX173" s="939"/>
      <c r="LY173" s="939"/>
      <c r="LZ173" s="939"/>
      <c r="MA173" s="939"/>
      <c r="MB173" s="939"/>
      <c r="MC173" s="939"/>
      <c r="MD173" s="939"/>
      <c r="ME173" s="939"/>
      <c r="MF173" s="939"/>
      <c r="MG173" s="939"/>
      <c r="MH173" s="939"/>
      <c r="MI173" s="939"/>
      <c r="MJ173" s="939"/>
      <c r="MK173" s="939"/>
      <c r="ML173" s="939"/>
      <c r="MM173" s="939"/>
      <c r="MN173" s="939"/>
      <c r="MO173" s="939"/>
      <c r="MP173" s="939"/>
      <c r="MQ173" s="939"/>
      <c r="MR173" s="939"/>
      <c r="MS173" s="939"/>
      <c r="MT173" s="939"/>
      <c r="MU173" s="939"/>
      <c r="MV173" s="939"/>
      <c r="MW173" s="939"/>
      <c r="MX173" s="939"/>
      <c r="MY173" s="939"/>
      <c r="MZ173" s="939"/>
      <c r="NA173" s="939"/>
      <c r="NB173" s="939"/>
      <c r="NC173" s="939"/>
      <c r="ND173" s="939"/>
      <c r="NE173" s="939"/>
      <c r="NF173" s="939"/>
      <c r="NG173" s="939"/>
      <c r="NH173" s="939"/>
      <c r="NI173" s="939"/>
      <c r="NJ173" s="939"/>
      <c r="NK173" s="939"/>
      <c r="NL173" s="939"/>
      <c r="NM173" s="939"/>
      <c r="NN173" s="939"/>
    </row>
    <row r="174" spans="1:378" s="958" customFormat="1" ht="18.5" hidden="1" outlineLevel="1">
      <c r="A174" s="987" t="str">
        <f t="shared" si="58"/>
        <v>8.32</v>
      </c>
      <c r="B174" s="940" t="s">
        <v>681</v>
      </c>
      <c r="C174" s="1027"/>
      <c r="D174" s="941"/>
      <c r="E174" s="935"/>
      <c r="F174" s="959">
        <f>G173</f>
        <v>46281</v>
      </c>
      <c r="G174" s="960">
        <f>IF(ISBLANK(F174)," - ",IF(H174=0,F174,WORKDAY.INTL(F174,H174,1,Data!$C$3:$C$57)))</f>
        <v>46286</v>
      </c>
      <c r="H174" s="936">
        <v>3</v>
      </c>
      <c r="I174" s="937">
        <v>0</v>
      </c>
      <c r="J174" s="937">
        <f t="shared" ca="1" si="56"/>
        <v>0</v>
      </c>
      <c r="K174" s="938"/>
      <c r="L174" s="955"/>
      <c r="M174" s="955"/>
      <c r="N174" s="968"/>
      <c r="O174" s="939"/>
      <c r="P174" s="939"/>
      <c r="Q174" s="939"/>
      <c r="R174" s="939"/>
      <c r="S174" s="939"/>
      <c r="T174" s="939"/>
      <c r="U174" s="939"/>
      <c r="V174" s="939"/>
      <c r="W174" s="939"/>
      <c r="X174" s="939"/>
      <c r="Y174" s="939"/>
      <c r="Z174" s="939"/>
      <c r="AA174" s="939"/>
      <c r="AB174" s="939"/>
      <c r="AC174" s="939"/>
      <c r="AD174" s="939"/>
      <c r="AE174" s="939"/>
      <c r="AF174" s="939"/>
      <c r="AG174" s="939"/>
      <c r="AH174" s="939"/>
      <c r="AI174" s="939"/>
      <c r="AJ174" s="939"/>
      <c r="AK174" s="939"/>
      <c r="AL174" s="939"/>
      <c r="AM174" s="939"/>
      <c r="AN174" s="939"/>
      <c r="AO174" s="939"/>
      <c r="AP174" s="939"/>
      <c r="AQ174" s="939"/>
      <c r="AR174" s="939"/>
      <c r="AS174" s="939"/>
      <c r="AT174" s="939"/>
      <c r="AU174" s="939"/>
      <c r="AV174" s="939"/>
      <c r="AW174" s="939"/>
      <c r="AX174" s="939"/>
      <c r="AY174" s="939"/>
      <c r="AZ174" s="939"/>
      <c r="BA174" s="939"/>
      <c r="BB174" s="939"/>
      <c r="BC174" s="939"/>
      <c r="BD174" s="939"/>
      <c r="BE174" s="939"/>
      <c r="BF174" s="939"/>
      <c r="BG174" s="939"/>
      <c r="BH174" s="939"/>
      <c r="BI174" s="939"/>
      <c r="BJ174" s="939"/>
      <c r="BK174" s="939"/>
      <c r="BL174" s="939"/>
      <c r="BM174" s="939"/>
      <c r="BN174" s="939"/>
      <c r="BO174" s="939"/>
      <c r="BP174" s="939"/>
      <c r="BQ174" s="939"/>
      <c r="BR174" s="939"/>
      <c r="BS174" s="939"/>
      <c r="BT174" s="939"/>
      <c r="BU174" s="939"/>
      <c r="BV174" s="939"/>
      <c r="BW174" s="939"/>
      <c r="BX174" s="939"/>
      <c r="BY174" s="939"/>
      <c r="BZ174" s="939"/>
      <c r="CA174" s="939"/>
      <c r="CB174" s="939"/>
      <c r="CC174" s="939"/>
      <c r="CD174" s="939"/>
      <c r="CE174" s="939"/>
      <c r="CF174" s="939"/>
      <c r="CG174" s="939"/>
      <c r="CH174" s="939"/>
      <c r="CI174" s="939"/>
      <c r="CJ174" s="939"/>
      <c r="CK174" s="939"/>
      <c r="CL174" s="939"/>
      <c r="CM174" s="939"/>
      <c r="CN174" s="939"/>
      <c r="CO174" s="939"/>
      <c r="CP174" s="939"/>
      <c r="CQ174" s="939"/>
      <c r="CR174" s="939"/>
      <c r="CS174" s="939"/>
      <c r="CT174" s="939"/>
      <c r="CU174" s="939"/>
      <c r="CV174" s="939"/>
      <c r="CW174" s="939"/>
      <c r="CX174" s="939"/>
      <c r="CY174" s="939"/>
      <c r="CZ174" s="939"/>
      <c r="DA174" s="939"/>
      <c r="DB174" s="939"/>
      <c r="DC174" s="939"/>
      <c r="DD174" s="939"/>
      <c r="DE174" s="939"/>
      <c r="DF174" s="939"/>
      <c r="DG174" s="939"/>
      <c r="DH174" s="939"/>
      <c r="DI174" s="939"/>
      <c r="DJ174" s="939"/>
      <c r="DK174" s="939"/>
      <c r="DL174" s="939"/>
      <c r="DM174" s="939"/>
      <c r="DN174" s="939"/>
      <c r="DO174" s="939"/>
      <c r="DP174" s="939"/>
      <c r="DQ174" s="939"/>
      <c r="DR174" s="939"/>
      <c r="DS174" s="939"/>
      <c r="DT174" s="939"/>
      <c r="DU174" s="939"/>
      <c r="DV174" s="939"/>
      <c r="DW174" s="939"/>
      <c r="DX174" s="939"/>
      <c r="DY174" s="939"/>
      <c r="DZ174" s="939"/>
      <c r="EA174" s="939"/>
      <c r="EB174" s="939"/>
      <c r="EC174" s="939"/>
      <c r="ED174" s="939"/>
      <c r="EE174" s="939"/>
      <c r="EF174" s="939"/>
      <c r="EG174" s="939"/>
      <c r="EH174" s="939"/>
      <c r="EI174" s="939"/>
      <c r="EJ174" s="939"/>
      <c r="EK174" s="939"/>
      <c r="EL174" s="939"/>
      <c r="EM174" s="939"/>
      <c r="EN174" s="939"/>
      <c r="EO174" s="939"/>
      <c r="EP174" s="939"/>
      <c r="EQ174" s="939"/>
      <c r="ER174" s="939"/>
      <c r="ES174" s="939"/>
      <c r="ET174" s="939"/>
      <c r="EU174" s="939"/>
      <c r="EV174" s="939"/>
      <c r="EW174" s="939"/>
      <c r="EX174" s="939"/>
      <c r="EY174" s="939"/>
      <c r="EZ174" s="939"/>
      <c r="FA174" s="939"/>
      <c r="FB174" s="939"/>
      <c r="FC174" s="939"/>
      <c r="FD174" s="939"/>
      <c r="FE174" s="939"/>
      <c r="FF174" s="939"/>
      <c r="FG174" s="939"/>
      <c r="FH174" s="939"/>
      <c r="FI174" s="939"/>
      <c r="FJ174" s="939"/>
      <c r="FK174" s="939"/>
      <c r="FL174" s="939"/>
      <c r="FM174" s="939"/>
      <c r="FN174" s="939"/>
      <c r="FO174" s="939"/>
      <c r="FP174" s="939"/>
      <c r="FQ174" s="939"/>
      <c r="FR174" s="939"/>
      <c r="FS174" s="939"/>
      <c r="FT174" s="939"/>
      <c r="FU174" s="939"/>
      <c r="FV174" s="939"/>
      <c r="FW174" s="939"/>
      <c r="FX174" s="939"/>
      <c r="FY174" s="939"/>
      <c r="FZ174" s="939"/>
      <c r="GA174" s="939"/>
      <c r="GB174" s="939"/>
      <c r="GC174" s="939"/>
      <c r="GD174" s="939"/>
      <c r="GE174" s="939"/>
      <c r="GF174" s="939"/>
      <c r="GG174" s="939"/>
      <c r="GH174" s="939"/>
      <c r="GI174" s="939"/>
      <c r="GJ174" s="939"/>
      <c r="GK174" s="939"/>
      <c r="GL174" s="939"/>
      <c r="GM174" s="939"/>
      <c r="GN174" s="939"/>
      <c r="GO174" s="939"/>
      <c r="GP174" s="939"/>
      <c r="GQ174" s="939"/>
      <c r="GR174" s="939"/>
      <c r="GS174" s="939"/>
      <c r="GT174" s="939"/>
      <c r="GU174" s="939"/>
      <c r="GV174" s="939"/>
      <c r="GW174" s="939"/>
      <c r="GX174" s="939"/>
      <c r="GY174" s="939"/>
      <c r="GZ174" s="939"/>
      <c r="HA174" s="939"/>
      <c r="HB174" s="939"/>
      <c r="HC174" s="939"/>
      <c r="HD174" s="939"/>
      <c r="HE174" s="939"/>
      <c r="HF174" s="939"/>
      <c r="HG174" s="939"/>
      <c r="HH174" s="939"/>
      <c r="HI174" s="939"/>
      <c r="HJ174" s="939"/>
      <c r="HK174" s="939"/>
      <c r="HL174" s="939"/>
      <c r="HM174" s="939"/>
      <c r="HN174" s="939"/>
      <c r="HO174" s="939"/>
      <c r="HP174" s="939"/>
      <c r="HQ174" s="939"/>
      <c r="HR174" s="939"/>
      <c r="HS174" s="939"/>
      <c r="HT174" s="939"/>
      <c r="HU174" s="939"/>
      <c r="HV174" s="939"/>
      <c r="HW174" s="939"/>
      <c r="HX174" s="939"/>
      <c r="HY174" s="939"/>
      <c r="HZ174" s="939"/>
      <c r="IA174" s="939"/>
      <c r="IB174" s="939"/>
      <c r="IC174" s="939"/>
      <c r="ID174" s="939"/>
      <c r="IE174" s="939"/>
      <c r="IF174" s="939"/>
      <c r="IG174" s="939"/>
      <c r="IH174" s="939"/>
      <c r="II174" s="939"/>
      <c r="IJ174" s="939"/>
      <c r="IK174" s="939"/>
      <c r="IL174" s="939"/>
      <c r="IM174" s="939"/>
      <c r="IN174" s="939"/>
      <c r="IO174" s="939"/>
      <c r="IP174" s="939"/>
      <c r="IQ174" s="939"/>
      <c r="IR174" s="939"/>
      <c r="IS174" s="939"/>
      <c r="IT174" s="939"/>
      <c r="IU174" s="939"/>
      <c r="IV174" s="939"/>
      <c r="IW174" s="939"/>
      <c r="IX174" s="939"/>
      <c r="IY174" s="939"/>
      <c r="IZ174" s="939"/>
      <c r="JA174" s="939"/>
      <c r="JB174" s="939"/>
      <c r="JC174" s="939"/>
      <c r="JD174" s="939"/>
      <c r="JE174" s="939"/>
      <c r="JF174" s="939"/>
      <c r="JG174" s="939"/>
      <c r="JH174" s="939"/>
      <c r="JI174" s="939"/>
      <c r="JJ174" s="939"/>
      <c r="JK174" s="939"/>
      <c r="JL174" s="939"/>
      <c r="JM174" s="939"/>
      <c r="JN174" s="939"/>
      <c r="JO174" s="939"/>
      <c r="JP174" s="939"/>
      <c r="JQ174" s="939"/>
      <c r="JR174" s="939"/>
      <c r="JS174" s="939"/>
      <c r="JT174" s="939"/>
      <c r="JU174" s="939"/>
      <c r="JV174" s="939"/>
      <c r="JW174" s="939"/>
      <c r="JX174" s="939"/>
      <c r="JY174" s="939"/>
      <c r="JZ174" s="939"/>
      <c r="KA174" s="939"/>
      <c r="KB174" s="939"/>
      <c r="KC174" s="939"/>
      <c r="KD174" s="939"/>
      <c r="KE174" s="939"/>
      <c r="KF174" s="939"/>
      <c r="KG174" s="939"/>
      <c r="KH174" s="939"/>
      <c r="KI174" s="939"/>
      <c r="KJ174" s="939"/>
      <c r="KK174" s="939"/>
      <c r="KL174" s="939"/>
      <c r="KM174" s="939"/>
      <c r="KN174" s="939"/>
      <c r="KO174" s="939"/>
      <c r="KP174" s="939"/>
      <c r="KQ174" s="939"/>
      <c r="KR174" s="939"/>
      <c r="KS174" s="939"/>
      <c r="KT174" s="939"/>
      <c r="KU174" s="939"/>
      <c r="KV174" s="939"/>
      <c r="KW174" s="939"/>
      <c r="KX174" s="939"/>
      <c r="KY174" s="939"/>
      <c r="KZ174" s="939"/>
      <c r="LA174" s="939"/>
      <c r="LB174" s="939"/>
      <c r="LC174" s="939"/>
      <c r="LD174" s="939"/>
      <c r="LE174" s="939"/>
      <c r="LF174" s="939"/>
      <c r="LG174" s="939"/>
      <c r="LH174" s="939"/>
      <c r="LI174" s="939"/>
      <c r="LJ174" s="939"/>
      <c r="LK174" s="939"/>
      <c r="LL174" s="939"/>
      <c r="LM174" s="939"/>
      <c r="LN174" s="939"/>
      <c r="LO174" s="939"/>
      <c r="LP174" s="939"/>
      <c r="LQ174" s="939"/>
      <c r="LR174" s="939"/>
      <c r="LS174" s="939"/>
      <c r="LT174" s="939"/>
      <c r="LU174" s="939"/>
      <c r="LV174" s="939"/>
      <c r="LW174" s="939"/>
      <c r="LX174" s="939"/>
      <c r="LY174" s="939"/>
      <c r="LZ174" s="939"/>
      <c r="MA174" s="939"/>
      <c r="MB174" s="939"/>
      <c r="MC174" s="939"/>
      <c r="MD174" s="939"/>
      <c r="ME174" s="939"/>
      <c r="MF174" s="939"/>
      <c r="MG174" s="939"/>
      <c r="MH174" s="939"/>
      <c r="MI174" s="939"/>
      <c r="MJ174" s="939"/>
      <c r="MK174" s="939"/>
      <c r="ML174" s="939"/>
      <c r="MM174" s="939"/>
      <c r="MN174" s="939"/>
      <c r="MO174" s="939"/>
      <c r="MP174" s="939"/>
      <c r="MQ174" s="939"/>
      <c r="MR174" s="939"/>
      <c r="MS174" s="939"/>
      <c r="MT174" s="939"/>
      <c r="MU174" s="939"/>
      <c r="MV174" s="939"/>
      <c r="MW174" s="939"/>
      <c r="MX174" s="939"/>
      <c r="MY174" s="939"/>
      <c r="MZ174" s="939"/>
      <c r="NA174" s="939"/>
      <c r="NB174" s="939"/>
      <c r="NC174" s="939"/>
      <c r="ND174" s="939"/>
      <c r="NE174" s="939"/>
      <c r="NF174" s="939"/>
      <c r="NG174" s="939"/>
      <c r="NH174" s="939"/>
      <c r="NI174" s="939"/>
      <c r="NJ174" s="939"/>
      <c r="NK174" s="939"/>
      <c r="NL174" s="939"/>
      <c r="NM174" s="939"/>
      <c r="NN174" s="939"/>
    </row>
    <row r="175" spans="1:378" s="958" customFormat="1" ht="18.5" hidden="1" outlineLevel="1">
      <c r="A175" s="987" t="str">
        <f t="shared" si="58"/>
        <v>8.33</v>
      </c>
      <c r="B175" s="940" t="s">
        <v>682</v>
      </c>
      <c r="C175" s="1027"/>
      <c r="D175" s="941"/>
      <c r="E175" s="935"/>
      <c r="F175" s="959">
        <f>G174</f>
        <v>46286</v>
      </c>
      <c r="G175" s="960">
        <f>IF(ISBLANK(F175)," - ",IF(H175=0,F175,WORKDAY.INTL(F175,H175,1,Data!$C$3:$C$57)))</f>
        <v>46287</v>
      </c>
      <c r="H175" s="936">
        <v>1</v>
      </c>
      <c r="I175" s="937">
        <v>0</v>
      </c>
      <c r="J175" s="937">
        <f t="shared" ca="1" si="56"/>
        <v>0</v>
      </c>
      <c r="K175" s="938"/>
      <c r="L175" s="955"/>
      <c r="M175" s="955"/>
      <c r="N175" s="968"/>
      <c r="O175" s="939"/>
      <c r="P175" s="939"/>
      <c r="Q175" s="939"/>
      <c r="R175" s="939"/>
      <c r="S175" s="939"/>
      <c r="T175" s="939"/>
      <c r="U175" s="939"/>
      <c r="V175" s="939"/>
      <c r="W175" s="939"/>
      <c r="X175" s="939"/>
      <c r="Y175" s="939"/>
      <c r="Z175" s="939"/>
      <c r="AA175" s="939"/>
      <c r="AB175" s="939"/>
      <c r="AC175" s="939"/>
      <c r="AD175" s="939"/>
      <c r="AE175" s="939"/>
      <c r="AF175" s="939"/>
      <c r="AG175" s="939"/>
      <c r="AH175" s="939"/>
      <c r="AI175" s="939"/>
      <c r="AJ175" s="939"/>
      <c r="AK175" s="939"/>
      <c r="AL175" s="939"/>
      <c r="AM175" s="939"/>
      <c r="AN175" s="939"/>
      <c r="AO175" s="939"/>
      <c r="AP175" s="939"/>
      <c r="AQ175" s="939"/>
      <c r="AR175" s="939"/>
      <c r="AS175" s="939"/>
      <c r="AT175" s="939"/>
      <c r="AU175" s="939"/>
      <c r="AV175" s="939"/>
      <c r="AW175" s="939"/>
      <c r="AX175" s="939"/>
      <c r="AY175" s="939"/>
      <c r="AZ175" s="939"/>
      <c r="BA175" s="939"/>
      <c r="BB175" s="939"/>
      <c r="BC175" s="939"/>
      <c r="BD175" s="939"/>
      <c r="BE175" s="939"/>
      <c r="BF175" s="939"/>
      <c r="BG175" s="939"/>
      <c r="BH175" s="939"/>
      <c r="BI175" s="939"/>
      <c r="BJ175" s="939"/>
      <c r="BK175" s="939"/>
      <c r="BL175" s="939"/>
      <c r="BM175" s="939"/>
      <c r="BN175" s="939"/>
      <c r="BO175" s="939"/>
      <c r="BP175" s="939"/>
      <c r="BQ175" s="939"/>
      <c r="BR175" s="939"/>
      <c r="BS175" s="939"/>
      <c r="BT175" s="939"/>
      <c r="BU175" s="939"/>
      <c r="BV175" s="939"/>
      <c r="BW175" s="939"/>
      <c r="BX175" s="939"/>
      <c r="BY175" s="939"/>
      <c r="BZ175" s="939"/>
      <c r="CA175" s="939"/>
      <c r="CB175" s="939"/>
      <c r="CC175" s="939"/>
      <c r="CD175" s="939"/>
      <c r="CE175" s="939"/>
      <c r="CF175" s="939"/>
      <c r="CG175" s="939"/>
      <c r="CH175" s="939"/>
      <c r="CI175" s="939"/>
      <c r="CJ175" s="939"/>
      <c r="CK175" s="939"/>
      <c r="CL175" s="939"/>
      <c r="CM175" s="939"/>
      <c r="CN175" s="939"/>
      <c r="CO175" s="939"/>
      <c r="CP175" s="939"/>
      <c r="CQ175" s="939"/>
      <c r="CR175" s="939"/>
      <c r="CS175" s="939"/>
      <c r="CT175" s="939"/>
      <c r="CU175" s="939"/>
      <c r="CV175" s="939"/>
      <c r="CW175" s="939"/>
      <c r="CX175" s="939"/>
      <c r="CY175" s="939"/>
      <c r="CZ175" s="939"/>
      <c r="DA175" s="939"/>
      <c r="DB175" s="939"/>
      <c r="DC175" s="939"/>
      <c r="DD175" s="939"/>
      <c r="DE175" s="939"/>
      <c r="DF175" s="939"/>
      <c r="DG175" s="939"/>
      <c r="DH175" s="939"/>
      <c r="DI175" s="939"/>
      <c r="DJ175" s="939"/>
      <c r="DK175" s="939"/>
      <c r="DL175" s="939"/>
      <c r="DM175" s="939"/>
      <c r="DN175" s="939"/>
      <c r="DO175" s="939"/>
      <c r="DP175" s="939"/>
      <c r="DQ175" s="939"/>
      <c r="DR175" s="939"/>
      <c r="DS175" s="939"/>
      <c r="DT175" s="939"/>
      <c r="DU175" s="939"/>
      <c r="DV175" s="939"/>
      <c r="DW175" s="939"/>
      <c r="DX175" s="939"/>
      <c r="DY175" s="939"/>
      <c r="DZ175" s="939"/>
      <c r="EA175" s="939"/>
      <c r="EB175" s="939"/>
      <c r="EC175" s="939"/>
      <c r="ED175" s="939"/>
      <c r="EE175" s="939"/>
      <c r="EF175" s="939"/>
      <c r="EG175" s="939"/>
      <c r="EH175" s="939"/>
      <c r="EI175" s="939"/>
      <c r="EJ175" s="939"/>
      <c r="EK175" s="939"/>
      <c r="EL175" s="939"/>
      <c r="EM175" s="939"/>
      <c r="EN175" s="939"/>
      <c r="EO175" s="939"/>
      <c r="EP175" s="939"/>
      <c r="EQ175" s="939"/>
      <c r="ER175" s="939"/>
      <c r="ES175" s="939"/>
      <c r="ET175" s="939"/>
      <c r="EU175" s="939"/>
      <c r="EV175" s="939"/>
      <c r="EW175" s="939"/>
      <c r="EX175" s="939"/>
      <c r="EY175" s="939"/>
      <c r="EZ175" s="939"/>
      <c r="FA175" s="939"/>
      <c r="FB175" s="939"/>
      <c r="FC175" s="939"/>
      <c r="FD175" s="939"/>
      <c r="FE175" s="939"/>
      <c r="FF175" s="939"/>
      <c r="FG175" s="939"/>
      <c r="FH175" s="939"/>
      <c r="FI175" s="939"/>
      <c r="FJ175" s="939"/>
      <c r="FK175" s="939"/>
      <c r="FL175" s="939"/>
      <c r="FM175" s="939"/>
      <c r="FN175" s="939"/>
      <c r="FO175" s="939"/>
      <c r="FP175" s="939"/>
      <c r="FQ175" s="939"/>
      <c r="FR175" s="939"/>
      <c r="FS175" s="939"/>
      <c r="FT175" s="939"/>
      <c r="FU175" s="939"/>
      <c r="FV175" s="939"/>
      <c r="FW175" s="939"/>
      <c r="FX175" s="939"/>
      <c r="FY175" s="939"/>
      <c r="FZ175" s="939"/>
      <c r="GA175" s="939"/>
      <c r="GB175" s="939"/>
      <c r="GC175" s="939"/>
      <c r="GD175" s="939"/>
      <c r="GE175" s="939"/>
      <c r="GF175" s="939"/>
      <c r="GG175" s="939"/>
      <c r="GH175" s="939"/>
      <c r="GI175" s="939"/>
      <c r="GJ175" s="939"/>
      <c r="GK175" s="939"/>
      <c r="GL175" s="939"/>
      <c r="GM175" s="939"/>
      <c r="GN175" s="939"/>
      <c r="GO175" s="939"/>
      <c r="GP175" s="939"/>
      <c r="GQ175" s="939"/>
      <c r="GR175" s="939"/>
      <c r="GS175" s="939"/>
      <c r="GT175" s="939"/>
      <c r="GU175" s="939"/>
      <c r="GV175" s="939"/>
      <c r="GW175" s="939"/>
      <c r="GX175" s="939"/>
      <c r="GY175" s="939"/>
      <c r="GZ175" s="939"/>
      <c r="HA175" s="939"/>
      <c r="HB175" s="939"/>
      <c r="HC175" s="939"/>
      <c r="HD175" s="939"/>
      <c r="HE175" s="939"/>
      <c r="HF175" s="939"/>
      <c r="HG175" s="939"/>
      <c r="HH175" s="939"/>
      <c r="HI175" s="939"/>
      <c r="HJ175" s="939"/>
      <c r="HK175" s="939"/>
      <c r="HL175" s="939"/>
      <c r="HM175" s="939"/>
      <c r="HN175" s="939"/>
      <c r="HO175" s="939"/>
      <c r="HP175" s="939"/>
      <c r="HQ175" s="939"/>
      <c r="HR175" s="939"/>
      <c r="HS175" s="939"/>
      <c r="HT175" s="939"/>
      <c r="HU175" s="939"/>
      <c r="HV175" s="939"/>
      <c r="HW175" s="939"/>
      <c r="HX175" s="939"/>
      <c r="HY175" s="939"/>
      <c r="HZ175" s="939"/>
      <c r="IA175" s="939"/>
      <c r="IB175" s="939"/>
      <c r="IC175" s="939"/>
      <c r="ID175" s="939"/>
      <c r="IE175" s="939"/>
      <c r="IF175" s="939"/>
      <c r="IG175" s="939"/>
      <c r="IH175" s="939"/>
      <c r="II175" s="939"/>
      <c r="IJ175" s="939"/>
      <c r="IK175" s="939"/>
      <c r="IL175" s="939"/>
      <c r="IM175" s="939"/>
      <c r="IN175" s="939"/>
      <c r="IO175" s="939"/>
      <c r="IP175" s="939"/>
      <c r="IQ175" s="939"/>
      <c r="IR175" s="939"/>
      <c r="IS175" s="939"/>
      <c r="IT175" s="939"/>
      <c r="IU175" s="939"/>
      <c r="IV175" s="939"/>
      <c r="IW175" s="939"/>
      <c r="IX175" s="939"/>
      <c r="IY175" s="939"/>
      <c r="IZ175" s="939"/>
      <c r="JA175" s="939"/>
      <c r="JB175" s="939"/>
      <c r="JC175" s="939"/>
      <c r="JD175" s="939"/>
      <c r="JE175" s="939"/>
      <c r="JF175" s="939"/>
      <c r="JG175" s="939"/>
      <c r="JH175" s="939"/>
      <c r="JI175" s="939"/>
      <c r="JJ175" s="939"/>
      <c r="JK175" s="939"/>
      <c r="JL175" s="939"/>
      <c r="JM175" s="939"/>
      <c r="JN175" s="939"/>
      <c r="JO175" s="939"/>
      <c r="JP175" s="939"/>
      <c r="JQ175" s="939"/>
      <c r="JR175" s="939"/>
      <c r="JS175" s="939"/>
      <c r="JT175" s="939"/>
      <c r="JU175" s="939"/>
      <c r="JV175" s="939"/>
      <c r="JW175" s="939"/>
      <c r="JX175" s="939"/>
      <c r="JY175" s="939"/>
      <c r="JZ175" s="939"/>
      <c r="KA175" s="939"/>
      <c r="KB175" s="939"/>
      <c r="KC175" s="939"/>
      <c r="KD175" s="939"/>
      <c r="KE175" s="939"/>
      <c r="KF175" s="939"/>
      <c r="KG175" s="939"/>
      <c r="KH175" s="939"/>
      <c r="KI175" s="939"/>
      <c r="KJ175" s="939"/>
      <c r="KK175" s="939"/>
      <c r="KL175" s="939"/>
      <c r="KM175" s="939"/>
      <c r="KN175" s="939"/>
      <c r="KO175" s="939"/>
      <c r="KP175" s="939"/>
      <c r="KQ175" s="939"/>
      <c r="KR175" s="939"/>
      <c r="KS175" s="939"/>
      <c r="KT175" s="939"/>
      <c r="KU175" s="939"/>
      <c r="KV175" s="939"/>
      <c r="KW175" s="939"/>
      <c r="KX175" s="939"/>
      <c r="KY175" s="939"/>
      <c r="KZ175" s="939"/>
      <c r="LA175" s="939"/>
      <c r="LB175" s="939"/>
      <c r="LC175" s="939"/>
      <c r="LD175" s="939"/>
      <c r="LE175" s="939"/>
      <c r="LF175" s="939"/>
      <c r="LG175" s="939"/>
      <c r="LH175" s="939"/>
      <c r="LI175" s="939"/>
      <c r="LJ175" s="939"/>
      <c r="LK175" s="939"/>
      <c r="LL175" s="939"/>
      <c r="LM175" s="939"/>
      <c r="LN175" s="939"/>
      <c r="LO175" s="939"/>
      <c r="LP175" s="939"/>
      <c r="LQ175" s="939"/>
      <c r="LR175" s="939"/>
      <c r="LS175" s="939"/>
      <c r="LT175" s="939"/>
      <c r="LU175" s="939"/>
      <c r="LV175" s="939"/>
      <c r="LW175" s="939"/>
      <c r="LX175" s="939"/>
      <c r="LY175" s="939"/>
      <c r="LZ175" s="939"/>
      <c r="MA175" s="939"/>
      <c r="MB175" s="939"/>
      <c r="MC175" s="939"/>
      <c r="MD175" s="939"/>
      <c r="ME175" s="939"/>
      <c r="MF175" s="939"/>
      <c r="MG175" s="939"/>
      <c r="MH175" s="939"/>
      <c r="MI175" s="939"/>
      <c r="MJ175" s="939"/>
      <c r="MK175" s="939"/>
      <c r="ML175" s="939"/>
      <c r="MM175" s="939"/>
      <c r="MN175" s="939"/>
      <c r="MO175" s="939"/>
      <c r="MP175" s="939"/>
      <c r="MQ175" s="939"/>
      <c r="MR175" s="939"/>
      <c r="MS175" s="939"/>
      <c r="MT175" s="939"/>
      <c r="MU175" s="939"/>
      <c r="MV175" s="939"/>
      <c r="MW175" s="939"/>
      <c r="MX175" s="939"/>
      <c r="MY175" s="939"/>
      <c r="MZ175" s="939"/>
      <c r="NA175" s="939"/>
      <c r="NB175" s="939"/>
      <c r="NC175" s="939"/>
      <c r="ND175" s="939"/>
      <c r="NE175" s="939"/>
      <c r="NF175" s="939"/>
      <c r="NG175" s="939"/>
      <c r="NH175" s="939"/>
      <c r="NI175" s="939"/>
      <c r="NJ175" s="939"/>
      <c r="NK175" s="939"/>
      <c r="NL175" s="939"/>
      <c r="NM175" s="939"/>
      <c r="NN175" s="939"/>
    </row>
    <row r="176" spans="1:378" s="958" customFormat="1" ht="18.5" hidden="1" outlineLevel="1">
      <c r="A176" s="987" t="str">
        <f t="shared" si="58"/>
        <v>8.34</v>
      </c>
      <c r="B176" s="940"/>
      <c r="C176" s="1027"/>
      <c r="D176" s="941"/>
      <c r="E176" s="935"/>
      <c r="F176" s="959"/>
      <c r="G176" s="960"/>
      <c r="H176" s="936"/>
      <c r="I176" s="937"/>
      <c r="J176" s="937"/>
      <c r="K176" s="938" t="str">
        <f t="shared" ref="K176:K178" si="59">IF(OR(G176=0,F176=0)," - ",NETWORKDAYS(F176,G176))</f>
        <v xml:space="preserve"> - </v>
      </c>
      <c r="L176" s="955"/>
      <c r="M176" s="955"/>
      <c r="N176" s="968"/>
      <c r="O176" s="939"/>
      <c r="P176" s="939"/>
      <c r="Q176" s="939"/>
      <c r="R176" s="939"/>
      <c r="S176" s="939"/>
      <c r="T176" s="939"/>
      <c r="U176" s="939"/>
      <c r="V176" s="939"/>
      <c r="W176" s="939"/>
      <c r="X176" s="939"/>
      <c r="Y176" s="939"/>
      <c r="Z176" s="939"/>
      <c r="AA176" s="939"/>
      <c r="AB176" s="939"/>
      <c r="AC176" s="939"/>
      <c r="AD176" s="939"/>
      <c r="AE176" s="939"/>
      <c r="AF176" s="939"/>
      <c r="AG176" s="939"/>
      <c r="AH176" s="939"/>
      <c r="AI176" s="939"/>
      <c r="AJ176" s="939"/>
      <c r="AK176" s="939"/>
      <c r="AL176" s="939"/>
      <c r="AM176" s="939"/>
      <c r="AN176" s="939"/>
      <c r="AO176" s="939"/>
      <c r="AP176" s="939"/>
      <c r="AQ176" s="939"/>
      <c r="AR176" s="939"/>
      <c r="AS176" s="939"/>
      <c r="AT176" s="939"/>
      <c r="AU176" s="939"/>
      <c r="AV176" s="939"/>
      <c r="AW176" s="939"/>
      <c r="AX176" s="939"/>
      <c r="AY176" s="939"/>
      <c r="AZ176" s="939"/>
      <c r="BA176" s="939"/>
      <c r="BB176" s="939"/>
      <c r="BC176" s="939"/>
      <c r="BD176" s="939"/>
      <c r="BE176" s="939"/>
      <c r="BF176" s="939"/>
      <c r="BG176" s="939"/>
      <c r="BH176" s="939"/>
      <c r="BI176" s="939"/>
      <c r="BJ176" s="939"/>
      <c r="BK176" s="939"/>
      <c r="BL176" s="939"/>
      <c r="BM176" s="939"/>
      <c r="BN176" s="939"/>
      <c r="BO176" s="939"/>
      <c r="BP176" s="939"/>
      <c r="BQ176" s="939"/>
      <c r="BR176" s="939"/>
      <c r="BS176" s="939"/>
      <c r="BT176" s="939"/>
      <c r="BU176" s="939"/>
      <c r="BV176" s="939"/>
      <c r="BW176" s="939"/>
      <c r="BX176" s="939"/>
      <c r="BY176" s="939"/>
      <c r="BZ176" s="939"/>
      <c r="CA176" s="939"/>
      <c r="CB176" s="939"/>
      <c r="CC176" s="939"/>
      <c r="CD176" s="939"/>
      <c r="CE176" s="939"/>
      <c r="CF176" s="939"/>
      <c r="CG176" s="939"/>
      <c r="CH176" s="939"/>
      <c r="CI176" s="939"/>
      <c r="CJ176" s="939"/>
      <c r="CK176" s="939"/>
      <c r="CL176" s="939"/>
      <c r="CM176" s="939"/>
      <c r="CN176" s="939"/>
      <c r="CO176" s="939"/>
      <c r="CP176" s="939"/>
      <c r="CQ176" s="939"/>
      <c r="CR176" s="939"/>
      <c r="CS176" s="939"/>
      <c r="CT176" s="939"/>
      <c r="CU176" s="939"/>
      <c r="CV176" s="939"/>
      <c r="CW176" s="939"/>
      <c r="CX176" s="939"/>
      <c r="CY176" s="939"/>
      <c r="CZ176" s="939"/>
      <c r="DA176" s="939"/>
      <c r="DB176" s="939"/>
      <c r="DC176" s="939"/>
      <c r="DD176" s="939"/>
      <c r="DE176" s="939"/>
      <c r="DF176" s="939"/>
      <c r="DG176" s="939"/>
      <c r="DH176" s="939"/>
      <c r="DI176" s="939"/>
      <c r="DJ176" s="939"/>
      <c r="DK176" s="939"/>
      <c r="DL176" s="939"/>
      <c r="DM176" s="939"/>
      <c r="DN176" s="939"/>
      <c r="DO176" s="939"/>
      <c r="DP176" s="939"/>
      <c r="DQ176" s="939"/>
      <c r="DR176" s="939"/>
      <c r="DS176" s="939"/>
      <c r="DT176" s="939"/>
      <c r="DU176" s="939"/>
      <c r="DV176" s="939"/>
      <c r="DW176" s="939"/>
      <c r="DX176" s="939"/>
      <c r="DY176" s="939"/>
      <c r="DZ176" s="939"/>
      <c r="EA176" s="939"/>
      <c r="EB176" s="939"/>
      <c r="EC176" s="939"/>
      <c r="ED176" s="939"/>
      <c r="EE176" s="939"/>
      <c r="EF176" s="939"/>
      <c r="EG176" s="939"/>
      <c r="EH176" s="939"/>
      <c r="EI176" s="939"/>
      <c r="EJ176" s="939"/>
      <c r="EK176" s="939"/>
      <c r="EL176" s="939"/>
      <c r="EM176" s="939"/>
      <c r="EN176" s="939"/>
      <c r="EO176" s="939"/>
      <c r="EP176" s="939"/>
      <c r="EQ176" s="939"/>
      <c r="ER176" s="939"/>
      <c r="ES176" s="939"/>
      <c r="ET176" s="939"/>
      <c r="EU176" s="939"/>
      <c r="EV176" s="939"/>
      <c r="EW176" s="939"/>
      <c r="EX176" s="939"/>
      <c r="EY176" s="939"/>
      <c r="EZ176" s="939"/>
      <c r="FA176" s="939"/>
      <c r="FB176" s="939"/>
      <c r="FC176" s="939"/>
      <c r="FD176" s="939"/>
      <c r="FE176" s="939"/>
      <c r="FF176" s="939"/>
      <c r="FG176" s="939"/>
      <c r="FH176" s="939"/>
      <c r="FI176" s="939"/>
      <c r="FJ176" s="939"/>
      <c r="FK176" s="939"/>
      <c r="FL176" s="939"/>
      <c r="FM176" s="939"/>
      <c r="FN176" s="939"/>
      <c r="FO176" s="939"/>
      <c r="FP176" s="939"/>
      <c r="FQ176" s="939"/>
      <c r="FR176" s="939"/>
      <c r="FS176" s="939"/>
      <c r="FT176" s="939"/>
      <c r="FU176" s="939"/>
      <c r="FV176" s="939"/>
      <c r="FW176" s="939"/>
      <c r="FX176" s="939"/>
      <c r="FY176" s="939"/>
      <c r="FZ176" s="939"/>
      <c r="GA176" s="939"/>
      <c r="GB176" s="939"/>
      <c r="GC176" s="939"/>
      <c r="GD176" s="939"/>
      <c r="GE176" s="939"/>
      <c r="GF176" s="939"/>
      <c r="GG176" s="939"/>
      <c r="GH176" s="939"/>
      <c r="GI176" s="939"/>
      <c r="GJ176" s="939"/>
      <c r="GK176" s="939"/>
      <c r="GL176" s="939"/>
      <c r="GM176" s="939"/>
      <c r="GN176" s="939"/>
      <c r="GO176" s="939"/>
      <c r="GP176" s="939"/>
      <c r="GQ176" s="939"/>
      <c r="GR176" s="939"/>
      <c r="GS176" s="939"/>
      <c r="GT176" s="939"/>
      <c r="GU176" s="939"/>
      <c r="GV176" s="939"/>
      <c r="GW176" s="939"/>
      <c r="GX176" s="939"/>
      <c r="GY176" s="939"/>
      <c r="GZ176" s="939"/>
      <c r="HA176" s="939"/>
      <c r="HB176" s="939"/>
      <c r="HC176" s="939"/>
      <c r="HD176" s="939"/>
      <c r="HE176" s="939"/>
      <c r="HF176" s="939"/>
      <c r="HG176" s="939"/>
      <c r="HH176" s="939"/>
      <c r="HI176" s="939"/>
      <c r="HJ176" s="939"/>
      <c r="HK176" s="939"/>
      <c r="HL176" s="939"/>
      <c r="HM176" s="939"/>
      <c r="HN176" s="939"/>
      <c r="HO176" s="939"/>
      <c r="HP176" s="939"/>
      <c r="HQ176" s="939"/>
      <c r="HR176" s="939"/>
      <c r="HS176" s="939"/>
      <c r="HT176" s="939"/>
      <c r="HU176" s="939"/>
      <c r="HV176" s="939"/>
      <c r="HW176" s="939"/>
      <c r="HX176" s="939"/>
      <c r="HY176" s="939"/>
      <c r="HZ176" s="939"/>
      <c r="IA176" s="939"/>
      <c r="IB176" s="939"/>
      <c r="IC176" s="939"/>
      <c r="ID176" s="939"/>
      <c r="IE176" s="939"/>
      <c r="IF176" s="939"/>
      <c r="IG176" s="939"/>
      <c r="IH176" s="939"/>
      <c r="II176" s="939"/>
      <c r="IJ176" s="939"/>
      <c r="IK176" s="939"/>
      <c r="IL176" s="939"/>
      <c r="IM176" s="939"/>
      <c r="IN176" s="939"/>
      <c r="IO176" s="939"/>
      <c r="IP176" s="939"/>
      <c r="IQ176" s="939"/>
      <c r="IR176" s="939"/>
      <c r="IS176" s="939"/>
      <c r="IT176" s="939"/>
      <c r="IU176" s="939"/>
      <c r="IV176" s="939"/>
      <c r="IW176" s="939"/>
      <c r="IX176" s="939"/>
      <c r="IY176" s="939"/>
      <c r="IZ176" s="939"/>
      <c r="JA176" s="939"/>
      <c r="JB176" s="939"/>
      <c r="JC176" s="939"/>
      <c r="JD176" s="939"/>
      <c r="JE176" s="939"/>
      <c r="JF176" s="939"/>
      <c r="JG176" s="939"/>
      <c r="JH176" s="939"/>
      <c r="JI176" s="939"/>
      <c r="JJ176" s="939"/>
      <c r="JK176" s="939"/>
      <c r="JL176" s="939"/>
      <c r="JM176" s="939"/>
      <c r="JN176" s="939"/>
      <c r="JO176" s="939"/>
      <c r="JP176" s="939"/>
      <c r="JQ176" s="939"/>
      <c r="JR176" s="939"/>
      <c r="JS176" s="939"/>
      <c r="JT176" s="939"/>
      <c r="JU176" s="939"/>
      <c r="JV176" s="939"/>
      <c r="JW176" s="939"/>
      <c r="JX176" s="939"/>
      <c r="JY176" s="939"/>
      <c r="JZ176" s="939"/>
      <c r="KA176" s="939"/>
      <c r="KB176" s="939"/>
      <c r="KC176" s="939"/>
      <c r="KD176" s="939"/>
      <c r="KE176" s="939"/>
      <c r="KF176" s="939"/>
      <c r="KG176" s="939"/>
      <c r="KH176" s="939"/>
      <c r="KI176" s="939"/>
      <c r="KJ176" s="939"/>
      <c r="KK176" s="939"/>
      <c r="KL176" s="939"/>
      <c r="KM176" s="939"/>
      <c r="KN176" s="939"/>
      <c r="KO176" s="939"/>
      <c r="KP176" s="939"/>
      <c r="KQ176" s="939"/>
      <c r="KR176" s="939"/>
      <c r="KS176" s="939"/>
      <c r="KT176" s="939"/>
      <c r="KU176" s="939"/>
      <c r="KV176" s="939"/>
      <c r="KW176" s="939"/>
      <c r="KX176" s="939"/>
      <c r="KY176" s="939"/>
      <c r="KZ176" s="939"/>
      <c r="LA176" s="939"/>
      <c r="LB176" s="939"/>
      <c r="LC176" s="939"/>
      <c r="LD176" s="939"/>
      <c r="LE176" s="939"/>
      <c r="LF176" s="939"/>
      <c r="LG176" s="939"/>
      <c r="LH176" s="939"/>
      <c r="LI176" s="939"/>
      <c r="LJ176" s="939"/>
      <c r="LK176" s="939"/>
      <c r="LL176" s="939"/>
      <c r="LM176" s="939"/>
      <c r="LN176" s="939"/>
      <c r="LO176" s="939"/>
      <c r="LP176" s="939"/>
      <c r="LQ176" s="939"/>
      <c r="LR176" s="939"/>
      <c r="LS176" s="939"/>
      <c r="LT176" s="939"/>
      <c r="LU176" s="939"/>
      <c r="LV176" s="939"/>
      <c r="LW176" s="939"/>
      <c r="LX176" s="939"/>
      <c r="LY176" s="939"/>
      <c r="LZ176" s="939"/>
      <c r="MA176" s="939"/>
      <c r="MB176" s="939"/>
      <c r="MC176" s="939"/>
      <c r="MD176" s="939"/>
      <c r="ME176" s="939"/>
      <c r="MF176" s="939"/>
      <c r="MG176" s="939"/>
      <c r="MH176" s="939"/>
      <c r="MI176" s="939"/>
      <c r="MJ176" s="939"/>
      <c r="MK176" s="939"/>
      <c r="ML176" s="939"/>
      <c r="MM176" s="939"/>
      <c r="MN176" s="939"/>
      <c r="MO176" s="939"/>
      <c r="MP176" s="939"/>
      <c r="MQ176" s="939"/>
      <c r="MR176" s="939"/>
      <c r="MS176" s="939"/>
      <c r="MT176" s="939"/>
      <c r="MU176" s="939"/>
      <c r="MV176" s="939"/>
      <c r="MW176" s="939"/>
      <c r="MX176" s="939"/>
      <c r="MY176" s="939"/>
      <c r="MZ176" s="939"/>
      <c r="NA176" s="939"/>
      <c r="NB176" s="939"/>
      <c r="NC176" s="939"/>
      <c r="ND176" s="939"/>
      <c r="NE176" s="939"/>
      <c r="NF176" s="939"/>
      <c r="NG176" s="939"/>
      <c r="NH176" s="939"/>
      <c r="NI176" s="939"/>
      <c r="NJ176" s="939"/>
      <c r="NK176" s="939"/>
      <c r="NL176" s="939"/>
      <c r="NM176" s="939"/>
      <c r="NN176" s="939"/>
    </row>
    <row r="177" spans="1:378" s="926" customFormat="1" ht="18.5" collapsed="1">
      <c r="A177" s="986">
        <v>9</v>
      </c>
      <c r="B177" s="925" t="s">
        <v>1511</v>
      </c>
      <c r="C177" s="1026"/>
      <c r="E177" s="927"/>
      <c r="F177" s="981">
        <f>MIN(F178:F196)</f>
        <v>46217</v>
      </c>
      <c r="G177" s="981">
        <f>MAX(G178:G196)</f>
        <v>46294</v>
      </c>
      <c r="H177" s="928">
        <f>NETWORKDAYS(F177,G177)</f>
        <v>56</v>
      </c>
      <c r="I177" s="929">
        <f>SUMPRODUCT(H178:H196,I178:I196)/SUM(H178:H196)</f>
        <v>0</v>
      </c>
      <c r="J177" s="929">
        <f ca="1">_xlfn.LET(
  _xlpm.s,VALUE($F177),
  _xlpm.e,VALUE($G177),
  IF(OR(_xlpm.s="",_xlpm.e=""),"", IF(_xlpm.e&lt;=_xlpm.s, IF(TODAY()&gt;=_xlpm.e,1,0), MAX(0,MIN(1,(TODAY()-_xlpm.s)/(_xlpm.e-_xlpm.s)))))
)</f>
        <v>0</v>
      </c>
      <c r="K177" s="930">
        <f t="shared" si="59"/>
        <v>56</v>
      </c>
      <c r="L177" s="930"/>
      <c r="M177" s="930"/>
      <c r="N177" s="965"/>
      <c r="O177" s="931"/>
      <c r="P177" s="931"/>
      <c r="Q177" s="931"/>
      <c r="R177" s="931"/>
      <c r="S177" s="931"/>
      <c r="T177" s="931"/>
      <c r="U177" s="931"/>
      <c r="V177" s="931"/>
      <c r="W177" s="931"/>
      <c r="X177" s="931"/>
      <c r="Y177" s="931"/>
      <c r="Z177" s="931"/>
      <c r="AA177" s="931"/>
      <c r="AB177" s="931"/>
      <c r="AC177" s="931"/>
      <c r="AD177" s="931"/>
      <c r="AE177" s="931"/>
      <c r="AF177" s="931"/>
      <c r="AG177" s="931"/>
      <c r="AH177" s="931"/>
      <c r="AI177" s="931"/>
      <c r="AJ177" s="931"/>
      <c r="AK177" s="931"/>
      <c r="AL177" s="931"/>
      <c r="AM177" s="931"/>
      <c r="AN177" s="931"/>
      <c r="AO177" s="931"/>
      <c r="AP177" s="931"/>
      <c r="AQ177" s="931"/>
      <c r="AR177" s="931"/>
      <c r="AS177" s="931"/>
      <c r="AT177" s="931"/>
      <c r="AU177" s="931"/>
      <c r="AV177" s="931"/>
      <c r="AW177" s="931"/>
      <c r="AX177" s="931"/>
      <c r="AY177" s="931"/>
      <c r="AZ177" s="931"/>
      <c r="BA177" s="931"/>
      <c r="BB177" s="931"/>
      <c r="BC177" s="931"/>
      <c r="BD177" s="931"/>
      <c r="BE177" s="931"/>
      <c r="BF177" s="931"/>
      <c r="BG177" s="931"/>
      <c r="BH177" s="931"/>
      <c r="BI177" s="931"/>
      <c r="BJ177" s="931"/>
      <c r="BK177" s="931"/>
      <c r="BL177" s="931"/>
      <c r="BM177" s="931"/>
      <c r="BN177" s="931"/>
      <c r="BO177" s="931"/>
      <c r="BP177" s="931"/>
      <c r="BQ177" s="931"/>
      <c r="BR177" s="931"/>
    </row>
    <row r="178" spans="1:378" s="958" customFormat="1" ht="18.5" hidden="1" outlineLevel="1">
      <c r="A178" s="987" t="str">
        <f t="shared" ref="A178:A240" si="6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78" s="940" t="s">
        <v>642</v>
      </c>
      <c r="C178" s="1027"/>
      <c r="D178" s="941">
        <v>-2</v>
      </c>
      <c r="E178" s="935"/>
      <c r="F178" s="959">
        <f>G99+D178</f>
        <v>46217</v>
      </c>
      <c r="G178" s="960">
        <f>IF(ISBLANK(F178)," - ",IF(H178=0,F178,WORKDAY.INTL(F178,H178,1,Data!$C$3:$C$57)))</f>
        <v>46218</v>
      </c>
      <c r="H178" s="936">
        <v>1</v>
      </c>
      <c r="I178" s="937">
        <v>0</v>
      </c>
      <c r="J178" s="937">
        <f t="shared" ref="J178:J195" ca="1" si="61">_xlfn.LET(
  _xlpm.s,VALUE($F178),
  _xlpm.e,VALUE($G178),
  IF(OR(_xlpm.s="",_xlpm.e=""),"", IF(_xlpm.e&lt;=_xlpm.s, IF(TODAY()&gt;=_xlpm.e,1,0), MAX(0,MIN(1,(TODAY()-_xlpm.s)/(_xlpm.e-_xlpm.s)))))
)</f>
        <v>0</v>
      </c>
      <c r="K178" s="938">
        <f t="shared" si="59"/>
        <v>2</v>
      </c>
      <c r="L178" s="955"/>
      <c r="M178" s="955"/>
      <c r="N178" s="968"/>
      <c r="O178" s="939"/>
      <c r="P178" s="939"/>
      <c r="Q178" s="939"/>
      <c r="R178" s="939"/>
      <c r="S178" s="939"/>
      <c r="T178" s="939"/>
      <c r="U178" s="939"/>
      <c r="V178" s="939"/>
      <c r="W178" s="939"/>
      <c r="X178" s="939"/>
      <c r="Y178" s="939"/>
      <c r="Z178" s="939"/>
      <c r="AA178" s="939"/>
      <c r="AB178" s="939"/>
      <c r="AC178" s="939"/>
      <c r="AD178" s="939"/>
      <c r="AE178" s="939"/>
      <c r="AF178" s="939"/>
      <c r="AG178" s="939"/>
      <c r="AH178" s="939"/>
      <c r="AI178" s="939"/>
      <c r="AJ178" s="939"/>
      <c r="AK178" s="939"/>
      <c r="AL178" s="939"/>
      <c r="AM178" s="939"/>
      <c r="AN178" s="939"/>
      <c r="AO178" s="939"/>
      <c r="AP178" s="939"/>
      <c r="AQ178" s="939"/>
      <c r="AR178" s="939"/>
      <c r="AS178" s="939"/>
      <c r="AT178" s="939"/>
      <c r="AU178" s="939"/>
      <c r="AV178" s="939"/>
      <c r="AW178" s="939"/>
      <c r="AX178" s="939"/>
      <c r="AY178" s="939"/>
      <c r="AZ178" s="939"/>
      <c r="BA178" s="939"/>
      <c r="BB178" s="939"/>
      <c r="BC178" s="939"/>
      <c r="BD178" s="939"/>
      <c r="BE178" s="939"/>
      <c r="BF178" s="939"/>
      <c r="BG178" s="939"/>
      <c r="BH178" s="939"/>
      <c r="BI178" s="939"/>
      <c r="BJ178" s="939"/>
      <c r="BK178" s="939"/>
      <c r="BL178" s="939"/>
      <c r="BM178" s="939"/>
      <c r="BN178" s="939"/>
      <c r="BO178" s="939"/>
      <c r="BP178" s="939"/>
      <c r="BQ178" s="939"/>
      <c r="BR178" s="939"/>
      <c r="BS178" s="939"/>
      <c r="BT178" s="939"/>
      <c r="BU178" s="939"/>
      <c r="BV178" s="939"/>
      <c r="BW178" s="939"/>
      <c r="BX178" s="939"/>
      <c r="BY178" s="939"/>
      <c r="BZ178" s="939"/>
      <c r="CA178" s="939"/>
      <c r="CB178" s="939"/>
      <c r="CC178" s="939"/>
      <c r="CD178" s="939"/>
      <c r="CE178" s="939"/>
      <c r="CF178" s="939"/>
      <c r="CG178" s="939"/>
      <c r="CH178" s="939"/>
      <c r="CI178" s="939"/>
      <c r="CJ178" s="939"/>
      <c r="CK178" s="939"/>
      <c r="CL178" s="939"/>
      <c r="CM178" s="939"/>
      <c r="CN178" s="939"/>
      <c r="CO178" s="939"/>
      <c r="CP178" s="939"/>
      <c r="CQ178" s="939"/>
      <c r="CR178" s="939"/>
      <c r="CS178" s="939"/>
      <c r="CT178" s="939"/>
      <c r="CU178" s="939"/>
      <c r="CV178" s="939"/>
      <c r="CW178" s="939"/>
      <c r="CX178" s="939"/>
      <c r="CY178" s="939"/>
      <c r="CZ178" s="939"/>
      <c r="DA178" s="939"/>
      <c r="DB178" s="939"/>
      <c r="DC178" s="939"/>
      <c r="DD178" s="939"/>
      <c r="DE178" s="939"/>
      <c r="DF178" s="939"/>
      <c r="DG178" s="939"/>
      <c r="DH178" s="939"/>
      <c r="DI178" s="939"/>
      <c r="DJ178" s="939"/>
      <c r="DK178" s="939"/>
      <c r="DL178" s="939"/>
      <c r="DM178" s="939"/>
      <c r="DN178" s="939"/>
      <c r="DO178" s="939"/>
      <c r="DP178" s="939"/>
      <c r="DQ178" s="939"/>
      <c r="DR178" s="939"/>
      <c r="DS178" s="939"/>
      <c r="DT178" s="939"/>
      <c r="DU178" s="939"/>
      <c r="DV178" s="939"/>
      <c r="DW178" s="939"/>
      <c r="DX178" s="939"/>
      <c r="DY178" s="939"/>
      <c r="DZ178" s="939"/>
      <c r="EA178" s="939"/>
      <c r="EB178" s="939"/>
      <c r="EC178" s="939"/>
      <c r="ED178" s="939"/>
      <c r="EE178" s="939"/>
      <c r="EF178" s="939"/>
      <c r="EG178" s="939"/>
      <c r="EH178" s="939"/>
      <c r="EI178" s="939"/>
      <c r="EJ178" s="939"/>
      <c r="EK178" s="939"/>
      <c r="EL178" s="939"/>
      <c r="EM178" s="939"/>
      <c r="EN178" s="939"/>
      <c r="EO178" s="939"/>
      <c r="EP178" s="939"/>
      <c r="EQ178" s="939"/>
      <c r="ER178" s="939"/>
      <c r="ES178" s="939"/>
      <c r="ET178" s="939"/>
      <c r="EU178" s="939"/>
      <c r="EV178" s="939"/>
      <c r="EW178" s="939"/>
      <c r="EX178" s="939"/>
      <c r="EY178" s="939"/>
      <c r="EZ178" s="939"/>
      <c r="FA178" s="939"/>
      <c r="FB178" s="939"/>
      <c r="FC178" s="939"/>
      <c r="FD178" s="939"/>
      <c r="FE178" s="939"/>
      <c r="FF178" s="939"/>
      <c r="FG178" s="939"/>
      <c r="FH178" s="939"/>
      <c r="FI178" s="939"/>
      <c r="FJ178" s="939"/>
      <c r="FK178" s="939"/>
      <c r="FL178" s="939"/>
      <c r="FM178" s="939"/>
      <c r="FN178" s="939"/>
      <c r="FO178" s="939"/>
      <c r="FP178" s="939"/>
      <c r="FQ178" s="939"/>
      <c r="FR178" s="939"/>
      <c r="FS178" s="939"/>
      <c r="FT178" s="939"/>
      <c r="FU178" s="939"/>
      <c r="FV178" s="939"/>
      <c r="FW178" s="939"/>
      <c r="FX178" s="939"/>
      <c r="FY178" s="939"/>
      <c r="FZ178" s="939"/>
      <c r="GA178" s="939"/>
      <c r="GB178" s="939"/>
      <c r="GC178" s="939"/>
      <c r="GD178" s="939"/>
      <c r="GE178" s="939"/>
      <c r="GF178" s="939"/>
      <c r="GG178" s="939"/>
      <c r="GH178" s="939"/>
      <c r="GI178" s="939"/>
      <c r="GJ178" s="939"/>
      <c r="GK178" s="939"/>
      <c r="GL178" s="939"/>
      <c r="GM178" s="939"/>
      <c r="GN178" s="939"/>
      <c r="GO178" s="939"/>
      <c r="GP178" s="939"/>
      <c r="GQ178" s="939"/>
      <c r="GR178" s="939"/>
      <c r="GS178" s="939"/>
      <c r="GT178" s="939"/>
      <c r="GU178" s="939"/>
      <c r="GV178" s="939"/>
      <c r="GW178" s="939"/>
      <c r="GX178" s="939"/>
      <c r="GY178" s="939"/>
      <c r="GZ178" s="939"/>
      <c r="HA178" s="939"/>
      <c r="HB178" s="939"/>
      <c r="HC178" s="939"/>
      <c r="HD178" s="939"/>
      <c r="HE178" s="939"/>
      <c r="HF178" s="939"/>
      <c r="HG178" s="939"/>
      <c r="HH178" s="939"/>
      <c r="HI178" s="939"/>
      <c r="HJ178" s="939"/>
      <c r="HK178" s="939"/>
      <c r="HL178" s="939"/>
      <c r="HM178" s="939"/>
      <c r="HN178" s="939"/>
      <c r="HO178" s="939"/>
      <c r="HP178" s="939"/>
      <c r="HQ178" s="939"/>
      <c r="HR178" s="939"/>
      <c r="HS178" s="939"/>
      <c r="HT178" s="939"/>
      <c r="HU178" s="939"/>
      <c r="HV178" s="939"/>
      <c r="HW178" s="939"/>
      <c r="HX178" s="939"/>
      <c r="HY178" s="939"/>
      <c r="HZ178" s="939"/>
      <c r="IA178" s="939"/>
      <c r="IB178" s="939"/>
      <c r="IC178" s="939"/>
      <c r="ID178" s="939"/>
      <c r="IE178" s="939"/>
      <c r="IF178" s="939"/>
      <c r="IG178" s="939"/>
      <c r="IH178" s="939"/>
      <c r="II178" s="939"/>
      <c r="IJ178" s="939"/>
      <c r="IK178" s="939"/>
      <c r="IL178" s="939"/>
      <c r="IM178" s="939"/>
      <c r="IN178" s="939"/>
      <c r="IO178" s="939"/>
      <c r="IP178" s="939"/>
      <c r="IQ178" s="939"/>
      <c r="IR178" s="939"/>
      <c r="IS178" s="939"/>
      <c r="IT178" s="939"/>
      <c r="IU178" s="939"/>
      <c r="IV178" s="939"/>
      <c r="IW178" s="939"/>
      <c r="IX178" s="939"/>
      <c r="IY178" s="939"/>
      <c r="IZ178" s="939"/>
      <c r="JA178" s="939"/>
      <c r="JB178" s="939"/>
      <c r="JC178" s="939"/>
      <c r="JD178" s="939"/>
      <c r="JE178" s="939"/>
      <c r="JF178" s="939"/>
      <c r="JG178" s="939"/>
      <c r="JH178" s="939"/>
      <c r="JI178" s="939"/>
      <c r="JJ178" s="939"/>
      <c r="JK178" s="939"/>
      <c r="JL178" s="939"/>
      <c r="JM178" s="939"/>
      <c r="JN178" s="939"/>
      <c r="JO178" s="939"/>
      <c r="JP178" s="939"/>
      <c r="JQ178" s="939"/>
      <c r="JR178" s="939"/>
      <c r="JS178" s="939"/>
      <c r="JT178" s="939"/>
      <c r="JU178" s="939"/>
      <c r="JV178" s="939"/>
      <c r="JW178" s="939"/>
      <c r="JX178" s="939"/>
      <c r="JY178" s="939"/>
      <c r="JZ178" s="939"/>
      <c r="KA178" s="939"/>
      <c r="KB178" s="939"/>
      <c r="KC178" s="939"/>
      <c r="KD178" s="939"/>
      <c r="KE178" s="939"/>
      <c r="KF178" s="939"/>
      <c r="KG178" s="939"/>
      <c r="KH178" s="939"/>
      <c r="KI178" s="939"/>
      <c r="KJ178" s="939"/>
      <c r="KK178" s="939"/>
      <c r="KL178" s="939"/>
      <c r="KM178" s="939"/>
      <c r="KN178" s="939"/>
      <c r="KO178" s="939"/>
      <c r="KP178" s="939"/>
      <c r="KQ178" s="939"/>
      <c r="KR178" s="939"/>
      <c r="KS178" s="939"/>
      <c r="KT178" s="939"/>
      <c r="KU178" s="939"/>
      <c r="KV178" s="939"/>
      <c r="KW178" s="939"/>
      <c r="KX178" s="939"/>
      <c r="KY178" s="939"/>
      <c r="KZ178" s="939"/>
      <c r="LA178" s="939"/>
      <c r="LB178" s="939"/>
      <c r="LC178" s="939"/>
      <c r="LD178" s="939"/>
      <c r="LE178" s="939"/>
      <c r="LF178" s="939"/>
      <c r="LG178" s="939"/>
      <c r="LH178" s="939"/>
      <c r="LI178" s="939"/>
      <c r="LJ178" s="939"/>
      <c r="LK178" s="939"/>
      <c r="LL178" s="939"/>
      <c r="LM178" s="939"/>
      <c r="LN178" s="939"/>
      <c r="LO178" s="939"/>
      <c r="LP178" s="939"/>
      <c r="LQ178" s="939"/>
      <c r="LR178" s="939"/>
      <c r="LS178" s="939"/>
      <c r="LT178" s="939"/>
      <c r="LU178" s="939"/>
      <c r="LV178" s="939"/>
      <c r="LW178" s="939"/>
      <c r="LX178" s="939"/>
      <c r="LY178" s="939"/>
      <c r="LZ178" s="939"/>
      <c r="MA178" s="939"/>
      <c r="MB178" s="939"/>
      <c r="MC178" s="939"/>
      <c r="MD178" s="939"/>
      <c r="ME178" s="939"/>
      <c r="MF178" s="939"/>
      <c r="MG178" s="939"/>
      <c r="MH178" s="939"/>
      <c r="MI178" s="939"/>
      <c r="MJ178" s="939"/>
      <c r="MK178" s="939"/>
      <c r="ML178" s="939"/>
      <c r="MM178" s="939"/>
      <c r="MN178" s="939"/>
      <c r="MO178" s="939"/>
      <c r="MP178" s="939"/>
      <c r="MQ178" s="939"/>
      <c r="MR178" s="939"/>
      <c r="MS178" s="939"/>
      <c r="MT178" s="939"/>
      <c r="MU178" s="939"/>
      <c r="MV178" s="939"/>
      <c r="MW178" s="939"/>
      <c r="MX178" s="939"/>
      <c r="MY178" s="939"/>
      <c r="MZ178" s="939"/>
      <c r="NA178" s="939"/>
      <c r="NB178" s="939"/>
      <c r="NC178" s="939"/>
      <c r="ND178" s="939"/>
      <c r="NE178" s="939"/>
      <c r="NF178" s="939"/>
      <c r="NG178" s="939"/>
      <c r="NH178" s="939"/>
      <c r="NI178" s="939"/>
      <c r="NJ178" s="939"/>
      <c r="NK178" s="939"/>
      <c r="NL178" s="939"/>
      <c r="NM178" s="939"/>
      <c r="NN178" s="939"/>
    </row>
    <row r="179" spans="1:378" s="958" customFormat="1" ht="18.5" hidden="1" outlineLevel="1">
      <c r="A179" s="987" t="str">
        <f t="shared" si="60"/>
        <v>9.2</v>
      </c>
      <c r="B179" s="940" t="s">
        <v>684</v>
      </c>
      <c r="C179" s="1027"/>
      <c r="D179" s="941"/>
      <c r="E179" s="935"/>
      <c r="F179" s="959">
        <f>G178</f>
        <v>46218</v>
      </c>
      <c r="G179" s="960">
        <f>IF(ISBLANK(F179)," - ",IF(H179=0,F179,WORKDAY.INTL(F179,H179,1,Data!$C$3:$C$57)))</f>
        <v>46219</v>
      </c>
      <c r="H179" s="936">
        <v>1</v>
      </c>
      <c r="I179" s="937">
        <v>0</v>
      </c>
      <c r="J179" s="937">
        <f t="shared" ca="1" si="61"/>
        <v>0</v>
      </c>
      <c r="K179" s="938"/>
      <c r="L179" s="955"/>
      <c r="M179" s="955"/>
      <c r="N179" s="968"/>
      <c r="O179" s="939"/>
      <c r="P179" s="939"/>
      <c r="Q179" s="939"/>
      <c r="R179" s="939"/>
      <c r="S179" s="939"/>
      <c r="T179" s="939"/>
      <c r="U179" s="939"/>
      <c r="V179" s="939"/>
      <c r="W179" s="939"/>
      <c r="X179" s="939"/>
      <c r="Y179" s="939"/>
      <c r="Z179" s="939"/>
      <c r="AA179" s="939"/>
      <c r="AB179" s="939"/>
      <c r="AC179" s="939"/>
      <c r="AD179" s="939"/>
      <c r="AE179" s="939"/>
      <c r="AF179" s="939"/>
      <c r="AG179" s="939"/>
      <c r="AH179" s="939"/>
      <c r="AI179" s="939"/>
      <c r="AJ179" s="939"/>
      <c r="AK179" s="939"/>
      <c r="AL179" s="939"/>
      <c r="AM179" s="939"/>
      <c r="AN179" s="939"/>
      <c r="AO179" s="939"/>
      <c r="AP179" s="939"/>
      <c r="AQ179" s="939"/>
      <c r="AR179" s="939"/>
      <c r="AS179" s="939"/>
      <c r="AT179" s="939"/>
      <c r="AU179" s="939"/>
      <c r="AV179" s="939"/>
      <c r="AW179" s="939"/>
      <c r="AX179" s="939"/>
      <c r="AY179" s="939"/>
      <c r="AZ179" s="939"/>
      <c r="BA179" s="939"/>
      <c r="BB179" s="939"/>
      <c r="BC179" s="939"/>
      <c r="BD179" s="939"/>
      <c r="BE179" s="939"/>
      <c r="BF179" s="939"/>
      <c r="BG179" s="939"/>
      <c r="BH179" s="939"/>
      <c r="BI179" s="939"/>
      <c r="BJ179" s="939"/>
      <c r="BK179" s="939"/>
      <c r="BL179" s="939"/>
      <c r="BM179" s="939"/>
      <c r="BN179" s="939"/>
      <c r="BO179" s="939"/>
      <c r="BP179" s="939"/>
      <c r="BQ179" s="939"/>
      <c r="BR179" s="939"/>
      <c r="BS179" s="939"/>
      <c r="BT179" s="939"/>
      <c r="BU179" s="939"/>
      <c r="BV179" s="939"/>
      <c r="BW179" s="939"/>
      <c r="BX179" s="939"/>
      <c r="BY179" s="939"/>
      <c r="BZ179" s="939"/>
      <c r="CA179" s="939"/>
      <c r="CB179" s="939"/>
      <c r="CC179" s="939"/>
      <c r="CD179" s="939"/>
      <c r="CE179" s="939"/>
      <c r="CF179" s="939"/>
      <c r="CG179" s="939"/>
      <c r="CH179" s="939"/>
      <c r="CI179" s="939"/>
      <c r="CJ179" s="939"/>
      <c r="CK179" s="939"/>
      <c r="CL179" s="939"/>
      <c r="CM179" s="939"/>
      <c r="CN179" s="939"/>
      <c r="CO179" s="939"/>
      <c r="CP179" s="939"/>
      <c r="CQ179" s="939"/>
      <c r="CR179" s="939"/>
      <c r="CS179" s="939"/>
      <c r="CT179" s="939"/>
      <c r="CU179" s="939"/>
      <c r="CV179" s="939"/>
      <c r="CW179" s="939"/>
      <c r="CX179" s="939"/>
      <c r="CY179" s="939"/>
      <c r="CZ179" s="939"/>
      <c r="DA179" s="939"/>
      <c r="DB179" s="939"/>
      <c r="DC179" s="939"/>
      <c r="DD179" s="939"/>
      <c r="DE179" s="939"/>
      <c r="DF179" s="939"/>
      <c r="DG179" s="939"/>
      <c r="DH179" s="939"/>
      <c r="DI179" s="939"/>
      <c r="DJ179" s="939"/>
      <c r="DK179" s="939"/>
      <c r="DL179" s="939"/>
      <c r="DM179" s="939"/>
      <c r="DN179" s="939"/>
      <c r="DO179" s="939"/>
      <c r="DP179" s="939"/>
      <c r="DQ179" s="939"/>
      <c r="DR179" s="939"/>
      <c r="DS179" s="939"/>
      <c r="DT179" s="939"/>
      <c r="DU179" s="939"/>
      <c r="DV179" s="939"/>
      <c r="DW179" s="939"/>
      <c r="DX179" s="939"/>
      <c r="DY179" s="939"/>
      <c r="DZ179" s="939"/>
      <c r="EA179" s="939"/>
      <c r="EB179" s="939"/>
      <c r="EC179" s="939"/>
      <c r="ED179" s="939"/>
      <c r="EE179" s="939"/>
      <c r="EF179" s="939"/>
      <c r="EG179" s="939"/>
      <c r="EH179" s="939"/>
      <c r="EI179" s="939"/>
      <c r="EJ179" s="939"/>
      <c r="EK179" s="939"/>
      <c r="EL179" s="939"/>
      <c r="EM179" s="939"/>
      <c r="EN179" s="939"/>
      <c r="EO179" s="939"/>
      <c r="EP179" s="939"/>
      <c r="EQ179" s="939"/>
      <c r="ER179" s="939"/>
      <c r="ES179" s="939"/>
      <c r="ET179" s="939"/>
      <c r="EU179" s="939"/>
      <c r="EV179" s="939"/>
      <c r="EW179" s="939"/>
      <c r="EX179" s="939"/>
      <c r="EY179" s="939"/>
      <c r="EZ179" s="939"/>
      <c r="FA179" s="939"/>
      <c r="FB179" s="939"/>
      <c r="FC179" s="939"/>
      <c r="FD179" s="939"/>
      <c r="FE179" s="939"/>
      <c r="FF179" s="939"/>
      <c r="FG179" s="939"/>
      <c r="FH179" s="939"/>
      <c r="FI179" s="939"/>
      <c r="FJ179" s="939"/>
      <c r="FK179" s="939"/>
      <c r="FL179" s="939"/>
      <c r="FM179" s="939"/>
      <c r="FN179" s="939"/>
      <c r="FO179" s="939"/>
      <c r="FP179" s="939"/>
      <c r="FQ179" s="939"/>
      <c r="FR179" s="939"/>
      <c r="FS179" s="939"/>
      <c r="FT179" s="939"/>
      <c r="FU179" s="939"/>
      <c r="FV179" s="939"/>
      <c r="FW179" s="939"/>
      <c r="FX179" s="939"/>
      <c r="FY179" s="939"/>
      <c r="FZ179" s="939"/>
      <c r="GA179" s="939"/>
      <c r="GB179" s="939"/>
      <c r="GC179" s="939"/>
      <c r="GD179" s="939"/>
      <c r="GE179" s="939"/>
      <c r="GF179" s="939"/>
      <c r="GG179" s="939"/>
      <c r="GH179" s="939"/>
      <c r="GI179" s="939"/>
      <c r="GJ179" s="939"/>
      <c r="GK179" s="939"/>
      <c r="GL179" s="939"/>
      <c r="GM179" s="939"/>
      <c r="GN179" s="939"/>
      <c r="GO179" s="939"/>
      <c r="GP179" s="939"/>
      <c r="GQ179" s="939"/>
      <c r="GR179" s="939"/>
      <c r="GS179" s="939"/>
      <c r="GT179" s="939"/>
      <c r="GU179" s="939"/>
      <c r="GV179" s="939"/>
      <c r="GW179" s="939"/>
      <c r="GX179" s="939"/>
      <c r="GY179" s="939"/>
      <c r="GZ179" s="939"/>
      <c r="HA179" s="939"/>
      <c r="HB179" s="939"/>
      <c r="HC179" s="939"/>
      <c r="HD179" s="939"/>
      <c r="HE179" s="939"/>
      <c r="HF179" s="939"/>
      <c r="HG179" s="939"/>
      <c r="HH179" s="939"/>
      <c r="HI179" s="939"/>
      <c r="HJ179" s="939"/>
      <c r="HK179" s="939"/>
      <c r="HL179" s="939"/>
      <c r="HM179" s="939"/>
      <c r="HN179" s="939"/>
      <c r="HO179" s="939"/>
      <c r="HP179" s="939"/>
      <c r="HQ179" s="939"/>
      <c r="HR179" s="939"/>
      <c r="HS179" s="939"/>
      <c r="HT179" s="939"/>
      <c r="HU179" s="939"/>
      <c r="HV179" s="939"/>
      <c r="HW179" s="939"/>
      <c r="HX179" s="939"/>
      <c r="HY179" s="939"/>
      <c r="HZ179" s="939"/>
      <c r="IA179" s="939"/>
      <c r="IB179" s="939"/>
      <c r="IC179" s="939"/>
      <c r="ID179" s="939"/>
      <c r="IE179" s="939"/>
      <c r="IF179" s="939"/>
      <c r="IG179" s="939"/>
      <c r="IH179" s="939"/>
      <c r="II179" s="939"/>
      <c r="IJ179" s="939"/>
      <c r="IK179" s="939"/>
      <c r="IL179" s="939"/>
      <c r="IM179" s="939"/>
      <c r="IN179" s="939"/>
      <c r="IO179" s="939"/>
      <c r="IP179" s="939"/>
      <c r="IQ179" s="939"/>
      <c r="IR179" s="939"/>
      <c r="IS179" s="939"/>
      <c r="IT179" s="939"/>
      <c r="IU179" s="939"/>
      <c r="IV179" s="939"/>
      <c r="IW179" s="939"/>
      <c r="IX179" s="939"/>
      <c r="IY179" s="939"/>
      <c r="IZ179" s="939"/>
      <c r="JA179" s="939"/>
      <c r="JB179" s="939"/>
      <c r="JC179" s="939"/>
      <c r="JD179" s="939"/>
      <c r="JE179" s="939"/>
      <c r="JF179" s="939"/>
      <c r="JG179" s="939"/>
      <c r="JH179" s="939"/>
      <c r="JI179" s="939"/>
      <c r="JJ179" s="939"/>
      <c r="JK179" s="939"/>
      <c r="JL179" s="939"/>
      <c r="JM179" s="939"/>
      <c r="JN179" s="939"/>
      <c r="JO179" s="939"/>
      <c r="JP179" s="939"/>
      <c r="JQ179" s="939"/>
      <c r="JR179" s="939"/>
      <c r="JS179" s="939"/>
      <c r="JT179" s="939"/>
      <c r="JU179" s="939"/>
      <c r="JV179" s="939"/>
      <c r="JW179" s="939"/>
      <c r="JX179" s="939"/>
      <c r="JY179" s="939"/>
      <c r="JZ179" s="939"/>
      <c r="KA179" s="939"/>
      <c r="KB179" s="939"/>
      <c r="KC179" s="939"/>
      <c r="KD179" s="939"/>
      <c r="KE179" s="939"/>
      <c r="KF179" s="939"/>
      <c r="KG179" s="939"/>
      <c r="KH179" s="939"/>
      <c r="KI179" s="939"/>
      <c r="KJ179" s="939"/>
      <c r="KK179" s="939"/>
      <c r="KL179" s="939"/>
      <c r="KM179" s="939"/>
      <c r="KN179" s="939"/>
      <c r="KO179" s="939"/>
      <c r="KP179" s="939"/>
      <c r="KQ179" s="939"/>
      <c r="KR179" s="939"/>
      <c r="KS179" s="939"/>
      <c r="KT179" s="939"/>
      <c r="KU179" s="939"/>
      <c r="KV179" s="939"/>
      <c r="KW179" s="939"/>
      <c r="KX179" s="939"/>
      <c r="KY179" s="939"/>
      <c r="KZ179" s="939"/>
      <c r="LA179" s="939"/>
      <c r="LB179" s="939"/>
      <c r="LC179" s="939"/>
      <c r="LD179" s="939"/>
      <c r="LE179" s="939"/>
      <c r="LF179" s="939"/>
      <c r="LG179" s="939"/>
      <c r="LH179" s="939"/>
      <c r="LI179" s="939"/>
      <c r="LJ179" s="939"/>
      <c r="LK179" s="939"/>
      <c r="LL179" s="939"/>
      <c r="LM179" s="939"/>
      <c r="LN179" s="939"/>
      <c r="LO179" s="939"/>
      <c r="LP179" s="939"/>
      <c r="LQ179" s="939"/>
      <c r="LR179" s="939"/>
      <c r="LS179" s="939"/>
      <c r="LT179" s="939"/>
      <c r="LU179" s="939"/>
      <c r="LV179" s="939"/>
      <c r="LW179" s="939"/>
      <c r="LX179" s="939"/>
      <c r="LY179" s="939"/>
      <c r="LZ179" s="939"/>
      <c r="MA179" s="939"/>
      <c r="MB179" s="939"/>
      <c r="MC179" s="939"/>
      <c r="MD179" s="939"/>
      <c r="ME179" s="939"/>
      <c r="MF179" s="939"/>
      <c r="MG179" s="939"/>
      <c r="MH179" s="939"/>
      <c r="MI179" s="939"/>
      <c r="MJ179" s="939"/>
      <c r="MK179" s="939"/>
      <c r="ML179" s="939"/>
      <c r="MM179" s="939"/>
      <c r="MN179" s="939"/>
      <c r="MO179" s="939"/>
      <c r="MP179" s="939"/>
      <c r="MQ179" s="939"/>
      <c r="MR179" s="939"/>
      <c r="MS179" s="939"/>
      <c r="MT179" s="939"/>
      <c r="MU179" s="939"/>
      <c r="MV179" s="939"/>
      <c r="MW179" s="939"/>
      <c r="MX179" s="939"/>
      <c r="MY179" s="939"/>
      <c r="MZ179" s="939"/>
      <c r="NA179" s="939"/>
      <c r="NB179" s="939"/>
      <c r="NC179" s="939"/>
      <c r="ND179" s="939"/>
      <c r="NE179" s="939"/>
      <c r="NF179" s="939"/>
      <c r="NG179" s="939"/>
      <c r="NH179" s="939"/>
      <c r="NI179" s="939"/>
      <c r="NJ179" s="939"/>
      <c r="NK179" s="939"/>
      <c r="NL179" s="939"/>
      <c r="NM179" s="939"/>
      <c r="NN179" s="939"/>
    </row>
    <row r="180" spans="1:378" s="958" customFormat="1" ht="18.5" hidden="1" outlineLevel="1">
      <c r="A180" s="987" t="str">
        <f t="shared" si="60"/>
        <v>9.3</v>
      </c>
      <c r="B180" s="940" t="s">
        <v>644</v>
      </c>
      <c r="C180" s="1027"/>
      <c r="D180" s="941"/>
      <c r="E180" s="935"/>
      <c r="F180" s="959">
        <f>G179</f>
        <v>46219</v>
      </c>
      <c r="G180" s="960">
        <f>IF(ISBLANK(F180)," - ",IF(H180=0,F180,WORKDAY.INTL(F180,H180,1,Data!$C$3:$C$57)))</f>
        <v>46220</v>
      </c>
      <c r="H180" s="936">
        <v>1</v>
      </c>
      <c r="I180" s="937">
        <v>0</v>
      </c>
      <c r="J180" s="937">
        <f t="shared" ca="1" si="61"/>
        <v>0</v>
      </c>
      <c r="K180" s="938"/>
      <c r="L180" s="955"/>
      <c r="M180" s="955"/>
      <c r="N180" s="968"/>
      <c r="O180" s="939"/>
      <c r="P180" s="939"/>
      <c r="Q180" s="939"/>
      <c r="R180" s="939"/>
      <c r="S180" s="939"/>
      <c r="T180" s="939"/>
      <c r="U180" s="939"/>
      <c r="V180" s="939"/>
      <c r="W180" s="939"/>
      <c r="X180" s="939"/>
      <c r="Y180" s="939"/>
      <c r="Z180" s="939"/>
      <c r="AA180" s="939"/>
      <c r="AB180" s="939"/>
      <c r="AC180" s="939"/>
      <c r="AD180" s="939"/>
      <c r="AE180" s="939"/>
      <c r="AF180" s="939"/>
      <c r="AG180" s="939"/>
      <c r="AH180" s="939"/>
      <c r="AI180" s="939"/>
      <c r="AJ180" s="939"/>
      <c r="AK180" s="939"/>
      <c r="AL180" s="939"/>
      <c r="AM180" s="939"/>
      <c r="AN180" s="939"/>
      <c r="AO180" s="939"/>
      <c r="AP180" s="939"/>
      <c r="AQ180" s="939"/>
      <c r="AR180" s="939"/>
      <c r="AS180" s="939"/>
      <c r="AT180" s="939"/>
      <c r="AU180" s="939"/>
      <c r="AV180" s="939"/>
      <c r="AW180" s="939"/>
      <c r="AX180" s="939"/>
      <c r="AY180" s="939"/>
      <c r="AZ180" s="939"/>
      <c r="BA180" s="939"/>
      <c r="BB180" s="939"/>
      <c r="BC180" s="939"/>
      <c r="BD180" s="939"/>
      <c r="BE180" s="939"/>
      <c r="BF180" s="939"/>
      <c r="BG180" s="939"/>
      <c r="BH180" s="939"/>
      <c r="BI180" s="939"/>
      <c r="BJ180" s="939"/>
      <c r="BK180" s="939"/>
      <c r="BL180" s="939"/>
      <c r="BM180" s="939"/>
      <c r="BN180" s="939"/>
      <c r="BO180" s="939"/>
      <c r="BP180" s="939"/>
      <c r="BQ180" s="939"/>
      <c r="BR180" s="939"/>
      <c r="BS180" s="939"/>
      <c r="BT180" s="939"/>
      <c r="BU180" s="939"/>
      <c r="BV180" s="939"/>
      <c r="BW180" s="939"/>
      <c r="BX180" s="939"/>
      <c r="BY180" s="939"/>
      <c r="BZ180" s="939"/>
      <c r="CA180" s="939"/>
      <c r="CB180" s="939"/>
      <c r="CC180" s="939"/>
      <c r="CD180" s="939"/>
      <c r="CE180" s="939"/>
      <c r="CF180" s="939"/>
      <c r="CG180" s="939"/>
      <c r="CH180" s="939"/>
      <c r="CI180" s="939"/>
      <c r="CJ180" s="939"/>
      <c r="CK180" s="939"/>
      <c r="CL180" s="939"/>
      <c r="CM180" s="939"/>
      <c r="CN180" s="939"/>
      <c r="CO180" s="939"/>
      <c r="CP180" s="939"/>
      <c r="CQ180" s="939"/>
      <c r="CR180" s="939"/>
      <c r="CS180" s="939"/>
      <c r="CT180" s="939"/>
      <c r="CU180" s="939"/>
      <c r="CV180" s="939"/>
      <c r="CW180" s="939"/>
      <c r="CX180" s="939"/>
      <c r="CY180" s="939"/>
      <c r="CZ180" s="939"/>
      <c r="DA180" s="939"/>
      <c r="DB180" s="939"/>
      <c r="DC180" s="939"/>
      <c r="DD180" s="939"/>
      <c r="DE180" s="939"/>
      <c r="DF180" s="939"/>
      <c r="DG180" s="939"/>
      <c r="DH180" s="939"/>
      <c r="DI180" s="939"/>
      <c r="DJ180" s="939"/>
      <c r="DK180" s="939"/>
      <c r="DL180" s="939"/>
      <c r="DM180" s="939"/>
      <c r="DN180" s="939"/>
      <c r="DO180" s="939"/>
      <c r="DP180" s="939"/>
      <c r="DQ180" s="939"/>
      <c r="DR180" s="939"/>
      <c r="DS180" s="939"/>
      <c r="DT180" s="939"/>
      <c r="DU180" s="939"/>
      <c r="DV180" s="939"/>
      <c r="DW180" s="939"/>
      <c r="DX180" s="939"/>
      <c r="DY180" s="939"/>
      <c r="DZ180" s="939"/>
      <c r="EA180" s="939"/>
      <c r="EB180" s="939"/>
      <c r="EC180" s="939"/>
      <c r="ED180" s="939"/>
      <c r="EE180" s="939"/>
      <c r="EF180" s="939"/>
      <c r="EG180" s="939"/>
      <c r="EH180" s="939"/>
      <c r="EI180" s="939"/>
      <c r="EJ180" s="939"/>
      <c r="EK180" s="939"/>
      <c r="EL180" s="939"/>
      <c r="EM180" s="939"/>
      <c r="EN180" s="939"/>
      <c r="EO180" s="939"/>
      <c r="EP180" s="939"/>
      <c r="EQ180" s="939"/>
      <c r="ER180" s="939"/>
      <c r="ES180" s="939"/>
      <c r="ET180" s="939"/>
      <c r="EU180" s="939"/>
      <c r="EV180" s="939"/>
      <c r="EW180" s="939"/>
      <c r="EX180" s="939"/>
      <c r="EY180" s="939"/>
      <c r="EZ180" s="939"/>
      <c r="FA180" s="939"/>
      <c r="FB180" s="939"/>
      <c r="FC180" s="939"/>
      <c r="FD180" s="939"/>
      <c r="FE180" s="939"/>
      <c r="FF180" s="939"/>
      <c r="FG180" s="939"/>
      <c r="FH180" s="939"/>
      <c r="FI180" s="939"/>
      <c r="FJ180" s="939"/>
      <c r="FK180" s="939"/>
      <c r="FL180" s="939"/>
      <c r="FM180" s="939"/>
      <c r="FN180" s="939"/>
      <c r="FO180" s="939"/>
      <c r="FP180" s="939"/>
      <c r="FQ180" s="939"/>
      <c r="FR180" s="939"/>
      <c r="FS180" s="939"/>
      <c r="FT180" s="939"/>
      <c r="FU180" s="939"/>
      <c r="FV180" s="939"/>
      <c r="FW180" s="939"/>
      <c r="FX180" s="939"/>
      <c r="FY180" s="939"/>
      <c r="FZ180" s="939"/>
      <c r="GA180" s="939"/>
      <c r="GB180" s="939"/>
      <c r="GC180" s="939"/>
      <c r="GD180" s="939"/>
      <c r="GE180" s="939"/>
      <c r="GF180" s="939"/>
      <c r="GG180" s="939"/>
      <c r="GH180" s="939"/>
      <c r="GI180" s="939"/>
      <c r="GJ180" s="939"/>
      <c r="GK180" s="939"/>
      <c r="GL180" s="939"/>
      <c r="GM180" s="939"/>
      <c r="GN180" s="939"/>
      <c r="GO180" s="939"/>
      <c r="GP180" s="939"/>
      <c r="GQ180" s="939"/>
      <c r="GR180" s="939"/>
      <c r="GS180" s="939"/>
      <c r="GT180" s="939"/>
      <c r="GU180" s="939"/>
      <c r="GV180" s="939"/>
      <c r="GW180" s="939"/>
      <c r="GX180" s="939"/>
      <c r="GY180" s="939"/>
      <c r="GZ180" s="939"/>
      <c r="HA180" s="939"/>
      <c r="HB180" s="939"/>
      <c r="HC180" s="939"/>
      <c r="HD180" s="939"/>
      <c r="HE180" s="939"/>
      <c r="HF180" s="939"/>
      <c r="HG180" s="939"/>
      <c r="HH180" s="939"/>
      <c r="HI180" s="939"/>
      <c r="HJ180" s="939"/>
      <c r="HK180" s="939"/>
      <c r="HL180" s="939"/>
      <c r="HM180" s="939"/>
      <c r="HN180" s="939"/>
      <c r="HO180" s="939"/>
      <c r="HP180" s="939"/>
      <c r="HQ180" s="939"/>
      <c r="HR180" s="939"/>
      <c r="HS180" s="939"/>
      <c r="HT180" s="939"/>
      <c r="HU180" s="939"/>
      <c r="HV180" s="939"/>
      <c r="HW180" s="939"/>
      <c r="HX180" s="939"/>
      <c r="HY180" s="939"/>
      <c r="HZ180" s="939"/>
      <c r="IA180" s="939"/>
      <c r="IB180" s="939"/>
      <c r="IC180" s="939"/>
      <c r="ID180" s="939"/>
      <c r="IE180" s="939"/>
      <c r="IF180" s="939"/>
      <c r="IG180" s="939"/>
      <c r="IH180" s="939"/>
      <c r="II180" s="939"/>
      <c r="IJ180" s="939"/>
      <c r="IK180" s="939"/>
      <c r="IL180" s="939"/>
      <c r="IM180" s="939"/>
      <c r="IN180" s="939"/>
      <c r="IO180" s="939"/>
      <c r="IP180" s="939"/>
      <c r="IQ180" s="939"/>
      <c r="IR180" s="939"/>
      <c r="IS180" s="939"/>
      <c r="IT180" s="939"/>
      <c r="IU180" s="939"/>
      <c r="IV180" s="939"/>
      <c r="IW180" s="939"/>
      <c r="IX180" s="939"/>
      <c r="IY180" s="939"/>
      <c r="IZ180" s="939"/>
      <c r="JA180" s="939"/>
      <c r="JB180" s="939"/>
      <c r="JC180" s="939"/>
      <c r="JD180" s="939"/>
      <c r="JE180" s="939"/>
      <c r="JF180" s="939"/>
      <c r="JG180" s="939"/>
      <c r="JH180" s="939"/>
      <c r="JI180" s="939"/>
      <c r="JJ180" s="939"/>
      <c r="JK180" s="939"/>
      <c r="JL180" s="939"/>
      <c r="JM180" s="939"/>
      <c r="JN180" s="939"/>
      <c r="JO180" s="939"/>
      <c r="JP180" s="939"/>
      <c r="JQ180" s="939"/>
      <c r="JR180" s="939"/>
      <c r="JS180" s="939"/>
      <c r="JT180" s="939"/>
      <c r="JU180" s="939"/>
      <c r="JV180" s="939"/>
      <c r="JW180" s="939"/>
      <c r="JX180" s="939"/>
      <c r="JY180" s="939"/>
      <c r="JZ180" s="939"/>
      <c r="KA180" s="939"/>
      <c r="KB180" s="939"/>
      <c r="KC180" s="939"/>
      <c r="KD180" s="939"/>
      <c r="KE180" s="939"/>
      <c r="KF180" s="939"/>
      <c r="KG180" s="939"/>
      <c r="KH180" s="939"/>
      <c r="KI180" s="939"/>
      <c r="KJ180" s="939"/>
      <c r="KK180" s="939"/>
      <c r="KL180" s="939"/>
      <c r="KM180" s="939"/>
      <c r="KN180" s="939"/>
      <c r="KO180" s="939"/>
      <c r="KP180" s="939"/>
      <c r="KQ180" s="939"/>
      <c r="KR180" s="939"/>
      <c r="KS180" s="939"/>
      <c r="KT180" s="939"/>
      <c r="KU180" s="939"/>
      <c r="KV180" s="939"/>
      <c r="KW180" s="939"/>
      <c r="KX180" s="939"/>
      <c r="KY180" s="939"/>
      <c r="KZ180" s="939"/>
      <c r="LA180" s="939"/>
      <c r="LB180" s="939"/>
      <c r="LC180" s="939"/>
      <c r="LD180" s="939"/>
      <c r="LE180" s="939"/>
      <c r="LF180" s="939"/>
      <c r="LG180" s="939"/>
      <c r="LH180" s="939"/>
      <c r="LI180" s="939"/>
      <c r="LJ180" s="939"/>
      <c r="LK180" s="939"/>
      <c r="LL180" s="939"/>
      <c r="LM180" s="939"/>
      <c r="LN180" s="939"/>
      <c r="LO180" s="939"/>
      <c r="LP180" s="939"/>
      <c r="LQ180" s="939"/>
      <c r="LR180" s="939"/>
      <c r="LS180" s="939"/>
      <c r="LT180" s="939"/>
      <c r="LU180" s="939"/>
      <c r="LV180" s="939"/>
      <c r="LW180" s="939"/>
      <c r="LX180" s="939"/>
      <c r="LY180" s="939"/>
      <c r="LZ180" s="939"/>
      <c r="MA180" s="939"/>
      <c r="MB180" s="939"/>
      <c r="MC180" s="939"/>
      <c r="MD180" s="939"/>
      <c r="ME180" s="939"/>
      <c r="MF180" s="939"/>
      <c r="MG180" s="939"/>
      <c r="MH180" s="939"/>
      <c r="MI180" s="939"/>
      <c r="MJ180" s="939"/>
      <c r="MK180" s="939"/>
      <c r="ML180" s="939"/>
      <c r="MM180" s="939"/>
      <c r="MN180" s="939"/>
      <c r="MO180" s="939"/>
      <c r="MP180" s="939"/>
      <c r="MQ180" s="939"/>
      <c r="MR180" s="939"/>
      <c r="MS180" s="939"/>
      <c r="MT180" s="939"/>
      <c r="MU180" s="939"/>
      <c r="MV180" s="939"/>
      <c r="MW180" s="939"/>
      <c r="MX180" s="939"/>
      <c r="MY180" s="939"/>
      <c r="MZ180" s="939"/>
      <c r="NA180" s="939"/>
      <c r="NB180" s="939"/>
      <c r="NC180" s="939"/>
      <c r="ND180" s="939"/>
      <c r="NE180" s="939"/>
      <c r="NF180" s="939"/>
      <c r="NG180" s="939"/>
      <c r="NH180" s="939"/>
      <c r="NI180" s="939"/>
      <c r="NJ180" s="939"/>
      <c r="NK180" s="939"/>
      <c r="NL180" s="939"/>
      <c r="NM180" s="939"/>
      <c r="NN180" s="939"/>
    </row>
    <row r="181" spans="1:378" s="958" customFormat="1" ht="18.5" hidden="1" outlineLevel="1">
      <c r="A181" s="987" t="str">
        <f t="shared" si="60"/>
        <v>9.4</v>
      </c>
      <c r="B181" s="940" t="s">
        <v>685</v>
      </c>
      <c r="C181" s="1027"/>
      <c r="D181" s="941"/>
      <c r="E181" s="935"/>
      <c r="F181" s="959">
        <f>G99</f>
        <v>46219</v>
      </c>
      <c r="G181" s="960">
        <f>IF(ISBLANK(F181)," - ",IF(H181=0,F181,WORKDAY.INTL(F181,H181,1,Data!$C$3:$C$57)))</f>
        <v>46220</v>
      </c>
      <c r="H181" s="936">
        <v>1</v>
      </c>
      <c r="I181" s="937">
        <v>0</v>
      </c>
      <c r="J181" s="937">
        <f t="shared" ca="1" si="61"/>
        <v>0</v>
      </c>
      <c r="K181" s="938"/>
      <c r="L181" s="955"/>
      <c r="M181" s="955"/>
      <c r="N181" s="968"/>
      <c r="O181" s="939"/>
      <c r="P181" s="939"/>
      <c r="Q181" s="939"/>
      <c r="R181" s="939"/>
      <c r="S181" s="939"/>
      <c r="T181" s="939"/>
      <c r="U181" s="939"/>
      <c r="V181" s="939"/>
      <c r="W181" s="939"/>
      <c r="X181" s="939"/>
      <c r="Y181" s="939"/>
      <c r="Z181" s="939"/>
      <c r="AA181" s="939"/>
      <c r="AB181" s="939"/>
      <c r="AC181" s="939"/>
      <c r="AD181" s="939"/>
      <c r="AE181" s="939"/>
      <c r="AF181" s="939"/>
      <c r="AG181" s="939"/>
      <c r="AH181" s="939"/>
      <c r="AI181" s="939"/>
      <c r="AJ181" s="939"/>
      <c r="AK181" s="939"/>
      <c r="AL181" s="939"/>
      <c r="AM181" s="939"/>
      <c r="AN181" s="939"/>
      <c r="AO181" s="939"/>
      <c r="AP181" s="939"/>
      <c r="AQ181" s="939"/>
      <c r="AR181" s="939"/>
      <c r="AS181" s="939"/>
      <c r="AT181" s="939"/>
      <c r="AU181" s="939"/>
      <c r="AV181" s="939"/>
      <c r="AW181" s="939"/>
      <c r="AX181" s="939"/>
      <c r="AY181" s="939"/>
      <c r="AZ181" s="939"/>
      <c r="BA181" s="939"/>
      <c r="BB181" s="939"/>
      <c r="BC181" s="939"/>
      <c r="BD181" s="939"/>
      <c r="BE181" s="939"/>
      <c r="BF181" s="939"/>
      <c r="BG181" s="939"/>
      <c r="BH181" s="939"/>
      <c r="BI181" s="939"/>
      <c r="BJ181" s="939"/>
      <c r="BK181" s="939"/>
      <c r="BL181" s="939"/>
      <c r="BM181" s="939"/>
      <c r="BN181" s="939"/>
      <c r="BO181" s="939"/>
      <c r="BP181" s="939"/>
      <c r="BQ181" s="939"/>
      <c r="BR181" s="939"/>
      <c r="BS181" s="939"/>
      <c r="BT181" s="939"/>
      <c r="BU181" s="939"/>
      <c r="BV181" s="939"/>
      <c r="BW181" s="939"/>
      <c r="BX181" s="939"/>
      <c r="BY181" s="939"/>
      <c r="BZ181" s="939"/>
      <c r="CA181" s="939"/>
      <c r="CB181" s="939"/>
      <c r="CC181" s="939"/>
      <c r="CD181" s="939"/>
      <c r="CE181" s="939"/>
      <c r="CF181" s="939"/>
      <c r="CG181" s="939"/>
      <c r="CH181" s="939"/>
      <c r="CI181" s="939"/>
      <c r="CJ181" s="939"/>
      <c r="CK181" s="939"/>
      <c r="CL181" s="939"/>
      <c r="CM181" s="939"/>
      <c r="CN181" s="939"/>
      <c r="CO181" s="939"/>
      <c r="CP181" s="939"/>
      <c r="CQ181" s="939"/>
      <c r="CR181" s="939"/>
      <c r="CS181" s="939"/>
      <c r="CT181" s="939"/>
      <c r="CU181" s="939"/>
      <c r="CV181" s="939"/>
      <c r="CW181" s="939"/>
      <c r="CX181" s="939"/>
      <c r="CY181" s="939"/>
      <c r="CZ181" s="939"/>
      <c r="DA181" s="939"/>
      <c r="DB181" s="939"/>
      <c r="DC181" s="939"/>
      <c r="DD181" s="939"/>
      <c r="DE181" s="939"/>
      <c r="DF181" s="939"/>
      <c r="DG181" s="939"/>
      <c r="DH181" s="939"/>
      <c r="DI181" s="939"/>
      <c r="DJ181" s="939"/>
      <c r="DK181" s="939"/>
      <c r="DL181" s="939"/>
      <c r="DM181" s="939"/>
      <c r="DN181" s="939"/>
      <c r="DO181" s="939"/>
      <c r="DP181" s="939"/>
      <c r="DQ181" s="939"/>
      <c r="DR181" s="939"/>
      <c r="DS181" s="939"/>
      <c r="DT181" s="939"/>
      <c r="DU181" s="939"/>
      <c r="DV181" s="939"/>
      <c r="DW181" s="939"/>
      <c r="DX181" s="939"/>
      <c r="DY181" s="939"/>
      <c r="DZ181" s="939"/>
      <c r="EA181" s="939"/>
      <c r="EB181" s="939"/>
      <c r="EC181" s="939"/>
      <c r="ED181" s="939"/>
      <c r="EE181" s="939"/>
      <c r="EF181" s="939"/>
      <c r="EG181" s="939"/>
      <c r="EH181" s="939"/>
      <c r="EI181" s="939"/>
      <c r="EJ181" s="939"/>
      <c r="EK181" s="939"/>
      <c r="EL181" s="939"/>
      <c r="EM181" s="939"/>
      <c r="EN181" s="939"/>
      <c r="EO181" s="939"/>
      <c r="EP181" s="939"/>
      <c r="EQ181" s="939"/>
      <c r="ER181" s="939"/>
      <c r="ES181" s="939"/>
      <c r="ET181" s="939"/>
      <c r="EU181" s="939"/>
      <c r="EV181" s="939"/>
      <c r="EW181" s="939"/>
      <c r="EX181" s="939"/>
      <c r="EY181" s="939"/>
      <c r="EZ181" s="939"/>
      <c r="FA181" s="939"/>
      <c r="FB181" s="939"/>
      <c r="FC181" s="939"/>
      <c r="FD181" s="939"/>
      <c r="FE181" s="939"/>
      <c r="FF181" s="939"/>
      <c r="FG181" s="939"/>
      <c r="FH181" s="939"/>
      <c r="FI181" s="939"/>
      <c r="FJ181" s="939"/>
      <c r="FK181" s="939"/>
      <c r="FL181" s="939"/>
      <c r="FM181" s="939"/>
      <c r="FN181" s="939"/>
      <c r="FO181" s="939"/>
      <c r="FP181" s="939"/>
      <c r="FQ181" s="939"/>
      <c r="FR181" s="939"/>
      <c r="FS181" s="939"/>
      <c r="FT181" s="939"/>
      <c r="FU181" s="939"/>
      <c r="FV181" s="939"/>
      <c r="FW181" s="939"/>
      <c r="FX181" s="939"/>
      <c r="FY181" s="939"/>
      <c r="FZ181" s="939"/>
      <c r="GA181" s="939"/>
      <c r="GB181" s="939"/>
      <c r="GC181" s="939"/>
      <c r="GD181" s="939"/>
      <c r="GE181" s="939"/>
      <c r="GF181" s="939"/>
      <c r="GG181" s="939"/>
      <c r="GH181" s="939"/>
      <c r="GI181" s="939"/>
      <c r="GJ181" s="939"/>
      <c r="GK181" s="939"/>
      <c r="GL181" s="939"/>
      <c r="GM181" s="939"/>
      <c r="GN181" s="939"/>
      <c r="GO181" s="939"/>
      <c r="GP181" s="939"/>
      <c r="GQ181" s="939"/>
      <c r="GR181" s="939"/>
      <c r="GS181" s="939"/>
      <c r="GT181" s="939"/>
      <c r="GU181" s="939"/>
      <c r="GV181" s="939"/>
      <c r="GW181" s="939"/>
      <c r="GX181" s="939"/>
      <c r="GY181" s="939"/>
      <c r="GZ181" s="939"/>
      <c r="HA181" s="939"/>
      <c r="HB181" s="939"/>
      <c r="HC181" s="939"/>
      <c r="HD181" s="939"/>
      <c r="HE181" s="939"/>
      <c r="HF181" s="939"/>
      <c r="HG181" s="939"/>
      <c r="HH181" s="939"/>
      <c r="HI181" s="939"/>
      <c r="HJ181" s="939"/>
      <c r="HK181" s="939"/>
      <c r="HL181" s="939"/>
      <c r="HM181" s="939"/>
      <c r="HN181" s="939"/>
      <c r="HO181" s="939"/>
      <c r="HP181" s="939"/>
      <c r="HQ181" s="939"/>
      <c r="HR181" s="939"/>
      <c r="HS181" s="939"/>
      <c r="HT181" s="939"/>
      <c r="HU181" s="939"/>
      <c r="HV181" s="939"/>
      <c r="HW181" s="939"/>
      <c r="HX181" s="939"/>
      <c r="HY181" s="939"/>
      <c r="HZ181" s="939"/>
      <c r="IA181" s="939"/>
      <c r="IB181" s="939"/>
      <c r="IC181" s="939"/>
      <c r="ID181" s="939"/>
      <c r="IE181" s="939"/>
      <c r="IF181" s="939"/>
      <c r="IG181" s="939"/>
      <c r="IH181" s="939"/>
      <c r="II181" s="939"/>
      <c r="IJ181" s="939"/>
      <c r="IK181" s="939"/>
      <c r="IL181" s="939"/>
      <c r="IM181" s="939"/>
      <c r="IN181" s="939"/>
      <c r="IO181" s="939"/>
      <c r="IP181" s="939"/>
      <c r="IQ181" s="939"/>
      <c r="IR181" s="939"/>
      <c r="IS181" s="939"/>
      <c r="IT181" s="939"/>
      <c r="IU181" s="939"/>
      <c r="IV181" s="939"/>
      <c r="IW181" s="939"/>
      <c r="IX181" s="939"/>
      <c r="IY181" s="939"/>
      <c r="IZ181" s="939"/>
      <c r="JA181" s="939"/>
      <c r="JB181" s="939"/>
      <c r="JC181" s="939"/>
      <c r="JD181" s="939"/>
      <c r="JE181" s="939"/>
      <c r="JF181" s="939"/>
      <c r="JG181" s="939"/>
      <c r="JH181" s="939"/>
      <c r="JI181" s="939"/>
      <c r="JJ181" s="939"/>
      <c r="JK181" s="939"/>
      <c r="JL181" s="939"/>
      <c r="JM181" s="939"/>
      <c r="JN181" s="939"/>
      <c r="JO181" s="939"/>
      <c r="JP181" s="939"/>
      <c r="JQ181" s="939"/>
      <c r="JR181" s="939"/>
      <c r="JS181" s="939"/>
      <c r="JT181" s="939"/>
      <c r="JU181" s="939"/>
      <c r="JV181" s="939"/>
      <c r="JW181" s="939"/>
      <c r="JX181" s="939"/>
      <c r="JY181" s="939"/>
      <c r="JZ181" s="939"/>
      <c r="KA181" s="939"/>
      <c r="KB181" s="939"/>
      <c r="KC181" s="939"/>
      <c r="KD181" s="939"/>
      <c r="KE181" s="939"/>
      <c r="KF181" s="939"/>
      <c r="KG181" s="939"/>
      <c r="KH181" s="939"/>
      <c r="KI181" s="939"/>
      <c r="KJ181" s="939"/>
      <c r="KK181" s="939"/>
      <c r="KL181" s="939"/>
      <c r="KM181" s="939"/>
      <c r="KN181" s="939"/>
      <c r="KO181" s="939"/>
      <c r="KP181" s="939"/>
      <c r="KQ181" s="939"/>
      <c r="KR181" s="939"/>
      <c r="KS181" s="939"/>
      <c r="KT181" s="939"/>
      <c r="KU181" s="939"/>
      <c r="KV181" s="939"/>
      <c r="KW181" s="939"/>
      <c r="KX181" s="939"/>
      <c r="KY181" s="939"/>
      <c r="KZ181" s="939"/>
      <c r="LA181" s="939"/>
      <c r="LB181" s="939"/>
      <c r="LC181" s="939"/>
      <c r="LD181" s="939"/>
      <c r="LE181" s="939"/>
      <c r="LF181" s="939"/>
      <c r="LG181" s="939"/>
      <c r="LH181" s="939"/>
      <c r="LI181" s="939"/>
      <c r="LJ181" s="939"/>
      <c r="LK181" s="939"/>
      <c r="LL181" s="939"/>
      <c r="LM181" s="939"/>
      <c r="LN181" s="939"/>
      <c r="LO181" s="939"/>
      <c r="LP181" s="939"/>
      <c r="LQ181" s="939"/>
      <c r="LR181" s="939"/>
      <c r="LS181" s="939"/>
      <c r="LT181" s="939"/>
      <c r="LU181" s="939"/>
      <c r="LV181" s="939"/>
      <c r="LW181" s="939"/>
      <c r="LX181" s="939"/>
      <c r="LY181" s="939"/>
      <c r="LZ181" s="939"/>
      <c r="MA181" s="939"/>
      <c r="MB181" s="939"/>
      <c r="MC181" s="939"/>
      <c r="MD181" s="939"/>
      <c r="ME181" s="939"/>
      <c r="MF181" s="939"/>
      <c r="MG181" s="939"/>
      <c r="MH181" s="939"/>
      <c r="MI181" s="939"/>
      <c r="MJ181" s="939"/>
      <c r="MK181" s="939"/>
      <c r="ML181" s="939"/>
      <c r="MM181" s="939"/>
      <c r="MN181" s="939"/>
      <c r="MO181" s="939"/>
      <c r="MP181" s="939"/>
      <c r="MQ181" s="939"/>
      <c r="MR181" s="939"/>
      <c r="MS181" s="939"/>
      <c r="MT181" s="939"/>
      <c r="MU181" s="939"/>
      <c r="MV181" s="939"/>
      <c r="MW181" s="939"/>
      <c r="MX181" s="939"/>
      <c r="MY181" s="939"/>
      <c r="MZ181" s="939"/>
      <c r="NA181" s="939"/>
      <c r="NB181" s="939"/>
      <c r="NC181" s="939"/>
      <c r="ND181" s="939"/>
      <c r="NE181" s="939"/>
      <c r="NF181" s="939"/>
      <c r="NG181" s="939"/>
      <c r="NH181" s="939"/>
      <c r="NI181" s="939"/>
      <c r="NJ181" s="939"/>
      <c r="NK181" s="939"/>
      <c r="NL181" s="939"/>
      <c r="NM181" s="939"/>
      <c r="NN181" s="939"/>
    </row>
    <row r="182" spans="1:378" s="958" customFormat="1" ht="18.5" hidden="1" outlineLevel="1">
      <c r="A182" s="987" t="str">
        <f t="shared" si="60"/>
        <v>9.5</v>
      </c>
      <c r="B182" s="940" t="s">
        <v>686</v>
      </c>
      <c r="C182" s="1027"/>
      <c r="D182" s="941"/>
      <c r="E182" s="935"/>
      <c r="F182" s="959">
        <f>G180</f>
        <v>46220</v>
      </c>
      <c r="G182" s="960">
        <f>IF(ISBLANK(F182)," - ",IF(H182=0,F182,WORKDAY.INTL(F182,H182,1,Data!$C$3:$C$57)))</f>
        <v>46227</v>
      </c>
      <c r="H182" s="936">
        <v>5</v>
      </c>
      <c r="I182" s="937">
        <v>0</v>
      </c>
      <c r="J182" s="937">
        <f t="shared" ca="1" si="61"/>
        <v>0</v>
      </c>
      <c r="K182" s="938"/>
      <c r="L182" s="955"/>
      <c r="M182" s="955"/>
      <c r="N182" s="968"/>
      <c r="O182" s="939"/>
      <c r="P182" s="939"/>
      <c r="Q182" s="939"/>
      <c r="R182" s="939"/>
      <c r="S182" s="939"/>
      <c r="T182" s="939"/>
      <c r="U182" s="939"/>
      <c r="V182" s="939"/>
      <c r="W182" s="939"/>
      <c r="X182" s="939"/>
      <c r="Y182" s="939"/>
      <c r="Z182" s="939"/>
      <c r="AA182" s="939"/>
      <c r="AB182" s="939"/>
      <c r="AC182" s="939"/>
      <c r="AD182" s="939"/>
      <c r="AE182" s="939"/>
      <c r="AF182" s="939"/>
      <c r="AG182" s="939"/>
      <c r="AH182" s="939"/>
      <c r="AI182" s="939"/>
      <c r="AJ182" s="939"/>
      <c r="AK182" s="939"/>
      <c r="AL182" s="939"/>
      <c r="AM182" s="939"/>
      <c r="AN182" s="939"/>
      <c r="AO182" s="939"/>
      <c r="AP182" s="939"/>
      <c r="AQ182" s="939"/>
      <c r="AR182" s="939"/>
      <c r="AS182" s="939"/>
      <c r="AT182" s="939"/>
      <c r="AU182" s="939"/>
      <c r="AV182" s="939"/>
      <c r="AW182" s="939"/>
      <c r="AX182" s="939"/>
      <c r="AY182" s="939"/>
      <c r="AZ182" s="939"/>
      <c r="BA182" s="939"/>
      <c r="BB182" s="939"/>
      <c r="BC182" s="939"/>
      <c r="BD182" s="939"/>
      <c r="BE182" s="939"/>
      <c r="BF182" s="939"/>
      <c r="BG182" s="939"/>
      <c r="BH182" s="939"/>
      <c r="BI182" s="939"/>
      <c r="BJ182" s="939"/>
      <c r="BK182" s="939"/>
      <c r="BL182" s="939"/>
      <c r="BM182" s="939"/>
      <c r="BN182" s="939"/>
      <c r="BO182" s="939"/>
      <c r="BP182" s="939"/>
      <c r="BQ182" s="939"/>
      <c r="BR182" s="939"/>
      <c r="BS182" s="939"/>
      <c r="BT182" s="939"/>
      <c r="BU182" s="939"/>
      <c r="BV182" s="939"/>
      <c r="BW182" s="939"/>
      <c r="BX182" s="939"/>
      <c r="BY182" s="939"/>
      <c r="BZ182" s="939"/>
      <c r="CA182" s="939"/>
      <c r="CB182" s="939"/>
      <c r="CC182" s="939"/>
      <c r="CD182" s="939"/>
      <c r="CE182" s="939"/>
      <c r="CF182" s="939"/>
      <c r="CG182" s="939"/>
      <c r="CH182" s="939"/>
      <c r="CI182" s="939"/>
      <c r="CJ182" s="939"/>
      <c r="CK182" s="939"/>
      <c r="CL182" s="939"/>
      <c r="CM182" s="939"/>
      <c r="CN182" s="939"/>
      <c r="CO182" s="939"/>
      <c r="CP182" s="939"/>
      <c r="CQ182" s="939"/>
      <c r="CR182" s="939"/>
      <c r="CS182" s="939"/>
      <c r="CT182" s="939"/>
      <c r="CU182" s="939"/>
      <c r="CV182" s="939"/>
      <c r="CW182" s="939"/>
      <c r="CX182" s="939"/>
      <c r="CY182" s="939"/>
      <c r="CZ182" s="939"/>
      <c r="DA182" s="939"/>
      <c r="DB182" s="939"/>
      <c r="DC182" s="939"/>
      <c r="DD182" s="939"/>
      <c r="DE182" s="939"/>
      <c r="DF182" s="939"/>
      <c r="DG182" s="939"/>
      <c r="DH182" s="939"/>
      <c r="DI182" s="939"/>
      <c r="DJ182" s="939"/>
      <c r="DK182" s="939"/>
      <c r="DL182" s="939"/>
      <c r="DM182" s="939"/>
      <c r="DN182" s="939"/>
      <c r="DO182" s="939"/>
      <c r="DP182" s="939"/>
      <c r="DQ182" s="939"/>
      <c r="DR182" s="939"/>
      <c r="DS182" s="939"/>
      <c r="DT182" s="939"/>
      <c r="DU182" s="939"/>
      <c r="DV182" s="939"/>
      <c r="DW182" s="939"/>
      <c r="DX182" s="939"/>
      <c r="DY182" s="939"/>
      <c r="DZ182" s="939"/>
      <c r="EA182" s="939"/>
      <c r="EB182" s="939"/>
      <c r="EC182" s="939"/>
      <c r="ED182" s="939"/>
      <c r="EE182" s="939"/>
      <c r="EF182" s="939"/>
      <c r="EG182" s="939"/>
      <c r="EH182" s="939"/>
      <c r="EI182" s="939"/>
      <c r="EJ182" s="939"/>
      <c r="EK182" s="939"/>
      <c r="EL182" s="939"/>
      <c r="EM182" s="939"/>
      <c r="EN182" s="939"/>
      <c r="EO182" s="939"/>
      <c r="EP182" s="939"/>
      <c r="EQ182" s="939"/>
      <c r="ER182" s="939"/>
      <c r="ES182" s="939"/>
      <c r="ET182" s="939"/>
      <c r="EU182" s="939"/>
      <c r="EV182" s="939"/>
      <c r="EW182" s="939"/>
      <c r="EX182" s="939"/>
      <c r="EY182" s="939"/>
      <c r="EZ182" s="939"/>
      <c r="FA182" s="939"/>
      <c r="FB182" s="939"/>
      <c r="FC182" s="939"/>
      <c r="FD182" s="939"/>
      <c r="FE182" s="939"/>
      <c r="FF182" s="939"/>
      <c r="FG182" s="939"/>
      <c r="FH182" s="939"/>
      <c r="FI182" s="939"/>
      <c r="FJ182" s="939"/>
      <c r="FK182" s="939"/>
      <c r="FL182" s="939"/>
      <c r="FM182" s="939"/>
      <c r="FN182" s="939"/>
      <c r="FO182" s="939"/>
      <c r="FP182" s="939"/>
      <c r="FQ182" s="939"/>
      <c r="FR182" s="939"/>
      <c r="FS182" s="939"/>
      <c r="FT182" s="939"/>
      <c r="FU182" s="939"/>
      <c r="FV182" s="939"/>
      <c r="FW182" s="939"/>
      <c r="FX182" s="939"/>
      <c r="FY182" s="939"/>
      <c r="FZ182" s="939"/>
      <c r="GA182" s="939"/>
      <c r="GB182" s="939"/>
      <c r="GC182" s="939"/>
      <c r="GD182" s="939"/>
      <c r="GE182" s="939"/>
      <c r="GF182" s="939"/>
      <c r="GG182" s="939"/>
      <c r="GH182" s="939"/>
      <c r="GI182" s="939"/>
      <c r="GJ182" s="939"/>
      <c r="GK182" s="939"/>
      <c r="GL182" s="939"/>
      <c r="GM182" s="939"/>
      <c r="GN182" s="939"/>
      <c r="GO182" s="939"/>
      <c r="GP182" s="939"/>
      <c r="GQ182" s="939"/>
      <c r="GR182" s="939"/>
      <c r="GS182" s="939"/>
      <c r="GT182" s="939"/>
      <c r="GU182" s="939"/>
      <c r="GV182" s="939"/>
      <c r="GW182" s="939"/>
      <c r="GX182" s="939"/>
      <c r="GY182" s="939"/>
      <c r="GZ182" s="939"/>
      <c r="HA182" s="939"/>
      <c r="HB182" s="939"/>
      <c r="HC182" s="939"/>
      <c r="HD182" s="939"/>
      <c r="HE182" s="939"/>
      <c r="HF182" s="939"/>
      <c r="HG182" s="939"/>
      <c r="HH182" s="939"/>
      <c r="HI182" s="939"/>
      <c r="HJ182" s="939"/>
      <c r="HK182" s="939"/>
      <c r="HL182" s="939"/>
      <c r="HM182" s="939"/>
      <c r="HN182" s="939"/>
      <c r="HO182" s="939"/>
      <c r="HP182" s="939"/>
      <c r="HQ182" s="939"/>
      <c r="HR182" s="939"/>
      <c r="HS182" s="939"/>
      <c r="HT182" s="939"/>
      <c r="HU182" s="939"/>
      <c r="HV182" s="939"/>
      <c r="HW182" s="939"/>
      <c r="HX182" s="939"/>
      <c r="HY182" s="939"/>
      <c r="HZ182" s="939"/>
      <c r="IA182" s="939"/>
      <c r="IB182" s="939"/>
      <c r="IC182" s="939"/>
      <c r="ID182" s="939"/>
      <c r="IE182" s="939"/>
      <c r="IF182" s="939"/>
      <c r="IG182" s="939"/>
      <c r="IH182" s="939"/>
      <c r="II182" s="939"/>
      <c r="IJ182" s="939"/>
      <c r="IK182" s="939"/>
      <c r="IL182" s="939"/>
      <c r="IM182" s="939"/>
      <c r="IN182" s="939"/>
      <c r="IO182" s="939"/>
      <c r="IP182" s="939"/>
      <c r="IQ182" s="939"/>
      <c r="IR182" s="939"/>
      <c r="IS182" s="939"/>
      <c r="IT182" s="939"/>
      <c r="IU182" s="939"/>
      <c r="IV182" s="939"/>
      <c r="IW182" s="939"/>
      <c r="IX182" s="939"/>
      <c r="IY182" s="939"/>
      <c r="IZ182" s="939"/>
      <c r="JA182" s="939"/>
      <c r="JB182" s="939"/>
      <c r="JC182" s="939"/>
      <c r="JD182" s="939"/>
      <c r="JE182" s="939"/>
      <c r="JF182" s="939"/>
      <c r="JG182" s="939"/>
      <c r="JH182" s="939"/>
      <c r="JI182" s="939"/>
      <c r="JJ182" s="939"/>
      <c r="JK182" s="939"/>
      <c r="JL182" s="939"/>
      <c r="JM182" s="939"/>
      <c r="JN182" s="939"/>
      <c r="JO182" s="939"/>
      <c r="JP182" s="939"/>
      <c r="JQ182" s="939"/>
      <c r="JR182" s="939"/>
      <c r="JS182" s="939"/>
      <c r="JT182" s="939"/>
      <c r="JU182" s="939"/>
      <c r="JV182" s="939"/>
      <c r="JW182" s="939"/>
      <c r="JX182" s="939"/>
      <c r="JY182" s="939"/>
      <c r="JZ182" s="939"/>
      <c r="KA182" s="939"/>
      <c r="KB182" s="939"/>
      <c r="KC182" s="939"/>
      <c r="KD182" s="939"/>
      <c r="KE182" s="939"/>
      <c r="KF182" s="939"/>
      <c r="KG182" s="939"/>
      <c r="KH182" s="939"/>
      <c r="KI182" s="939"/>
      <c r="KJ182" s="939"/>
      <c r="KK182" s="939"/>
      <c r="KL182" s="939"/>
      <c r="KM182" s="939"/>
      <c r="KN182" s="939"/>
      <c r="KO182" s="939"/>
      <c r="KP182" s="939"/>
      <c r="KQ182" s="939"/>
      <c r="KR182" s="939"/>
      <c r="KS182" s="939"/>
      <c r="KT182" s="939"/>
      <c r="KU182" s="939"/>
      <c r="KV182" s="939"/>
      <c r="KW182" s="939"/>
      <c r="KX182" s="939"/>
      <c r="KY182" s="939"/>
      <c r="KZ182" s="939"/>
      <c r="LA182" s="939"/>
      <c r="LB182" s="939"/>
      <c r="LC182" s="939"/>
      <c r="LD182" s="939"/>
      <c r="LE182" s="939"/>
      <c r="LF182" s="939"/>
      <c r="LG182" s="939"/>
      <c r="LH182" s="939"/>
      <c r="LI182" s="939"/>
      <c r="LJ182" s="939"/>
      <c r="LK182" s="939"/>
      <c r="LL182" s="939"/>
      <c r="LM182" s="939"/>
      <c r="LN182" s="939"/>
      <c r="LO182" s="939"/>
      <c r="LP182" s="939"/>
      <c r="LQ182" s="939"/>
      <c r="LR182" s="939"/>
      <c r="LS182" s="939"/>
      <c r="LT182" s="939"/>
      <c r="LU182" s="939"/>
      <c r="LV182" s="939"/>
      <c r="LW182" s="939"/>
      <c r="LX182" s="939"/>
      <c r="LY182" s="939"/>
      <c r="LZ182" s="939"/>
      <c r="MA182" s="939"/>
      <c r="MB182" s="939"/>
      <c r="MC182" s="939"/>
      <c r="MD182" s="939"/>
      <c r="ME182" s="939"/>
      <c r="MF182" s="939"/>
      <c r="MG182" s="939"/>
      <c r="MH182" s="939"/>
      <c r="MI182" s="939"/>
      <c r="MJ182" s="939"/>
      <c r="MK182" s="939"/>
      <c r="ML182" s="939"/>
      <c r="MM182" s="939"/>
      <c r="MN182" s="939"/>
      <c r="MO182" s="939"/>
      <c r="MP182" s="939"/>
      <c r="MQ182" s="939"/>
      <c r="MR182" s="939"/>
      <c r="MS182" s="939"/>
      <c r="MT182" s="939"/>
      <c r="MU182" s="939"/>
      <c r="MV182" s="939"/>
      <c r="MW182" s="939"/>
      <c r="MX182" s="939"/>
      <c r="MY182" s="939"/>
      <c r="MZ182" s="939"/>
      <c r="NA182" s="939"/>
      <c r="NB182" s="939"/>
      <c r="NC182" s="939"/>
      <c r="ND182" s="939"/>
      <c r="NE182" s="939"/>
      <c r="NF182" s="939"/>
      <c r="NG182" s="939"/>
      <c r="NH182" s="939"/>
      <c r="NI182" s="939"/>
      <c r="NJ182" s="939"/>
      <c r="NK182" s="939"/>
      <c r="NL182" s="939"/>
      <c r="NM182" s="939"/>
      <c r="NN182" s="939"/>
    </row>
    <row r="183" spans="1:378" s="958" customFormat="1" ht="18.5" hidden="1" outlineLevel="1">
      <c r="A183" s="987" t="str">
        <f t="shared" si="60"/>
        <v>9.6</v>
      </c>
      <c r="B183" s="940" t="s">
        <v>687</v>
      </c>
      <c r="C183" s="1027"/>
      <c r="D183" s="941"/>
      <c r="E183" s="935"/>
      <c r="F183" s="959">
        <f>G180</f>
        <v>46220</v>
      </c>
      <c r="G183" s="960">
        <f>IF(ISBLANK(F183)," - ",IF(H183=0,F183,WORKDAY.INTL(F183,H183,1,Data!$C$3:$C$57)))</f>
        <v>46234</v>
      </c>
      <c r="H183" s="936">
        <v>10</v>
      </c>
      <c r="I183" s="937">
        <v>0</v>
      </c>
      <c r="J183" s="937">
        <f t="shared" ca="1" si="61"/>
        <v>0</v>
      </c>
      <c r="K183" s="938"/>
      <c r="L183" s="955"/>
      <c r="M183" s="955"/>
      <c r="N183" s="968"/>
      <c r="O183" s="939"/>
      <c r="P183" s="939"/>
      <c r="Q183" s="939"/>
      <c r="R183" s="939"/>
      <c r="S183" s="939"/>
      <c r="T183" s="939"/>
      <c r="U183" s="939"/>
      <c r="V183" s="939"/>
      <c r="W183" s="939"/>
      <c r="X183" s="939"/>
      <c r="Y183" s="939"/>
      <c r="Z183" s="939"/>
      <c r="AA183" s="939"/>
      <c r="AB183" s="939"/>
      <c r="AC183" s="939"/>
      <c r="AD183" s="939"/>
      <c r="AE183" s="939"/>
      <c r="AF183" s="939"/>
      <c r="AG183" s="939"/>
      <c r="AH183" s="939"/>
      <c r="AI183" s="939"/>
      <c r="AJ183" s="939"/>
      <c r="AK183" s="939"/>
      <c r="AL183" s="939"/>
      <c r="AM183" s="939"/>
      <c r="AN183" s="939"/>
      <c r="AO183" s="939"/>
      <c r="AP183" s="939"/>
      <c r="AQ183" s="939"/>
      <c r="AR183" s="939"/>
      <c r="AS183" s="939"/>
      <c r="AT183" s="939"/>
      <c r="AU183" s="939"/>
      <c r="AV183" s="939"/>
      <c r="AW183" s="939"/>
      <c r="AX183" s="939"/>
      <c r="AY183" s="939"/>
      <c r="AZ183" s="939"/>
      <c r="BA183" s="939"/>
      <c r="BB183" s="939"/>
      <c r="BC183" s="939"/>
      <c r="BD183" s="939"/>
      <c r="BE183" s="939"/>
      <c r="BF183" s="939"/>
      <c r="BG183" s="939"/>
      <c r="BH183" s="939"/>
      <c r="BI183" s="939"/>
      <c r="BJ183" s="939"/>
      <c r="BK183" s="939"/>
      <c r="BL183" s="939"/>
      <c r="BM183" s="939"/>
      <c r="BN183" s="939"/>
      <c r="BO183" s="939"/>
      <c r="BP183" s="939"/>
      <c r="BQ183" s="939"/>
      <c r="BR183" s="939"/>
      <c r="BS183" s="939"/>
      <c r="BT183" s="939"/>
      <c r="BU183" s="939"/>
      <c r="BV183" s="939"/>
      <c r="BW183" s="939"/>
      <c r="BX183" s="939"/>
      <c r="BY183" s="939"/>
      <c r="BZ183" s="939"/>
      <c r="CA183" s="939"/>
      <c r="CB183" s="939"/>
      <c r="CC183" s="939"/>
      <c r="CD183" s="939"/>
      <c r="CE183" s="939"/>
      <c r="CF183" s="939"/>
      <c r="CG183" s="939"/>
      <c r="CH183" s="939"/>
      <c r="CI183" s="939"/>
      <c r="CJ183" s="939"/>
      <c r="CK183" s="939"/>
      <c r="CL183" s="939"/>
      <c r="CM183" s="939"/>
      <c r="CN183" s="939"/>
      <c r="CO183" s="939"/>
      <c r="CP183" s="939"/>
      <c r="CQ183" s="939"/>
      <c r="CR183" s="939"/>
      <c r="CS183" s="939"/>
      <c r="CT183" s="939"/>
      <c r="CU183" s="939"/>
      <c r="CV183" s="939"/>
      <c r="CW183" s="939"/>
      <c r="CX183" s="939"/>
      <c r="CY183" s="939"/>
      <c r="CZ183" s="939"/>
      <c r="DA183" s="939"/>
      <c r="DB183" s="939"/>
      <c r="DC183" s="939"/>
      <c r="DD183" s="939"/>
      <c r="DE183" s="939"/>
      <c r="DF183" s="939"/>
      <c r="DG183" s="939"/>
      <c r="DH183" s="939"/>
      <c r="DI183" s="939"/>
      <c r="DJ183" s="939"/>
      <c r="DK183" s="939"/>
      <c r="DL183" s="939"/>
      <c r="DM183" s="939"/>
      <c r="DN183" s="939"/>
      <c r="DO183" s="939"/>
      <c r="DP183" s="939"/>
      <c r="DQ183" s="939"/>
      <c r="DR183" s="939"/>
      <c r="DS183" s="939"/>
      <c r="DT183" s="939"/>
      <c r="DU183" s="939"/>
      <c r="DV183" s="939"/>
      <c r="DW183" s="939"/>
      <c r="DX183" s="939"/>
      <c r="DY183" s="939"/>
      <c r="DZ183" s="939"/>
      <c r="EA183" s="939"/>
      <c r="EB183" s="939"/>
      <c r="EC183" s="939"/>
      <c r="ED183" s="939"/>
      <c r="EE183" s="939"/>
      <c r="EF183" s="939"/>
      <c r="EG183" s="939"/>
      <c r="EH183" s="939"/>
      <c r="EI183" s="939"/>
      <c r="EJ183" s="939"/>
      <c r="EK183" s="939"/>
      <c r="EL183" s="939"/>
      <c r="EM183" s="939"/>
      <c r="EN183" s="939"/>
      <c r="EO183" s="939"/>
      <c r="EP183" s="939"/>
      <c r="EQ183" s="939"/>
      <c r="ER183" s="939"/>
      <c r="ES183" s="939"/>
      <c r="ET183" s="939"/>
      <c r="EU183" s="939"/>
      <c r="EV183" s="939"/>
      <c r="EW183" s="939"/>
      <c r="EX183" s="939"/>
      <c r="EY183" s="939"/>
      <c r="EZ183" s="939"/>
      <c r="FA183" s="939"/>
      <c r="FB183" s="939"/>
      <c r="FC183" s="939"/>
      <c r="FD183" s="939"/>
      <c r="FE183" s="939"/>
      <c r="FF183" s="939"/>
      <c r="FG183" s="939"/>
      <c r="FH183" s="939"/>
      <c r="FI183" s="939"/>
      <c r="FJ183" s="939"/>
      <c r="FK183" s="939"/>
      <c r="FL183" s="939"/>
      <c r="FM183" s="939"/>
      <c r="FN183" s="939"/>
      <c r="FO183" s="939"/>
      <c r="FP183" s="939"/>
      <c r="FQ183" s="939"/>
      <c r="FR183" s="939"/>
      <c r="FS183" s="939"/>
      <c r="FT183" s="939"/>
      <c r="FU183" s="939"/>
      <c r="FV183" s="939"/>
      <c r="FW183" s="939"/>
      <c r="FX183" s="939"/>
      <c r="FY183" s="939"/>
      <c r="FZ183" s="939"/>
      <c r="GA183" s="939"/>
      <c r="GB183" s="939"/>
      <c r="GC183" s="939"/>
      <c r="GD183" s="939"/>
      <c r="GE183" s="939"/>
      <c r="GF183" s="939"/>
      <c r="GG183" s="939"/>
      <c r="GH183" s="939"/>
      <c r="GI183" s="939"/>
      <c r="GJ183" s="939"/>
      <c r="GK183" s="939"/>
      <c r="GL183" s="939"/>
      <c r="GM183" s="939"/>
      <c r="GN183" s="939"/>
      <c r="GO183" s="939"/>
      <c r="GP183" s="939"/>
      <c r="GQ183" s="939"/>
      <c r="GR183" s="939"/>
      <c r="GS183" s="939"/>
      <c r="GT183" s="939"/>
      <c r="GU183" s="939"/>
      <c r="GV183" s="939"/>
      <c r="GW183" s="939"/>
      <c r="GX183" s="939"/>
      <c r="GY183" s="939"/>
      <c r="GZ183" s="939"/>
      <c r="HA183" s="939"/>
      <c r="HB183" s="939"/>
      <c r="HC183" s="939"/>
      <c r="HD183" s="939"/>
      <c r="HE183" s="939"/>
      <c r="HF183" s="939"/>
      <c r="HG183" s="939"/>
      <c r="HH183" s="939"/>
      <c r="HI183" s="939"/>
      <c r="HJ183" s="939"/>
      <c r="HK183" s="939"/>
      <c r="HL183" s="939"/>
      <c r="HM183" s="939"/>
      <c r="HN183" s="939"/>
      <c r="HO183" s="939"/>
      <c r="HP183" s="939"/>
      <c r="HQ183" s="939"/>
      <c r="HR183" s="939"/>
      <c r="HS183" s="939"/>
      <c r="HT183" s="939"/>
      <c r="HU183" s="939"/>
      <c r="HV183" s="939"/>
      <c r="HW183" s="939"/>
      <c r="HX183" s="939"/>
      <c r="HY183" s="939"/>
      <c r="HZ183" s="939"/>
      <c r="IA183" s="939"/>
      <c r="IB183" s="939"/>
      <c r="IC183" s="939"/>
      <c r="ID183" s="939"/>
      <c r="IE183" s="939"/>
      <c r="IF183" s="939"/>
      <c r="IG183" s="939"/>
      <c r="IH183" s="939"/>
      <c r="II183" s="939"/>
      <c r="IJ183" s="939"/>
      <c r="IK183" s="939"/>
      <c r="IL183" s="939"/>
      <c r="IM183" s="939"/>
      <c r="IN183" s="939"/>
      <c r="IO183" s="939"/>
      <c r="IP183" s="939"/>
      <c r="IQ183" s="939"/>
      <c r="IR183" s="939"/>
      <c r="IS183" s="939"/>
      <c r="IT183" s="939"/>
      <c r="IU183" s="939"/>
      <c r="IV183" s="939"/>
      <c r="IW183" s="939"/>
      <c r="IX183" s="939"/>
      <c r="IY183" s="939"/>
      <c r="IZ183" s="939"/>
      <c r="JA183" s="939"/>
      <c r="JB183" s="939"/>
      <c r="JC183" s="939"/>
      <c r="JD183" s="939"/>
      <c r="JE183" s="939"/>
      <c r="JF183" s="939"/>
      <c r="JG183" s="939"/>
      <c r="JH183" s="939"/>
      <c r="JI183" s="939"/>
      <c r="JJ183" s="939"/>
      <c r="JK183" s="939"/>
      <c r="JL183" s="939"/>
      <c r="JM183" s="939"/>
      <c r="JN183" s="939"/>
      <c r="JO183" s="939"/>
      <c r="JP183" s="939"/>
      <c r="JQ183" s="939"/>
      <c r="JR183" s="939"/>
      <c r="JS183" s="939"/>
      <c r="JT183" s="939"/>
      <c r="JU183" s="939"/>
      <c r="JV183" s="939"/>
      <c r="JW183" s="939"/>
      <c r="JX183" s="939"/>
      <c r="JY183" s="939"/>
      <c r="JZ183" s="939"/>
      <c r="KA183" s="939"/>
      <c r="KB183" s="939"/>
      <c r="KC183" s="939"/>
      <c r="KD183" s="939"/>
      <c r="KE183" s="939"/>
      <c r="KF183" s="939"/>
      <c r="KG183" s="939"/>
      <c r="KH183" s="939"/>
      <c r="KI183" s="939"/>
      <c r="KJ183" s="939"/>
      <c r="KK183" s="939"/>
      <c r="KL183" s="939"/>
      <c r="KM183" s="939"/>
      <c r="KN183" s="939"/>
      <c r="KO183" s="939"/>
      <c r="KP183" s="939"/>
      <c r="KQ183" s="939"/>
      <c r="KR183" s="939"/>
      <c r="KS183" s="939"/>
      <c r="KT183" s="939"/>
      <c r="KU183" s="939"/>
      <c r="KV183" s="939"/>
      <c r="KW183" s="939"/>
      <c r="KX183" s="939"/>
      <c r="KY183" s="939"/>
      <c r="KZ183" s="939"/>
      <c r="LA183" s="939"/>
      <c r="LB183" s="939"/>
      <c r="LC183" s="939"/>
      <c r="LD183" s="939"/>
      <c r="LE183" s="939"/>
      <c r="LF183" s="939"/>
      <c r="LG183" s="939"/>
      <c r="LH183" s="939"/>
      <c r="LI183" s="939"/>
      <c r="LJ183" s="939"/>
      <c r="LK183" s="939"/>
      <c r="LL183" s="939"/>
      <c r="LM183" s="939"/>
      <c r="LN183" s="939"/>
      <c r="LO183" s="939"/>
      <c r="LP183" s="939"/>
      <c r="LQ183" s="939"/>
      <c r="LR183" s="939"/>
      <c r="LS183" s="939"/>
      <c r="LT183" s="939"/>
      <c r="LU183" s="939"/>
      <c r="LV183" s="939"/>
      <c r="LW183" s="939"/>
      <c r="LX183" s="939"/>
      <c r="LY183" s="939"/>
      <c r="LZ183" s="939"/>
      <c r="MA183" s="939"/>
      <c r="MB183" s="939"/>
      <c r="MC183" s="939"/>
      <c r="MD183" s="939"/>
      <c r="ME183" s="939"/>
      <c r="MF183" s="939"/>
      <c r="MG183" s="939"/>
      <c r="MH183" s="939"/>
      <c r="MI183" s="939"/>
      <c r="MJ183" s="939"/>
      <c r="MK183" s="939"/>
      <c r="ML183" s="939"/>
      <c r="MM183" s="939"/>
      <c r="MN183" s="939"/>
      <c r="MO183" s="939"/>
      <c r="MP183" s="939"/>
      <c r="MQ183" s="939"/>
      <c r="MR183" s="939"/>
      <c r="MS183" s="939"/>
      <c r="MT183" s="939"/>
      <c r="MU183" s="939"/>
      <c r="MV183" s="939"/>
      <c r="MW183" s="939"/>
      <c r="MX183" s="939"/>
      <c r="MY183" s="939"/>
      <c r="MZ183" s="939"/>
      <c r="NA183" s="939"/>
      <c r="NB183" s="939"/>
      <c r="NC183" s="939"/>
      <c r="ND183" s="939"/>
      <c r="NE183" s="939"/>
      <c r="NF183" s="939"/>
      <c r="NG183" s="939"/>
      <c r="NH183" s="939"/>
      <c r="NI183" s="939"/>
      <c r="NJ183" s="939"/>
      <c r="NK183" s="939"/>
      <c r="NL183" s="939"/>
      <c r="NM183" s="939"/>
      <c r="NN183" s="939"/>
    </row>
    <row r="184" spans="1:378" s="958" customFormat="1" ht="18.5" hidden="1" outlineLevel="1">
      <c r="A184" s="987" t="str">
        <f t="shared" si="60"/>
        <v>9.7</v>
      </c>
      <c r="B184" s="940" t="s">
        <v>688</v>
      </c>
      <c r="C184" s="1027"/>
      <c r="D184" s="941"/>
      <c r="E184" s="935"/>
      <c r="F184" s="959">
        <f>G183</f>
        <v>46234</v>
      </c>
      <c r="G184" s="960">
        <f>IF(ISBLANK(F184)," - ",IF(H184=0,F184,WORKDAY.INTL(F184,H184,1,Data!$C$3:$C$57)))</f>
        <v>46246</v>
      </c>
      <c r="H184" s="936">
        <v>7</v>
      </c>
      <c r="I184" s="937">
        <v>0</v>
      </c>
      <c r="J184" s="937">
        <f t="shared" ca="1" si="61"/>
        <v>0</v>
      </c>
      <c r="K184" s="938"/>
      <c r="L184" s="955"/>
      <c r="M184" s="955"/>
      <c r="N184" s="968"/>
      <c r="O184" s="939"/>
      <c r="P184" s="939"/>
      <c r="Q184" s="939"/>
      <c r="R184" s="939"/>
      <c r="S184" s="939"/>
      <c r="T184" s="939"/>
      <c r="U184" s="939"/>
      <c r="V184" s="939"/>
      <c r="W184" s="939"/>
      <c r="X184" s="939"/>
      <c r="Y184" s="939"/>
      <c r="Z184" s="939"/>
      <c r="AA184" s="939"/>
      <c r="AB184" s="939"/>
      <c r="AC184" s="939"/>
      <c r="AD184" s="939"/>
      <c r="AE184" s="939"/>
      <c r="AF184" s="939"/>
      <c r="AG184" s="939"/>
      <c r="AH184" s="939"/>
      <c r="AI184" s="939"/>
      <c r="AJ184" s="939"/>
      <c r="AK184" s="939"/>
      <c r="AL184" s="939"/>
      <c r="AM184" s="939"/>
      <c r="AN184" s="939"/>
      <c r="AO184" s="939"/>
      <c r="AP184" s="939"/>
      <c r="AQ184" s="939"/>
      <c r="AR184" s="939"/>
      <c r="AS184" s="939"/>
      <c r="AT184" s="939"/>
      <c r="AU184" s="939"/>
      <c r="AV184" s="939"/>
      <c r="AW184" s="939"/>
      <c r="AX184" s="939"/>
      <c r="AY184" s="939"/>
      <c r="AZ184" s="939"/>
      <c r="BA184" s="939"/>
      <c r="BB184" s="939"/>
      <c r="BC184" s="939"/>
      <c r="BD184" s="939"/>
      <c r="BE184" s="939"/>
      <c r="BF184" s="939"/>
      <c r="BG184" s="939"/>
      <c r="BH184" s="939"/>
      <c r="BI184" s="939"/>
      <c r="BJ184" s="939"/>
      <c r="BK184" s="939"/>
      <c r="BL184" s="939"/>
      <c r="BM184" s="939"/>
      <c r="BN184" s="939"/>
      <c r="BO184" s="939"/>
      <c r="BP184" s="939"/>
      <c r="BQ184" s="939"/>
      <c r="BR184" s="939"/>
      <c r="BS184" s="939"/>
      <c r="BT184" s="939"/>
      <c r="BU184" s="939"/>
      <c r="BV184" s="939"/>
      <c r="BW184" s="939"/>
      <c r="BX184" s="939"/>
      <c r="BY184" s="939"/>
      <c r="BZ184" s="939"/>
      <c r="CA184" s="939"/>
      <c r="CB184" s="939"/>
      <c r="CC184" s="939"/>
      <c r="CD184" s="939"/>
      <c r="CE184" s="939"/>
      <c r="CF184" s="939"/>
      <c r="CG184" s="939"/>
      <c r="CH184" s="939"/>
      <c r="CI184" s="939"/>
      <c r="CJ184" s="939"/>
      <c r="CK184" s="939"/>
      <c r="CL184" s="939"/>
      <c r="CM184" s="939"/>
      <c r="CN184" s="939"/>
      <c r="CO184" s="939"/>
      <c r="CP184" s="939"/>
      <c r="CQ184" s="939"/>
      <c r="CR184" s="939"/>
      <c r="CS184" s="939"/>
      <c r="CT184" s="939"/>
      <c r="CU184" s="939"/>
      <c r="CV184" s="939"/>
      <c r="CW184" s="939"/>
      <c r="CX184" s="939"/>
      <c r="CY184" s="939"/>
      <c r="CZ184" s="939"/>
      <c r="DA184" s="939"/>
      <c r="DB184" s="939"/>
      <c r="DC184" s="939"/>
      <c r="DD184" s="939"/>
      <c r="DE184" s="939"/>
      <c r="DF184" s="939"/>
      <c r="DG184" s="939"/>
      <c r="DH184" s="939"/>
      <c r="DI184" s="939"/>
      <c r="DJ184" s="939"/>
      <c r="DK184" s="939"/>
      <c r="DL184" s="939"/>
      <c r="DM184" s="939"/>
      <c r="DN184" s="939"/>
      <c r="DO184" s="939"/>
      <c r="DP184" s="939"/>
      <c r="DQ184" s="939"/>
      <c r="DR184" s="939"/>
      <c r="DS184" s="939"/>
      <c r="DT184" s="939"/>
      <c r="DU184" s="939"/>
      <c r="DV184" s="939"/>
      <c r="DW184" s="939"/>
      <c r="DX184" s="939"/>
      <c r="DY184" s="939"/>
      <c r="DZ184" s="939"/>
      <c r="EA184" s="939"/>
      <c r="EB184" s="939"/>
      <c r="EC184" s="939"/>
      <c r="ED184" s="939"/>
      <c r="EE184" s="939"/>
      <c r="EF184" s="939"/>
      <c r="EG184" s="939"/>
      <c r="EH184" s="939"/>
      <c r="EI184" s="939"/>
      <c r="EJ184" s="939"/>
      <c r="EK184" s="939"/>
      <c r="EL184" s="939"/>
      <c r="EM184" s="939"/>
      <c r="EN184" s="939"/>
      <c r="EO184" s="939"/>
      <c r="EP184" s="939"/>
      <c r="EQ184" s="939"/>
      <c r="ER184" s="939"/>
      <c r="ES184" s="939"/>
      <c r="ET184" s="939"/>
      <c r="EU184" s="939"/>
      <c r="EV184" s="939"/>
      <c r="EW184" s="939"/>
      <c r="EX184" s="939"/>
      <c r="EY184" s="939"/>
      <c r="EZ184" s="939"/>
      <c r="FA184" s="939"/>
      <c r="FB184" s="939"/>
      <c r="FC184" s="939"/>
      <c r="FD184" s="939"/>
      <c r="FE184" s="939"/>
      <c r="FF184" s="939"/>
      <c r="FG184" s="939"/>
      <c r="FH184" s="939"/>
      <c r="FI184" s="939"/>
      <c r="FJ184" s="939"/>
      <c r="FK184" s="939"/>
      <c r="FL184" s="939"/>
      <c r="FM184" s="939"/>
      <c r="FN184" s="939"/>
      <c r="FO184" s="939"/>
      <c r="FP184" s="939"/>
      <c r="FQ184" s="939"/>
      <c r="FR184" s="939"/>
      <c r="FS184" s="939"/>
      <c r="FT184" s="939"/>
      <c r="FU184" s="939"/>
      <c r="FV184" s="939"/>
      <c r="FW184" s="939"/>
      <c r="FX184" s="939"/>
      <c r="FY184" s="939"/>
      <c r="FZ184" s="939"/>
      <c r="GA184" s="939"/>
      <c r="GB184" s="939"/>
      <c r="GC184" s="939"/>
      <c r="GD184" s="939"/>
      <c r="GE184" s="939"/>
      <c r="GF184" s="939"/>
      <c r="GG184" s="939"/>
      <c r="GH184" s="939"/>
      <c r="GI184" s="939"/>
      <c r="GJ184" s="939"/>
      <c r="GK184" s="939"/>
      <c r="GL184" s="939"/>
      <c r="GM184" s="939"/>
      <c r="GN184" s="939"/>
      <c r="GO184" s="939"/>
      <c r="GP184" s="939"/>
      <c r="GQ184" s="939"/>
      <c r="GR184" s="939"/>
      <c r="GS184" s="939"/>
      <c r="GT184" s="939"/>
      <c r="GU184" s="939"/>
      <c r="GV184" s="939"/>
      <c r="GW184" s="939"/>
      <c r="GX184" s="939"/>
      <c r="GY184" s="939"/>
      <c r="GZ184" s="939"/>
      <c r="HA184" s="939"/>
      <c r="HB184" s="939"/>
      <c r="HC184" s="939"/>
      <c r="HD184" s="939"/>
      <c r="HE184" s="939"/>
      <c r="HF184" s="939"/>
      <c r="HG184" s="939"/>
      <c r="HH184" s="939"/>
      <c r="HI184" s="939"/>
      <c r="HJ184" s="939"/>
      <c r="HK184" s="939"/>
      <c r="HL184" s="939"/>
      <c r="HM184" s="939"/>
      <c r="HN184" s="939"/>
      <c r="HO184" s="939"/>
      <c r="HP184" s="939"/>
      <c r="HQ184" s="939"/>
      <c r="HR184" s="939"/>
      <c r="HS184" s="939"/>
      <c r="HT184" s="939"/>
      <c r="HU184" s="939"/>
      <c r="HV184" s="939"/>
      <c r="HW184" s="939"/>
      <c r="HX184" s="939"/>
      <c r="HY184" s="939"/>
      <c r="HZ184" s="939"/>
      <c r="IA184" s="939"/>
      <c r="IB184" s="939"/>
      <c r="IC184" s="939"/>
      <c r="ID184" s="939"/>
      <c r="IE184" s="939"/>
      <c r="IF184" s="939"/>
      <c r="IG184" s="939"/>
      <c r="IH184" s="939"/>
      <c r="II184" s="939"/>
      <c r="IJ184" s="939"/>
      <c r="IK184" s="939"/>
      <c r="IL184" s="939"/>
      <c r="IM184" s="939"/>
      <c r="IN184" s="939"/>
      <c r="IO184" s="939"/>
      <c r="IP184" s="939"/>
      <c r="IQ184" s="939"/>
      <c r="IR184" s="939"/>
      <c r="IS184" s="939"/>
      <c r="IT184" s="939"/>
      <c r="IU184" s="939"/>
      <c r="IV184" s="939"/>
      <c r="IW184" s="939"/>
      <c r="IX184" s="939"/>
      <c r="IY184" s="939"/>
      <c r="IZ184" s="939"/>
      <c r="JA184" s="939"/>
      <c r="JB184" s="939"/>
      <c r="JC184" s="939"/>
      <c r="JD184" s="939"/>
      <c r="JE184" s="939"/>
      <c r="JF184" s="939"/>
      <c r="JG184" s="939"/>
      <c r="JH184" s="939"/>
      <c r="JI184" s="939"/>
      <c r="JJ184" s="939"/>
      <c r="JK184" s="939"/>
      <c r="JL184" s="939"/>
      <c r="JM184" s="939"/>
      <c r="JN184" s="939"/>
      <c r="JO184" s="939"/>
      <c r="JP184" s="939"/>
      <c r="JQ184" s="939"/>
      <c r="JR184" s="939"/>
      <c r="JS184" s="939"/>
      <c r="JT184" s="939"/>
      <c r="JU184" s="939"/>
      <c r="JV184" s="939"/>
      <c r="JW184" s="939"/>
      <c r="JX184" s="939"/>
      <c r="JY184" s="939"/>
      <c r="JZ184" s="939"/>
      <c r="KA184" s="939"/>
      <c r="KB184" s="939"/>
      <c r="KC184" s="939"/>
      <c r="KD184" s="939"/>
      <c r="KE184" s="939"/>
      <c r="KF184" s="939"/>
      <c r="KG184" s="939"/>
      <c r="KH184" s="939"/>
      <c r="KI184" s="939"/>
      <c r="KJ184" s="939"/>
      <c r="KK184" s="939"/>
      <c r="KL184" s="939"/>
      <c r="KM184" s="939"/>
      <c r="KN184" s="939"/>
      <c r="KO184" s="939"/>
      <c r="KP184" s="939"/>
      <c r="KQ184" s="939"/>
      <c r="KR184" s="939"/>
      <c r="KS184" s="939"/>
      <c r="KT184" s="939"/>
      <c r="KU184" s="939"/>
      <c r="KV184" s="939"/>
      <c r="KW184" s="939"/>
      <c r="KX184" s="939"/>
      <c r="KY184" s="939"/>
      <c r="KZ184" s="939"/>
      <c r="LA184" s="939"/>
      <c r="LB184" s="939"/>
      <c r="LC184" s="939"/>
      <c r="LD184" s="939"/>
      <c r="LE184" s="939"/>
      <c r="LF184" s="939"/>
      <c r="LG184" s="939"/>
      <c r="LH184" s="939"/>
      <c r="LI184" s="939"/>
      <c r="LJ184" s="939"/>
      <c r="LK184" s="939"/>
      <c r="LL184" s="939"/>
      <c r="LM184" s="939"/>
      <c r="LN184" s="939"/>
      <c r="LO184" s="939"/>
      <c r="LP184" s="939"/>
      <c r="LQ184" s="939"/>
      <c r="LR184" s="939"/>
      <c r="LS184" s="939"/>
      <c r="LT184" s="939"/>
      <c r="LU184" s="939"/>
      <c r="LV184" s="939"/>
      <c r="LW184" s="939"/>
      <c r="LX184" s="939"/>
      <c r="LY184" s="939"/>
      <c r="LZ184" s="939"/>
      <c r="MA184" s="939"/>
      <c r="MB184" s="939"/>
      <c r="MC184" s="939"/>
      <c r="MD184" s="939"/>
      <c r="ME184" s="939"/>
      <c r="MF184" s="939"/>
      <c r="MG184" s="939"/>
      <c r="MH184" s="939"/>
      <c r="MI184" s="939"/>
      <c r="MJ184" s="939"/>
      <c r="MK184" s="939"/>
      <c r="ML184" s="939"/>
      <c r="MM184" s="939"/>
      <c r="MN184" s="939"/>
      <c r="MO184" s="939"/>
      <c r="MP184" s="939"/>
      <c r="MQ184" s="939"/>
      <c r="MR184" s="939"/>
      <c r="MS184" s="939"/>
      <c r="MT184" s="939"/>
      <c r="MU184" s="939"/>
      <c r="MV184" s="939"/>
      <c r="MW184" s="939"/>
      <c r="MX184" s="939"/>
      <c r="MY184" s="939"/>
      <c r="MZ184" s="939"/>
      <c r="NA184" s="939"/>
      <c r="NB184" s="939"/>
      <c r="NC184" s="939"/>
      <c r="ND184" s="939"/>
      <c r="NE184" s="939"/>
      <c r="NF184" s="939"/>
      <c r="NG184" s="939"/>
      <c r="NH184" s="939"/>
      <c r="NI184" s="939"/>
      <c r="NJ184" s="939"/>
      <c r="NK184" s="939"/>
      <c r="NL184" s="939"/>
      <c r="NM184" s="939"/>
      <c r="NN184" s="939"/>
    </row>
    <row r="185" spans="1:378" s="958" customFormat="1" ht="18.5" hidden="1" outlineLevel="1">
      <c r="A185" s="987" t="str">
        <f t="shared" si="60"/>
        <v>9.8</v>
      </c>
      <c r="B185" s="940" t="s">
        <v>690</v>
      </c>
      <c r="C185" s="1027"/>
      <c r="D185" s="941"/>
      <c r="E185" s="935"/>
      <c r="F185" s="959">
        <f>G184</f>
        <v>46246</v>
      </c>
      <c r="G185" s="960">
        <f>IF(ISBLANK(F185)," - ",IF(H185=0,F185,WORKDAY.INTL(F185,H185,1,Data!$C$3:$C$57)))</f>
        <v>46255</v>
      </c>
      <c r="H185" s="936">
        <v>7</v>
      </c>
      <c r="I185" s="937">
        <v>0</v>
      </c>
      <c r="J185" s="937">
        <f t="shared" ca="1" si="61"/>
        <v>0</v>
      </c>
      <c r="K185" s="938"/>
      <c r="L185" s="955"/>
      <c r="M185" s="955"/>
      <c r="N185" s="968"/>
      <c r="O185" s="939"/>
      <c r="P185" s="939"/>
      <c r="Q185" s="939"/>
      <c r="R185" s="939"/>
      <c r="S185" s="939"/>
      <c r="T185" s="939"/>
      <c r="U185" s="939"/>
      <c r="V185" s="939"/>
      <c r="W185" s="939"/>
      <c r="X185" s="939"/>
      <c r="Y185" s="939"/>
      <c r="Z185" s="939"/>
      <c r="AA185" s="939"/>
      <c r="AB185" s="939"/>
      <c r="AC185" s="939"/>
      <c r="AD185" s="939"/>
      <c r="AE185" s="939"/>
      <c r="AF185" s="939"/>
      <c r="AG185" s="939"/>
      <c r="AH185" s="939"/>
      <c r="AI185" s="939"/>
      <c r="AJ185" s="939"/>
      <c r="AK185" s="939"/>
      <c r="AL185" s="939"/>
      <c r="AM185" s="939"/>
      <c r="AN185" s="939"/>
      <c r="AO185" s="939"/>
      <c r="AP185" s="939"/>
      <c r="AQ185" s="939"/>
      <c r="AR185" s="939"/>
      <c r="AS185" s="939"/>
      <c r="AT185" s="939"/>
      <c r="AU185" s="939"/>
      <c r="AV185" s="939"/>
      <c r="AW185" s="939"/>
      <c r="AX185" s="939"/>
      <c r="AY185" s="939"/>
      <c r="AZ185" s="939"/>
      <c r="BA185" s="939"/>
      <c r="BB185" s="939"/>
      <c r="BC185" s="939"/>
      <c r="BD185" s="939"/>
      <c r="BE185" s="939"/>
      <c r="BF185" s="939"/>
      <c r="BG185" s="939"/>
      <c r="BH185" s="939"/>
      <c r="BI185" s="939"/>
      <c r="BJ185" s="939"/>
      <c r="BK185" s="939"/>
      <c r="BL185" s="939"/>
      <c r="BM185" s="939"/>
      <c r="BN185" s="939"/>
      <c r="BO185" s="939"/>
      <c r="BP185" s="939"/>
      <c r="BQ185" s="939"/>
      <c r="BR185" s="939"/>
      <c r="BS185" s="939"/>
      <c r="BT185" s="939"/>
      <c r="BU185" s="939"/>
      <c r="BV185" s="939"/>
      <c r="BW185" s="939"/>
      <c r="BX185" s="939"/>
      <c r="BY185" s="939"/>
      <c r="BZ185" s="939"/>
      <c r="CA185" s="939"/>
      <c r="CB185" s="939"/>
      <c r="CC185" s="939"/>
      <c r="CD185" s="939"/>
      <c r="CE185" s="939"/>
      <c r="CF185" s="939"/>
      <c r="CG185" s="939"/>
      <c r="CH185" s="939"/>
      <c r="CI185" s="939"/>
      <c r="CJ185" s="939"/>
      <c r="CK185" s="939"/>
      <c r="CL185" s="939"/>
      <c r="CM185" s="939"/>
      <c r="CN185" s="939"/>
      <c r="CO185" s="939"/>
      <c r="CP185" s="939"/>
      <c r="CQ185" s="939"/>
      <c r="CR185" s="939"/>
      <c r="CS185" s="939"/>
      <c r="CT185" s="939"/>
      <c r="CU185" s="939"/>
      <c r="CV185" s="939"/>
      <c r="CW185" s="939"/>
      <c r="CX185" s="939"/>
      <c r="CY185" s="939"/>
      <c r="CZ185" s="939"/>
      <c r="DA185" s="939"/>
      <c r="DB185" s="939"/>
      <c r="DC185" s="939"/>
      <c r="DD185" s="939"/>
      <c r="DE185" s="939"/>
      <c r="DF185" s="939"/>
      <c r="DG185" s="939"/>
      <c r="DH185" s="939"/>
      <c r="DI185" s="939"/>
      <c r="DJ185" s="939"/>
      <c r="DK185" s="939"/>
      <c r="DL185" s="939"/>
      <c r="DM185" s="939"/>
      <c r="DN185" s="939"/>
      <c r="DO185" s="939"/>
      <c r="DP185" s="939"/>
      <c r="DQ185" s="939"/>
      <c r="DR185" s="939"/>
      <c r="DS185" s="939"/>
      <c r="DT185" s="939"/>
      <c r="DU185" s="939"/>
      <c r="DV185" s="939"/>
      <c r="DW185" s="939"/>
      <c r="DX185" s="939"/>
      <c r="DY185" s="939"/>
      <c r="DZ185" s="939"/>
      <c r="EA185" s="939"/>
      <c r="EB185" s="939"/>
      <c r="EC185" s="939"/>
      <c r="ED185" s="939"/>
      <c r="EE185" s="939"/>
      <c r="EF185" s="939"/>
      <c r="EG185" s="939"/>
      <c r="EH185" s="939"/>
      <c r="EI185" s="939"/>
      <c r="EJ185" s="939"/>
      <c r="EK185" s="939"/>
      <c r="EL185" s="939"/>
      <c r="EM185" s="939"/>
      <c r="EN185" s="939"/>
      <c r="EO185" s="939"/>
      <c r="EP185" s="939"/>
      <c r="EQ185" s="939"/>
      <c r="ER185" s="939"/>
      <c r="ES185" s="939"/>
      <c r="ET185" s="939"/>
      <c r="EU185" s="939"/>
      <c r="EV185" s="939"/>
      <c r="EW185" s="939"/>
      <c r="EX185" s="939"/>
      <c r="EY185" s="939"/>
      <c r="EZ185" s="939"/>
      <c r="FA185" s="939"/>
      <c r="FB185" s="939"/>
      <c r="FC185" s="939"/>
      <c r="FD185" s="939"/>
      <c r="FE185" s="939"/>
      <c r="FF185" s="939"/>
      <c r="FG185" s="939"/>
      <c r="FH185" s="939"/>
      <c r="FI185" s="939"/>
      <c r="FJ185" s="939"/>
      <c r="FK185" s="939"/>
      <c r="FL185" s="939"/>
      <c r="FM185" s="939"/>
      <c r="FN185" s="939"/>
      <c r="FO185" s="939"/>
      <c r="FP185" s="939"/>
      <c r="FQ185" s="939"/>
      <c r="FR185" s="939"/>
      <c r="FS185" s="939"/>
      <c r="FT185" s="939"/>
      <c r="FU185" s="939"/>
      <c r="FV185" s="939"/>
      <c r="FW185" s="939"/>
      <c r="FX185" s="939"/>
      <c r="FY185" s="939"/>
      <c r="FZ185" s="939"/>
      <c r="GA185" s="939"/>
      <c r="GB185" s="939"/>
      <c r="GC185" s="939"/>
      <c r="GD185" s="939"/>
      <c r="GE185" s="939"/>
      <c r="GF185" s="939"/>
      <c r="GG185" s="939"/>
      <c r="GH185" s="939"/>
      <c r="GI185" s="939"/>
      <c r="GJ185" s="939"/>
      <c r="GK185" s="939"/>
      <c r="GL185" s="939"/>
      <c r="GM185" s="939"/>
      <c r="GN185" s="939"/>
      <c r="GO185" s="939"/>
      <c r="GP185" s="939"/>
      <c r="GQ185" s="939"/>
      <c r="GR185" s="939"/>
      <c r="GS185" s="939"/>
      <c r="GT185" s="939"/>
      <c r="GU185" s="939"/>
      <c r="GV185" s="939"/>
      <c r="GW185" s="939"/>
      <c r="GX185" s="939"/>
      <c r="GY185" s="939"/>
      <c r="GZ185" s="939"/>
      <c r="HA185" s="939"/>
      <c r="HB185" s="939"/>
      <c r="HC185" s="939"/>
      <c r="HD185" s="939"/>
      <c r="HE185" s="939"/>
      <c r="HF185" s="939"/>
      <c r="HG185" s="939"/>
      <c r="HH185" s="939"/>
      <c r="HI185" s="939"/>
      <c r="HJ185" s="939"/>
      <c r="HK185" s="939"/>
      <c r="HL185" s="939"/>
      <c r="HM185" s="939"/>
      <c r="HN185" s="939"/>
      <c r="HO185" s="939"/>
      <c r="HP185" s="939"/>
      <c r="HQ185" s="939"/>
      <c r="HR185" s="939"/>
      <c r="HS185" s="939"/>
      <c r="HT185" s="939"/>
      <c r="HU185" s="939"/>
      <c r="HV185" s="939"/>
      <c r="HW185" s="939"/>
      <c r="HX185" s="939"/>
      <c r="HY185" s="939"/>
      <c r="HZ185" s="939"/>
      <c r="IA185" s="939"/>
      <c r="IB185" s="939"/>
      <c r="IC185" s="939"/>
      <c r="ID185" s="939"/>
      <c r="IE185" s="939"/>
      <c r="IF185" s="939"/>
      <c r="IG185" s="939"/>
      <c r="IH185" s="939"/>
      <c r="II185" s="939"/>
      <c r="IJ185" s="939"/>
      <c r="IK185" s="939"/>
      <c r="IL185" s="939"/>
      <c r="IM185" s="939"/>
      <c r="IN185" s="939"/>
      <c r="IO185" s="939"/>
      <c r="IP185" s="939"/>
      <c r="IQ185" s="939"/>
      <c r="IR185" s="939"/>
      <c r="IS185" s="939"/>
      <c r="IT185" s="939"/>
      <c r="IU185" s="939"/>
      <c r="IV185" s="939"/>
      <c r="IW185" s="939"/>
      <c r="IX185" s="939"/>
      <c r="IY185" s="939"/>
      <c r="IZ185" s="939"/>
      <c r="JA185" s="939"/>
      <c r="JB185" s="939"/>
      <c r="JC185" s="939"/>
      <c r="JD185" s="939"/>
      <c r="JE185" s="939"/>
      <c r="JF185" s="939"/>
      <c r="JG185" s="939"/>
      <c r="JH185" s="939"/>
      <c r="JI185" s="939"/>
      <c r="JJ185" s="939"/>
      <c r="JK185" s="939"/>
      <c r="JL185" s="939"/>
      <c r="JM185" s="939"/>
      <c r="JN185" s="939"/>
      <c r="JO185" s="939"/>
      <c r="JP185" s="939"/>
      <c r="JQ185" s="939"/>
      <c r="JR185" s="939"/>
      <c r="JS185" s="939"/>
      <c r="JT185" s="939"/>
      <c r="JU185" s="939"/>
      <c r="JV185" s="939"/>
      <c r="JW185" s="939"/>
      <c r="JX185" s="939"/>
      <c r="JY185" s="939"/>
      <c r="JZ185" s="939"/>
      <c r="KA185" s="939"/>
      <c r="KB185" s="939"/>
      <c r="KC185" s="939"/>
      <c r="KD185" s="939"/>
      <c r="KE185" s="939"/>
      <c r="KF185" s="939"/>
      <c r="KG185" s="939"/>
      <c r="KH185" s="939"/>
      <c r="KI185" s="939"/>
      <c r="KJ185" s="939"/>
      <c r="KK185" s="939"/>
      <c r="KL185" s="939"/>
      <c r="KM185" s="939"/>
      <c r="KN185" s="939"/>
      <c r="KO185" s="939"/>
      <c r="KP185" s="939"/>
      <c r="KQ185" s="939"/>
      <c r="KR185" s="939"/>
      <c r="KS185" s="939"/>
      <c r="KT185" s="939"/>
      <c r="KU185" s="939"/>
      <c r="KV185" s="939"/>
      <c r="KW185" s="939"/>
      <c r="KX185" s="939"/>
      <c r="KY185" s="939"/>
      <c r="KZ185" s="939"/>
      <c r="LA185" s="939"/>
      <c r="LB185" s="939"/>
      <c r="LC185" s="939"/>
      <c r="LD185" s="939"/>
      <c r="LE185" s="939"/>
      <c r="LF185" s="939"/>
      <c r="LG185" s="939"/>
      <c r="LH185" s="939"/>
      <c r="LI185" s="939"/>
      <c r="LJ185" s="939"/>
      <c r="LK185" s="939"/>
      <c r="LL185" s="939"/>
      <c r="LM185" s="939"/>
      <c r="LN185" s="939"/>
      <c r="LO185" s="939"/>
      <c r="LP185" s="939"/>
      <c r="LQ185" s="939"/>
      <c r="LR185" s="939"/>
      <c r="LS185" s="939"/>
      <c r="LT185" s="939"/>
      <c r="LU185" s="939"/>
      <c r="LV185" s="939"/>
      <c r="LW185" s="939"/>
      <c r="LX185" s="939"/>
      <c r="LY185" s="939"/>
      <c r="LZ185" s="939"/>
      <c r="MA185" s="939"/>
      <c r="MB185" s="939"/>
      <c r="MC185" s="939"/>
      <c r="MD185" s="939"/>
      <c r="ME185" s="939"/>
      <c r="MF185" s="939"/>
      <c r="MG185" s="939"/>
      <c r="MH185" s="939"/>
      <c r="MI185" s="939"/>
      <c r="MJ185" s="939"/>
      <c r="MK185" s="939"/>
      <c r="ML185" s="939"/>
      <c r="MM185" s="939"/>
      <c r="MN185" s="939"/>
      <c r="MO185" s="939"/>
      <c r="MP185" s="939"/>
      <c r="MQ185" s="939"/>
      <c r="MR185" s="939"/>
      <c r="MS185" s="939"/>
      <c r="MT185" s="939"/>
      <c r="MU185" s="939"/>
      <c r="MV185" s="939"/>
      <c r="MW185" s="939"/>
      <c r="MX185" s="939"/>
      <c r="MY185" s="939"/>
      <c r="MZ185" s="939"/>
      <c r="NA185" s="939"/>
      <c r="NB185" s="939"/>
      <c r="NC185" s="939"/>
      <c r="ND185" s="939"/>
      <c r="NE185" s="939"/>
      <c r="NF185" s="939"/>
      <c r="NG185" s="939"/>
      <c r="NH185" s="939"/>
      <c r="NI185" s="939"/>
      <c r="NJ185" s="939"/>
      <c r="NK185" s="939"/>
      <c r="NL185" s="939"/>
      <c r="NM185" s="939"/>
      <c r="NN185" s="939"/>
    </row>
    <row r="186" spans="1:378" s="958" customFormat="1" ht="18.5" hidden="1" outlineLevel="1">
      <c r="A186" s="987" t="str">
        <f t="shared" si="60"/>
        <v>9.9</v>
      </c>
      <c r="B186" s="940" t="s">
        <v>691</v>
      </c>
      <c r="C186" s="1027"/>
      <c r="D186" s="941"/>
      <c r="E186" s="935"/>
      <c r="F186" s="959">
        <f>G185</f>
        <v>46255</v>
      </c>
      <c r="G186" s="960">
        <f>IF(ISBLANK(F186)," - ",IF(H186=0,F186,WORKDAY.INTL(F186,H186,1,Data!$C$3:$C$57)))</f>
        <v>46262</v>
      </c>
      <c r="H186" s="936">
        <v>5</v>
      </c>
      <c r="I186" s="937">
        <v>0</v>
      </c>
      <c r="J186" s="937">
        <f t="shared" ca="1" si="61"/>
        <v>0</v>
      </c>
      <c r="K186" s="938"/>
      <c r="L186" s="955"/>
      <c r="M186" s="955"/>
      <c r="N186" s="968"/>
      <c r="O186" s="939"/>
      <c r="P186" s="939"/>
      <c r="Q186" s="939"/>
      <c r="R186" s="939"/>
      <c r="S186" s="939"/>
      <c r="T186" s="939"/>
      <c r="U186" s="939"/>
      <c r="V186" s="939"/>
      <c r="W186" s="939"/>
      <c r="X186" s="939"/>
      <c r="Y186" s="939"/>
      <c r="Z186" s="939"/>
      <c r="AA186" s="939"/>
      <c r="AB186" s="939"/>
      <c r="AC186" s="939"/>
      <c r="AD186" s="939"/>
      <c r="AE186" s="939"/>
      <c r="AF186" s="939"/>
      <c r="AG186" s="939"/>
      <c r="AH186" s="939"/>
      <c r="AI186" s="939"/>
      <c r="AJ186" s="939"/>
      <c r="AK186" s="939"/>
      <c r="AL186" s="939"/>
      <c r="AM186" s="939"/>
      <c r="AN186" s="939"/>
      <c r="AO186" s="939"/>
      <c r="AP186" s="939"/>
      <c r="AQ186" s="939"/>
      <c r="AR186" s="939"/>
      <c r="AS186" s="939"/>
      <c r="AT186" s="939"/>
      <c r="AU186" s="939"/>
      <c r="AV186" s="939"/>
      <c r="AW186" s="939"/>
      <c r="AX186" s="939"/>
      <c r="AY186" s="939"/>
      <c r="AZ186" s="939"/>
      <c r="BA186" s="939"/>
      <c r="BB186" s="939"/>
      <c r="BC186" s="939"/>
      <c r="BD186" s="939"/>
      <c r="BE186" s="939"/>
      <c r="BF186" s="939"/>
      <c r="BG186" s="939"/>
      <c r="BH186" s="939"/>
      <c r="BI186" s="939"/>
      <c r="BJ186" s="939"/>
      <c r="BK186" s="939"/>
      <c r="BL186" s="939"/>
      <c r="BM186" s="939"/>
      <c r="BN186" s="939"/>
      <c r="BO186" s="939"/>
      <c r="BP186" s="939"/>
      <c r="BQ186" s="939"/>
      <c r="BR186" s="939"/>
      <c r="BS186" s="939"/>
      <c r="BT186" s="939"/>
      <c r="BU186" s="939"/>
      <c r="BV186" s="939"/>
      <c r="BW186" s="939"/>
      <c r="BX186" s="939"/>
      <c r="BY186" s="939"/>
      <c r="BZ186" s="939"/>
      <c r="CA186" s="939"/>
      <c r="CB186" s="939"/>
      <c r="CC186" s="939"/>
      <c r="CD186" s="939"/>
      <c r="CE186" s="939"/>
      <c r="CF186" s="939"/>
      <c r="CG186" s="939"/>
      <c r="CH186" s="939"/>
      <c r="CI186" s="939"/>
      <c r="CJ186" s="939"/>
      <c r="CK186" s="939"/>
      <c r="CL186" s="939"/>
      <c r="CM186" s="939"/>
      <c r="CN186" s="939"/>
      <c r="CO186" s="939"/>
      <c r="CP186" s="939"/>
      <c r="CQ186" s="939"/>
      <c r="CR186" s="939"/>
      <c r="CS186" s="939"/>
      <c r="CT186" s="939"/>
      <c r="CU186" s="939"/>
      <c r="CV186" s="939"/>
      <c r="CW186" s="939"/>
      <c r="CX186" s="939"/>
      <c r="CY186" s="939"/>
      <c r="CZ186" s="939"/>
      <c r="DA186" s="939"/>
      <c r="DB186" s="939"/>
      <c r="DC186" s="939"/>
      <c r="DD186" s="939"/>
      <c r="DE186" s="939"/>
      <c r="DF186" s="939"/>
      <c r="DG186" s="939"/>
      <c r="DH186" s="939"/>
      <c r="DI186" s="939"/>
      <c r="DJ186" s="939"/>
      <c r="DK186" s="939"/>
      <c r="DL186" s="939"/>
      <c r="DM186" s="939"/>
      <c r="DN186" s="939"/>
      <c r="DO186" s="939"/>
      <c r="DP186" s="939"/>
      <c r="DQ186" s="939"/>
      <c r="DR186" s="939"/>
      <c r="DS186" s="939"/>
      <c r="DT186" s="939"/>
      <c r="DU186" s="939"/>
      <c r="DV186" s="939"/>
      <c r="DW186" s="939"/>
      <c r="DX186" s="939"/>
      <c r="DY186" s="939"/>
      <c r="DZ186" s="939"/>
      <c r="EA186" s="939"/>
      <c r="EB186" s="939"/>
      <c r="EC186" s="939"/>
      <c r="ED186" s="939"/>
      <c r="EE186" s="939"/>
      <c r="EF186" s="939"/>
      <c r="EG186" s="939"/>
      <c r="EH186" s="939"/>
      <c r="EI186" s="939"/>
      <c r="EJ186" s="939"/>
      <c r="EK186" s="939"/>
      <c r="EL186" s="939"/>
      <c r="EM186" s="939"/>
      <c r="EN186" s="939"/>
      <c r="EO186" s="939"/>
      <c r="EP186" s="939"/>
      <c r="EQ186" s="939"/>
      <c r="ER186" s="939"/>
      <c r="ES186" s="939"/>
      <c r="ET186" s="939"/>
      <c r="EU186" s="939"/>
      <c r="EV186" s="939"/>
      <c r="EW186" s="939"/>
      <c r="EX186" s="939"/>
      <c r="EY186" s="939"/>
      <c r="EZ186" s="939"/>
      <c r="FA186" s="939"/>
      <c r="FB186" s="939"/>
      <c r="FC186" s="939"/>
      <c r="FD186" s="939"/>
      <c r="FE186" s="939"/>
      <c r="FF186" s="939"/>
      <c r="FG186" s="939"/>
      <c r="FH186" s="939"/>
      <c r="FI186" s="939"/>
      <c r="FJ186" s="939"/>
      <c r="FK186" s="939"/>
      <c r="FL186" s="939"/>
      <c r="FM186" s="939"/>
      <c r="FN186" s="939"/>
      <c r="FO186" s="939"/>
      <c r="FP186" s="939"/>
      <c r="FQ186" s="939"/>
      <c r="FR186" s="939"/>
      <c r="FS186" s="939"/>
      <c r="FT186" s="939"/>
      <c r="FU186" s="939"/>
      <c r="FV186" s="939"/>
      <c r="FW186" s="939"/>
      <c r="FX186" s="939"/>
      <c r="FY186" s="939"/>
      <c r="FZ186" s="939"/>
      <c r="GA186" s="939"/>
      <c r="GB186" s="939"/>
      <c r="GC186" s="939"/>
      <c r="GD186" s="939"/>
      <c r="GE186" s="939"/>
      <c r="GF186" s="939"/>
      <c r="GG186" s="939"/>
      <c r="GH186" s="939"/>
      <c r="GI186" s="939"/>
      <c r="GJ186" s="939"/>
      <c r="GK186" s="939"/>
      <c r="GL186" s="939"/>
      <c r="GM186" s="939"/>
      <c r="GN186" s="939"/>
      <c r="GO186" s="939"/>
      <c r="GP186" s="939"/>
      <c r="GQ186" s="939"/>
      <c r="GR186" s="939"/>
      <c r="GS186" s="939"/>
      <c r="GT186" s="939"/>
      <c r="GU186" s="939"/>
      <c r="GV186" s="939"/>
      <c r="GW186" s="939"/>
      <c r="GX186" s="939"/>
      <c r="GY186" s="939"/>
      <c r="GZ186" s="939"/>
      <c r="HA186" s="939"/>
      <c r="HB186" s="939"/>
      <c r="HC186" s="939"/>
      <c r="HD186" s="939"/>
      <c r="HE186" s="939"/>
      <c r="HF186" s="939"/>
      <c r="HG186" s="939"/>
      <c r="HH186" s="939"/>
      <c r="HI186" s="939"/>
      <c r="HJ186" s="939"/>
      <c r="HK186" s="939"/>
      <c r="HL186" s="939"/>
      <c r="HM186" s="939"/>
      <c r="HN186" s="939"/>
      <c r="HO186" s="939"/>
      <c r="HP186" s="939"/>
      <c r="HQ186" s="939"/>
      <c r="HR186" s="939"/>
      <c r="HS186" s="939"/>
      <c r="HT186" s="939"/>
      <c r="HU186" s="939"/>
      <c r="HV186" s="939"/>
      <c r="HW186" s="939"/>
      <c r="HX186" s="939"/>
      <c r="HY186" s="939"/>
      <c r="HZ186" s="939"/>
      <c r="IA186" s="939"/>
      <c r="IB186" s="939"/>
      <c r="IC186" s="939"/>
      <c r="ID186" s="939"/>
      <c r="IE186" s="939"/>
      <c r="IF186" s="939"/>
      <c r="IG186" s="939"/>
      <c r="IH186" s="939"/>
      <c r="II186" s="939"/>
      <c r="IJ186" s="939"/>
      <c r="IK186" s="939"/>
      <c r="IL186" s="939"/>
      <c r="IM186" s="939"/>
      <c r="IN186" s="939"/>
      <c r="IO186" s="939"/>
      <c r="IP186" s="939"/>
      <c r="IQ186" s="939"/>
      <c r="IR186" s="939"/>
      <c r="IS186" s="939"/>
      <c r="IT186" s="939"/>
      <c r="IU186" s="939"/>
      <c r="IV186" s="939"/>
      <c r="IW186" s="939"/>
      <c r="IX186" s="939"/>
      <c r="IY186" s="939"/>
      <c r="IZ186" s="939"/>
      <c r="JA186" s="939"/>
      <c r="JB186" s="939"/>
      <c r="JC186" s="939"/>
      <c r="JD186" s="939"/>
      <c r="JE186" s="939"/>
      <c r="JF186" s="939"/>
      <c r="JG186" s="939"/>
      <c r="JH186" s="939"/>
      <c r="JI186" s="939"/>
      <c r="JJ186" s="939"/>
      <c r="JK186" s="939"/>
      <c r="JL186" s="939"/>
      <c r="JM186" s="939"/>
      <c r="JN186" s="939"/>
      <c r="JO186" s="939"/>
      <c r="JP186" s="939"/>
      <c r="JQ186" s="939"/>
      <c r="JR186" s="939"/>
      <c r="JS186" s="939"/>
      <c r="JT186" s="939"/>
      <c r="JU186" s="939"/>
      <c r="JV186" s="939"/>
      <c r="JW186" s="939"/>
      <c r="JX186" s="939"/>
      <c r="JY186" s="939"/>
      <c r="JZ186" s="939"/>
      <c r="KA186" s="939"/>
      <c r="KB186" s="939"/>
      <c r="KC186" s="939"/>
      <c r="KD186" s="939"/>
      <c r="KE186" s="939"/>
      <c r="KF186" s="939"/>
      <c r="KG186" s="939"/>
      <c r="KH186" s="939"/>
      <c r="KI186" s="939"/>
      <c r="KJ186" s="939"/>
      <c r="KK186" s="939"/>
      <c r="KL186" s="939"/>
      <c r="KM186" s="939"/>
      <c r="KN186" s="939"/>
      <c r="KO186" s="939"/>
      <c r="KP186" s="939"/>
      <c r="KQ186" s="939"/>
      <c r="KR186" s="939"/>
      <c r="KS186" s="939"/>
      <c r="KT186" s="939"/>
      <c r="KU186" s="939"/>
      <c r="KV186" s="939"/>
      <c r="KW186" s="939"/>
      <c r="KX186" s="939"/>
      <c r="KY186" s="939"/>
      <c r="KZ186" s="939"/>
      <c r="LA186" s="939"/>
      <c r="LB186" s="939"/>
      <c r="LC186" s="939"/>
      <c r="LD186" s="939"/>
      <c r="LE186" s="939"/>
      <c r="LF186" s="939"/>
      <c r="LG186" s="939"/>
      <c r="LH186" s="939"/>
      <c r="LI186" s="939"/>
      <c r="LJ186" s="939"/>
      <c r="LK186" s="939"/>
      <c r="LL186" s="939"/>
      <c r="LM186" s="939"/>
      <c r="LN186" s="939"/>
      <c r="LO186" s="939"/>
      <c r="LP186" s="939"/>
      <c r="LQ186" s="939"/>
      <c r="LR186" s="939"/>
      <c r="LS186" s="939"/>
      <c r="LT186" s="939"/>
      <c r="LU186" s="939"/>
      <c r="LV186" s="939"/>
      <c r="LW186" s="939"/>
      <c r="LX186" s="939"/>
      <c r="LY186" s="939"/>
      <c r="LZ186" s="939"/>
      <c r="MA186" s="939"/>
      <c r="MB186" s="939"/>
      <c r="MC186" s="939"/>
      <c r="MD186" s="939"/>
      <c r="ME186" s="939"/>
      <c r="MF186" s="939"/>
      <c r="MG186" s="939"/>
      <c r="MH186" s="939"/>
      <c r="MI186" s="939"/>
      <c r="MJ186" s="939"/>
      <c r="MK186" s="939"/>
      <c r="ML186" s="939"/>
      <c r="MM186" s="939"/>
      <c r="MN186" s="939"/>
      <c r="MO186" s="939"/>
      <c r="MP186" s="939"/>
      <c r="MQ186" s="939"/>
      <c r="MR186" s="939"/>
      <c r="MS186" s="939"/>
      <c r="MT186" s="939"/>
      <c r="MU186" s="939"/>
      <c r="MV186" s="939"/>
      <c r="MW186" s="939"/>
      <c r="MX186" s="939"/>
      <c r="MY186" s="939"/>
      <c r="MZ186" s="939"/>
      <c r="NA186" s="939"/>
      <c r="NB186" s="939"/>
      <c r="NC186" s="939"/>
      <c r="ND186" s="939"/>
      <c r="NE186" s="939"/>
      <c r="NF186" s="939"/>
      <c r="NG186" s="939"/>
      <c r="NH186" s="939"/>
      <c r="NI186" s="939"/>
      <c r="NJ186" s="939"/>
      <c r="NK186" s="939"/>
      <c r="NL186" s="939"/>
      <c r="NM186" s="939"/>
      <c r="NN186" s="939"/>
    </row>
    <row r="187" spans="1:378" s="958" customFormat="1" ht="18.5" hidden="1" outlineLevel="1">
      <c r="A187" s="987" t="str">
        <f t="shared" si="60"/>
        <v>9.10</v>
      </c>
      <c r="B187" s="940" t="s">
        <v>692</v>
      </c>
      <c r="C187" s="1027"/>
      <c r="D187" s="941"/>
      <c r="E187" s="935"/>
      <c r="F187" s="959">
        <f>G186+D187</f>
        <v>46262</v>
      </c>
      <c r="G187" s="960">
        <f>IF(ISBLANK(F187)," - ",IF(H187=0,F187,WORKDAY.INTL(F187,H187,1,Data!$C$3:$C$57)))</f>
        <v>46265</v>
      </c>
      <c r="H187" s="936">
        <v>1</v>
      </c>
      <c r="I187" s="937">
        <v>0</v>
      </c>
      <c r="J187" s="937">
        <f t="shared" ca="1" si="61"/>
        <v>0</v>
      </c>
      <c r="K187" s="938"/>
      <c r="L187" s="955"/>
      <c r="M187" s="955"/>
      <c r="N187" s="968"/>
      <c r="O187" s="939"/>
      <c r="P187" s="939"/>
      <c r="Q187" s="939"/>
      <c r="R187" s="939"/>
      <c r="S187" s="939"/>
      <c r="T187" s="939"/>
      <c r="U187" s="939"/>
      <c r="V187" s="939"/>
      <c r="W187" s="939"/>
      <c r="X187" s="939"/>
      <c r="Y187" s="939"/>
      <c r="Z187" s="939"/>
      <c r="AA187" s="939"/>
      <c r="AB187" s="939"/>
      <c r="AC187" s="939"/>
      <c r="AD187" s="939"/>
      <c r="AE187" s="939"/>
      <c r="AF187" s="939"/>
      <c r="AG187" s="939"/>
      <c r="AH187" s="939"/>
      <c r="AI187" s="939"/>
      <c r="AJ187" s="939"/>
      <c r="AK187" s="939"/>
      <c r="AL187" s="939"/>
      <c r="AM187" s="939"/>
      <c r="AN187" s="939"/>
      <c r="AO187" s="939"/>
      <c r="AP187" s="939"/>
      <c r="AQ187" s="939"/>
      <c r="AR187" s="939"/>
      <c r="AS187" s="939"/>
      <c r="AT187" s="939"/>
      <c r="AU187" s="939"/>
      <c r="AV187" s="939"/>
      <c r="AW187" s="939"/>
      <c r="AX187" s="939"/>
      <c r="AY187" s="939"/>
      <c r="AZ187" s="939"/>
      <c r="BA187" s="939"/>
      <c r="BB187" s="939"/>
      <c r="BC187" s="939"/>
      <c r="BD187" s="939"/>
      <c r="BE187" s="939"/>
      <c r="BF187" s="939"/>
      <c r="BG187" s="939"/>
      <c r="BH187" s="939"/>
      <c r="BI187" s="939"/>
      <c r="BJ187" s="939"/>
      <c r="BK187" s="939"/>
      <c r="BL187" s="939"/>
      <c r="BM187" s="939"/>
      <c r="BN187" s="939"/>
      <c r="BO187" s="939"/>
      <c r="BP187" s="939"/>
      <c r="BQ187" s="939"/>
      <c r="BR187" s="939"/>
      <c r="BS187" s="939"/>
      <c r="BT187" s="939"/>
      <c r="BU187" s="939"/>
      <c r="BV187" s="939"/>
      <c r="BW187" s="939"/>
      <c r="BX187" s="939"/>
      <c r="BY187" s="939"/>
      <c r="BZ187" s="939"/>
      <c r="CA187" s="939"/>
      <c r="CB187" s="939"/>
      <c r="CC187" s="939"/>
      <c r="CD187" s="939"/>
      <c r="CE187" s="939"/>
      <c r="CF187" s="939"/>
      <c r="CG187" s="939"/>
      <c r="CH187" s="939"/>
      <c r="CI187" s="939"/>
      <c r="CJ187" s="939"/>
      <c r="CK187" s="939"/>
      <c r="CL187" s="939"/>
      <c r="CM187" s="939"/>
      <c r="CN187" s="939"/>
      <c r="CO187" s="939"/>
      <c r="CP187" s="939"/>
      <c r="CQ187" s="939"/>
      <c r="CR187" s="939"/>
      <c r="CS187" s="939"/>
      <c r="CT187" s="939"/>
      <c r="CU187" s="939"/>
      <c r="CV187" s="939"/>
      <c r="CW187" s="939"/>
      <c r="CX187" s="939"/>
      <c r="CY187" s="939"/>
      <c r="CZ187" s="939"/>
      <c r="DA187" s="939"/>
      <c r="DB187" s="939"/>
      <c r="DC187" s="939"/>
      <c r="DD187" s="939"/>
      <c r="DE187" s="939"/>
      <c r="DF187" s="939"/>
      <c r="DG187" s="939"/>
      <c r="DH187" s="939"/>
      <c r="DI187" s="939"/>
      <c r="DJ187" s="939"/>
      <c r="DK187" s="939"/>
      <c r="DL187" s="939"/>
      <c r="DM187" s="939"/>
      <c r="DN187" s="939"/>
      <c r="DO187" s="939"/>
      <c r="DP187" s="939"/>
      <c r="DQ187" s="939"/>
      <c r="DR187" s="939"/>
      <c r="DS187" s="939"/>
      <c r="DT187" s="939"/>
      <c r="DU187" s="939"/>
      <c r="DV187" s="939"/>
      <c r="DW187" s="939"/>
      <c r="DX187" s="939"/>
      <c r="DY187" s="939"/>
      <c r="DZ187" s="939"/>
      <c r="EA187" s="939"/>
      <c r="EB187" s="939"/>
      <c r="EC187" s="939"/>
      <c r="ED187" s="939"/>
      <c r="EE187" s="939"/>
      <c r="EF187" s="939"/>
      <c r="EG187" s="939"/>
      <c r="EH187" s="939"/>
      <c r="EI187" s="939"/>
      <c r="EJ187" s="939"/>
      <c r="EK187" s="939"/>
      <c r="EL187" s="939"/>
      <c r="EM187" s="939"/>
      <c r="EN187" s="939"/>
      <c r="EO187" s="939"/>
      <c r="EP187" s="939"/>
      <c r="EQ187" s="939"/>
      <c r="ER187" s="939"/>
      <c r="ES187" s="939"/>
      <c r="ET187" s="939"/>
      <c r="EU187" s="939"/>
      <c r="EV187" s="939"/>
      <c r="EW187" s="939"/>
      <c r="EX187" s="939"/>
      <c r="EY187" s="939"/>
      <c r="EZ187" s="939"/>
      <c r="FA187" s="939"/>
      <c r="FB187" s="939"/>
      <c r="FC187" s="939"/>
      <c r="FD187" s="939"/>
      <c r="FE187" s="939"/>
      <c r="FF187" s="939"/>
      <c r="FG187" s="939"/>
      <c r="FH187" s="939"/>
      <c r="FI187" s="939"/>
      <c r="FJ187" s="939"/>
      <c r="FK187" s="939"/>
      <c r="FL187" s="939"/>
      <c r="FM187" s="939"/>
      <c r="FN187" s="939"/>
      <c r="FO187" s="939"/>
      <c r="FP187" s="939"/>
      <c r="FQ187" s="939"/>
      <c r="FR187" s="939"/>
      <c r="FS187" s="939"/>
      <c r="FT187" s="939"/>
      <c r="FU187" s="939"/>
      <c r="FV187" s="939"/>
      <c r="FW187" s="939"/>
      <c r="FX187" s="939"/>
      <c r="FY187" s="939"/>
      <c r="FZ187" s="939"/>
      <c r="GA187" s="939"/>
      <c r="GB187" s="939"/>
      <c r="GC187" s="939"/>
      <c r="GD187" s="939"/>
      <c r="GE187" s="939"/>
      <c r="GF187" s="939"/>
      <c r="GG187" s="939"/>
      <c r="GH187" s="939"/>
      <c r="GI187" s="939"/>
      <c r="GJ187" s="939"/>
      <c r="GK187" s="939"/>
      <c r="GL187" s="939"/>
      <c r="GM187" s="939"/>
      <c r="GN187" s="939"/>
      <c r="GO187" s="939"/>
      <c r="GP187" s="939"/>
      <c r="GQ187" s="939"/>
      <c r="GR187" s="939"/>
      <c r="GS187" s="939"/>
      <c r="GT187" s="939"/>
      <c r="GU187" s="939"/>
      <c r="GV187" s="939"/>
      <c r="GW187" s="939"/>
      <c r="GX187" s="939"/>
      <c r="GY187" s="939"/>
      <c r="GZ187" s="939"/>
      <c r="HA187" s="939"/>
      <c r="HB187" s="939"/>
      <c r="HC187" s="939"/>
      <c r="HD187" s="939"/>
      <c r="HE187" s="939"/>
      <c r="HF187" s="939"/>
      <c r="HG187" s="939"/>
      <c r="HH187" s="939"/>
      <c r="HI187" s="939"/>
      <c r="HJ187" s="939"/>
      <c r="HK187" s="939"/>
      <c r="HL187" s="939"/>
      <c r="HM187" s="939"/>
      <c r="HN187" s="939"/>
      <c r="HO187" s="939"/>
      <c r="HP187" s="939"/>
      <c r="HQ187" s="939"/>
      <c r="HR187" s="939"/>
      <c r="HS187" s="939"/>
      <c r="HT187" s="939"/>
      <c r="HU187" s="939"/>
      <c r="HV187" s="939"/>
      <c r="HW187" s="939"/>
      <c r="HX187" s="939"/>
      <c r="HY187" s="939"/>
      <c r="HZ187" s="939"/>
      <c r="IA187" s="939"/>
      <c r="IB187" s="939"/>
      <c r="IC187" s="939"/>
      <c r="ID187" s="939"/>
      <c r="IE187" s="939"/>
      <c r="IF187" s="939"/>
      <c r="IG187" s="939"/>
      <c r="IH187" s="939"/>
      <c r="II187" s="939"/>
      <c r="IJ187" s="939"/>
      <c r="IK187" s="939"/>
      <c r="IL187" s="939"/>
      <c r="IM187" s="939"/>
      <c r="IN187" s="939"/>
      <c r="IO187" s="939"/>
      <c r="IP187" s="939"/>
      <c r="IQ187" s="939"/>
      <c r="IR187" s="939"/>
      <c r="IS187" s="939"/>
      <c r="IT187" s="939"/>
      <c r="IU187" s="939"/>
      <c r="IV187" s="939"/>
      <c r="IW187" s="939"/>
      <c r="IX187" s="939"/>
      <c r="IY187" s="939"/>
      <c r="IZ187" s="939"/>
      <c r="JA187" s="939"/>
      <c r="JB187" s="939"/>
      <c r="JC187" s="939"/>
      <c r="JD187" s="939"/>
      <c r="JE187" s="939"/>
      <c r="JF187" s="939"/>
      <c r="JG187" s="939"/>
      <c r="JH187" s="939"/>
      <c r="JI187" s="939"/>
      <c r="JJ187" s="939"/>
      <c r="JK187" s="939"/>
      <c r="JL187" s="939"/>
      <c r="JM187" s="939"/>
      <c r="JN187" s="939"/>
      <c r="JO187" s="939"/>
      <c r="JP187" s="939"/>
      <c r="JQ187" s="939"/>
      <c r="JR187" s="939"/>
      <c r="JS187" s="939"/>
      <c r="JT187" s="939"/>
      <c r="JU187" s="939"/>
      <c r="JV187" s="939"/>
      <c r="JW187" s="939"/>
      <c r="JX187" s="939"/>
      <c r="JY187" s="939"/>
      <c r="JZ187" s="939"/>
      <c r="KA187" s="939"/>
      <c r="KB187" s="939"/>
      <c r="KC187" s="939"/>
      <c r="KD187" s="939"/>
      <c r="KE187" s="939"/>
      <c r="KF187" s="939"/>
      <c r="KG187" s="939"/>
      <c r="KH187" s="939"/>
      <c r="KI187" s="939"/>
      <c r="KJ187" s="939"/>
      <c r="KK187" s="939"/>
      <c r="KL187" s="939"/>
      <c r="KM187" s="939"/>
      <c r="KN187" s="939"/>
      <c r="KO187" s="939"/>
      <c r="KP187" s="939"/>
      <c r="KQ187" s="939"/>
      <c r="KR187" s="939"/>
      <c r="KS187" s="939"/>
      <c r="KT187" s="939"/>
      <c r="KU187" s="939"/>
      <c r="KV187" s="939"/>
      <c r="KW187" s="939"/>
      <c r="KX187" s="939"/>
      <c r="KY187" s="939"/>
      <c r="KZ187" s="939"/>
      <c r="LA187" s="939"/>
      <c r="LB187" s="939"/>
      <c r="LC187" s="939"/>
      <c r="LD187" s="939"/>
      <c r="LE187" s="939"/>
      <c r="LF187" s="939"/>
      <c r="LG187" s="939"/>
      <c r="LH187" s="939"/>
      <c r="LI187" s="939"/>
      <c r="LJ187" s="939"/>
      <c r="LK187" s="939"/>
      <c r="LL187" s="939"/>
      <c r="LM187" s="939"/>
      <c r="LN187" s="939"/>
      <c r="LO187" s="939"/>
      <c r="LP187" s="939"/>
      <c r="LQ187" s="939"/>
      <c r="LR187" s="939"/>
      <c r="LS187" s="939"/>
      <c r="LT187" s="939"/>
      <c r="LU187" s="939"/>
      <c r="LV187" s="939"/>
      <c r="LW187" s="939"/>
      <c r="LX187" s="939"/>
      <c r="LY187" s="939"/>
      <c r="LZ187" s="939"/>
      <c r="MA187" s="939"/>
      <c r="MB187" s="939"/>
      <c r="MC187" s="939"/>
      <c r="MD187" s="939"/>
      <c r="ME187" s="939"/>
      <c r="MF187" s="939"/>
      <c r="MG187" s="939"/>
      <c r="MH187" s="939"/>
      <c r="MI187" s="939"/>
      <c r="MJ187" s="939"/>
      <c r="MK187" s="939"/>
      <c r="ML187" s="939"/>
      <c r="MM187" s="939"/>
      <c r="MN187" s="939"/>
      <c r="MO187" s="939"/>
      <c r="MP187" s="939"/>
      <c r="MQ187" s="939"/>
      <c r="MR187" s="939"/>
      <c r="MS187" s="939"/>
      <c r="MT187" s="939"/>
      <c r="MU187" s="939"/>
      <c r="MV187" s="939"/>
      <c r="MW187" s="939"/>
      <c r="MX187" s="939"/>
      <c r="MY187" s="939"/>
      <c r="MZ187" s="939"/>
      <c r="NA187" s="939"/>
      <c r="NB187" s="939"/>
      <c r="NC187" s="939"/>
      <c r="ND187" s="939"/>
      <c r="NE187" s="939"/>
      <c r="NF187" s="939"/>
      <c r="NG187" s="939"/>
      <c r="NH187" s="939"/>
      <c r="NI187" s="939"/>
      <c r="NJ187" s="939"/>
      <c r="NK187" s="939"/>
      <c r="NL187" s="939"/>
      <c r="NM187" s="939"/>
      <c r="NN187" s="939"/>
    </row>
    <row r="188" spans="1:378" s="958" customFormat="1" ht="18.5" hidden="1" outlineLevel="1">
      <c r="A188" s="987" t="str">
        <f t="shared" si="60"/>
        <v>9.11</v>
      </c>
      <c r="B188" s="940" t="s">
        <v>693</v>
      </c>
      <c r="C188" s="1027"/>
      <c r="D188" s="941"/>
      <c r="E188" s="935"/>
      <c r="F188" s="959">
        <f>F187</f>
        <v>46262</v>
      </c>
      <c r="G188" s="960">
        <f>IF(ISBLANK(F188)," - ",IF(H188=0,F188,WORKDAY.INTL(F188,H188,1,Data!$C$3:$C$57)))</f>
        <v>46265</v>
      </c>
      <c r="H188" s="936">
        <v>1</v>
      </c>
      <c r="I188" s="937">
        <v>0</v>
      </c>
      <c r="J188" s="937">
        <f t="shared" ca="1" si="61"/>
        <v>0</v>
      </c>
      <c r="K188" s="938"/>
      <c r="L188" s="955"/>
      <c r="M188" s="955"/>
      <c r="N188" s="968"/>
      <c r="O188" s="939"/>
      <c r="P188" s="939"/>
      <c r="Q188" s="939"/>
      <c r="R188" s="939"/>
      <c r="S188" s="939"/>
      <c r="T188" s="939"/>
      <c r="U188" s="939"/>
      <c r="V188" s="939"/>
      <c r="W188" s="939"/>
      <c r="X188" s="939"/>
      <c r="Y188" s="939"/>
      <c r="Z188" s="939"/>
      <c r="AA188" s="939"/>
      <c r="AB188" s="939"/>
      <c r="AC188" s="939"/>
      <c r="AD188" s="939"/>
      <c r="AE188" s="939"/>
      <c r="AF188" s="939"/>
      <c r="AG188" s="939"/>
      <c r="AH188" s="939"/>
      <c r="AI188" s="939"/>
      <c r="AJ188" s="939"/>
      <c r="AK188" s="939"/>
      <c r="AL188" s="939"/>
      <c r="AM188" s="939"/>
      <c r="AN188" s="939"/>
      <c r="AO188" s="939"/>
      <c r="AP188" s="939"/>
      <c r="AQ188" s="939"/>
      <c r="AR188" s="939"/>
      <c r="AS188" s="939"/>
      <c r="AT188" s="939"/>
      <c r="AU188" s="939"/>
      <c r="AV188" s="939"/>
      <c r="AW188" s="939"/>
      <c r="AX188" s="939"/>
      <c r="AY188" s="939"/>
      <c r="AZ188" s="939"/>
      <c r="BA188" s="939"/>
      <c r="BB188" s="939"/>
      <c r="BC188" s="939"/>
      <c r="BD188" s="939"/>
      <c r="BE188" s="939"/>
      <c r="BF188" s="939"/>
      <c r="BG188" s="939"/>
      <c r="BH188" s="939"/>
      <c r="BI188" s="939"/>
      <c r="BJ188" s="939"/>
      <c r="BK188" s="939"/>
      <c r="BL188" s="939"/>
      <c r="BM188" s="939"/>
      <c r="BN188" s="939"/>
      <c r="BO188" s="939"/>
      <c r="BP188" s="939"/>
      <c r="BQ188" s="939"/>
      <c r="BR188" s="939"/>
      <c r="BS188" s="939"/>
      <c r="BT188" s="939"/>
      <c r="BU188" s="939"/>
      <c r="BV188" s="939"/>
      <c r="BW188" s="939"/>
      <c r="BX188" s="939"/>
      <c r="BY188" s="939"/>
      <c r="BZ188" s="939"/>
      <c r="CA188" s="939"/>
      <c r="CB188" s="939"/>
      <c r="CC188" s="939"/>
      <c r="CD188" s="939"/>
      <c r="CE188" s="939"/>
      <c r="CF188" s="939"/>
      <c r="CG188" s="939"/>
      <c r="CH188" s="939"/>
      <c r="CI188" s="939"/>
      <c r="CJ188" s="939"/>
      <c r="CK188" s="939"/>
      <c r="CL188" s="939"/>
      <c r="CM188" s="939"/>
      <c r="CN188" s="939"/>
      <c r="CO188" s="939"/>
      <c r="CP188" s="939"/>
      <c r="CQ188" s="939"/>
      <c r="CR188" s="939"/>
      <c r="CS188" s="939"/>
      <c r="CT188" s="939"/>
      <c r="CU188" s="939"/>
      <c r="CV188" s="939"/>
      <c r="CW188" s="939"/>
      <c r="CX188" s="939"/>
      <c r="CY188" s="939"/>
      <c r="CZ188" s="939"/>
      <c r="DA188" s="939"/>
      <c r="DB188" s="939"/>
      <c r="DC188" s="939"/>
      <c r="DD188" s="939"/>
      <c r="DE188" s="939"/>
      <c r="DF188" s="939"/>
      <c r="DG188" s="939"/>
      <c r="DH188" s="939"/>
      <c r="DI188" s="939"/>
      <c r="DJ188" s="939"/>
      <c r="DK188" s="939"/>
      <c r="DL188" s="939"/>
      <c r="DM188" s="939"/>
      <c r="DN188" s="939"/>
      <c r="DO188" s="939"/>
      <c r="DP188" s="939"/>
      <c r="DQ188" s="939"/>
      <c r="DR188" s="939"/>
      <c r="DS188" s="939"/>
      <c r="DT188" s="939"/>
      <c r="DU188" s="939"/>
      <c r="DV188" s="939"/>
      <c r="DW188" s="939"/>
      <c r="DX188" s="939"/>
      <c r="DY188" s="939"/>
      <c r="DZ188" s="939"/>
      <c r="EA188" s="939"/>
      <c r="EB188" s="939"/>
      <c r="EC188" s="939"/>
      <c r="ED188" s="939"/>
      <c r="EE188" s="939"/>
      <c r="EF188" s="939"/>
      <c r="EG188" s="939"/>
      <c r="EH188" s="939"/>
      <c r="EI188" s="939"/>
      <c r="EJ188" s="939"/>
      <c r="EK188" s="939"/>
      <c r="EL188" s="939"/>
      <c r="EM188" s="939"/>
      <c r="EN188" s="939"/>
      <c r="EO188" s="939"/>
      <c r="EP188" s="939"/>
      <c r="EQ188" s="939"/>
      <c r="ER188" s="939"/>
      <c r="ES188" s="939"/>
      <c r="ET188" s="939"/>
      <c r="EU188" s="939"/>
      <c r="EV188" s="939"/>
      <c r="EW188" s="939"/>
      <c r="EX188" s="939"/>
      <c r="EY188" s="939"/>
      <c r="EZ188" s="939"/>
      <c r="FA188" s="939"/>
      <c r="FB188" s="939"/>
      <c r="FC188" s="939"/>
      <c r="FD188" s="939"/>
      <c r="FE188" s="939"/>
      <c r="FF188" s="939"/>
      <c r="FG188" s="939"/>
      <c r="FH188" s="939"/>
      <c r="FI188" s="939"/>
      <c r="FJ188" s="939"/>
      <c r="FK188" s="939"/>
      <c r="FL188" s="939"/>
      <c r="FM188" s="939"/>
      <c r="FN188" s="939"/>
      <c r="FO188" s="939"/>
      <c r="FP188" s="939"/>
      <c r="FQ188" s="939"/>
      <c r="FR188" s="939"/>
      <c r="FS188" s="939"/>
      <c r="FT188" s="939"/>
      <c r="FU188" s="939"/>
      <c r="FV188" s="939"/>
      <c r="FW188" s="939"/>
      <c r="FX188" s="939"/>
      <c r="FY188" s="939"/>
      <c r="FZ188" s="939"/>
      <c r="GA188" s="939"/>
      <c r="GB188" s="939"/>
      <c r="GC188" s="939"/>
      <c r="GD188" s="939"/>
      <c r="GE188" s="939"/>
      <c r="GF188" s="939"/>
      <c r="GG188" s="939"/>
      <c r="GH188" s="939"/>
      <c r="GI188" s="939"/>
      <c r="GJ188" s="939"/>
      <c r="GK188" s="939"/>
      <c r="GL188" s="939"/>
      <c r="GM188" s="939"/>
      <c r="GN188" s="939"/>
      <c r="GO188" s="939"/>
      <c r="GP188" s="939"/>
      <c r="GQ188" s="939"/>
      <c r="GR188" s="939"/>
      <c r="GS188" s="939"/>
      <c r="GT188" s="939"/>
      <c r="GU188" s="939"/>
      <c r="GV188" s="939"/>
      <c r="GW188" s="939"/>
      <c r="GX188" s="939"/>
      <c r="GY188" s="939"/>
      <c r="GZ188" s="939"/>
      <c r="HA188" s="939"/>
      <c r="HB188" s="939"/>
      <c r="HC188" s="939"/>
      <c r="HD188" s="939"/>
      <c r="HE188" s="939"/>
      <c r="HF188" s="939"/>
      <c r="HG188" s="939"/>
      <c r="HH188" s="939"/>
      <c r="HI188" s="939"/>
      <c r="HJ188" s="939"/>
      <c r="HK188" s="939"/>
      <c r="HL188" s="939"/>
      <c r="HM188" s="939"/>
      <c r="HN188" s="939"/>
      <c r="HO188" s="939"/>
      <c r="HP188" s="939"/>
      <c r="HQ188" s="939"/>
      <c r="HR188" s="939"/>
      <c r="HS188" s="939"/>
      <c r="HT188" s="939"/>
      <c r="HU188" s="939"/>
      <c r="HV188" s="939"/>
      <c r="HW188" s="939"/>
      <c r="HX188" s="939"/>
      <c r="HY188" s="939"/>
      <c r="HZ188" s="939"/>
      <c r="IA188" s="939"/>
      <c r="IB188" s="939"/>
      <c r="IC188" s="939"/>
      <c r="ID188" s="939"/>
      <c r="IE188" s="939"/>
      <c r="IF188" s="939"/>
      <c r="IG188" s="939"/>
      <c r="IH188" s="939"/>
      <c r="II188" s="939"/>
      <c r="IJ188" s="939"/>
      <c r="IK188" s="939"/>
      <c r="IL188" s="939"/>
      <c r="IM188" s="939"/>
      <c r="IN188" s="939"/>
      <c r="IO188" s="939"/>
      <c r="IP188" s="939"/>
      <c r="IQ188" s="939"/>
      <c r="IR188" s="939"/>
      <c r="IS188" s="939"/>
      <c r="IT188" s="939"/>
      <c r="IU188" s="939"/>
      <c r="IV188" s="939"/>
      <c r="IW188" s="939"/>
      <c r="IX188" s="939"/>
      <c r="IY188" s="939"/>
      <c r="IZ188" s="939"/>
      <c r="JA188" s="939"/>
      <c r="JB188" s="939"/>
      <c r="JC188" s="939"/>
      <c r="JD188" s="939"/>
      <c r="JE188" s="939"/>
      <c r="JF188" s="939"/>
      <c r="JG188" s="939"/>
      <c r="JH188" s="939"/>
      <c r="JI188" s="939"/>
      <c r="JJ188" s="939"/>
      <c r="JK188" s="939"/>
      <c r="JL188" s="939"/>
      <c r="JM188" s="939"/>
      <c r="JN188" s="939"/>
      <c r="JO188" s="939"/>
      <c r="JP188" s="939"/>
      <c r="JQ188" s="939"/>
      <c r="JR188" s="939"/>
      <c r="JS188" s="939"/>
      <c r="JT188" s="939"/>
      <c r="JU188" s="939"/>
      <c r="JV188" s="939"/>
      <c r="JW188" s="939"/>
      <c r="JX188" s="939"/>
      <c r="JY188" s="939"/>
      <c r="JZ188" s="939"/>
      <c r="KA188" s="939"/>
      <c r="KB188" s="939"/>
      <c r="KC188" s="939"/>
      <c r="KD188" s="939"/>
      <c r="KE188" s="939"/>
      <c r="KF188" s="939"/>
      <c r="KG188" s="939"/>
      <c r="KH188" s="939"/>
      <c r="KI188" s="939"/>
      <c r="KJ188" s="939"/>
      <c r="KK188" s="939"/>
      <c r="KL188" s="939"/>
      <c r="KM188" s="939"/>
      <c r="KN188" s="939"/>
      <c r="KO188" s="939"/>
      <c r="KP188" s="939"/>
      <c r="KQ188" s="939"/>
      <c r="KR188" s="939"/>
      <c r="KS188" s="939"/>
      <c r="KT188" s="939"/>
      <c r="KU188" s="939"/>
      <c r="KV188" s="939"/>
      <c r="KW188" s="939"/>
      <c r="KX188" s="939"/>
      <c r="KY188" s="939"/>
      <c r="KZ188" s="939"/>
      <c r="LA188" s="939"/>
      <c r="LB188" s="939"/>
      <c r="LC188" s="939"/>
      <c r="LD188" s="939"/>
      <c r="LE188" s="939"/>
      <c r="LF188" s="939"/>
      <c r="LG188" s="939"/>
      <c r="LH188" s="939"/>
      <c r="LI188" s="939"/>
      <c r="LJ188" s="939"/>
      <c r="LK188" s="939"/>
      <c r="LL188" s="939"/>
      <c r="LM188" s="939"/>
      <c r="LN188" s="939"/>
      <c r="LO188" s="939"/>
      <c r="LP188" s="939"/>
      <c r="LQ188" s="939"/>
      <c r="LR188" s="939"/>
      <c r="LS188" s="939"/>
      <c r="LT188" s="939"/>
      <c r="LU188" s="939"/>
      <c r="LV188" s="939"/>
      <c r="LW188" s="939"/>
      <c r="LX188" s="939"/>
      <c r="LY188" s="939"/>
      <c r="LZ188" s="939"/>
      <c r="MA188" s="939"/>
      <c r="MB188" s="939"/>
      <c r="MC188" s="939"/>
      <c r="MD188" s="939"/>
      <c r="ME188" s="939"/>
      <c r="MF188" s="939"/>
      <c r="MG188" s="939"/>
      <c r="MH188" s="939"/>
      <c r="MI188" s="939"/>
      <c r="MJ188" s="939"/>
      <c r="MK188" s="939"/>
      <c r="ML188" s="939"/>
      <c r="MM188" s="939"/>
      <c r="MN188" s="939"/>
      <c r="MO188" s="939"/>
      <c r="MP188" s="939"/>
      <c r="MQ188" s="939"/>
      <c r="MR188" s="939"/>
      <c r="MS188" s="939"/>
      <c r="MT188" s="939"/>
      <c r="MU188" s="939"/>
      <c r="MV188" s="939"/>
      <c r="MW188" s="939"/>
      <c r="MX188" s="939"/>
      <c r="MY188" s="939"/>
      <c r="MZ188" s="939"/>
      <c r="NA188" s="939"/>
      <c r="NB188" s="939"/>
      <c r="NC188" s="939"/>
      <c r="ND188" s="939"/>
      <c r="NE188" s="939"/>
      <c r="NF188" s="939"/>
      <c r="NG188" s="939"/>
      <c r="NH188" s="939"/>
      <c r="NI188" s="939"/>
      <c r="NJ188" s="939"/>
      <c r="NK188" s="939"/>
      <c r="NL188" s="939"/>
      <c r="NM188" s="939"/>
      <c r="NN188" s="939"/>
    </row>
    <row r="189" spans="1:378" s="958" customFormat="1" ht="18.5" hidden="1" outlineLevel="1">
      <c r="A189" s="987" t="str">
        <f t="shared" si="60"/>
        <v>9.12</v>
      </c>
      <c r="B189" s="940" t="s">
        <v>694</v>
      </c>
      <c r="C189" s="1027"/>
      <c r="D189" s="941"/>
      <c r="E189" s="935"/>
      <c r="F189" s="959">
        <f t="shared" ref="F189:F195" si="62">G188</f>
        <v>46265</v>
      </c>
      <c r="G189" s="960">
        <f>IF(ISBLANK(F189)," - ",IF(H189=0,F189,WORKDAY.INTL(F189,H189,1,Data!$C$3:$C$57)))</f>
        <v>46274</v>
      </c>
      <c r="H189" s="936">
        <v>7</v>
      </c>
      <c r="I189" s="937">
        <v>0</v>
      </c>
      <c r="J189" s="937">
        <f t="shared" ca="1" si="61"/>
        <v>0</v>
      </c>
      <c r="K189" s="938"/>
      <c r="L189" s="955"/>
      <c r="M189" s="955"/>
      <c r="N189" s="968"/>
      <c r="O189" s="939"/>
      <c r="P189" s="939"/>
      <c r="Q189" s="939"/>
      <c r="R189" s="939"/>
      <c r="S189" s="939"/>
      <c r="T189" s="939"/>
      <c r="U189" s="939"/>
      <c r="V189" s="939"/>
      <c r="W189" s="939"/>
      <c r="X189" s="939"/>
      <c r="Y189" s="939"/>
      <c r="Z189" s="939"/>
      <c r="AA189" s="939"/>
      <c r="AB189" s="939"/>
      <c r="AC189" s="939"/>
      <c r="AD189" s="939"/>
      <c r="AE189" s="939"/>
      <c r="AF189" s="939"/>
      <c r="AG189" s="939"/>
      <c r="AH189" s="939"/>
      <c r="AI189" s="939"/>
      <c r="AJ189" s="939"/>
      <c r="AK189" s="939"/>
      <c r="AL189" s="939"/>
      <c r="AM189" s="939"/>
      <c r="AN189" s="939"/>
      <c r="AO189" s="939"/>
      <c r="AP189" s="939"/>
      <c r="AQ189" s="939"/>
      <c r="AR189" s="939"/>
      <c r="AS189" s="939"/>
      <c r="AT189" s="939"/>
      <c r="AU189" s="939"/>
      <c r="AV189" s="939"/>
      <c r="AW189" s="939"/>
      <c r="AX189" s="939"/>
      <c r="AY189" s="939"/>
      <c r="AZ189" s="939"/>
      <c r="BA189" s="939"/>
      <c r="BB189" s="939"/>
      <c r="BC189" s="939"/>
      <c r="BD189" s="939"/>
      <c r="BE189" s="939"/>
      <c r="BF189" s="939"/>
      <c r="BG189" s="939"/>
      <c r="BH189" s="939"/>
      <c r="BI189" s="939"/>
      <c r="BJ189" s="939"/>
      <c r="BK189" s="939"/>
      <c r="BL189" s="939"/>
      <c r="BM189" s="939"/>
      <c r="BN189" s="939"/>
      <c r="BO189" s="939"/>
      <c r="BP189" s="939"/>
      <c r="BQ189" s="939"/>
      <c r="BR189" s="939"/>
      <c r="BS189" s="939"/>
      <c r="BT189" s="939"/>
      <c r="BU189" s="939"/>
      <c r="BV189" s="939"/>
      <c r="BW189" s="939"/>
      <c r="BX189" s="939"/>
      <c r="BY189" s="939"/>
      <c r="BZ189" s="939"/>
      <c r="CA189" s="939"/>
      <c r="CB189" s="939"/>
      <c r="CC189" s="939"/>
      <c r="CD189" s="939"/>
      <c r="CE189" s="939"/>
      <c r="CF189" s="939"/>
      <c r="CG189" s="939"/>
      <c r="CH189" s="939"/>
      <c r="CI189" s="939"/>
      <c r="CJ189" s="939"/>
      <c r="CK189" s="939"/>
      <c r="CL189" s="939"/>
      <c r="CM189" s="939"/>
      <c r="CN189" s="939"/>
      <c r="CO189" s="939"/>
      <c r="CP189" s="939"/>
      <c r="CQ189" s="939"/>
      <c r="CR189" s="939"/>
      <c r="CS189" s="939"/>
      <c r="CT189" s="939"/>
      <c r="CU189" s="939"/>
      <c r="CV189" s="939"/>
      <c r="CW189" s="939"/>
      <c r="CX189" s="939"/>
      <c r="CY189" s="939"/>
      <c r="CZ189" s="939"/>
      <c r="DA189" s="939"/>
      <c r="DB189" s="939"/>
      <c r="DC189" s="939"/>
      <c r="DD189" s="939"/>
      <c r="DE189" s="939"/>
      <c r="DF189" s="939"/>
      <c r="DG189" s="939"/>
      <c r="DH189" s="939"/>
      <c r="DI189" s="939"/>
      <c r="DJ189" s="939"/>
      <c r="DK189" s="939"/>
      <c r="DL189" s="939"/>
      <c r="DM189" s="939"/>
      <c r="DN189" s="939"/>
      <c r="DO189" s="939"/>
      <c r="DP189" s="939"/>
      <c r="DQ189" s="939"/>
      <c r="DR189" s="939"/>
      <c r="DS189" s="939"/>
      <c r="DT189" s="939"/>
      <c r="DU189" s="939"/>
      <c r="DV189" s="939"/>
      <c r="DW189" s="939"/>
      <c r="DX189" s="939"/>
      <c r="DY189" s="939"/>
      <c r="DZ189" s="939"/>
      <c r="EA189" s="939"/>
      <c r="EB189" s="939"/>
      <c r="EC189" s="939"/>
      <c r="ED189" s="939"/>
      <c r="EE189" s="939"/>
      <c r="EF189" s="939"/>
      <c r="EG189" s="939"/>
      <c r="EH189" s="939"/>
      <c r="EI189" s="939"/>
      <c r="EJ189" s="939"/>
      <c r="EK189" s="939"/>
      <c r="EL189" s="939"/>
      <c r="EM189" s="939"/>
      <c r="EN189" s="939"/>
      <c r="EO189" s="939"/>
      <c r="EP189" s="939"/>
      <c r="EQ189" s="939"/>
      <c r="ER189" s="939"/>
      <c r="ES189" s="939"/>
      <c r="ET189" s="939"/>
      <c r="EU189" s="939"/>
      <c r="EV189" s="939"/>
      <c r="EW189" s="939"/>
      <c r="EX189" s="939"/>
      <c r="EY189" s="939"/>
      <c r="EZ189" s="939"/>
      <c r="FA189" s="939"/>
      <c r="FB189" s="939"/>
      <c r="FC189" s="939"/>
      <c r="FD189" s="939"/>
      <c r="FE189" s="939"/>
      <c r="FF189" s="939"/>
      <c r="FG189" s="939"/>
      <c r="FH189" s="939"/>
      <c r="FI189" s="939"/>
      <c r="FJ189" s="939"/>
      <c r="FK189" s="939"/>
      <c r="FL189" s="939"/>
      <c r="FM189" s="939"/>
      <c r="FN189" s="939"/>
      <c r="FO189" s="939"/>
      <c r="FP189" s="939"/>
      <c r="FQ189" s="939"/>
      <c r="FR189" s="939"/>
      <c r="FS189" s="939"/>
      <c r="FT189" s="939"/>
      <c r="FU189" s="939"/>
      <c r="FV189" s="939"/>
      <c r="FW189" s="939"/>
      <c r="FX189" s="939"/>
      <c r="FY189" s="939"/>
      <c r="FZ189" s="939"/>
      <c r="GA189" s="939"/>
      <c r="GB189" s="939"/>
      <c r="GC189" s="939"/>
      <c r="GD189" s="939"/>
      <c r="GE189" s="939"/>
      <c r="GF189" s="939"/>
      <c r="GG189" s="939"/>
      <c r="GH189" s="939"/>
      <c r="GI189" s="939"/>
      <c r="GJ189" s="939"/>
      <c r="GK189" s="939"/>
      <c r="GL189" s="939"/>
      <c r="GM189" s="939"/>
      <c r="GN189" s="939"/>
      <c r="GO189" s="939"/>
      <c r="GP189" s="939"/>
      <c r="GQ189" s="939"/>
      <c r="GR189" s="939"/>
      <c r="GS189" s="939"/>
      <c r="GT189" s="939"/>
      <c r="GU189" s="939"/>
      <c r="GV189" s="939"/>
      <c r="GW189" s="939"/>
      <c r="GX189" s="939"/>
      <c r="GY189" s="939"/>
      <c r="GZ189" s="939"/>
      <c r="HA189" s="939"/>
      <c r="HB189" s="939"/>
      <c r="HC189" s="939"/>
      <c r="HD189" s="939"/>
      <c r="HE189" s="939"/>
      <c r="HF189" s="939"/>
      <c r="HG189" s="939"/>
      <c r="HH189" s="939"/>
      <c r="HI189" s="939"/>
      <c r="HJ189" s="939"/>
      <c r="HK189" s="939"/>
      <c r="HL189" s="939"/>
      <c r="HM189" s="939"/>
      <c r="HN189" s="939"/>
      <c r="HO189" s="939"/>
      <c r="HP189" s="939"/>
      <c r="HQ189" s="939"/>
      <c r="HR189" s="939"/>
      <c r="HS189" s="939"/>
      <c r="HT189" s="939"/>
      <c r="HU189" s="939"/>
      <c r="HV189" s="939"/>
      <c r="HW189" s="939"/>
      <c r="HX189" s="939"/>
      <c r="HY189" s="939"/>
      <c r="HZ189" s="939"/>
      <c r="IA189" s="939"/>
      <c r="IB189" s="939"/>
      <c r="IC189" s="939"/>
      <c r="ID189" s="939"/>
      <c r="IE189" s="939"/>
      <c r="IF189" s="939"/>
      <c r="IG189" s="939"/>
      <c r="IH189" s="939"/>
      <c r="II189" s="939"/>
      <c r="IJ189" s="939"/>
      <c r="IK189" s="939"/>
      <c r="IL189" s="939"/>
      <c r="IM189" s="939"/>
      <c r="IN189" s="939"/>
      <c r="IO189" s="939"/>
      <c r="IP189" s="939"/>
      <c r="IQ189" s="939"/>
      <c r="IR189" s="939"/>
      <c r="IS189" s="939"/>
      <c r="IT189" s="939"/>
      <c r="IU189" s="939"/>
      <c r="IV189" s="939"/>
      <c r="IW189" s="939"/>
      <c r="IX189" s="939"/>
      <c r="IY189" s="939"/>
      <c r="IZ189" s="939"/>
      <c r="JA189" s="939"/>
      <c r="JB189" s="939"/>
      <c r="JC189" s="939"/>
      <c r="JD189" s="939"/>
      <c r="JE189" s="939"/>
      <c r="JF189" s="939"/>
      <c r="JG189" s="939"/>
      <c r="JH189" s="939"/>
      <c r="JI189" s="939"/>
      <c r="JJ189" s="939"/>
      <c r="JK189" s="939"/>
      <c r="JL189" s="939"/>
      <c r="JM189" s="939"/>
      <c r="JN189" s="939"/>
      <c r="JO189" s="939"/>
      <c r="JP189" s="939"/>
      <c r="JQ189" s="939"/>
      <c r="JR189" s="939"/>
      <c r="JS189" s="939"/>
      <c r="JT189" s="939"/>
      <c r="JU189" s="939"/>
      <c r="JV189" s="939"/>
      <c r="JW189" s="939"/>
      <c r="JX189" s="939"/>
      <c r="JY189" s="939"/>
      <c r="JZ189" s="939"/>
      <c r="KA189" s="939"/>
      <c r="KB189" s="939"/>
      <c r="KC189" s="939"/>
      <c r="KD189" s="939"/>
      <c r="KE189" s="939"/>
      <c r="KF189" s="939"/>
      <c r="KG189" s="939"/>
      <c r="KH189" s="939"/>
      <c r="KI189" s="939"/>
      <c r="KJ189" s="939"/>
      <c r="KK189" s="939"/>
      <c r="KL189" s="939"/>
      <c r="KM189" s="939"/>
      <c r="KN189" s="939"/>
      <c r="KO189" s="939"/>
      <c r="KP189" s="939"/>
      <c r="KQ189" s="939"/>
      <c r="KR189" s="939"/>
      <c r="KS189" s="939"/>
      <c r="KT189" s="939"/>
      <c r="KU189" s="939"/>
      <c r="KV189" s="939"/>
      <c r="KW189" s="939"/>
      <c r="KX189" s="939"/>
      <c r="KY189" s="939"/>
      <c r="KZ189" s="939"/>
      <c r="LA189" s="939"/>
      <c r="LB189" s="939"/>
      <c r="LC189" s="939"/>
      <c r="LD189" s="939"/>
      <c r="LE189" s="939"/>
      <c r="LF189" s="939"/>
      <c r="LG189" s="939"/>
      <c r="LH189" s="939"/>
      <c r="LI189" s="939"/>
      <c r="LJ189" s="939"/>
      <c r="LK189" s="939"/>
      <c r="LL189" s="939"/>
      <c r="LM189" s="939"/>
      <c r="LN189" s="939"/>
      <c r="LO189" s="939"/>
      <c r="LP189" s="939"/>
      <c r="LQ189" s="939"/>
      <c r="LR189" s="939"/>
      <c r="LS189" s="939"/>
      <c r="LT189" s="939"/>
      <c r="LU189" s="939"/>
      <c r="LV189" s="939"/>
      <c r="LW189" s="939"/>
      <c r="LX189" s="939"/>
      <c r="LY189" s="939"/>
      <c r="LZ189" s="939"/>
      <c r="MA189" s="939"/>
      <c r="MB189" s="939"/>
      <c r="MC189" s="939"/>
      <c r="MD189" s="939"/>
      <c r="ME189" s="939"/>
      <c r="MF189" s="939"/>
      <c r="MG189" s="939"/>
      <c r="MH189" s="939"/>
      <c r="MI189" s="939"/>
      <c r="MJ189" s="939"/>
      <c r="MK189" s="939"/>
      <c r="ML189" s="939"/>
      <c r="MM189" s="939"/>
      <c r="MN189" s="939"/>
      <c r="MO189" s="939"/>
      <c r="MP189" s="939"/>
      <c r="MQ189" s="939"/>
      <c r="MR189" s="939"/>
      <c r="MS189" s="939"/>
      <c r="MT189" s="939"/>
      <c r="MU189" s="939"/>
      <c r="MV189" s="939"/>
      <c r="MW189" s="939"/>
      <c r="MX189" s="939"/>
      <c r="MY189" s="939"/>
      <c r="MZ189" s="939"/>
      <c r="NA189" s="939"/>
      <c r="NB189" s="939"/>
      <c r="NC189" s="939"/>
      <c r="ND189" s="939"/>
      <c r="NE189" s="939"/>
      <c r="NF189" s="939"/>
      <c r="NG189" s="939"/>
      <c r="NH189" s="939"/>
      <c r="NI189" s="939"/>
      <c r="NJ189" s="939"/>
      <c r="NK189" s="939"/>
      <c r="NL189" s="939"/>
      <c r="NM189" s="939"/>
      <c r="NN189" s="939"/>
    </row>
    <row r="190" spans="1:378" s="958" customFormat="1" ht="18.5" hidden="1" outlineLevel="1">
      <c r="A190" s="987" t="str">
        <f t="shared" si="60"/>
        <v>9.13</v>
      </c>
      <c r="B190" s="940" t="s">
        <v>695</v>
      </c>
      <c r="C190" s="1027"/>
      <c r="D190" s="941"/>
      <c r="E190" s="935"/>
      <c r="F190" s="959">
        <f t="shared" si="62"/>
        <v>46274</v>
      </c>
      <c r="G190" s="960">
        <f>IF(ISBLANK(F190)," - ",IF(H190=0,F190,WORKDAY.INTL(F190,H190,1,Data!$C$3:$C$57)))</f>
        <v>46280</v>
      </c>
      <c r="H190" s="936">
        <v>4</v>
      </c>
      <c r="I190" s="937">
        <v>0</v>
      </c>
      <c r="J190" s="937">
        <f t="shared" ca="1" si="61"/>
        <v>0</v>
      </c>
      <c r="K190" s="938"/>
      <c r="L190" s="955"/>
      <c r="M190" s="955"/>
      <c r="N190" s="968"/>
      <c r="O190" s="939"/>
      <c r="P190" s="939"/>
      <c r="Q190" s="939"/>
      <c r="R190" s="939"/>
      <c r="S190" s="939"/>
      <c r="T190" s="939"/>
      <c r="U190" s="939"/>
      <c r="V190" s="939"/>
      <c r="W190" s="939"/>
      <c r="X190" s="939"/>
      <c r="Y190" s="939"/>
      <c r="Z190" s="939"/>
      <c r="AA190" s="939"/>
      <c r="AB190" s="939"/>
      <c r="AC190" s="939"/>
      <c r="AD190" s="939"/>
      <c r="AE190" s="939"/>
      <c r="AF190" s="939"/>
      <c r="AG190" s="939"/>
      <c r="AH190" s="939"/>
      <c r="AI190" s="939"/>
      <c r="AJ190" s="939"/>
      <c r="AK190" s="939"/>
      <c r="AL190" s="939"/>
      <c r="AM190" s="939"/>
      <c r="AN190" s="939"/>
      <c r="AO190" s="939"/>
      <c r="AP190" s="939"/>
      <c r="AQ190" s="939"/>
      <c r="AR190" s="939"/>
      <c r="AS190" s="939"/>
      <c r="AT190" s="939"/>
      <c r="AU190" s="939"/>
      <c r="AV190" s="939"/>
      <c r="AW190" s="939"/>
      <c r="AX190" s="939"/>
      <c r="AY190" s="939"/>
      <c r="AZ190" s="939"/>
      <c r="BA190" s="939"/>
      <c r="BB190" s="939"/>
      <c r="BC190" s="939"/>
      <c r="BD190" s="939"/>
      <c r="BE190" s="939"/>
      <c r="BF190" s="939"/>
      <c r="BG190" s="939"/>
      <c r="BH190" s="939"/>
      <c r="BI190" s="939"/>
      <c r="BJ190" s="939"/>
      <c r="BK190" s="939"/>
      <c r="BL190" s="939"/>
      <c r="BM190" s="939"/>
      <c r="BN190" s="939"/>
      <c r="BO190" s="939"/>
      <c r="BP190" s="939"/>
      <c r="BQ190" s="939"/>
      <c r="BR190" s="939"/>
      <c r="BS190" s="939"/>
      <c r="BT190" s="939"/>
      <c r="BU190" s="939"/>
      <c r="BV190" s="939"/>
      <c r="BW190" s="939"/>
      <c r="BX190" s="939"/>
      <c r="BY190" s="939"/>
      <c r="BZ190" s="939"/>
      <c r="CA190" s="939"/>
      <c r="CB190" s="939"/>
      <c r="CC190" s="939"/>
      <c r="CD190" s="939"/>
      <c r="CE190" s="939"/>
      <c r="CF190" s="939"/>
      <c r="CG190" s="939"/>
      <c r="CH190" s="939"/>
      <c r="CI190" s="939"/>
      <c r="CJ190" s="939"/>
      <c r="CK190" s="939"/>
      <c r="CL190" s="939"/>
      <c r="CM190" s="939"/>
      <c r="CN190" s="939"/>
      <c r="CO190" s="939"/>
      <c r="CP190" s="939"/>
      <c r="CQ190" s="939"/>
      <c r="CR190" s="939"/>
      <c r="CS190" s="939"/>
      <c r="CT190" s="939"/>
      <c r="CU190" s="939"/>
      <c r="CV190" s="939"/>
      <c r="CW190" s="939"/>
      <c r="CX190" s="939"/>
      <c r="CY190" s="939"/>
      <c r="CZ190" s="939"/>
      <c r="DA190" s="939"/>
      <c r="DB190" s="939"/>
      <c r="DC190" s="939"/>
      <c r="DD190" s="939"/>
      <c r="DE190" s="939"/>
      <c r="DF190" s="939"/>
      <c r="DG190" s="939"/>
      <c r="DH190" s="939"/>
      <c r="DI190" s="939"/>
      <c r="DJ190" s="939"/>
      <c r="DK190" s="939"/>
      <c r="DL190" s="939"/>
      <c r="DM190" s="939"/>
      <c r="DN190" s="939"/>
      <c r="DO190" s="939"/>
      <c r="DP190" s="939"/>
      <c r="DQ190" s="939"/>
      <c r="DR190" s="939"/>
      <c r="DS190" s="939"/>
      <c r="DT190" s="939"/>
      <c r="DU190" s="939"/>
      <c r="DV190" s="939"/>
      <c r="DW190" s="939"/>
      <c r="DX190" s="939"/>
      <c r="DY190" s="939"/>
      <c r="DZ190" s="939"/>
      <c r="EA190" s="939"/>
      <c r="EB190" s="939"/>
      <c r="EC190" s="939"/>
      <c r="ED190" s="939"/>
      <c r="EE190" s="939"/>
      <c r="EF190" s="939"/>
      <c r="EG190" s="939"/>
      <c r="EH190" s="939"/>
      <c r="EI190" s="939"/>
      <c r="EJ190" s="939"/>
      <c r="EK190" s="939"/>
      <c r="EL190" s="939"/>
      <c r="EM190" s="939"/>
      <c r="EN190" s="939"/>
      <c r="EO190" s="939"/>
      <c r="EP190" s="939"/>
      <c r="EQ190" s="939"/>
      <c r="ER190" s="939"/>
      <c r="ES190" s="939"/>
      <c r="ET190" s="939"/>
      <c r="EU190" s="939"/>
      <c r="EV190" s="939"/>
      <c r="EW190" s="939"/>
      <c r="EX190" s="939"/>
      <c r="EY190" s="939"/>
      <c r="EZ190" s="939"/>
      <c r="FA190" s="939"/>
      <c r="FB190" s="939"/>
      <c r="FC190" s="939"/>
      <c r="FD190" s="939"/>
      <c r="FE190" s="939"/>
      <c r="FF190" s="939"/>
      <c r="FG190" s="939"/>
      <c r="FH190" s="939"/>
      <c r="FI190" s="939"/>
      <c r="FJ190" s="939"/>
      <c r="FK190" s="939"/>
      <c r="FL190" s="939"/>
      <c r="FM190" s="939"/>
      <c r="FN190" s="939"/>
      <c r="FO190" s="939"/>
      <c r="FP190" s="939"/>
      <c r="FQ190" s="939"/>
      <c r="FR190" s="939"/>
      <c r="FS190" s="939"/>
      <c r="FT190" s="939"/>
      <c r="FU190" s="939"/>
      <c r="FV190" s="939"/>
      <c r="FW190" s="939"/>
      <c r="FX190" s="939"/>
      <c r="FY190" s="939"/>
      <c r="FZ190" s="939"/>
      <c r="GA190" s="939"/>
      <c r="GB190" s="939"/>
      <c r="GC190" s="939"/>
      <c r="GD190" s="939"/>
      <c r="GE190" s="939"/>
      <c r="GF190" s="939"/>
      <c r="GG190" s="939"/>
      <c r="GH190" s="939"/>
      <c r="GI190" s="939"/>
      <c r="GJ190" s="939"/>
      <c r="GK190" s="939"/>
      <c r="GL190" s="939"/>
      <c r="GM190" s="939"/>
      <c r="GN190" s="939"/>
      <c r="GO190" s="939"/>
      <c r="GP190" s="939"/>
      <c r="GQ190" s="939"/>
      <c r="GR190" s="939"/>
      <c r="GS190" s="939"/>
      <c r="GT190" s="939"/>
      <c r="GU190" s="939"/>
      <c r="GV190" s="939"/>
      <c r="GW190" s="939"/>
      <c r="GX190" s="939"/>
      <c r="GY190" s="939"/>
      <c r="GZ190" s="939"/>
      <c r="HA190" s="939"/>
      <c r="HB190" s="939"/>
      <c r="HC190" s="939"/>
      <c r="HD190" s="939"/>
      <c r="HE190" s="939"/>
      <c r="HF190" s="939"/>
      <c r="HG190" s="939"/>
      <c r="HH190" s="939"/>
      <c r="HI190" s="939"/>
      <c r="HJ190" s="939"/>
      <c r="HK190" s="939"/>
      <c r="HL190" s="939"/>
      <c r="HM190" s="939"/>
      <c r="HN190" s="939"/>
      <c r="HO190" s="939"/>
      <c r="HP190" s="939"/>
      <c r="HQ190" s="939"/>
      <c r="HR190" s="939"/>
      <c r="HS190" s="939"/>
      <c r="HT190" s="939"/>
      <c r="HU190" s="939"/>
      <c r="HV190" s="939"/>
      <c r="HW190" s="939"/>
      <c r="HX190" s="939"/>
      <c r="HY190" s="939"/>
      <c r="HZ190" s="939"/>
      <c r="IA190" s="939"/>
      <c r="IB190" s="939"/>
      <c r="IC190" s="939"/>
      <c r="ID190" s="939"/>
      <c r="IE190" s="939"/>
      <c r="IF190" s="939"/>
      <c r="IG190" s="939"/>
      <c r="IH190" s="939"/>
      <c r="II190" s="939"/>
      <c r="IJ190" s="939"/>
      <c r="IK190" s="939"/>
      <c r="IL190" s="939"/>
      <c r="IM190" s="939"/>
      <c r="IN190" s="939"/>
      <c r="IO190" s="939"/>
      <c r="IP190" s="939"/>
      <c r="IQ190" s="939"/>
      <c r="IR190" s="939"/>
      <c r="IS190" s="939"/>
      <c r="IT190" s="939"/>
      <c r="IU190" s="939"/>
      <c r="IV190" s="939"/>
      <c r="IW190" s="939"/>
      <c r="IX190" s="939"/>
      <c r="IY190" s="939"/>
      <c r="IZ190" s="939"/>
      <c r="JA190" s="939"/>
      <c r="JB190" s="939"/>
      <c r="JC190" s="939"/>
      <c r="JD190" s="939"/>
      <c r="JE190" s="939"/>
      <c r="JF190" s="939"/>
      <c r="JG190" s="939"/>
      <c r="JH190" s="939"/>
      <c r="JI190" s="939"/>
      <c r="JJ190" s="939"/>
      <c r="JK190" s="939"/>
      <c r="JL190" s="939"/>
      <c r="JM190" s="939"/>
      <c r="JN190" s="939"/>
      <c r="JO190" s="939"/>
      <c r="JP190" s="939"/>
      <c r="JQ190" s="939"/>
      <c r="JR190" s="939"/>
      <c r="JS190" s="939"/>
      <c r="JT190" s="939"/>
      <c r="JU190" s="939"/>
      <c r="JV190" s="939"/>
      <c r="JW190" s="939"/>
      <c r="JX190" s="939"/>
      <c r="JY190" s="939"/>
      <c r="JZ190" s="939"/>
      <c r="KA190" s="939"/>
      <c r="KB190" s="939"/>
      <c r="KC190" s="939"/>
      <c r="KD190" s="939"/>
      <c r="KE190" s="939"/>
      <c r="KF190" s="939"/>
      <c r="KG190" s="939"/>
      <c r="KH190" s="939"/>
      <c r="KI190" s="939"/>
      <c r="KJ190" s="939"/>
      <c r="KK190" s="939"/>
      <c r="KL190" s="939"/>
      <c r="KM190" s="939"/>
      <c r="KN190" s="939"/>
      <c r="KO190" s="939"/>
      <c r="KP190" s="939"/>
      <c r="KQ190" s="939"/>
      <c r="KR190" s="939"/>
      <c r="KS190" s="939"/>
      <c r="KT190" s="939"/>
      <c r="KU190" s="939"/>
      <c r="KV190" s="939"/>
      <c r="KW190" s="939"/>
      <c r="KX190" s="939"/>
      <c r="KY190" s="939"/>
      <c r="KZ190" s="939"/>
      <c r="LA190" s="939"/>
      <c r="LB190" s="939"/>
      <c r="LC190" s="939"/>
      <c r="LD190" s="939"/>
      <c r="LE190" s="939"/>
      <c r="LF190" s="939"/>
      <c r="LG190" s="939"/>
      <c r="LH190" s="939"/>
      <c r="LI190" s="939"/>
      <c r="LJ190" s="939"/>
      <c r="LK190" s="939"/>
      <c r="LL190" s="939"/>
      <c r="LM190" s="939"/>
      <c r="LN190" s="939"/>
      <c r="LO190" s="939"/>
      <c r="LP190" s="939"/>
      <c r="LQ190" s="939"/>
      <c r="LR190" s="939"/>
      <c r="LS190" s="939"/>
      <c r="LT190" s="939"/>
      <c r="LU190" s="939"/>
      <c r="LV190" s="939"/>
      <c r="LW190" s="939"/>
      <c r="LX190" s="939"/>
      <c r="LY190" s="939"/>
      <c r="LZ190" s="939"/>
      <c r="MA190" s="939"/>
      <c r="MB190" s="939"/>
      <c r="MC190" s="939"/>
      <c r="MD190" s="939"/>
      <c r="ME190" s="939"/>
      <c r="MF190" s="939"/>
      <c r="MG190" s="939"/>
      <c r="MH190" s="939"/>
      <c r="MI190" s="939"/>
      <c r="MJ190" s="939"/>
      <c r="MK190" s="939"/>
      <c r="ML190" s="939"/>
      <c r="MM190" s="939"/>
      <c r="MN190" s="939"/>
      <c r="MO190" s="939"/>
      <c r="MP190" s="939"/>
      <c r="MQ190" s="939"/>
      <c r="MR190" s="939"/>
      <c r="MS190" s="939"/>
      <c r="MT190" s="939"/>
      <c r="MU190" s="939"/>
      <c r="MV190" s="939"/>
      <c r="MW190" s="939"/>
      <c r="MX190" s="939"/>
      <c r="MY190" s="939"/>
      <c r="MZ190" s="939"/>
      <c r="NA190" s="939"/>
      <c r="NB190" s="939"/>
      <c r="NC190" s="939"/>
      <c r="ND190" s="939"/>
      <c r="NE190" s="939"/>
      <c r="NF190" s="939"/>
      <c r="NG190" s="939"/>
      <c r="NH190" s="939"/>
      <c r="NI190" s="939"/>
      <c r="NJ190" s="939"/>
      <c r="NK190" s="939"/>
      <c r="NL190" s="939"/>
      <c r="NM190" s="939"/>
      <c r="NN190" s="939"/>
    </row>
    <row r="191" spans="1:378" s="958" customFormat="1" ht="18.5" hidden="1" outlineLevel="1">
      <c r="A191" s="987" t="str">
        <f t="shared" si="60"/>
        <v>9.14</v>
      </c>
      <c r="B191" s="940" t="s">
        <v>696</v>
      </c>
      <c r="C191" s="1027"/>
      <c r="D191" s="941"/>
      <c r="E191" s="935"/>
      <c r="F191" s="959">
        <f t="shared" si="62"/>
        <v>46280</v>
      </c>
      <c r="G191" s="960">
        <f>IF(ISBLANK(F191)," - ",IF(H191=0,F191,WORKDAY.INTL(F191,H191,1,Data!$C$3:$C$57)))</f>
        <v>46283</v>
      </c>
      <c r="H191" s="936">
        <v>3</v>
      </c>
      <c r="I191" s="937">
        <v>0</v>
      </c>
      <c r="J191" s="937">
        <f t="shared" ca="1" si="61"/>
        <v>0</v>
      </c>
      <c r="K191" s="938"/>
      <c r="L191" s="955"/>
      <c r="M191" s="955"/>
      <c r="N191" s="968"/>
      <c r="O191" s="939"/>
      <c r="P191" s="939"/>
      <c r="Q191" s="939"/>
      <c r="R191" s="939"/>
      <c r="S191" s="939"/>
      <c r="T191" s="939"/>
      <c r="U191" s="939"/>
      <c r="V191" s="939"/>
      <c r="W191" s="939"/>
      <c r="X191" s="939"/>
      <c r="Y191" s="939"/>
      <c r="Z191" s="939"/>
      <c r="AA191" s="939"/>
      <c r="AB191" s="939"/>
      <c r="AC191" s="939"/>
      <c r="AD191" s="939"/>
      <c r="AE191" s="939"/>
      <c r="AF191" s="939"/>
      <c r="AG191" s="939"/>
      <c r="AH191" s="939"/>
      <c r="AI191" s="939"/>
      <c r="AJ191" s="939"/>
      <c r="AK191" s="939"/>
      <c r="AL191" s="939"/>
      <c r="AM191" s="939"/>
      <c r="AN191" s="939"/>
      <c r="AO191" s="939"/>
      <c r="AP191" s="939"/>
      <c r="AQ191" s="939"/>
      <c r="AR191" s="939"/>
      <c r="AS191" s="939"/>
      <c r="AT191" s="939"/>
      <c r="AU191" s="939"/>
      <c r="AV191" s="939"/>
      <c r="AW191" s="939"/>
      <c r="AX191" s="939"/>
      <c r="AY191" s="939"/>
      <c r="AZ191" s="939"/>
      <c r="BA191" s="939"/>
      <c r="BB191" s="939"/>
      <c r="BC191" s="939"/>
      <c r="BD191" s="939"/>
      <c r="BE191" s="939"/>
      <c r="BF191" s="939"/>
      <c r="BG191" s="939"/>
      <c r="BH191" s="939"/>
      <c r="BI191" s="939"/>
      <c r="BJ191" s="939"/>
      <c r="BK191" s="939"/>
      <c r="BL191" s="939"/>
      <c r="BM191" s="939"/>
      <c r="BN191" s="939"/>
      <c r="BO191" s="939"/>
      <c r="BP191" s="939"/>
      <c r="BQ191" s="939"/>
      <c r="BR191" s="939"/>
      <c r="BS191" s="939"/>
      <c r="BT191" s="939"/>
      <c r="BU191" s="939"/>
      <c r="BV191" s="939"/>
      <c r="BW191" s="939"/>
      <c r="BX191" s="939"/>
      <c r="BY191" s="939"/>
      <c r="BZ191" s="939"/>
      <c r="CA191" s="939"/>
      <c r="CB191" s="939"/>
      <c r="CC191" s="939"/>
      <c r="CD191" s="939"/>
      <c r="CE191" s="939"/>
      <c r="CF191" s="939"/>
      <c r="CG191" s="939"/>
      <c r="CH191" s="939"/>
      <c r="CI191" s="939"/>
      <c r="CJ191" s="939"/>
      <c r="CK191" s="939"/>
      <c r="CL191" s="939"/>
      <c r="CM191" s="939"/>
      <c r="CN191" s="939"/>
      <c r="CO191" s="939"/>
      <c r="CP191" s="939"/>
      <c r="CQ191" s="939"/>
      <c r="CR191" s="939"/>
      <c r="CS191" s="939"/>
      <c r="CT191" s="939"/>
      <c r="CU191" s="939"/>
      <c r="CV191" s="939"/>
      <c r="CW191" s="939"/>
      <c r="CX191" s="939"/>
      <c r="CY191" s="939"/>
      <c r="CZ191" s="939"/>
      <c r="DA191" s="939"/>
      <c r="DB191" s="939"/>
      <c r="DC191" s="939"/>
      <c r="DD191" s="939"/>
      <c r="DE191" s="939"/>
      <c r="DF191" s="939"/>
      <c r="DG191" s="939"/>
      <c r="DH191" s="939"/>
      <c r="DI191" s="939"/>
      <c r="DJ191" s="939"/>
      <c r="DK191" s="939"/>
      <c r="DL191" s="939"/>
      <c r="DM191" s="939"/>
      <c r="DN191" s="939"/>
      <c r="DO191" s="939"/>
      <c r="DP191" s="939"/>
      <c r="DQ191" s="939"/>
      <c r="DR191" s="939"/>
      <c r="DS191" s="939"/>
      <c r="DT191" s="939"/>
      <c r="DU191" s="939"/>
      <c r="DV191" s="939"/>
      <c r="DW191" s="939"/>
      <c r="DX191" s="939"/>
      <c r="DY191" s="939"/>
      <c r="DZ191" s="939"/>
      <c r="EA191" s="939"/>
      <c r="EB191" s="939"/>
      <c r="EC191" s="939"/>
      <c r="ED191" s="939"/>
      <c r="EE191" s="939"/>
      <c r="EF191" s="939"/>
      <c r="EG191" s="939"/>
      <c r="EH191" s="939"/>
      <c r="EI191" s="939"/>
      <c r="EJ191" s="939"/>
      <c r="EK191" s="939"/>
      <c r="EL191" s="939"/>
      <c r="EM191" s="939"/>
      <c r="EN191" s="939"/>
      <c r="EO191" s="939"/>
      <c r="EP191" s="939"/>
      <c r="EQ191" s="939"/>
      <c r="ER191" s="939"/>
      <c r="ES191" s="939"/>
      <c r="ET191" s="939"/>
      <c r="EU191" s="939"/>
      <c r="EV191" s="939"/>
      <c r="EW191" s="939"/>
      <c r="EX191" s="939"/>
      <c r="EY191" s="939"/>
      <c r="EZ191" s="939"/>
      <c r="FA191" s="939"/>
      <c r="FB191" s="939"/>
      <c r="FC191" s="939"/>
      <c r="FD191" s="939"/>
      <c r="FE191" s="939"/>
      <c r="FF191" s="939"/>
      <c r="FG191" s="939"/>
      <c r="FH191" s="939"/>
      <c r="FI191" s="939"/>
      <c r="FJ191" s="939"/>
      <c r="FK191" s="939"/>
      <c r="FL191" s="939"/>
      <c r="FM191" s="939"/>
      <c r="FN191" s="939"/>
      <c r="FO191" s="939"/>
      <c r="FP191" s="939"/>
      <c r="FQ191" s="939"/>
      <c r="FR191" s="939"/>
      <c r="FS191" s="939"/>
      <c r="FT191" s="939"/>
      <c r="FU191" s="939"/>
      <c r="FV191" s="939"/>
      <c r="FW191" s="939"/>
      <c r="FX191" s="939"/>
      <c r="FY191" s="939"/>
      <c r="FZ191" s="939"/>
      <c r="GA191" s="939"/>
      <c r="GB191" s="939"/>
      <c r="GC191" s="939"/>
      <c r="GD191" s="939"/>
      <c r="GE191" s="939"/>
      <c r="GF191" s="939"/>
      <c r="GG191" s="939"/>
      <c r="GH191" s="939"/>
      <c r="GI191" s="939"/>
      <c r="GJ191" s="939"/>
      <c r="GK191" s="939"/>
      <c r="GL191" s="939"/>
      <c r="GM191" s="939"/>
      <c r="GN191" s="939"/>
      <c r="GO191" s="939"/>
      <c r="GP191" s="939"/>
      <c r="GQ191" s="939"/>
      <c r="GR191" s="939"/>
      <c r="GS191" s="939"/>
      <c r="GT191" s="939"/>
      <c r="GU191" s="939"/>
      <c r="GV191" s="939"/>
      <c r="GW191" s="939"/>
      <c r="GX191" s="939"/>
      <c r="GY191" s="939"/>
      <c r="GZ191" s="939"/>
      <c r="HA191" s="939"/>
      <c r="HB191" s="939"/>
      <c r="HC191" s="939"/>
      <c r="HD191" s="939"/>
      <c r="HE191" s="939"/>
      <c r="HF191" s="939"/>
      <c r="HG191" s="939"/>
      <c r="HH191" s="939"/>
      <c r="HI191" s="939"/>
      <c r="HJ191" s="939"/>
      <c r="HK191" s="939"/>
      <c r="HL191" s="939"/>
      <c r="HM191" s="939"/>
      <c r="HN191" s="939"/>
      <c r="HO191" s="939"/>
      <c r="HP191" s="939"/>
      <c r="HQ191" s="939"/>
      <c r="HR191" s="939"/>
      <c r="HS191" s="939"/>
      <c r="HT191" s="939"/>
      <c r="HU191" s="939"/>
      <c r="HV191" s="939"/>
      <c r="HW191" s="939"/>
      <c r="HX191" s="939"/>
      <c r="HY191" s="939"/>
      <c r="HZ191" s="939"/>
      <c r="IA191" s="939"/>
      <c r="IB191" s="939"/>
      <c r="IC191" s="939"/>
      <c r="ID191" s="939"/>
      <c r="IE191" s="939"/>
      <c r="IF191" s="939"/>
      <c r="IG191" s="939"/>
      <c r="IH191" s="939"/>
      <c r="II191" s="939"/>
      <c r="IJ191" s="939"/>
      <c r="IK191" s="939"/>
      <c r="IL191" s="939"/>
      <c r="IM191" s="939"/>
      <c r="IN191" s="939"/>
      <c r="IO191" s="939"/>
      <c r="IP191" s="939"/>
      <c r="IQ191" s="939"/>
      <c r="IR191" s="939"/>
      <c r="IS191" s="939"/>
      <c r="IT191" s="939"/>
      <c r="IU191" s="939"/>
      <c r="IV191" s="939"/>
      <c r="IW191" s="939"/>
      <c r="IX191" s="939"/>
      <c r="IY191" s="939"/>
      <c r="IZ191" s="939"/>
      <c r="JA191" s="939"/>
      <c r="JB191" s="939"/>
      <c r="JC191" s="939"/>
      <c r="JD191" s="939"/>
      <c r="JE191" s="939"/>
      <c r="JF191" s="939"/>
      <c r="JG191" s="939"/>
      <c r="JH191" s="939"/>
      <c r="JI191" s="939"/>
      <c r="JJ191" s="939"/>
      <c r="JK191" s="939"/>
      <c r="JL191" s="939"/>
      <c r="JM191" s="939"/>
      <c r="JN191" s="939"/>
      <c r="JO191" s="939"/>
      <c r="JP191" s="939"/>
      <c r="JQ191" s="939"/>
      <c r="JR191" s="939"/>
      <c r="JS191" s="939"/>
      <c r="JT191" s="939"/>
      <c r="JU191" s="939"/>
      <c r="JV191" s="939"/>
      <c r="JW191" s="939"/>
      <c r="JX191" s="939"/>
      <c r="JY191" s="939"/>
      <c r="JZ191" s="939"/>
      <c r="KA191" s="939"/>
      <c r="KB191" s="939"/>
      <c r="KC191" s="939"/>
      <c r="KD191" s="939"/>
      <c r="KE191" s="939"/>
      <c r="KF191" s="939"/>
      <c r="KG191" s="939"/>
      <c r="KH191" s="939"/>
      <c r="KI191" s="939"/>
      <c r="KJ191" s="939"/>
      <c r="KK191" s="939"/>
      <c r="KL191" s="939"/>
      <c r="KM191" s="939"/>
      <c r="KN191" s="939"/>
      <c r="KO191" s="939"/>
      <c r="KP191" s="939"/>
      <c r="KQ191" s="939"/>
      <c r="KR191" s="939"/>
      <c r="KS191" s="939"/>
      <c r="KT191" s="939"/>
      <c r="KU191" s="939"/>
      <c r="KV191" s="939"/>
      <c r="KW191" s="939"/>
      <c r="KX191" s="939"/>
      <c r="KY191" s="939"/>
      <c r="KZ191" s="939"/>
      <c r="LA191" s="939"/>
      <c r="LB191" s="939"/>
      <c r="LC191" s="939"/>
      <c r="LD191" s="939"/>
      <c r="LE191" s="939"/>
      <c r="LF191" s="939"/>
      <c r="LG191" s="939"/>
      <c r="LH191" s="939"/>
      <c r="LI191" s="939"/>
      <c r="LJ191" s="939"/>
      <c r="LK191" s="939"/>
      <c r="LL191" s="939"/>
      <c r="LM191" s="939"/>
      <c r="LN191" s="939"/>
      <c r="LO191" s="939"/>
      <c r="LP191" s="939"/>
      <c r="LQ191" s="939"/>
      <c r="LR191" s="939"/>
      <c r="LS191" s="939"/>
      <c r="LT191" s="939"/>
      <c r="LU191" s="939"/>
      <c r="LV191" s="939"/>
      <c r="LW191" s="939"/>
      <c r="LX191" s="939"/>
      <c r="LY191" s="939"/>
      <c r="LZ191" s="939"/>
      <c r="MA191" s="939"/>
      <c r="MB191" s="939"/>
      <c r="MC191" s="939"/>
      <c r="MD191" s="939"/>
      <c r="ME191" s="939"/>
      <c r="MF191" s="939"/>
      <c r="MG191" s="939"/>
      <c r="MH191" s="939"/>
      <c r="MI191" s="939"/>
      <c r="MJ191" s="939"/>
      <c r="MK191" s="939"/>
      <c r="ML191" s="939"/>
      <c r="MM191" s="939"/>
      <c r="MN191" s="939"/>
      <c r="MO191" s="939"/>
      <c r="MP191" s="939"/>
      <c r="MQ191" s="939"/>
      <c r="MR191" s="939"/>
      <c r="MS191" s="939"/>
      <c r="MT191" s="939"/>
      <c r="MU191" s="939"/>
      <c r="MV191" s="939"/>
      <c r="MW191" s="939"/>
      <c r="MX191" s="939"/>
      <c r="MY191" s="939"/>
      <c r="MZ191" s="939"/>
      <c r="NA191" s="939"/>
      <c r="NB191" s="939"/>
      <c r="NC191" s="939"/>
      <c r="ND191" s="939"/>
      <c r="NE191" s="939"/>
      <c r="NF191" s="939"/>
      <c r="NG191" s="939"/>
      <c r="NH191" s="939"/>
      <c r="NI191" s="939"/>
      <c r="NJ191" s="939"/>
      <c r="NK191" s="939"/>
      <c r="NL191" s="939"/>
      <c r="NM191" s="939"/>
      <c r="NN191" s="939"/>
    </row>
    <row r="192" spans="1:378" s="958" customFormat="1" ht="18.5" hidden="1" outlineLevel="1">
      <c r="A192" s="987" t="str">
        <f t="shared" si="60"/>
        <v>9.15</v>
      </c>
      <c r="B192" s="940" t="s">
        <v>679</v>
      </c>
      <c r="C192" s="1027"/>
      <c r="D192" s="941"/>
      <c r="E192" s="935"/>
      <c r="F192" s="959">
        <f t="shared" si="62"/>
        <v>46283</v>
      </c>
      <c r="G192" s="960">
        <f>IF(ISBLANK(F192)," - ",IF(H192=0,F192,WORKDAY.INTL(F192,H192,1,Data!$C$3:$C$57)))</f>
        <v>46288</v>
      </c>
      <c r="H192" s="936">
        <v>3</v>
      </c>
      <c r="I192" s="937">
        <v>0</v>
      </c>
      <c r="J192" s="937">
        <f t="shared" ca="1" si="61"/>
        <v>0</v>
      </c>
      <c r="K192" s="938"/>
      <c r="L192" s="955"/>
      <c r="M192" s="955"/>
      <c r="N192" s="968"/>
      <c r="O192" s="939"/>
      <c r="P192" s="939"/>
      <c r="Q192" s="939"/>
      <c r="R192" s="939"/>
      <c r="S192" s="939"/>
      <c r="T192" s="939"/>
      <c r="U192" s="939"/>
      <c r="V192" s="939"/>
      <c r="W192" s="939"/>
      <c r="X192" s="939"/>
      <c r="Y192" s="939"/>
      <c r="Z192" s="939"/>
      <c r="AA192" s="939"/>
      <c r="AB192" s="939"/>
      <c r="AC192" s="939"/>
      <c r="AD192" s="939"/>
      <c r="AE192" s="939"/>
      <c r="AF192" s="939"/>
      <c r="AG192" s="939"/>
      <c r="AH192" s="939"/>
      <c r="AI192" s="939"/>
      <c r="AJ192" s="939"/>
      <c r="AK192" s="939"/>
      <c r="AL192" s="939"/>
      <c r="AM192" s="939"/>
      <c r="AN192" s="939"/>
      <c r="AO192" s="939"/>
      <c r="AP192" s="939"/>
      <c r="AQ192" s="939"/>
      <c r="AR192" s="939"/>
      <c r="AS192" s="939"/>
      <c r="AT192" s="939"/>
      <c r="AU192" s="939"/>
      <c r="AV192" s="939"/>
      <c r="AW192" s="939"/>
      <c r="AX192" s="939"/>
      <c r="AY192" s="939"/>
      <c r="AZ192" s="939"/>
      <c r="BA192" s="939"/>
      <c r="BB192" s="939"/>
      <c r="BC192" s="939"/>
      <c r="BD192" s="939"/>
      <c r="BE192" s="939"/>
      <c r="BF192" s="939"/>
      <c r="BG192" s="939"/>
      <c r="BH192" s="939"/>
      <c r="BI192" s="939"/>
      <c r="BJ192" s="939"/>
      <c r="BK192" s="939"/>
      <c r="BL192" s="939"/>
      <c r="BM192" s="939"/>
      <c r="BN192" s="939"/>
      <c r="BO192" s="939"/>
      <c r="BP192" s="939"/>
      <c r="BQ192" s="939"/>
      <c r="BR192" s="939"/>
      <c r="BS192" s="939"/>
      <c r="BT192" s="939"/>
      <c r="BU192" s="939"/>
      <c r="BV192" s="939"/>
      <c r="BW192" s="939"/>
      <c r="BX192" s="939"/>
      <c r="BY192" s="939"/>
      <c r="BZ192" s="939"/>
      <c r="CA192" s="939"/>
      <c r="CB192" s="939"/>
      <c r="CC192" s="939"/>
      <c r="CD192" s="939"/>
      <c r="CE192" s="939"/>
      <c r="CF192" s="939"/>
      <c r="CG192" s="939"/>
      <c r="CH192" s="939"/>
      <c r="CI192" s="939"/>
      <c r="CJ192" s="939"/>
      <c r="CK192" s="939"/>
      <c r="CL192" s="939"/>
      <c r="CM192" s="939"/>
      <c r="CN192" s="939"/>
      <c r="CO192" s="939"/>
      <c r="CP192" s="939"/>
      <c r="CQ192" s="939"/>
      <c r="CR192" s="939"/>
      <c r="CS192" s="939"/>
      <c r="CT192" s="939"/>
      <c r="CU192" s="939"/>
      <c r="CV192" s="939"/>
      <c r="CW192" s="939"/>
      <c r="CX192" s="939"/>
      <c r="CY192" s="939"/>
      <c r="CZ192" s="939"/>
      <c r="DA192" s="939"/>
      <c r="DB192" s="939"/>
      <c r="DC192" s="939"/>
      <c r="DD192" s="939"/>
      <c r="DE192" s="939"/>
      <c r="DF192" s="939"/>
      <c r="DG192" s="939"/>
      <c r="DH192" s="939"/>
      <c r="DI192" s="939"/>
      <c r="DJ192" s="939"/>
      <c r="DK192" s="939"/>
      <c r="DL192" s="939"/>
      <c r="DM192" s="939"/>
      <c r="DN192" s="939"/>
      <c r="DO192" s="939"/>
      <c r="DP192" s="939"/>
      <c r="DQ192" s="939"/>
      <c r="DR192" s="939"/>
      <c r="DS192" s="939"/>
      <c r="DT192" s="939"/>
      <c r="DU192" s="939"/>
      <c r="DV192" s="939"/>
      <c r="DW192" s="939"/>
      <c r="DX192" s="939"/>
      <c r="DY192" s="939"/>
      <c r="DZ192" s="939"/>
      <c r="EA192" s="939"/>
      <c r="EB192" s="939"/>
      <c r="EC192" s="939"/>
      <c r="ED192" s="939"/>
      <c r="EE192" s="939"/>
      <c r="EF192" s="939"/>
      <c r="EG192" s="939"/>
      <c r="EH192" s="939"/>
      <c r="EI192" s="939"/>
      <c r="EJ192" s="939"/>
      <c r="EK192" s="939"/>
      <c r="EL192" s="939"/>
      <c r="EM192" s="939"/>
      <c r="EN192" s="939"/>
      <c r="EO192" s="939"/>
      <c r="EP192" s="939"/>
      <c r="EQ192" s="939"/>
      <c r="ER192" s="939"/>
      <c r="ES192" s="939"/>
      <c r="ET192" s="939"/>
      <c r="EU192" s="939"/>
      <c r="EV192" s="939"/>
      <c r="EW192" s="939"/>
      <c r="EX192" s="939"/>
      <c r="EY192" s="939"/>
      <c r="EZ192" s="939"/>
      <c r="FA192" s="939"/>
      <c r="FB192" s="939"/>
      <c r="FC192" s="939"/>
      <c r="FD192" s="939"/>
      <c r="FE192" s="939"/>
      <c r="FF192" s="939"/>
      <c r="FG192" s="939"/>
      <c r="FH192" s="939"/>
      <c r="FI192" s="939"/>
      <c r="FJ192" s="939"/>
      <c r="FK192" s="939"/>
      <c r="FL192" s="939"/>
      <c r="FM192" s="939"/>
      <c r="FN192" s="939"/>
      <c r="FO192" s="939"/>
      <c r="FP192" s="939"/>
      <c r="FQ192" s="939"/>
      <c r="FR192" s="939"/>
      <c r="FS192" s="939"/>
      <c r="FT192" s="939"/>
      <c r="FU192" s="939"/>
      <c r="FV192" s="939"/>
      <c r="FW192" s="939"/>
      <c r="FX192" s="939"/>
      <c r="FY192" s="939"/>
      <c r="FZ192" s="939"/>
      <c r="GA192" s="939"/>
      <c r="GB192" s="939"/>
      <c r="GC192" s="939"/>
      <c r="GD192" s="939"/>
      <c r="GE192" s="939"/>
      <c r="GF192" s="939"/>
      <c r="GG192" s="939"/>
      <c r="GH192" s="939"/>
      <c r="GI192" s="939"/>
      <c r="GJ192" s="939"/>
      <c r="GK192" s="939"/>
      <c r="GL192" s="939"/>
      <c r="GM192" s="939"/>
      <c r="GN192" s="939"/>
      <c r="GO192" s="939"/>
      <c r="GP192" s="939"/>
      <c r="GQ192" s="939"/>
      <c r="GR192" s="939"/>
      <c r="GS192" s="939"/>
      <c r="GT192" s="939"/>
      <c r="GU192" s="939"/>
      <c r="GV192" s="939"/>
      <c r="GW192" s="939"/>
      <c r="GX192" s="939"/>
      <c r="GY192" s="939"/>
      <c r="GZ192" s="939"/>
      <c r="HA192" s="939"/>
      <c r="HB192" s="939"/>
      <c r="HC192" s="939"/>
      <c r="HD192" s="939"/>
      <c r="HE192" s="939"/>
      <c r="HF192" s="939"/>
      <c r="HG192" s="939"/>
      <c r="HH192" s="939"/>
      <c r="HI192" s="939"/>
      <c r="HJ192" s="939"/>
      <c r="HK192" s="939"/>
      <c r="HL192" s="939"/>
      <c r="HM192" s="939"/>
      <c r="HN192" s="939"/>
      <c r="HO192" s="939"/>
      <c r="HP192" s="939"/>
      <c r="HQ192" s="939"/>
      <c r="HR192" s="939"/>
      <c r="HS192" s="939"/>
      <c r="HT192" s="939"/>
      <c r="HU192" s="939"/>
      <c r="HV192" s="939"/>
      <c r="HW192" s="939"/>
      <c r="HX192" s="939"/>
      <c r="HY192" s="939"/>
      <c r="HZ192" s="939"/>
      <c r="IA192" s="939"/>
      <c r="IB192" s="939"/>
      <c r="IC192" s="939"/>
      <c r="ID192" s="939"/>
      <c r="IE192" s="939"/>
      <c r="IF192" s="939"/>
      <c r="IG192" s="939"/>
      <c r="IH192" s="939"/>
      <c r="II192" s="939"/>
      <c r="IJ192" s="939"/>
      <c r="IK192" s="939"/>
      <c r="IL192" s="939"/>
      <c r="IM192" s="939"/>
      <c r="IN192" s="939"/>
      <c r="IO192" s="939"/>
      <c r="IP192" s="939"/>
      <c r="IQ192" s="939"/>
      <c r="IR192" s="939"/>
      <c r="IS192" s="939"/>
      <c r="IT192" s="939"/>
      <c r="IU192" s="939"/>
      <c r="IV192" s="939"/>
      <c r="IW192" s="939"/>
      <c r="IX192" s="939"/>
      <c r="IY192" s="939"/>
      <c r="IZ192" s="939"/>
      <c r="JA192" s="939"/>
      <c r="JB192" s="939"/>
      <c r="JC192" s="939"/>
      <c r="JD192" s="939"/>
      <c r="JE192" s="939"/>
      <c r="JF192" s="939"/>
      <c r="JG192" s="939"/>
      <c r="JH192" s="939"/>
      <c r="JI192" s="939"/>
      <c r="JJ192" s="939"/>
      <c r="JK192" s="939"/>
      <c r="JL192" s="939"/>
      <c r="JM192" s="939"/>
      <c r="JN192" s="939"/>
      <c r="JO192" s="939"/>
      <c r="JP192" s="939"/>
      <c r="JQ192" s="939"/>
      <c r="JR192" s="939"/>
      <c r="JS192" s="939"/>
      <c r="JT192" s="939"/>
      <c r="JU192" s="939"/>
      <c r="JV192" s="939"/>
      <c r="JW192" s="939"/>
      <c r="JX192" s="939"/>
      <c r="JY192" s="939"/>
      <c r="JZ192" s="939"/>
      <c r="KA192" s="939"/>
      <c r="KB192" s="939"/>
      <c r="KC192" s="939"/>
      <c r="KD192" s="939"/>
      <c r="KE192" s="939"/>
      <c r="KF192" s="939"/>
      <c r="KG192" s="939"/>
      <c r="KH192" s="939"/>
      <c r="KI192" s="939"/>
      <c r="KJ192" s="939"/>
      <c r="KK192" s="939"/>
      <c r="KL192" s="939"/>
      <c r="KM192" s="939"/>
      <c r="KN192" s="939"/>
      <c r="KO192" s="939"/>
      <c r="KP192" s="939"/>
      <c r="KQ192" s="939"/>
      <c r="KR192" s="939"/>
      <c r="KS192" s="939"/>
      <c r="KT192" s="939"/>
      <c r="KU192" s="939"/>
      <c r="KV192" s="939"/>
      <c r="KW192" s="939"/>
      <c r="KX192" s="939"/>
      <c r="KY192" s="939"/>
      <c r="KZ192" s="939"/>
      <c r="LA192" s="939"/>
      <c r="LB192" s="939"/>
      <c r="LC192" s="939"/>
      <c r="LD192" s="939"/>
      <c r="LE192" s="939"/>
      <c r="LF192" s="939"/>
      <c r="LG192" s="939"/>
      <c r="LH192" s="939"/>
      <c r="LI192" s="939"/>
      <c r="LJ192" s="939"/>
      <c r="LK192" s="939"/>
      <c r="LL192" s="939"/>
      <c r="LM192" s="939"/>
      <c r="LN192" s="939"/>
      <c r="LO192" s="939"/>
      <c r="LP192" s="939"/>
      <c r="LQ192" s="939"/>
      <c r="LR192" s="939"/>
      <c r="LS192" s="939"/>
      <c r="LT192" s="939"/>
      <c r="LU192" s="939"/>
      <c r="LV192" s="939"/>
      <c r="LW192" s="939"/>
      <c r="LX192" s="939"/>
      <c r="LY192" s="939"/>
      <c r="LZ192" s="939"/>
      <c r="MA192" s="939"/>
      <c r="MB192" s="939"/>
      <c r="MC192" s="939"/>
      <c r="MD192" s="939"/>
      <c r="ME192" s="939"/>
      <c r="MF192" s="939"/>
      <c r="MG192" s="939"/>
      <c r="MH192" s="939"/>
      <c r="MI192" s="939"/>
      <c r="MJ192" s="939"/>
      <c r="MK192" s="939"/>
      <c r="ML192" s="939"/>
      <c r="MM192" s="939"/>
      <c r="MN192" s="939"/>
      <c r="MO192" s="939"/>
      <c r="MP192" s="939"/>
      <c r="MQ192" s="939"/>
      <c r="MR192" s="939"/>
      <c r="MS192" s="939"/>
      <c r="MT192" s="939"/>
      <c r="MU192" s="939"/>
      <c r="MV192" s="939"/>
      <c r="MW192" s="939"/>
      <c r="MX192" s="939"/>
      <c r="MY192" s="939"/>
      <c r="MZ192" s="939"/>
      <c r="NA192" s="939"/>
      <c r="NB192" s="939"/>
      <c r="NC192" s="939"/>
      <c r="ND192" s="939"/>
      <c r="NE192" s="939"/>
      <c r="NF192" s="939"/>
      <c r="NG192" s="939"/>
      <c r="NH192" s="939"/>
      <c r="NI192" s="939"/>
      <c r="NJ192" s="939"/>
      <c r="NK192" s="939"/>
      <c r="NL192" s="939"/>
      <c r="NM192" s="939"/>
      <c r="NN192" s="939"/>
    </row>
    <row r="193" spans="1:378" s="958" customFormat="1" ht="18.5" hidden="1" outlineLevel="1">
      <c r="A193" s="987" t="str">
        <f t="shared" si="60"/>
        <v>9.16</v>
      </c>
      <c r="B193" s="940" t="s">
        <v>697</v>
      </c>
      <c r="C193" s="1027"/>
      <c r="D193" s="941"/>
      <c r="E193" s="935"/>
      <c r="F193" s="959">
        <f t="shared" si="62"/>
        <v>46288</v>
      </c>
      <c r="G193" s="960">
        <f>IF(ISBLANK(F193)," - ",IF(H193=0,F193,WORKDAY.INTL(F193,H193,1,Data!$C$3:$C$57)))</f>
        <v>46290</v>
      </c>
      <c r="H193" s="936">
        <v>1</v>
      </c>
      <c r="I193" s="937">
        <v>0</v>
      </c>
      <c r="J193" s="937">
        <f t="shared" ca="1" si="61"/>
        <v>0</v>
      </c>
      <c r="K193" s="938"/>
      <c r="L193" s="955"/>
      <c r="M193" s="955"/>
      <c r="N193" s="968"/>
      <c r="O193" s="939"/>
      <c r="P193" s="939"/>
      <c r="Q193" s="939"/>
      <c r="R193" s="939"/>
      <c r="S193" s="939"/>
      <c r="T193" s="939"/>
      <c r="U193" s="939"/>
      <c r="V193" s="939"/>
      <c r="W193" s="939"/>
      <c r="X193" s="939"/>
      <c r="Y193" s="939"/>
      <c r="Z193" s="939"/>
      <c r="AA193" s="939"/>
      <c r="AB193" s="939"/>
      <c r="AC193" s="939"/>
      <c r="AD193" s="939"/>
      <c r="AE193" s="939"/>
      <c r="AF193" s="939"/>
      <c r="AG193" s="939"/>
      <c r="AH193" s="939"/>
      <c r="AI193" s="939"/>
      <c r="AJ193" s="939"/>
      <c r="AK193" s="939"/>
      <c r="AL193" s="939"/>
      <c r="AM193" s="939"/>
      <c r="AN193" s="939"/>
      <c r="AO193" s="939"/>
      <c r="AP193" s="939"/>
      <c r="AQ193" s="939"/>
      <c r="AR193" s="939"/>
      <c r="AS193" s="939"/>
      <c r="AT193" s="939"/>
      <c r="AU193" s="939"/>
      <c r="AV193" s="939"/>
      <c r="AW193" s="939"/>
      <c r="AX193" s="939"/>
      <c r="AY193" s="939"/>
      <c r="AZ193" s="939"/>
      <c r="BA193" s="939"/>
      <c r="BB193" s="939"/>
      <c r="BC193" s="939"/>
      <c r="BD193" s="939"/>
      <c r="BE193" s="939"/>
      <c r="BF193" s="939"/>
      <c r="BG193" s="939"/>
      <c r="BH193" s="939"/>
      <c r="BI193" s="939"/>
      <c r="BJ193" s="939"/>
      <c r="BK193" s="939"/>
      <c r="BL193" s="939"/>
      <c r="BM193" s="939"/>
      <c r="BN193" s="939"/>
      <c r="BO193" s="939"/>
      <c r="BP193" s="939"/>
      <c r="BQ193" s="939"/>
      <c r="BR193" s="939"/>
      <c r="BS193" s="939"/>
      <c r="BT193" s="939"/>
      <c r="BU193" s="939"/>
      <c r="BV193" s="939"/>
      <c r="BW193" s="939"/>
      <c r="BX193" s="939"/>
      <c r="BY193" s="939"/>
      <c r="BZ193" s="939"/>
      <c r="CA193" s="939"/>
      <c r="CB193" s="939"/>
      <c r="CC193" s="939"/>
      <c r="CD193" s="939"/>
      <c r="CE193" s="939"/>
      <c r="CF193" s="939"/>
      <c r="CG193" s="939"/>
      <c r="CH193" s="939"/>
      <c r="CI193" s="939"/>
      <c r="CJ193" s="939"/>
      <c r="CK193" s="939"/>
      <c r="CL193" s="939"/>
      <c r="CM193" s="939"/>
      <c r="CN193" s="939"/>
      <c r="CO193" s="939"/>
      <c r="CP193" s="939"/>
      <c r="CQ193" s="939"/>
      <c r="CR193" s="939"/>
      <c r="CS193" s="939"/>
      <c r="CT193" s="939"/>
      <c r="CU193" s="939"/>
      <c r="CV193" s="939"/>
      <c r="CW193" s="939"/>
      <c r="CX193" s="939"/>
      <c r="CY193" s="939"/>
      <c r="CZ193" s="939"/>
      <c r="DA193" s="939"/>
      <c r="DB193" s="939"/>
      <c r="DC193" s="939"/>
      <c r="DD193" s="939"/>
      <c r="DE193" s="939"/>
      <c r="DF193" s="939"/>
      <c r="DG193" s="939"/>
      <c r="DH193" s="939"/>
      <c r="DI193" s="939"/>
      <c r="DJ193" s="939"/>
      <c r="DK193" s="939"/>
      <c r="DL193" s="939"/>
      <c r="DM193" s="939"/>
      <c r="DN193" s="939"/>
      <c r="DO193" s="939"/>
      <c r="DP193" s="939"/>
      <c r="DQ193" s="939"/>
      <c r="DR193" s="939"/>
      <c r="DS193" s="939"/>
      <c r="DT193" s="939"/>
      <c r="DU193" s="939"/>
      <c r="DV193" s="939"/>
      <c r="DW193" s="939"/>
      <c r="DX193" s="939"/>
      <c r="DY193" s="939"/>
      <c r="DZ193" s="939"/>
      <c r="EA193" s="939"/>
      <c r="EB193" s="939"/>
      <c r="EC193" s="939"/>
      <c r="ED193" s="939"/>
      <c r="EE193" s="939"/>
      <c r="EF193" s="939"/>
      <c r="EG193" s="939"/>
      <c r="EH193" s="939"/>
      <c r="EI193" s="939"/>
      <c r="EJ193" s="939"/>
      <c r="EK193" s="939"/>
      <c r="EL193" s="939"/>
      <c r="EM193" s="939"/>
      <c r="EN193" s="939"/>
      <c r="EO193" s="939"/>
      <c r="EP193" s="939"/>
      <c r="EQ193" s="939"/>
      <c r="ER193" s="939"/>
      <c r="ES193" s="939"/>
      <c r="ET193" s="939"/>
      <c r="EU193" s="939"/>
      <c r="EV193" s="939"/>
      <c r="EW193" s="939"/>
      <c r="EX193" s="939"/>
      <c r="EY193" s="939"/>
      <c r="EZ193" s="939"/>
      <c r="FA193" s="939"/>
      <c r="FB193" s="939"/>
      <c r="FC193" s="939"/>
      <c r="FD193" s="939"/>
      <c r="FE193" s="939"/>
      <c r="FF193" s="939"/>
      <c r="FG193" s="939"/>
      <c r="FH193" s="939"/>
      <c r="FI193" s="939"/>
      <c r="FJ193" s="939"/>
      <c r="FK193" s="939"/>
      <c r="FL193" s="939"/>
      <c r="FM193" s="939"/>
      <c r="FN193" s="939"/>
      <c r="FO193" s="939"/>
      <c r="FP193" s="939"/>
      <c r="FQ193" s="939"/>
      <c r="FR193" s="939"/>
      <c r="FS193" s="939"/>
      <c r="FT193" s="939"/>
      <c r="FU193" s="939"/>
      <c r="FV193" s="939"/>
      <c r="FW193" s="939"/>
      <c r="FX193" s="939"/>
      <c r="FY193" s="939"/>
      <c r="FZ193" s="939"/>
      <c r="GA193" s="939"/>
      <c r="GB193" s="939"/>
      <c r="GC193" s="939"/>
      <c r="GD193" s="939"/>
      <c r="GE193" s="939"/>
      <c r="GF193" s="939"/>
      <c r="GG193" s="939"/>
      <c r="GH193" s="939"/>
      <c r="GI193" s="939"/>
      <c r="GJ193" s="939"/>
      <c r="GK193" s="939"/>
      <c r="GL193" s="939"/>
      <c r="GM193" s="939"/>
      <c r="GN193" s="939"/>
      <c r="GO193" s="939"/>
      <c r="GP193" s="939"/>
      <c r="GQ193" s="939"/>
      <c r="GR193" s="939"/>
      <c r="GS193" s="939"/>
      <c r="GT193" s="939"/>
      <c r="GU193" s="939"/>
      <c r="GV193" s="939"/>
      <c r="GW193" s="939"/>
      <c r="GX193" s="939"/>
      <c r="GY193" s="939"/>
      <c r="GZ193" s="939"/>
      <c r="HA193" s="939"/>
      <c r="HB193" s="939"/>
      <c r="HC193" s="939"/>
      <c r="HD193" s="939"/>
      <c r="HE193" s="939"/>
      <c r="HF193" s="939"/>
      <c r="HG193" s="939"/>
      <c r="HH193" s="939"/>
      <c r="HI193" s="939"/>
      <c r="HJ193" s="939"/>
      <c r="HK193" s="939"/>
      <c r="HL193" s="939"/>
      <c r="HM193" s="939"/>
      <c r="HN193" s="939"/>
      <c r="HO193" s="939"/>
      <c r="HP193" s="939"/>
      <c r="HQ193" s="939"/>
      <c r="HR193" s="939"/>
      <c r="HS193" s="939"/>
      <c r="HT193" s="939"/>
      <c r="HU193" s="939"/>
      <c r="HV193" s="939"/>
      <c r="HW193" s="939"/>
      <c r="HX193" s="939"/>
      <c r="HY193" s="939"/>
      <c r="HZ193" s="939"/>
      <c r="IA193" s="939"/>
      <c r="IB193" s="939"/>
      <c r="IC193" s="939"/>
      <c r="ID193" s="939"/>
      <c r="IE193" s="939"/>
      <c r="IF193" s="939"/>
      <c r="IG193" s="939"/>
      <c r="IH193" s="939"/>
      <c r="II193" s="939"/>
      <c r="IJ193" s="939"/>
      <c r="IK193" s="939"/>
      <c r="IL193" s="939"/>
      <c r="IM193" s="939"/>
      <c r="IN193" s="939"/>
      <c r="IO193" s="939"/>
      <c r="IP193" s="939"/>
      <c r="IQ193" s="939"/>
      <c r="IR193" s="939"/>
      <c r="IS193" s="939"/>
      <c r="IT193" s="939"/>
      <c r="IU193" s="939"/>
      <c r="IV193" s="939"/>
      <c r="IW193" s="939"/>
      <c r="IX193" s="939"/>
      <c r="IY193" s="939"/>
      <c r="IZ193" s="939"/>
      <c r="JA193" s="939"/>
      <c r="JB193" s="939"/>
      <c r="JC193" s="939"/>
      <c r="JD193" s="939"/>
      <c r="JE193" s="939"/>
      <c r="JF193" s="939"/>
      <c r="JG193" s="939"/>
      <c r="JH193" s="939"/>
      <c r="JI193" s="939"/>
      <c r="JJ193" s="939"/>
      <c r="JK193" s="939"/>
      <c r="JL193" s="939"/>
      <c r="JM193" s="939"/>
      <c r="JN193" s="939"/>
      <c r="JO193" s="939"/>
      <c r="JP193" s="939"/>
      <c r="JQ193" s="939"/>
      <c r="JR193" s="939"/>
      <c r="JS193" s="939"/>
      <c r="JT193" s="939"/>
      <c r="JU193" s="939"/>
      <c r="JV193" s="939"/>
      <c r="JW193" s="939"/>
      <c r="JX193" s="939"/>
      <c r="JY193" s="939"/>
      <c r="JZ193" s="939"/>
      <c r="KA193" s="939"/>
      <c r="KB193" s="939"/>
      <c r="KC193" s="939"/>
      <c r="KD193" s="939"/>
      <c r="KE193" s="939"/>
      <c r="KF193" s="939"/>
      <c r="KG193" s="939"/>
      <c r="KH193" s="939"/>
      <c r="KI193" s="939"/>
      <c r="KJ193" s="939"/>
      <c r="KK193" s="939"/>
      <c r="KL193" s="939"/>
      <c r="KM193" s="939"/>
      <c r="KN193" s="939"/>
      <c r="KO193" s="939"/>
      <c r="KP193" s="939"/>
      <c r="KQ193" s="939"/>
      <c r="KR193" s="939"/>
      <c r="KS193" s="939"/>
      <c r="KT193" s="939"/>
      <c r="KU193" s="939"/>
      <c r="KV193" s="939"/>
      <c r="KW193" s="939"/>
      <c r="KX193" s="939"/>
      <c r="KY193" s="939"/>
      <c r="KZ193" s="939"/>
      <c r="LA193" s="939"/>
      <c r="LB193" s="939"/>
      <c r="LC193" s="939"/>
      <c r="LD193" s="939"/>
      <c r="LE193" s="939"/>
      <c r="LF193" s="939"/>
      <c r="LG193" s="939"/>
      <c r="LH193" s="939"/>
      <c r="LI193" s="939"/>
      <c r="LJ193" s="939"/>
      <c r="LK193" s="939"/>
      <c r="LL193" s="939"/>
      <c r="LM193" s="939"/>
      <c r="LN193" s="939"/>
      <c r="LO193" s="939"/>
      <c r="LP193" s="939"/>
      <c r="LQ193" s="939"/>
      <c r="LR193" s="939"/>
      <c r="LS193" s="939"/>
      <c r="LT193" s="939"/>
      <c r="LU193" s="939"/>
      <c r="LV193" s="939"/>
      <c r="LW193" s="939"/>
      <c r="LX193" s="939"/>
      <c r="LY193" s="939"/>
      <c r="LZ193" s="939"/>
      <c r="MA193" s="939"/>
      <c r="MB193" s="939"/>
      <c r="MC193" s="939"/>
      <c r="MD193" s="939"/>
      <c r="ME193" s="939"/>
      <c r="MF193" s="939"/>
      <c r="MG193" s="939"/>
      <c r="MH193" s="939"/>
      <c r="MI193" s="939"/>
      <c r="MJ193" s="939"/>
      <c r="MK193" s="939"/>
      <c r="ML193" s="939"/>
      <c r="MM193" s="939"/>
      <c r="MN193" s="939"/>
      <c r="MO193" s="939"/>
      <c r="MP193" s="939"/>
      <c r="MQ193" s="939"/>
      <c r="MR193" s="939"/>
      <c r="MS193" s="939"/>
      <c r="MT193" s="939"/>
      <c r="MU193" s="939"/>
      <c r="MV193" s="939"/>
      <c r="MW193" s="939"/>
      <c r="MX193" s="939"/>
      <c r="MY193" s="939"/>
      <c r="MZ193" s="939"/>
      <c r="NA193" s="939"/>
      <c r="NB193" s="939"/>
      <c r="NC193" s="939"/>
      <c r="ND193" s="939"/>
      <c r="NE193" s="939"/>
      <c r="NF193" s="939"/>
      <c r="NG193" s="939"/>
      <c r="NH193" s="939"/>
      <c r="NI193" s="939"/>
      <c r="NJ193" s="939"/>
      <c r="NK193" s="939"/>
      <c r="NL193" s="939"/>
      <c r="NM193" s="939"/>
      <c r="NN193" s="939"/>
    </row>
    <row r="194" spans="1:378" s="958" customFormat="1" ht="18.5" hidden="1" outlineLevel="1">
      <c r="A194" s="987" t="str">
        <f t="shared" si="60"/>
        <v>9.17</v>
      </c>
      <c r="B194" s="940" t="s">
        <v>681</v>
      </c>
      <c r="C194" s="1027"/>
      <c r="D194" s="941"/>
      <c r="E194" s="935"/>
      <c r="F194" s="959">
        <f t="shared" si="62"/>
        <v>46290</v>
      </c>
      <c r="G194" s="960">
        <f>IF(ISBLANK(F194)," - ",IF(H194=0,F194,WORKDAY.INTL(F194,H194,1,Data!$C$3:$C$57)))</f>
        <v>46293</v>
      </c>
      <c r="H194" s="936">
        <v>1</v>
      </c>
      <c r="I194" s="937">
        <v>0</v>
      </c>
      <c r="J194" s="937">
        <f t="shared" ca="1" si="61"/>
        <v>0</v>
      </c>
      <c r="K194" s="938">
        <f t="shared" ref="K194" si="63">IF(OR(G194=0,F194=0)," - ",NETWORKDAYS(F194,G194))</f>
        <v>2</v>
      </c>
      <c r="L194" s="955"/>
      <c r="M194" s="955"/>
      <c r="N194" s="968"/>
      <c r="O194" s="939"/>
      <c r="P194" s="939"/>
      <c r="Q194" s="939"/>
      <c r="R194" s="939"/>
      <c r="S194" s="939"/>
      <c r="T194" s="939"/>
      <c r="U194" s="939"/>
      <c r="V194" s="939"/>
      <c r="W194" s="939"/>
      <c r="X194" s="939"/>
      <c r="Y194" s="939"/>
      <c r="Z194" s="939"/>
      <c r="AA194" s="939"/>
      <c r="AB194" s="939"/>
      <c r="AC194" s="939"/>
      <c r="AD194" s="939"/>
      <c r="AE194" s="939"/>
      <c r="AF194" s="939"/>
      <c r="AG194" s="939"/>
      <c r="AH194" s="939"/>
      <c r="AI194" s="939"/>
      <c r="AJ194" s="939"/>
      <c r="AK194" s="939"/>
      <c r="AL194" s="939"/>
      <c r="AM194" s="939"/>
      <c r="AN194" s="939"/>
      <c r="AO194" s="939"/>
      <c r="AP194" s="939"/>
      <c r="AQ194" s="939"/>
      <c r="AR194" s="939"/>
      <c r="AS194" s="939"/>
      <c r="AT194" s="939"/>
      <c r="AU194" s="939"/>
      <c r="AV194" s="939"/>
      <c r="AW194" s="939"/>
      <c r="AX194" s="939"/>
      <c r="AY194" s="939"/>
      <c r="AZ194" s="939"/>
      <c r="BA194" s="939"/>
      <c r="BB194" s="939"/>
      <c r="BC194" s="939"/>
      <c r="BD194" s="939"/>
      <c r="BE194" s="939"/>
      <c r="BF194" s="939"/>
      <c r="BG194" s="939"/>
      <c r="BH194" s="939"/>
      <c r="BI194" s="939"/>
      <c r="BJ194" s="939"/>
      <c r="BK194" s="939"/>
      <c r="BL194" s="939"/>
      <c r="BM194" s="939"/>
      <c r="BN194" s="939"/>
      <c r="BO194" s="939"/>
      <c r="BP194" s="939"/>
      <c r="BQ194" s="939"/>
      <c r="BR194" s="939"/>
      <c r="BS194" s="939"/>
      <c r="BT194" s="939"/>
      <c r="BU194" s="939"/>
      <c r="BV194" s="939"/>
      <c r="BW194" s="939"/>
      <c r="BX194" s="939"/>
      <c r="BY194" s="939"/>
      <c r="BZ194" s="939"/>
      <c r="CA194" s="939"/>
      <c r="CB194" s="939"/>
      <c r="CC194" s="939"/>
      <c r="CD194" s="939"/>
      <c r="CE194" s="939"/>
      <c r="CF194" s="939"/>
      <c r="CG194" s="939"/>
      <c r="CH194" s="939"/>
      <c r="CI194" s="939"/>
      <c r="CJ194" s="939"/>
      <c r="CK194" s="939"/>
      <c r="CL194" s="939"/>
      <c r="CM194" s="939"/>
      <c r="CN194" s="939"/>
      <c r="CO194" s="939"/>
      <c r="CP194" s="939"/>
      <c r="CQ194" s="939"/>
      <c r="CR194" s="939"/>
      <c r="CS194" s="939"/>
      <c r="CT194" s="939"/>
      <c r="CU194" s="939"/>
      <c r="CV194" s="939"/>
      <c r="CW194" s="939"/>
      <c r="CX194" s="939"/>
      <c r="CY194" s="939"/>
      <c r="CZ194" s="939"/>
      <c r="DA194" s="939"/>
      <c r="DB194" s="939"/>
      <c r="DC194" s="939"/>
      <c r="DD194" s="939"/>
      <c r="DE194" s="939"/>
      <c r="DF194" s="939"/>
      <c r="DG194" s="939"/>
      <c r="DH194" s="939"/>
      <c r="DI194" s="939"/>
      <c r="DJ194" s="939"/>
      <c r="DK194" s="939"/>
      <c r="DL194" s="939"/>
      <c r="DM194" s="939"/>
      <c r="DN194" s="939"/>
      <c r="DO194" s="939"/>
      <c r="DP194" s="939"/>
      <c r="DQ194" s="939"/>
      <c r="DR194" s="939"/>
      <c r="DS194" s="939"/>
      <c r="DT194" s="939"/>
      <c r="DU194" s="939"/>
      <c r="DV194" s="939"/>
      <c r="DW194" s="939"/>
      <c r="DX194" s="939"/>
      <c r="DY194" s="939"/>
      <c r="DZ194" s="939"/>
      <c r="EA194" s="939"/>
      <c r="EB194" s="939"/>
      <c r="EC194" s="939"/>
      <c r="ED194" s="939"/>
      <c r="EE194" s="939"/>
      <c r="EF194" s="939"/>
      <c r="EG194" s="939"/>
      <c r="EH194" s="939"/>
      <c r="EI194" s="939"/>
      <c r="EJ194" s="939"/>
      <c r="EK194" s="939"/>
      <c r="EL194" s="939"/>
      <c r="EM194" s="939"/>
      <c r="EN194" s="939"/>
      <c r="EO194" s="939"/>
      <c r="EP194" s="939"/>
      <c r="EQ194" s="939"/>
      <c r="ER194" s="939"/>
      <c r="ES194" s="939"/>
      <c r="ET194" s="939"/>
      <c r="EU194" s="939"/>
      <c r="EV194" s="939"/>
      <c r="EW194" s="939"/>
      <c r="EX194" s="939"/>
      <c r="EY194" s="939"/>
      <c r="EZ194" s="939"/>
      <c r="FA194" s="939"/>
      <c r="FB194" s="939"/>
      <c r="FC194" s="939"/>
      <c r="FD194" s="939"/>
      <c r="FE194" s="939"/>
      <c r="FF194" s="939"/>
      <c r="FG194" s="939"/>
      <c r="FH194" s="939"/>
      <c r="FI194" s="939"/>
      <c r="FJ194" s="939"/>
      <c r="FK194" s="939"/>
      <c r="FL194" s="939"/>
      <c r="FM194" s="939"/>
      <c r="FN194" s="939"/>
      <c r="FO194" s="939"/>
      <c r="FP194" s="939"/>
      <c r="FQ194" s="939"/>
      <c r="FR194" s="939"/>
      <c r="FS194" s="939"/>
      <c r="FT194" s="939"/>
      <c r="FU194" s="939"/>
      <c r="FV194" s="939"/>
      <c r="FW194" s="939"/>
      <c r="FX194" s="939"/>
      <c r="FY194" s="939"/>
      <c r="FZ194" s="939"/>
      <c r="GA194" s="939"/>
      <c r="GB194" s="939"/>
      <c r="GC194" s="939"/>
      <c r="GD194" s="939"/>
      <c r="GE194" s="939"/>
      <c r="GF194" s="939"/>
      <c r="GG194" s="939"/>
      <c r="GH194" s="939"/>
      <c r="GI194" s="939"/>
      <c r="GJ194" s="939"/>
      <c r="GK194" s="939"/>
      <c r="GL194" s="939"/>
      <c r="GM194" s="939"/>
      <c r="GN194" s="939"/>
      <c r="GO194" s="939"/>
      <c r="GP194" s="939"/>
      <c r="GQ194" s="939"/>
      <c r="GR194" s="939"/>
      <c r="GS194" s="939"/>
      <c r="GT194" s="939"/>
      <c r="GU194" s="939"/>
      <c r="GV194" s="939"/>
      <c r="GW194" s="939"/>
      <c r="GX194" s="939"/>
      <c r="GY194" s="939"/>
      <c r="GZ194" s="939"/>
      <c r="HA194" s="939"/>
      <c r="HB194" s="939"/>
      <c r="HC194" s="939"/>
      <c r="HD194" s="939"/>
      <c r="HE194" s="939"/>
      <c r="HF194" s="939"/>
      <c r="HG194" s="939"/>
      <c r="HH194" s="939"/>
      <c r="HI194" s="939"/>
      <c r="HJ194" s="939"/>
      <c r="HK194" s="939"/>
      <c r="HL194" s="939"/>
      <c r="HM194" s="939"/>
      <c r="HN194" s="939"/>
      <c r="HO194" s="939"/>
      <c r="HP194" s="939"/>
      <c r="HQ194" s="939"/>
      <c r="HR194" s="939"/>
      <c r="HS194" s="939"/>
      <c r="HT194" s="939"/>
      <c r="HU194" s="939"/>
      <c r="HV194" s="939"/>
      <c r="HW194" s="939"/>
      <c r="HX194" s="939"/>
      <c r="HY194" s="939"/>
      <c r="HZ194" s="939"/>
      <c r="IA194" s="939"/>
      <c r="IB194" s="939"/>
      <c r="IC194" s="939"/>
      <c r="ID194" s="939"/>
      <c r="IE194" s="939"/>
      <c r="IF194" s="939"/>
      <c r="IG194" s="939"/>
      <c r="IH194" s="939"/>
      <c r="II194" s="939"/>
      <c r="IJ194" s="939"/>
      <c r="IK194" s="939"/>
      <c r="IL194" s="939"/>
      <c r="IM194" s="939"/>
      <c r="IN194" s="939"/>
      <c r="IO194" s="939"/>
      <c r="IP194" s="939"/>
      <c r="IQ194" s="939"/>
      <c r="IR194" s="939"/>
      <c r="IS194" s="939"/>
      <c r="IT194" s="939"/>
      <c r="IU194" s="939"/>
      <c r="IV194" s="939"/>
      <c r="IW194" s="939"/>
      <c r="IX194" s="939"/>
      <c r="IY194" s="939"/>
      <c r="IZ194" s="939"/>
      <c r="JA194" s="939"/>
      <c r="JB194" s="939"/>
      <c r="JC194" s="939"/>
      <c r="JD194" s="939"/>
      <c r="JE194" s="939"/>
      <c r="JF194" s="939"/>
      <c r="JG194" s="939"/>
      <c r="JH194" s="939"/>
      <c r="JI194" s="939"/>
      <c r="JJ194" s="939"/>
      <c r="JK194" s="939"/>
      <c r="JL194" s="939"/>
      <c r="JM194" s="939"/>
      <c r="JN194" s="939"/>
      <c r="JO194" s="939"/>
      <c r="JP194" s="939"/>
      <c r="JQ194" s="939"/>
      <c r="JR194" s="939"/>
      <c r="JS194" s="939"/>
      <c r="JT194" s="939"/>
      <c r="JU194" s="939"/>
      <c r="JV194" s="939"/>
      <c r="JW194" s="939"/>
      <c r="JX194" s="939"/>
      <c r="JY194" s="939"/>
      <c r="JZ194" s="939"/>
      <c r="KA194" s="939"/>
      <c r="KB194" s="939"/>
      <c r="KC194" s="939"/>
      <c r="KD194" s="939"/>
      <c r="KE194" s="939"/>
      <c r="KF194" s="939"/>
      <c r="KG194" s="939"/>
      <c r="KH194" s="939"/>
      <c r="KI194" s="939"/>
      <c r="KJ194" s="939"/>
      <c r="KK194" s="939"/>
      <c r="KL194" s="939"/>
      <c r="KM194" s="939"/>
      <c r="KN194" s="939"/>
      <c r="KO194" s="939"/>
      <c r="KP194" s="939"/>
      <c r="KQ194" s="939"/>
      <c r="KR194" s="939"/>
      <c r="KS194" s="939"/>
      <c r="KT194" s="939"/>
      <c r="KU194" s="939"/>
      <c r="KV194" s="939"/>
      <c r="KW194" s="939"/>
      <c r="KX194" s="939"/>
      <c r="KY194" s="939"/>
      <c r="KZ194" s="939"/>
      <c r="LA194" s="939"/>
      <c r="LB194" s="939"/>
      <c r="LC194" s="939"/>
      <c r="LD194" s="939"/>
      <c r="LE194" s="939"/>
      <c r="LF194" s="939"/>
      <c r="LG194" s="939"/>
      <c r="LH194" s="939"/>
      <c r="LI194" s="939"/>
      <c r="LJ194" s="939"/>
      <c r="LK194" s="939"/>
      <c r="LL194" s="939"/>
      <c r="LM194" s="939"/>
      <c r="LN194" s="939"/>
      <c r="LO194" s="939"/>
      <c r="LP194" s="939"/>
      <c r="LQ194" s="939"/>
      <c r="LR194" s="939"/>
      <c r="LS194" s="939"/>
      <c r="LT194" s="939"/>
      <c r="LU194" s="939"/>
      <c r="LV194" s="939"/>
      <c r="LW194" s="939"/>
      <c r="LX194" s="939"/>
      <c r="LY194" s="939"/>
      <c r="LZ194" s="939"/>
      <c r="MA194" s="939"/>
      <c r="MB194" s="939"/>
      <c r="MC194" s="939"/>
      <c r="MD194" s="939"/>
      <c r="ME194" s="939"/>
      <c r="MF194" s="939"/>
      <c r="MG194" s="939"/>
      <c r="MH194" s="939"/>
      <c r="MI194" s="939"/>
      <c r="MJ194" s="939"/>
      <c r="MK194" s="939"/>
      <c r="ML194" s="939"/>
      <c r="MM194" s="939"/>
      <c r="MN194" s="939"/>
      <c r="MO194" s="939"/>
      <c r="MP194" s="939"/>
      <c r="MQ194" s="939"/>
      <c r="MR194" s="939"/>
      <c r="MS194" s="939"/>
      <c r="MT194" s="939"/>
      <c r="MU194" s="939"/>
      <c r="MV194" s="939"/>
      <c r="MW194" s="939"/>
      <c r="MX194" s="939"/>
      <c r="MY194" s="939"/>
      <c r="MZ194" s="939"/>
      <c r="NA194" s="939"/>
      <c r="NB194" s="939"/>
      <c r="NC194" s="939"/>
      <c r="ND194" s="939"/>
      <c r="NE194" s="939"/>
      <c r="NF194" s="939"/>
      <c r="NG194" s="939"/>
      <c r="NH194" s="939"/>
      <c r="NI194" s="939"/>
      <c r="NJ194" s="939"/>
      <c r="NK194" s="939"/>
      <c r="NL194" s="939"/>
      <c r="NM194" s="939"/>
      <c r="NN194" s="939"/>
    </row>
    <row r="195" spans="1:378" s="958" customFormat="1" ht="18.5" hidden="1" outlineLevel="1">
      <c r="A195" s="987" t="str">
        <f t="shared" si="60"/>
        <v>9.18</v>
      </c>
      <c r="B195" s="940" t="s">
        <v>682</v>
      </c>
      <c r="C195" s="1027"/>
      <c r="D195" s="941"/>
      <c r="E195" s="935"/>
      <c r="F195" s="959">
        <f t="shared" si="62"/>
        <v>46293</v>
      </c>
      <c r="G195" s="960">
        <f>IF(ISBLANK(F195)," - ",IF(H195=0,F195,WORKDAY.INTL(F195,H195,1,Data!$C$3:$C$57)))</f>
        <v>46294</v>
      </c>
      <c r="H195" s="936">
        <v>1</v>
      </c>
      <c r="I195" s="937">
        <v>0</v>
      </c>
      <c r="J195" s="937">
        <f t="shared" ca="1" si="61"/>
        <v>0</v>
      </c>
      <c r="K195" s="938"/>
      <c r="L195" s="955"/>
      <c r="M195" s="955"/>
      <c r="N195" s="968"/>
      <c r="O195" s="939"/>
      <c r="P195" s="939"/>
      <c r="Q195" s="939"/>
      <c r="R195" s="939"/>
      <c r="S195" s="939"/>
      <c r="T195" s="939"/>
      <c r="U195" s="939"/>
      <c r="V195" s="939"/>
      <c r="W195" s="939"/>
      <c r="X195" s="939"/>
      <c r="Y195" s="939"/>
      <c r="Z195" s="939"/>
      <c r="AA195" s="939"/>
      <c r="AB195" s="939"/>
      <c r="AC195" s="939"/>
      <c r="AD195" s="939"/>
      <c r="AE195" s="939"/>
      <c r="AF195" s="939"/>
      <c r="AG195" s="939"/>
      <c r="AH195" s="939"/>
      <c r="AI195" s="939"/>
      <c r="AJ195" s="939"/>
      <c r="AK195" s="939"/>
      <c r="AL195" s="939"/>
      <c r="AM195" s="939"/>
      <c r="AN195" s="939"/>
      <c r="AO195" s="939"/>
      <c r="AP195" s="939"/>
      <c r="AQ195" s="939"/>
      <c r="AR195" s="939"/>
      <c r="AS195" s="939"/>
      <c r="AT195" s="939"/>
      <c r="AU195" s="939"/>
      <c r="AV195" s="939"/>
      <c r="AW195" s="939"/>
      <c r="AX195" s="939"/>
      <c r="AY195" s="939"/>
      <c r="AZ195" s="939"/>
      <c r="BA195" s="939"/>
      <c r="BB195" s="939"/>
      <c r="BC195" s="939"/>
      <c r="BD195" s="939"/>
      <c r="BE195" s="939"/>
      <c r="BF195" s="939"/>
      <c r="BG195" s="939"/>
      <c r="BH195" s="939"/>
      <c r="BI195" s="939"/>
      <c r="BJ195" s="939"/>
      <c r="BK195" s="939"/>
      <c r="BL195" s="939"/>
      <c r="BM195" s="939"/>
      <c r="BN195" s="939"/>
      <c r="BO195" s="939"/>
      <c r="BP195" s="939"/>
      <c r="BQ195" s="939"/>
      <c r="BR195" s="939"/>
      <c r="BS195" s="939"/>
      <c r="BT195" s="939"/>
      <c r="BU195" s="939"/>
      <c r="BV195" s="939"/>
      <c r="BW195" s="939"/>
      <c r="BX195" s="939"/>
      <c r="BY195" s="939"/>
      <c r="BZ195" s="939"/>
      <c r="CA195" s="939"/>
      <c r="CB195" s="939"/>
      <c r="CC195" s="939"/>
      <c r="CD195" s="939"/>
      <c r="CE195" s="939"/>
      <c r="CF195" s="939"/>
      <c r="CG195" s="939"/>
      <c r="CH195" s="939"/>
      <c r="CI195" s="939"/>
      <c r="CJ195" s="939"/>
      <c r="CK195" s="939"/>
      <c r="CL195" s="939"/>
      <c r="CM195" s="939"/>
      <c r="CN195" s="939"/>
      <c r="CO195" s="939"/>
      <c r="CP195" s="939"/>
      <c r="CQ195" s="939"/>
      <c r="CR195" s="939"/>
      <c r="CS195" s="939"/>
      <c r="CT195" s="939"/>
      <c r="CU195" s="939"/>
      <c r="CV195" s="939"/>
      <c r="CW195" s="939"/>
      <c r="CX195" s="939"/>
      <c r="CY195" s="939"/>
      <c r="CZ195" s="939"/>
      <c r="DA195" s="939"/>
      <c r="DB195" s="939"/>
      <c r="DC195" s="939"/>
      <c r="DD195" s="939"/>
      <c r="DE195" s="939"/>
      <c r="DF195" s="939"/>
      <c r="DG195" s="939"/>
      <c r="DH195" s="939"/>
      <c r="DI195" s="939"/>
      <c r="DJ195" s="939"/>
      <c r="DK195" s="939"/>
      <c r="DL195" s="939"/>
      <c r="DM195" s="939"/>
      <c r="DN195" s="939"/>
      <c r="DO195" s="939"/>
      <c r="DP195" s="939"/>
      <c r="DQ195" s="939"/>
      <c r="DR195" s="939"/>
      <c r="DS195" s="939"/>
      <c r="DT195" s="939"/>
      <c r="DU195" s="939"/>
      <c r="DV195" s="939"/>
      <c r="DW195" s="939"/>
      <c r="DX195" s="939"/>
      <c r="DY195" s="939"/>
      <c r="DZ195" s="939"/>
      <c r="EA195" s="939"/>
      <c r="EB195" s="939"/>
      <c r="EC195" s="939"/>
      <c r="ED195" s="939"/>
      <c r="EE195" s="939"/>
      <c r="EF195" s="939"/>
      <c r="EG195" s="939"/>
      <c r="EH195" s="939"/>
      <c r="EI195" s="939"/>
      <c r="EJ195" s="939"/>
      <c r="EK195" s="939"/>
      <c r="EL195" s="939"/>
      <c r="EM195" s="939"/>
      <c r="EN195" s="939"/>
      <c r="EO195" s="939"/>
      <c r="EP195" s="939"/>
      <c r="EQ195" s="939"/>
      <c r="ER195" s="939"/>
      <c r="ES195" s="939"/>
      <c r="ET195" s="939"/>
      <c r="EU195" s="939"/>
      <c r="EV195" s="939"/>
      <c r="EW195" s="939"/>
      <c r="EX195" s="939"/>
      <c r="EY195" s="939"/>
      <c r="EZ195" s="939"/>
      <c r="FA195" s="939"/>
      <c r="FB195" s="939"/>
      <c r="FC195" s="939"/>
      <c r="FD195" s="939"/>
      <c r="FE195" s="939"/>
      <c r="FF195" s="939"/>
      <c r="FG195" s="939"/>
      <c r="FH195" s="939"/>
      <c r="FI195" s="939"/>
      <c r="FJ195" s="939"/>
      <c r="FK195" s="939"/>
      <c r="FL195" s="939"/>
      <c r="FM195" s="939"/>
      <c r="FN195" s="939"/>
      <c r="FO195" s="939"/>
      <c r="FP195" s="939"/>
      <c r="FQ195" s="939"/>
      <c r="FR195" s="939"/>
      <c r="FS195" s="939"/>
      <c r="FT195" s="939"/>
      <c r="FU195" s="939"/>
      <c r="FV195" s="939"/>
      <c r="FW195" s="939"/>
      <c r="FX195" s="939"/>
      <c r="FY195" s="939"/>
      <c r="FZ195" s="939"/>
      <c r="GA195" s="939"/>
      <c r="GB195" s="939"/>
      <c r="GC195" s="939"/>
      <c r="GD195" s="939"/>
      <c r="GE195" s="939"/>
      <c r="GF195" s="939"/>
      <c r="GG195" s="939"/>
      <c r="GH195" s="939"/>
      <c r="GI195" s="939"/>
      <c r="GJ195" s="939"/>
      <c r="GK195" s="939"/>
      <c r="GL195" s="939"/>
      <c r="GM195" s="939"/>
      <c r="GN195" s="939"/>
      <c r="GO195" s="939"/>
      <c r="GP195" s="939"/>
      <c r="GQ195" s="939"/>
      <c r="GR195" s="939"/>
      <c r="GS195" s="939"/>
      <c r="GT195" s="939"/>
      <c r="GU195" s="939"/>
      <c r="GV195" s="939"/>
      <c r="GW195" s="939"/>
      <c r="GX195" s="939"/>
      <c r="GY195" s="939"/>
      <c r="GZ195" s="939"/>
      <c r="HA195" s="939"/>
      <c r="HB195" s="939"/>
      <c r="HC195" s="939"/>
      <c r="HD195" s="939"/>
      <c r="HE195" s="939"/>
      <c r="HF195" s="939"/>
      <c r="HG195" s="939"/>
      <c r="HH195" s="939"/>
      <c r="HI195" s="939"/>
      <c r="HJ195" s="939"/>
      <c r="HK195" s="939"/>
      <c r="HL195" s="939"/>
      <c r="HM195" s="939"/>
      <c r="HN195" s="939"/>
      <c r="HO195" s="939"/>
      <c r="HP195" s="939"/>
      <c r="HQ195" s="939"/>
      <c r="HR195" s="939"/>
      <c r="HS195" s="939"/>
      <c r="HT195" s="939"/>
      <c r="HU195" s="939"/>
      <c r="HV195" s="939"/>
      <c r="HW195" s="939"/>
      <c r="HX195" s="939"/>
      <c r="HY195" s="939"/>
      <c r="HZ195" s="939"/>
      <c r="IA195" s="939"/>
      <c r="IB195" s="939"/>
      <c r="IC195" s="939"/>
      <c r="ID195" s="939"/>
      <c r="IE195" s="939"/>
      <c r="IF195" s="939"/>
      <c r="IG195" s="939"/>
      <c r="IH195" s="939"/>
      <c r="II195" s="939"/>
      <c r="IJ195" s="939"/>
      <c r="IK195" s="939"/>
      <c r="IL195" s="939"/>
      <c r="IM195" s="939"/>
      <c r="IN195" s="939"/>
      <c r="IO195" s="939"/>
      <c r="IP195" s="939"/>
      <c r="IQ195" s="939"/>
      <c r="IR195" s="939"/>
      <c r="IS195" s="939"/>
      <c r="IT195" s="939"/>
      <c r="IU195" s="939"/>
      <c r="IV195" s="939"/>
      <c r="IW195" s="939"/>
      <c r="IX195" s="939"/>
      <c r="IY195" s="939"/>
      <c r="IZ195" s="939"/>
      <c r="JA195" s="939"/>
      <c r="JB195" s="939"/>
      <c r="JC195" s="939"/>
      <c r="JD195" s="939"/>
      <c r="JE195" s="939"/>
      <c r="JF195" s="939"/>
      <c r="JG195" s="939"/>
      <c r="JH195" s="939"/>
      <c r="JI195" s="939"/>
      <c r="JJ195" s="939"/>
      <c r="JK195" s="939"/>
      <c r="JL195" s="939"/>
      <c r="JM195" s="939"/>
      <c r="JN195" s="939"/>
      <c r="JO195" s="939"/>
      <c r="JP195" s="939"/>
      <c r="JQ195" s="939"/>
      <c r="JR195" s="939"/>
      <c r="JS195" s="939"/>
      <c r="JT195" s="939"/>
      <c r="JU195" s="939"/>
      <c r="JV195" s="939"/>
      <c r="JW195" s="939"/>
      <c r="JX195" s="939"/>
      <c r="JY195" s="939"/>
      <c r="JZ195" s="939"/>
      <c r="KA195" s="939"/>
      <c r="KB195" s="939"/>
      <c r="KC195" s="939"/>
      <c r="KD195" s="939"/>
      <c r="KE195" s="939"/>
      <c r="KF195" s="939"/>
      <c r="KG195" s="939"/>
      <c r="KH195" s="939"/>
      <c r="KI195" s="939"/>
      <c r="KJ195" s="939"/>
      <c r="KK195" s="939"/>
      <c r="KL195" s="939"/>
      <c r="KM195" s="939"/>
      <c r="KN195" s="939"/>
      <c r="KO195" s="939"/>
      <c r="KP195" s="939"/>
      <c r="KQ195" s="939"/>
      <c r="KR195" s="939"/>
      <c r="KS195" s="939"/>
      <c r="KT195" s="939"/>
      <c r="KU195" s="939"/>
      <c r="KV195" s="939"/>
      <c r="KW195" s="939"/>
      <c r="KX195" s="939"/>
      <c r="KY195" s="939"/>
      <c r="KZ195" s="939"/>
      <c r="LA195" s="939"/>
      <c r="LB195" s="939"/>
      <c r="LC195" s="939"/>
      <c r="LD195" s="939"/>
      <c r="LE195" s="939"/>
      <c r="LF195" s="939"/>
      <c r="LG195" s="939"/>
      <c r="LH195" s="939"/>
      <c r="LI195" s="939"/>
      <c r="LJ195" s="939"/>
      <c r="LK195" s="939"/>
      <c r="LL195" s="939"/>
      <c r="LM195" s="939"/>
      <c r="LN195" s="939"/>
      <c r="LO195" s="939"/>
      <c r="LP195" s="939"/>
      <c r="LQ195" s="939"/>
      <c r="LR195" s="939"/>
      <c r="LS195" s="939"/>
      <c r="LT195" s="939"/>
      <c r="LU195" s="939"/>
      <c r="LV195" s="939"/>
      <c r="LW195" s="939"/>
      <c r="LX195" s="939"/>
      <c r="LY195" s="939"/>
      <c r="LZ195" s="939"/>
      <c r="MA195" s="939"/>
      <c r="MB195" s="939"/>
      <c r="MC195" s="939"/>
      <c r="MD195" s="939"/>
      <c r="ME195" s="939"/>
      <c r="MF195" s="939"/>
      <c r="MG195" s="939"/>
      <c r="MH195" s="939"/>
      <c r="MI195" s="939"/>
      <c r="MJ195" s="939"/>
      <c r="MK195" s="939"/>
      <c r="ML195" s="939"/>
      <c r="MM195" s="939"/>
      <c r="MN195" s="939"/>
      <c r="MO195" s="939"/>
      <c r="MP195" s="939"/>
      <c r="MQ195" s="939"/>
      <c r="MR195" s="939"/>
      <c r="MS195" s="939"/>
      <c r="MT195" s="939"/>
      <c r="MU195" s="939"/>
      <c r="MV195" s="939"/>
      <c r="MW195" s="939"/>
      <c r="MX195" s="939"/>
      <c r="MY195" s="939"/>
      <c r="MZ195" s="939"/>
      <c r="NA195" s="939"/>
      <c r="NB195" s="939"/>
      <c r="NC195" s="939"/>
      <c r="ND195" s="939"/>
      <c r="NE195" s="939"/>
      <c r="NF195" s="939"/>
      <c r="NG195" s="939"/>
      <c r="NH195" s="939"/>
      <c r="NI195" s="939"/>
      <c r="NJ195" s="939"/>
      <c r="NK195" s="939"/>
      <c r="NL195" s="939"/>
      <c r="NM195" s="939"/>
      <c r="NN195" s="939"/>
    </row>
    <row r="196" spans="1:378" s="958" customFormat="1" ht="18.5" hidden="1" outlineLevel="1">
      <c r="A196" s="987" t="str">
        <f t="shared" si="60"/>
        <v>9.19</v>
      </c>
      <c r="B196" s="940"/>
      <c r="C196" s="1027"/>
      <c r="D196" s="941"/>
      <c r="E196" s="935"/>
      <c r="F196" s="959"/>
      <c r="G196" s="960"/>
      <c r="H196" s="936"/>
      <c r="I196" s="937"/>
      <c r="J196" s="937"/>
      <c r="K196" s="938" t="str">
        <f t="shared" ref="K196:K198" si="64">IF(OR(G196=0,F196=0)," - ",NETWORKDAYS(F196,G196))</f>
        <v xml:space="preserve"> - </v>
      </c>
      <c r="L196" s="955"/>
      <c r="M196" s="955"/>
      <c r="N196" s="968"/>
      <c r="O196" s="939"/>
      <c r="P196" s="939"/>
      <c r="Q196" s="939"/>
      <c r="R196" s="939"/>
      <c r="S196" s="939"/>
      <c r="T196" s="939"/>
      <c r="U196" s="939"/>
      <c r="V196" s="939"/>
      <c r="W196" s="939"/>
      <c r="X196" s="939"/>
      <c r="Y196" s="939"/>
      <c r="Z196" s="939"/>
      <c r="AA196" s="939"/>
      <c r="AB196" s="939"/>
      <c r="AC196" s="939"/>
      <c r="AD196" s="939"/>
      <c r="AE196" s="939"/>
      <c r="AF196" s="939"/>
      <c r="AG196" s="939"/>
      <c r="AH196" s="939"/>
      <c r="AI196" s="939"/>
      <c r="AJ196" s="939"/>
      <c r="AK196" s="939"/>
      <c r="AL196" s="939"/>
      <c r="AM196" s="939"/>
      <c r="AN196" s="939"/>
      <c r="AO196" s="939"/>
      <c r="AP196" s="939"/>
      <c r="AQ196" s="939"/>
      <c r="AR196" s="939"/>
      <c r="AS196" s="939"/>
      <c r="AT196" s="939"/>
      <c r="AU196" s="939"/>
      <c r="AV196" s="939"/>
      <c r="AW196" s="939"/>
      <c r="AX196" s="939"/>
      <c r="AY196" s="939"/>
      <c r="AZ196" s="939"/>
      <c r="BA196" s="939"/>
      <c r="BB196" s="939"/>
      <c r="BC196" s="939"/>
      <c r="BD196" s="939"/>
      <c r="BE196" s="939"/>
      <c r="BF196" s="939"/>
      <c r="BG196" s="939"/>
      <c r="BH196" s="939"/>
      <c r="BI196" s="939"/>
      <c r="BJ196" s="939"/>
      <c r="BK196" s="939"/>
      <c r="BL196" s="939"/>
      <c r="BM196" s="939"/>
      <c r="BN196" s="939"/>
      <c r="BO196" s="939"/>
      <c r="BP196" s="939"/>
      <c r="BQ196" s="939"/>
      <c r="BR196" s="939"/>
      <c r="BS196" s="939"/>
      <c r="BT196" s="939"/>
      <c r="BU196" s="939"/>
      <c r="BV196" s="939"/>
      <c r="BW196" s="939"/>
      <c r="BX196" s="939"/>
      <c r="BY196" s="939"/>
      <c r="BZ196" s="939"/>
      <c r="CA196" s="939"/>
      <c r="CB196" s="939"/>
      <c r="CC196" s="939"/>
      <c r="CD196" s="939"/>
      <c r="CE196" s="939"/>
      <c r="CF196" s="939"/>
      <c r="CG196" s="939"/>
      <c r="CH196" s="939"/>
      <c r="CI196" s="939"/>
      <c r="CJ196" s="939"/>
      <c r="CK196" s="939"/>
      <c r="CL196" s="939"/>
      <c r="CM196" s="939"/>
      <c r="CN196" s="939"/>
      <c r="CO196" s="939"/>
      <c r="CP196" s="939"/>
      <c r="CQ196" s="939"/>
      <c r="CR196" s="939"/>
      <c r="CS196" s="939"/>
      <c r="CT196" s="939"/>
      <c r="CU196" s="939"/>
      <c r="CV196" s="939"/>
      <c r="CW196" s="939"/>
      <c r="CX196" s="939"/>
      <c r="CY196" s="939"/>
      <c r="CZ196" s="939"/>
      <c r="DA196" s="939"/>
      <c r="DB196" s="939"/>
      <c r="DC196" s="939"/>
      <c r="DD196" s="939"/>
      <c r="DE196" s="939"/>
      <c r="DF196" s="939"/>
      <c r="DG196" s="939"/>
      <c r="DH196" s="939"/>
      <c r="DI196" s="939"/>
      <c r="DJ196" s="939"/>
      <c r="DK196" s="939"/>
      <c r="DL196" s="939"/>
      <c r="DM196" s="939"/>
      <c r="DN196" s="939"/>
      <c r="DO196" s="939"/>
      <c r="DP196" s="939"/>
      <c r="DQ196" s="939"/>
      <c r="DR196" s="939"/>
      <c r="DS196" s="939"/>
      <c r="DT196" s="939"/>
      <c r="DU196" s="939"/>
      <c r="DV196" s="939"/>
      <c r="DW196" s="939"/>
      <c r="DX196" s="939"/>
      <c r="DY196" s="939"/>
      <c r="DZ196" s="939"/>
      <c r="EA196" s="939"/>
      <c r="EB196" s="939"/>
      <c r="EC196" s="939"/>
      <c r="ED196" s="939"/>
      <c r="EE196" s="939"/>
      <c r="EF196" s="939"/>
      <c r="EG196" s="939"/>
      <c r="EH196" s="939"/>
      <c r="EI196" s="939"/>
      <c r="EJ196" s="939"/>
      <c r="EK196" s="939"/>
      <c r="EL196" s="939"/>
      <c r="EM196" s="939"/>
      <c r="EN196" s="939"/>
      <c r="EO196" s="939"/>
      <c r="EP196" s="939"/>
      <c r="EQ196" s="939"/>
      <c r="ER196" s="939"/>
      <c r="ES196" s="939"/>
      <c r="ET196" s="939"/>
      <c r="EU196" s="939"/>
      <c r="EV196" s="939"/>
      <c r="EW196" s="939"/>
      <c r="EX196" s="939"/>
      <c r="EY196" s="939"/>
      <c r="EZ196" s="939"/>
      <c r="FA196" s="939"/>
      <c r="FB196" s="939"/>
      <c r="FC196" s="939"/>
      <c r="FD196" s="939"/>
      <c r="FE196" s="939"/>
      <c r="FF196" s="939"/>
      <c r="FG196" s="939"/>
      <c r="FH196" s="939"/>
      <c r="FI196" s="939"/>
      <c r="FJ196" s="939"/>
      <c r="FK196" s="939"/>
      <c r="FL196" s="939"/>
      <c r="FM196" s="939"/>
      <c r="FN196" s="939"/>
      <c r="FO196" s="939"/>
      <c r="FP196" s="939"/>
      <c r="FQ196" s="939"/>
      <c r="FR196" s="939"/>
      <c r="FS196" s="939"/>
      <c r="FT196" s="939"/>
      <c r="FU196" s="939"/>
      <c r="FV196" s="939"/>
      <c r="FW196" s="939"/>
      <c r="FX196" s="939"/>
      <c r="FY196" s="939"/>
      <c r="FZ196" s="939"/>
      <c r="GA196" s="939"/>
      <c r="GB196" s="939"/>
      <c r="GC196" s="939"/>
      <c r="GD196" s="939"/>
      <c r="GE196" s="939"/>
      <c r="GF196" s="939"/>
      <c r="GG196" s="939"/>
      <c r="GH196" s="939"/>
      <c r="GI196" s="939"/>
      <c r="GJ196" s="939"/>
      <c r="GK196" s="939"/>
      <c r="GL196" s="939"/>
      <c r="GM196" s="939"/>
      <c r="GN196" s="939"/>
      <c r="GO196" s="939"/>
      <c r="GP196" s="939"/>
      <c r="GQ196" s="939"/>
      <c r="GR196" s="939"/>
      <c r="GS196" s="939"/>
      <c r="GT196" s="939"/>
      <c r="GU196" s="939"/>
      <c r="GV196" s="939"/>
      <c r="GW196" s="939"/>
      <c r="GX196" s="939"/>
      <c r="GY196" s="939"/>
      <c r="GZ196" s="939"/>
      <c r="HA196" s="939"/>
      <c r="HB196" s="939"/>
      <c r="HC196" s="939"/>
      <c r="HD196" s="939"/>
      <c r="HE196" s="939"/>
      <c r="HF196" s="939"/>
      <c r="HG196" s="939"/>
      <c r="HH196" s="939"/>
      <c r="HI196" s="939"/>
      <c r="HJ196" s="939"/>
      <c r="HK196" s="939"/>
      <c r="HL196" s="939"/>
      <c r="HM196" s="939"/>
      <c r="HN196" s="939"/>
      <c r="HO196" s="939"/>
      <c r="HP196" s="939"/>
      <c r="HQ196" s="939"/>
      <c r="HR196" s="939"/>
      <c r="HS196" s="939"/>
      <c r="HT196" s="939"/>
      <c r="HU196" s="939"/>
      <c r="HV196" s="939"/>
      <c r="HW196" s="939"/>
      <c r="HX196" s="939"/>
      <c r="HY196" s="939"/>
      <c r="HZ196" s="939"/>
      <c r="IA196" s="939"/>
      <c r="IB196" s="939"/>
      <c r="IC196" s="939"/>
      <c r="ID196" s="939"/>
      <c r="IE196" s="939"/>
      <c r="IF196" s="939"/>
      <c r="IG196" s="939"/>
      <c r="IH196" s="939"/>
      <c r="II196" s="939"/>
      <c r="IJ196" s="939"/>
      <c r="IK196" s="939"/>
      <c r="IL196" s="939"/>
      <c r="IM196" s="939"/>
      <c r="IN196" s="939"/>
      <c r="IO196" s="939"/>
      <c r="IP196" s="939"/>
      <c r="IQ196" s="939"/>
      <c r="IR196" s="939"/>
      <c r="IS196" s="939"/>
      <c r="IT196" s="939"/>
      <c r="IU196" s="939"/>
      <c r="IV196" s="939"/>
      <c r="IW196" s="939"/>
      <c r="IX196" s="939"/>
      <c r="IY196" s="939"/>
      <c r="IZ196" s="939"/>
      <c r="JA196" s="939"/>
      <c r="JB196" s="939"/>
      <c r="JC196" s="939"/>
      <c r="JD196" s="939"/>
      <c r="JE196" s="939"/>
      <c r="JF196" s="939"/>
      <c r="JG196" s="939"/>
      <c r="JH196" s="939"/>
      <c r="JI196" s="939"/>
      <c r="JJ196" s="939"/>
      <c r="JK196" s="939"/>
      <c r="JL196" s="939"/>
      <c r="JM196" s="939"/>
      <c r="JN196" s="939"/>
      <c r="JO196" s="939"/>
      <c r="JP196" s="939"/>
      <c r="JQ196" s="939"/>
      <c r="JR196" s="939"/>
      <c r="JS196" s="939"/>
      <c r="JT196" s="939"/>
      <c r="JU196" s="939"/>
      <c r="JV196" s="939"/>
      <c r="JW196" s="939"/>
      <c r="JX196" s="939"/>
      <c r="JY196" s="939"/>
      <c r="JZ196" s="939"/>
      <c r="KA196" s="939"/>
      <c r="KB196" s="939"/>
      <c r="KC196" s="939"/>
      <c r="KD196" s="939"/>
      <c r="KE196" s="939"/>
      <c r="KF196" s="939"/>
      <c r="KG196" s="939"/>
      <c r="KH196" s="939"/>
      <c r="KI196" s="939"/>
      <c r="KJ196" s="939"/>
      <c r="KK196" s="939"/>
      <c r="KL196" s="939"/>
      <c r="KM196" s="939"/>
      <c r="KN196" s="939"/>
      <c r="KO196" s="939"/>
      <c r="KP196" s="939"/>
      <c r="KQ196" s="939"/>
      <c r="KR196" s="939"/>
      <c r="KS196" s="939"/>
      <c r="KT196" s="939"/>
      <c r="KU196" s="939"/>
      <c r="KV196" s="939"/>
      <c r="KW196" s="939"/>
      <c r="KX196" s="939"/>
      <c r="KY196" s="939"/>
      <c r="KZ196" s="939"/>
      <c r="LA196" s="939"/>
      <c r="LB196" s="939"/>
      <c r="LC196" s="939"/>
      <c r="LD196" s="939"/>
      <c r="LE196" s="939"/>
      <c r="LF196" s="939"/>
      <c r="LG196" s="939"/>
      <c r="LH196" s="939"/>
      <c r="LI196" s="939"/>
      <c r="LJ196" s="939"/>
      <c r="LK196" s="939"/>
      <c r="LL196" s="939"/>
      <c r="LM196" s="939"/>
      <c r="LN196" s="939"/>
      <c r="LO196" s="939"/>
      <c r="LP196" s="939"/>
      <c r="LQ196" s="939"/>
      <c r="LR196" s="939"/>
      <c r="LS196" s="939"/>
      <c r="LT196" s="939"/>
      <c r="LU196" s="939"/>
      <c r="LV196" s="939"/>
      <c r="LW196" s="939"/>
      <c r="LX196" s="939"/>
      <c r="LY196" s="939"/>
      <c r="LZ196" s="939"/>
      <c r="MA196" s="939"/>
      <c r="MB196" s="939"/>
      <c r="MC196" s="939"/>
      <c r="MD196" s="939"/>
      <c r="ME196" s="939"/>
      <c r="MF196" s="939"/>
      <c r="MG196" s="939"/>
      <c r="MH196" s="939"/>
      <c r="MI196" s="939"/>
      <c r="MJ196" s="939"/>
      <c r="MK196" s="939"/>
      <c r="ML196" s="939"/>
      <c r="MM196" s="939"/>
      <c r="MN196" s="939"/>
      <c r="MO196" s="939"/>
      <c r="MP196" s="939"/>
      <c r="MQ196" s="939"/>
      <c r="MR196" s="939"/>
      <c r="MS196" s="939"/>
      <c r="MT196" s="939"/>
      <c r="MU196" s="939"/>
      <c r="MV196" s="939"/>
      <c r="MW196" s="939"/>
      <c r="MX196" s="939"/>
      <c r="MY196" s="939"/>
      <c r="MZ196" s="939"/>
      <c r="NA196" s="939"/>
      <c r="NB196" s="939"/>
      <c r="NC196" s="939"/>
      <c r="ND196" s="939"/>
      <c r="NE196" s="939"/>
      <c r="NF196" s="939"/>
      <c r="NG196" s="939"/>
      <c r="NH196" s="939"/>
      <c r="NI196" s="939"/>
      <c r="NJ196" s="939"/>
      <c r="NK196" s="939"/>
      <c r="NL196" s="939"/>
      <c r="NM196" s="939"/>
      <c r="NN196" s="939"/>
    </row>
    <row r="197" spans="1:378" s="926" customFormat="1" ht="18.5" collapsed="1">
      <c r="A197" s="986">
        <v>10</v>
      </c>
      <c r="B197" s="925" t="s">
        <v>1512</v>
      </c>
      <c r="C197" s="1026"/>
      <c r="E197" s="927"/>
      <c r="F197" s="981">
        <f>MIN(F198:F223)</f>
        <v>46157</v>
      </c>
      <c r="G197" s="981">
        <f>MAX(G198:G223)</f>
        <v>46290</v>
      </c>
      <c r="H197" s="928">
        <f>NETWORKDAYS(F197,G197)</f>
        <v>96</v>
      </c>
      <c r="I197" s="929">
        <f>SUMPRODUCT(H198:H223,I198:I223)/SUM(H198:H223)</f>
        <v>0</v>
      </c>
      <c r="J197" s="929">
        <f ca="1">_xlfn.LET(
  _xlpm.s,VALUE($F197),
  _xlpm.e,VALUE($G197),
  IF(OR(_xlpm.s="",_xlpm.e=""),"", IF(_xlpm.e&lt;=_xlpm.s, IF(TODAY()&gt;=_xlpm.e,1,0), MAX(0,MIN(1,(TODAY()-_xlpm.s)/(_xlpm.e-_xlpm.s)))))
)</f>
        <v>0</v>
      </c>
      <c r="K197" s="930">
        <f t="shared" si="64"/>
        <v>96</v>
      </c>
      <c r="L197" s="930"/>
      <c r="M197" s="930"/>
      <c r="N197" s="965"/>
      <c r="O197" s="931"/>
      <c r="P197" s="931"/>
      <c r="Q197" s="931"/>
      <c r="R197" s="931"/>
      <c r="S197" s="931"/>
      <c r="T197" s="931"/>
      <c r="U197" s="931"/>
      <c r="V197" s="931"/>
      <c r="W197" s="931"/>
      <c r="X197" s="931"/>
      <c r="Y197" s="931"/>
      <c r="Z197" s="931"/>
      <c r="AA197" s="931"/>
      <c r="AB197" s="931"/>
      <c r="AC197" s="931"/>
      <c r="AD197" s="931"/>
      <c r="AE197" s="931"/>
      <c r="AF197" s="931"/>
      <c r="AG197" s="931"/>
      <c r="AH197" s="931"/>
      <c r="AI197" s="931"/>
      <c r="AJ197" s="931"/>
      <c r="AK197" s="931"/>
      <c r="AL197" s="931"/>
      <c r="AM197" s="931"/>
      <c r="AN197" s="931"/>
      <c r="AO197" s="931"/>
      <c r="AP197" s="931"/>
      <c r="AQ197" s="931"/>
      <c r="AR197" s="931"/>
      <c r="AS197" s="931"/>
      <c r="AT197" s="931"/>
      <c r="AU197" s="931"/>
      <c r="AV197" s="931"/>
      <c r="AW197" s="931"/>
      <c r="AX197" s="931"/>
      <c r="AY197" s="931"/>
      <c r="AZ197" s="931"/>
      <c r="BA197" s="931"/>
      <c r="BB197" s="931"/>
      <c r="BC197" s="931"/>
      <c r="BD197" s="931"/>
      <c r="BE197" s="931"/>
      <c r="BF197" s="931"/>
      <c r="BG197" s="931"/>
      <c r="BH197" s="931"/>
      <c r="BI197" s="931"/>
      <c r="BJ197" s="931"/>
      <c r="BK197" s="931"/>
      <c r="BL197" s="931"/>
      <c r="BM197" s="931"/>
      <c r="BN197" s="931"/>
      <c r="BO197" s="931"/>
      <c r="BP197" s="931"/>
      <c r="BQ197" s="931"/>
      <c r="BR197" s="931"/>
    </row>
    <row r="198" spans="1:378" s="958" customFormat="1" ht="18.5" hidden="1" outlineLevel="1">
      <c r="A198" s="987" t="str">
        <f t="shared" si="60"/>
        <v>10.1</v>
      </c>
      <c r="B198" s="940" t="s">
        <v>642</v>
      </c>
      <c r="C198" s="1027"/>
      <c r="D198" s="941">
        <v>-2</v>
      </c>
      <c r="E198" s="935"/>
      <c r="F198" s="959">
        <f>F146</f>
        <v>46157</v>
      </c>
      <c r="G198" s="960">
        <f>IF(ISBLANK(F198)," - ",IF(H198=0,F198,WORKDAY.INTL(F198,H198,1,Data!$C$3:$C$57)))</f>
        <v>46160</v>
      </c>
      <c r="H198" s="936">
        <v>1</v>
      </c>
      <c r="I198" s="937">
        <v>0</v>
      </c>
      <c r="J198" s="937">
        <f t="shared" ref="J198:J222" ca="1" si="65">_xlfn.LET(
  _xlpm.s,VALUE($F198),
  _xlpm.e,VALUE($G198),
  IF(OR(_xlpm.s="",_xlpm.e=""),"", IF(_xlpm.e&lt;=_xlpm.s, IF(TODAY()&gt;=_xlpm.e,1,0), MAX(0,MIN(1,(TODAY()-_xlpm.s)/(_xlpm.e-_xlpm.s)))))
)</f>
        <v>0</v>
      </c>
      <c r="K198" s="938">
        <f t="shared" si="64"/>
        <v>2</v>
      </c>
      <c r="L198" s="955"/>
      <c r="M198" s="955"/>
      <c r="N198" s="968"/>
      <c r="O198" s="939"/>
      <c r="P198" s="939"/>
      <c r="Q198" s="939"/>
      <c r="R198" s="939"/>
      <c r="S198" s="939"/>
      <c r="T198" s="939"/>
      <c r="U198" s="939"/>
      <c r="V198" s="939"/>
      <c r="W198" s="939"/>
      <c r="X198" s="939"/>
      <c r="Y198" s="939"/>
      <c r="Z198" s="939"/>
      <c r="AA198" s="939"/>
      <c r="AB198" s="939"/>
      <c r="AC198" s="939"/>
      <c r="AD198" s="939"/>
      <c r="AE198" s="939"/>
      <c r="AF198" s="939"/>
      <c r="AG198" s="939"/>
      <c r="AH198" s="939"/>
      <c r="AI198" s="939"/>
      <c r="AJ198" s="939"/>
      <c r="AK198" s="939"/>
      <c r="AL198" s="939"/>
      <c r="AM198" s="939"/>
      <c r="AN198" s="939"/>
      <c r="AO198" s="939"/>
      <c r="AP198" s="939"/>
      <c r="AQ198" s="939"/>
      <c r="AR198" s="939"/>
      <c r="AS198" s="939"/>
      <c r="AT198" s="939"/>
      <c r="AU198" s="939"/>
      <c r="AV198" s="939"/>
      <c r="AW198" s="939"/>
      <c r="AX198" s="939"/>
      <c r="AY198" s="939"/>
      <c r="AZ198" s="939"/>
      <c r="BA198" s="939"/>
      <c r="BB198" s="939"/>
      <c r="BC198" s="939"/>
      <c r="BD198" s="939"/>
      <c r="BE198" s="939"/>
      <c r="BF198" s="939"/>
      <c r="BG198" s="939"/>
      <c r="BH198" s="939"/>
      <c r="BI198" s="939"/>
      <c r="BJ198" s="939"/>
      <c r="BK198" s="939"/>
      <c r="BL198" s="939"/>
      <c r="BM198" s="939"/>
      <c r="BN198" s="939"/>
      <c r="BO198" s="939"/>
      <c r="BP198" s="939"/>
      <c r="BQ198" s="939"/>
      <c r="BR198" s="939"/>
      <c r="BS198" s="939"/>
      <c r="BT198" s="939"/>
      <c r="BU198" s="939"/>
      <c r="BV198" s="939"/>
      <c r="BW198" s="939"/>
      <c r="BX198" s="939"/>
      <c r="BY198" s="939"/>
      <c r="BZ198" s="939"/>
      <c r="CA198" s="939"/>
      <c r="CB198" s="939"/>
      <c r="CC198" s="939"/>
      <c r="CD198" s="939"/>
      <c r="CE198" s="939"/>
      <c r="CF198" s="939"/>
      <c r="CG198" s="939"/>
      <c r="CH198" s="939"/>
      <c r="CI198" s="939"/>
      <c r="CJ198" s="939"/>
      <c r="CK198" s="939"/>
      <c r="CL198" s="939"/>
      <c r="CM198" s="939"/>
      <c r="CN198" s="939"/>
      <c r="CO198" s="939"/>
      <c r="CP198" s="939"/>
      <c r="CQ198" s="939"/>
      <c r="CR198" s="939"/>
      <c r="CS198" s="939"/>
      <c r="CT198" s="939"/>
      <c r="CU198" s="939"/>
      <c r="CV198" s="939"/>
      <c r="CW198" s="939"/>
      <c r="CX198" s="939"/>
      <c r="CY198" s="939"/>
      <c r="CZ198" s="939"/>
      <c r="DA198" s="939"/>
      <c r="DB198" s="939"/>
      <c r="DC198" s="939"/>
      <c r="DD198" s="939"/>
      <c r="DE198" s="939"/>
      <c r="DF198" s="939"/>
      <c r="DG198" s="939"/>
      <c r="DH198" s="939"/>
      <c r="DI198" s="939"/>
      <c r="DJ198" s="939"/>
      <c r="DK198" s="939"/>
      <c r="DL198" s="939"/>
      <c r="DM198" s="939"/>
      <c r="DN198" s="939"/>
      <c r="DO198" s="939"/>
      <c r="DP198" s="939"/>
      <c r="DQ198" s="939"/>
      <c r="DR198" s="939"/>
      <c r="DS198" s="939"/>
      <c r="DT198" s="939"/>
      <c r="DU198" s="939"/>
      <c r="DV198" s="939"/>
      <c r="DW198" s="939"/>
      <c r="DX198" s="939"/>
      <c r="DY198" s="939"/>
      <c r="DZ198" s="939"/>
      <c r="EA198" s="939"/>
      <c r="EB198" s="939"/>
      <c r="EC198" s="939"/>
      <c r="ED198" s="939"/>
      <c r="EE198" s="939"/>
      <c r="EF198" s="939"/>
      <c r="EG198" s="939"/>
      <c r="EH198" s="939"/>
      <c r="EI198" s="939"/>
      <c r="EJ198" s="939"/>
      <c r="EK198" s="939"/>
      <c r="EL198" s="939"/>
      <c r="EM198" s="939"/>
      <c r="EN198" s="939"/>
      <c r="EO198" s="939"/>
      <c r="EP198" s="939"/>
      <c r="EQ198" s="939"/>
      <c r="ER198" s="939"/>
      <c r="ES198" s="939"/>
      <c r="ET198" s="939"/>
      <c r="EU198" s="939"/>
      <c r="EV198" s="939"/>
      <c r="EW198" s="939"/>
      <c r="EX198" s="939"/>
      <c r="EY198" s="939"/>
      <c r="EZ198" s="939"/>
      <c r="FA198" s="939"/>
      <c r="FB198" s="939"/>
      <c r="FC198" s="939"/>
      <c r="FD198" s="939"/>
      <c r="FE198" s="939"/>
      <c r="FF198" s="939"/>
      <c r="FG198" s="939"/>
      <c r="FH198" s="939"/>
      <c r="FI198" s="939"/>
      <c r="FJ198" s="939"/>
      <c r="FK198" s="939"/>
      <c r="FL198" s="939"/>
      <c r="FM198" s="939"/>
      <c r="FN198" s="939"/>
      <c r="FO198" s="939"/>
      <c r="FP198" s="939"/>
      <c r="FQ198" s="939"/>
      <c r="FR198" s="939"/>
      <c r="FS198" s="939"/>
      <c r="FT198" s="939"/>
      <c r="FU198" s="939"/>
      <c r="FV198" s="939"/>
      <c r="FW198" s="939"/>
      <c r="FX198" s="939"/>
      <c r="FY198" s="939"/>
      <c r="FZ198" s="939"/>
      <c r="GA198" s="939"/>
      <c r="GB198" s="939"/>
      <c r="GC198" s="939"/>
      <c r="GD198" s="939"/>
      <c r="GE198" s="939"/>
      <c r="GF198" s="939"/>
      <c r="GG198" s="939"/>
      <c r="GH198" s="939"/>
      <c r="GI198" s="939"/>
      <c r="GJ198" s="939"/>
      <c r="GK198" s="939"/>
      <c r="GL198" s="939"/>
      <c r="GM198" s="939"/>
      <c r="GN198" s="939"/>
      <c r="GO198" s="939"/>
      <c r="GP198" s="939"/>
      <c r="GQ198" s="939"/>
      <c r="GR198" s="939"/>
      <c r="GS198" s="939"/>
      <c r="GT198" s="939"/>
      <c r="GU198" s="939"/>
      <c r="GV198" s="939"/>
      <c r="GW198" s="939"/>
      <c r="GX198" s="939"/>
      <c r="GY198" s="939"/>
      <c r="GZ198" s="939"/>
      <c r="HA198" s="939"/>
      <c r="HB198" s="939"/>
      <c r="HC198" s="939"/>
      <c r="HD198" s="939"/>
      <c r="HE198" s="939"/>
      <c r="HF198" s="939"/>
      <c r="HG198" s="939"/>
      <c r="HH198" s="939"/>
      <c r="HI198" s="939"/>
      <c r="HJ198" s="939"/>
      <c r="HK198" s="939"/>
      <c r="HL198" s="939"/>
      <c r="HM198" s="939"/>
      <c r="HN198" s="939"/>
      <c r="HO198" s="939"/>
      <c r="HP198" s="939"/>
      <c r="HQ198" s="939"/>
      <c r="HR198" s="939"/>
      <c r="HS198" s="939"/>
      <c r="HT198" s="939"/>
      <c r="HU198" s="939"/>
      <c r="HV198" s="939"/>
      <c r="HW198" s="939"/>
      <c r="HX198" s="939"/>
      <c r="HY198" s="939"/>
      <c r="HZ198" s="939"/>
      <c r="IA198" s="939"/>
      <c r="IB198" s="939"/>
      <c r="IC198" s="939"/>
      <c r="ID198" s="939"/>
      <c r="IE198" s="939"/>
      <c r="IF198" s="939"/>
      <c r="IG198" s="939"/>
      <c r="IH198" s="939"/>
      <c r="II198" s="939"/>
      <c r="IJ198" s="939"/>
      <c r="IK198" s="939"/>
      <c r="IL198" s="939"/>
      <c r="IM198" s="939"/>
      <c r="IN198" s="939"/>
      <c r="IO198" s="939"/>
      <c r="IP198" s="939"/>
      <c r="IQ198" s="939"/>
      <c r="IR198" s="939"/>
      <c r="IS198" s="939"/>
      <c r="IT198" s="939"/>
      <c r="IU198" s="939"/>
      <c r="IV198" s="939"/>
      <c r="IW198" s="939"/>
      <c r="IX198" s="939"/>
      <c r="IY198" s="939"/>
      <c r="IZ198" s="939"/>
      <c r="JA198" s="939"/>
      <c r="JB198" s="939"/>
      <c r="JC198" s="939"/>
      <c r="JD198" s="939"/>
      <c r="JE198" s="939"/>
      <c r="JF198" s="939"/>
      <c r="JG198" s="939"/>
      <c r="JH198" s="939"/>
      <c r="JI198" s="939"/>
      <c r="JJ198" s="939"/>
      <c r="JK198" s="939"/>
      <c r="JL198" s="939"/>
      <c r="JM198" s="939"/>
      <c r="JN198" s="939"/>
      <c r="JO198" s="939"/>
      <c r="JP198" s="939"/>
      <c r="JQ198" s="939"/>
      <c r="JR198" s="939"/>
      <c r="JS198" s="939"/>
      <c r="JT198" s="939"/>
      <c r="JU198" s="939"/>
      <c r="JV198" s="939"/>
      <c r="JW198" s="939"/>
      <c r="JX198" s="939"/>
      <c r="JY198" s="939"/>
      <c r="JZ198" s="939"/>
      <c r="KA198" s="939"/>
      <c r="KB198" s="939"/>
      <c r="KC198" s="939"/>
      <c r="KD198" s="939"/>
      <c r="KE198" s="939"/>
      <c r="KF198" s="939"/>
      <c r="KG198" s="939"/>
      <c r="KH198" s="939"/>
      <c r="KI198" s="939"/>
      <c r="KJ198" s="939"/>
      <c r="KK198" s="939"/>
      <c r="KL198" s="939"/>
      <c r="KM198" s="939"/>
      <c r="KN198" s="939"/>
      <c r="KO198" s="939"/>
      <c r="KP198" s="939"/>
      <c r="KQ198" s="939"/>
      <c r="KR198" s="939"/>
      <c r="KS198" s="939"/>
      <c r="KT198" s="939"/>
      <c r="KU198" s="939"/>
      <c r="KV198" s="939"/>
      <c r="KW198" s="939"/>
      <c r="KX198" s="939"/>
      <c r="KY198" s="939"/>
      <c r="KZ198" s="939"/>
      <c r="LA198" s="939"/>
      <c r="LB198" s="939"/>
      <c r="LC198" s="939"/>
      <c r="LD198" s="939"/>
      <c r="LE198" s="939"/>
      <c r="LF198" s="939"/>
      <c r="LG198" s="939"/>
      <c r="LH198" s="939"/>
      <c r="LI198" s="939"/>
      <c r="LJ198" s="939"/>
      <c r="LK198" s="939"/>
      <c r="LL198" s="939"/>
      <c r="LM198" s="939"/>
      <c r="LN198" s="939"/>
      <c r="LO198" s="939"/>
      <c r="LP198" s="939"/>
      <c r="LQ198" s="939"/>
      <c r="LR198" s="939"/>
      <c r="LS198" s="939"/>
      <c r="LT198" s="939"/>
      <c r="LU198" s="939"/>
      <c r="LV198" s="939"/>
      <c r="LW198" s="939"/>
      <c r="LX198" s="939"/>
      <c r="LY198" s="939"/>
      <c r="LZ198" s="939"/>
      <c r="MA198" s="939"/>
      <c r="MB198" s="939"/>
      <c r="MC198" s="939"/>
      <c r="MD198" s="939"/>
      <c r="ME198" s="939"/>
      <c r="MF198" s="939"/>
      <c r="MG198" s="939"/>
      <c r="MH198" s="939"/>
      <c r="MI198" s="939"/>
      <c r="MJ198" s="939"/>
      <c r="MK198" s="939"/>
      <c r="ML198" s="939"/>
      <c r="MM198" s="939"/>
      <c r="MN198" s="939"/>
      <c r="MO198" s="939"/>
      <c r="MP198" s="939"/>
      <c r="MQ198" s="939"/>
      <c r="MR198" s="939"/>
      <c r="MS198" s="939"/>
      <c r="MT198" s="939"/>
      <c r="MU198" s="939"/>
      <c r="MV198" s="939"/>
      <c r="MW198" s="939"/>
      <c r="MX198" s="939"/>
      <c r="MY198" s="939"/>
      <c r="MZ198" s="939"/>
      <c r="NA198" s="939"/>
      <c r="NB198" s="939"/>
      <c r="NC198" s="939"/>
      <c r="ND198" s="939"/>
      <c r="NE198" s="939"/>
      <c r="NF198" s="939"/>
      <c r="NG198" s="939"/>
      <c r="NH198" s="939"/>
      <c r="NI198" s="939"/>
      <c r="NJ198" s="939"/>
      <c r="NK198" s="939"/>
      <c r="NL198" s="939"/>
      <c r="NM198" s="939"/>
      <c r="NN198" s="939"/>
    </row>
    <row r="199" spans="1:378" s="958" customFormat="1" ht="18.5" hidden="1" outlineLevel="1">
      <c r="A199" s="987" t="str">
        <f t="shared" si="60"/>
        <v>10.2</v>
      </c>
      <c r="B199" s="940" t="s">
        <v>699</v>
      </c>
      <c r="C199" s="1027"/>
      <c r="D199" s="941"/>
      <c r="E199" s="935"/>
      <c r="F199" s="959">
        <f>G198</f>
        <v>46160</v>
      </c>
      <c r="G199" s="960">
        <f>IF(ISBLANK(F199)," - ",IF(H199=0,F199,WORKDAY.INTL(F199,H199,1,Data!$C$3:$C$57)))</f>
        <v>46161</v>
      </c>
      <c r="H199" s="936">
        <v>1</v>
      </c>
      <c r="I199" s="937">
        <v>0</v>
      </c>
      <c r="J199" s="937">
        <f t="shared" ca="1" si="65"/>
        <v>0</v>
      </c>
      <c r="K199" s="938"/>
      <c r="L199" s="955"/>
      <c r="M199" s="955"/>
      <c r="N199" s="968"/>
      <c r="O199" s="939"/>
      <c r="P199" s="939"/>
      <c r="Q199" s="939"/>
      <c r="R199" s="939"/>
      <c r="S199" s="939"/>
      <c r="T199" s="939"/>
      <c r="U199" s="939"/>
      <c r="V199" s="939"/>
      <c r="W199" s="939"/>
      <c r="X199" s="939"/>
      <c r="Y199" s="939"/>
      <c r="Z199" s="939"/>
      <c r="AA199" s="939"/>
      <c r="AB199" s="939"/>
      <c r="AC199" s="939"/>
      <c r="AD199" s="939"/>
      <c r="AE199" s="939"/>
      <c r="AF199" s="939"/>
      <c r="AG199" s="939"/>
      <c r="AH199" s="939"/>
      <c r="AI199" s="939"/>
      <c r="AJ199" s="939"/>
      <c r="AK199" s="939"/>
      <c r="AL199" s="939"/>
      <c r="AM199" s="939"/>
      <c r="AN199" s="939"/>
      <c r="AO199" s="939"/>
      <c r="AP199" s="939"/>
      <c r="AQ199" s="939"/>
      <c r="AR199" s="939"/>
      <c r="AS199" s="939"/>
      <c r="AT199" s="939"/>
      <c r="AU199" s="939"/>
      <c r="AV199" s="939"/>
      <c r="AW199" s="939"/>
      <c r="AX199" s="939"/>
      <c r="AY199" s="939"/>
      <c r="AZ199" s="939"/>
      <c r="BA199" s="939"/>
      <c r="BB199" s="939"/>
      <c r="BC199" s="939"/>
      <c r="BD199" s="939"/>
      <c r="BE199" s="939"/>
      <c r="BF199" s="939"/>
      <c r="BG199" s="939"/>
      <c r="BH199" s="939"/>
      <c r="BI199" s="939"/>
      <c r="BJ199" s="939"/>
      <c r="BK199" s="939"/>
      <c r="BL199" s="939"/>
      <c r="BM199" s="939"/>
      <c r="BN199" s="939"/>
      <c r="BO199" s="939"/>
      <c r="BP199" s="939"/>
      <c r="BQ199" s="939"/>
      <c r="BR199" s="939"/>
      <c r="BS199" s="939"/>
      <c r="BT199" s="939"/>
      <c r="BU199" s="939"/>
      <c r="BV199" s="939"/>
      <c r="BW199" s="939"/>
      <c r="BX199" s="939"/>
      <c r="BY199" s="939"/>
      <c r="BZ199" s="939"/>
      <c r="CA199" s="939"/>
      <c r="CB199" s="939"/>
      <c r="CC199" s="939"/>
      <c r="CD199" s="939"/>
      <c r="CE199" s="939"/>
      <c r="CF199" s="939"/>
      <c r="CG199" s="939"/>
      <c r="CH199" s="939"/>
      <c r="CI199" s="939"/>
      <c r="CJ199" s="939"/>
      <c r="CK199" s="939"/>
      <c r="CL199" s="939"/>
      <c r="CM199" s="939"/>
      <c r="CN199" s="939"/>
      <c r="CO199" s="939"/>
      <c r="CP199" s="939"/>
      <c r="CQ199" s="939"/>
      <c r="CR199" s="939"/>
      <c r="CS199" s="939"/>
      <c r="CT199" s="939"/>
      <c r="CU199" s="939"/>
      <c r="CV199" s="939"/>
      <c r="CW199" s="939"/>
      <c r="CX199" s="939"/>
      <c r="CY199" s="939"/>
      <c r="CZ199" s="939"/>
      <c r="DA199" s="939"/>
      <c r="DB199" s="939"/>
      <c r="DC199" s="939"/>
      <c r="DD199" s="939"/>
      <c r="DE199" s="939"/>
      <c r="DF199" s="939"/>
      <c r="DG199" s="939"/>
      <c r="DH199" s="939"/>
      <c r="DI199" s="939"/>
      <c r="DJ199" s="939"/>
      <c r="DK199" s="939"/>
      <c r="DL199" s="939"/>
      <c r="DM199" s="939"/>
      <c r="DN199" s="939"/>
      <c r="DO199" s="939"/>
      <c r="DP199" s="939"/>
      <c r="DQ199" s="939"/>
      <c r="DR199" s="939"/>
      <c r="DS199" s="939"/>
      <c r="DT199" s="939"/>
      <c r="DU199" s="939"/>
      <c r="DV199" s="939"/>
      <c r="DW199" s="939"/>
      <c r="DX199" s="939"/>
      <c r="DY199" s="939"/>
      <c r="DZ199" s="939"/>
      <c r="EA199" s="939"/>
      <c r="EB199" s="939"/>
      <c r="EC199" s="939"/>
      <c r="ED199" s="939"/>
      <c r="EE199" s="939"/>
      <c r="EF199" s="939"/>
      <c r="EG199" s="939"/>
      <c r="EH199" s="939"/>
      <c r="EI199" s="939"/>
      <c r="EJ199" s="939"/>
      <c r="EK199" s="939"/>
      <c r="EL199" s="939"/>
      <c r="EM199" s="939"/>
      <c r="EN199" s="939"/>
      <c r="EO199" s="939"/>
      <c r="EP199" s="939"/>
      <c r="EQ199" s="939"/>
      <c r="ER199" s="939"/>
      <c r="ES199" s="939"/>
      <c r="ET199" s="939"/>
      <c r="EU199" s="939"/>
      <c r="EV199" s="939"/>
      <c r="EW199" s="939"/>
      <c r="EX199" s="939"/>
      <c r="EY199" s="939"/>
      <c r="EZ199" s="939"/>
      <c r="FA199" s="939"/>
      <c r="FB199" s="939"/>
      <c r="FC199" s="939"/>
      <c r="FD199" s="939"/>
      <c r="FE199" s="939"/>
      <c r="FF199" s="939"/>
      <c r="FG199" s="939"/>
      <c r="FH199" s="939"/>
      <c r="FI199" s="939"/>
      <c r="FJ199" s="939"/>
      <c r="FK199" s="939"/>
      <c r="FL199" s="939"/>
      <c r="FM199" s="939"/>
      <c r="FN199" s="939"/>
      <c r="FO199" s="939"/>
      <c r="FP199" s="939"/>
      <c r="FQ199" s="939"/>
      <c r="FR199" s="939"/>
      <c r="FS199" s="939"/>
      <c r="FT199" s="939"/>
      <c r="FU199" s="939"/>
      <c r="FV199" s="939"/>
      <c r="FW199" s="939"/>
      <c r="FX199" s="939"/>
      <c r="FY199" s="939"/>
      <c r="FZ199" s="939"/>
      <c r="GA199" s="939"/>
      <c r="GB199" s="939"/>
      <c r="GC199" s="939"/>
      <c r="GD199" s="939"/>
      <c r="GE199" s="939"/>
      <c r="GF199" s="939"/>
      <c r="GG199" s="939"/>
      <c r="GH199" s="939"/>
      <c r="GI199" s="939"/>
      <c r="GJ199" s="939"/>
      <c r="GK199" s="939"/>
      <c r="GL199" s="939"/>
      <c r="GM199" s="939"/>
      <c r="GN199" s="939"/>
      <c r="GO199" s="939"/>
      <c r="GP199" s="939"/>
      <c r="GQ199" s="939"/>
      <c r="GR199" s="939"/>
      <c r="GS199" s="939"/>
      <c r="GT199" s="939"/>
      <c r="GU199" s="939"/>
      <c r="GV199" s="939"/>
      <c r="GW199" s="939"/>
      <c r="GX199" s="939"/>
      <c r="GY199" s="939"/>
      <c r="GZ199" s="939"/>
      <c r="HA199" s="939"/>
      <c r="HB199" s="939"/>
      <c r="HC199" s="939"/>
      <c r="HD199" s="939"/>
      <c r="HE199" s="939"/>
      <c r="HF199" s="939"/>
      <c r="HG199" s="939"/>
      <c r="HH199" s="939"/>
      <c r="HI199" s="939"/>
      <c r="HJ199" s="939"/>
      <c r="HK199" s="939"/>
      <c r="HL199" s="939"/>
      <c r="HM199" s="939"/>
      <c r="HN199" s="939"/>
      <c r="HO199" s="939"/>
      <c r="HP199" s="939"/>
      <c r="HQ199" s="939"/>
      <c r="HR199" s="939"/>
      <c r="HS199" s="939"/>
      <c r="HT199" s="939"/>
      <c r="HU199" s="939"/>
      <c r="HV199" s="939"/>
      <c r="HW199" s="939"/>
      <c r="HX199" s="939"/>
      <c r="HY199" s="939"/>
      <c r="HZ199" s="939"/>
      <c r="IA199" s="939"/>
      <c r="IB199" s="939"/>
      <c r="IC199" s="939"/>
      <c r="ID199" s="939"/>
      <c r="IE199" s="939"/>
      <c r="IF199" s="939"/>
      <c r="IG199" s="939"/>
      <c r="IH199" s="939"/>
      <c r="II199" s="939"/>
      <c r="IJ199" s="939"/>
      <c r="IK199" s="939"/>
      <c r="IL199" s="939"/>
      <c r="IM199" s="939"/>
      <c r="IN199" s="939"/>
      <c r="IO199" s="939"/>
      <c r="IP199" s="939"/>
      <c r="IQ199" s="939"/>
      <c r="IR199" s="939"/>
      <c r="IS199" s="939"/>
      <c r="IT199" s="939"/>
      <c r="IU199" s="939"/>
      <c r="IV199" s="939"/>
      <c r="IW199" s="939"/>
      <c r="IX199" s="939"/>
      <c r="IY199" s="939"/>
      <c r="IZ199" s="939"/>
      <c r="JA199" s="939"/>
      <c r="JB199" s="939"/>
      <c r="JC199" s="939"/>
      <c r="JD199" s="939"/>
      <c r="JE199" s="939"/>
      <c r="JF199" s="939"/>
      <c r="JG199" s="939"/>
      <c r="JH199" s="939"/>
      <c r="JI199" s="939"/>
      <c r="JJ199" s="939"/>
      <c r="JK199" s="939"/>
      <c r="JL199" s="939"/>
      <c r="JM199" s="939"/>
      <c r="JN199" s="939"/>
      <c r="JO199" s="939"/>
      <c r="JP199" s="939"/>
      <c r="JQ199" s="939"/>
      <c r="JR199" s="939"/>
      <c r="JS199" s="939"/>
      <c r="JT199" s="939"/>
      <c r="JU199" s="939"/>
      <c r="JV199" s="939"/>
      <c r="JW199" s="939"/>
      <c r="JX199" s="939"/>
      <c r="JY199" s="939"/>
      <c r="JZ199" s="939"/>
      <c r="KA199" s="939"/>
      <c r="KB199" s="939"/>
      <c r="KC199" s="939"/>
      <c r="KD199" s="939"/>
      <c r="KE199" s="939"/>
      <c r="KF199" s="939"/>
      <c r="KG199" s="939"/>
      <c r="KH199" s="939"/>
      <c r="KI199" s="939"/>
      <c r="KJ199" s="939"/>
      <c r="KK199" s="939"/>
      <c r="KL199" s="939"/>
      <c r="KM199" s="939"/>
      <c r="KN199" s="939"/>
      <c r="KO199" s="939"/>
      <c r="KP199" s="939"/>
      <c r="KQ199" s="939"/>
      <c r="KR199" s="939"/>
      <c r="KS199" s="939"/>
      <c r="KT199" s="939"/>
      <c r="KU199" s="939"/>
      <c r="KV199" s="939"/>
      <c r="KW199" s="939"/>
      <c r="KX199" s="939"/>
      <c r="KY199" s="939"/>
      <c r="KZ199" s="939"/>
      <c r="LA199" s="939"/>
      <c r="LB199" s="939"/>
      <c r="LC199" s="939"/>
      <c r="LD199" s="939"/>
      <c r="LE199" s="939"/>
      <c r="LF199" s="939"/>
      <c r="LG199" s="939"/>
      <c r="LH199" s="939"/>
      <c r="LI199" s="939"/>
      <c r="LJ199" s="939"/>
      <c r="LK199" s="939"/>
      <c r="LL199" s="939"/>
      <c r="LM199" s="939"/>
      <c r="LN199" s="939"/>
      <c r="LO199" s="939"/>
      <c r="LP199" s="939"/>
      <c r="LQ199" s="939"/>
      <c r="LR199" s="939"/>
      <c r="LS199" s="939"/>
      <c r="LT199" s="939"/>
      <c r="LU199" s="939"/>
      <c r="LV199" s="939"/>
      <c r="LW199" s="939"/>
      <c r="LX199" s="939"/>
      <c r="LY199" s="939"/>
      <c r="LZ199" s="939"/>
      <c r="MA199" s="939"/>
      <c r="MB199" s="939"/>
      <c r="MC199" s="939"/>
      <c r="MD199" s="939"/>
      <c r="ME199" s="939"/>
      <c r="MF199" s="939"/>
      <c r="MG199" s="939"/>
      <c r="MH199" s="939"/>
      <c r="MI199" s="939"/>
      <c r="MJ199" s="939"/>
      <c r="MK199" s="939"/>
      <c r="ML199" s="939"/>
      <c r="MM199" s="939"/>
      <c r="MN199" s="939"/>
      <c r="MO199" s="939"/>
      <c r="MP199" s="939"/>
      <c r="MQ199" s="939"/>
      <c r="MR199" s="939"/>
      <c r="MS199" s="939"/>
      <c r="MT199" s="939"/>
      <c r="MU199" s="939"/>
      <c r="MV199" s="939"/>
      <c r="MW199" s="939"/>
      <c r="MX199" s="939"/>
      <c r="MY199" s="939"/>
      <c r="MZ199" s="939"/>
      <c r="NA199" s="939"/>
      <c r="NB199" s="939"/>
      <c r="NC199" s="939"/>
      <c r="ND199" s="939"/>
      <c r="NE199" s="939"/>
      <c r="NF199" s="939"/>
      <c r="NG199" s="939"/>
      <c r="NH199" s="939"/>
      <c r="NI199" s="939"/>
      <c r="NJ199" s="939"/>
      <c r="NK199" s="939"/>
      <c r="NL199" s="939"/>
      <c r="NM199" s="939"/>
      <c r="NN199" s="939"/>
    </row>
    <row r="200" spans="1:378" s="958" customFormat="1" ht="18.5" hidden="1" outlineLevel="1">
      <c r="A200" s="987" t="str">
        <f t="shared" si="60"/>
        <v>10.3</v>
      </c>
      <c r="B200" s="940" t="s">
        <v>700</v>
      </c>
      <c r="C200" s="1027"/>
      <c r="D200" s="941"/>
      <c r="E200" s="935"/>
      <c r="F200" s="959">
        <f>G199</f>
        <v>46161</v>
      </c>
      <c r="G200" s="960">
        <f>IF(ISBLANK(F200)," - ",IF(H200=0,F200,WORKDAY.INTL(F200,H200,1,Data!$C$3:$C$57)))</f>
        <v>46162</v>
      </c>
      <c r="H200" s="936">
        <v>1</v>
      </c>
      <c r="I200" s="937">
        <v>0</v>
      </c>
      <c r="J200" s="937">
        <f t="shared" ca="1" si="65"/>
        <v>0</v>
      </c>
      <c r="K200" s="938"/>
      <c r="L200" s="955"/>
      <c r="M200" s="955"/>
      <c r="N200" s="968"/>
      <c r="O200" s="939"/>
      <c r="P200" s="939"/>
      <c r="Q200" s="939"/>
      <c r="R200" s="939"/>
      <c r="S200" s="939"/>
      <c r="T200" s="939"/>
      <c r="U200" s="939"/>
      <c r="V200" s="939"/>
      <c r="W200" s="939"/>
      <c r="X200" s="939"/>
      <c r="Y200" s="939"/>
      <c r="Z200" s="939"/>
      <c r="AA200" s="939"/>
      <c r="AB200" s="939"/>
      <c r="AC200" s="939"/>
      <c r="AD200" s="939"/>
      <c r="AE200" s="939"/>
      <c r="AF200" s="939"/>
      <c r="AG200" s="939"/>
      <c r="AH200" s="939"/>
      <c r="AI200" s="939"/>
      <c r="AJ200" s="939"/>
      <c r="AK200" s="939"/>
      <c r="AL200" s="939"/>
      <c r="AM200" s="939"/>
      <c r="AN200" s="939"/>
      <c r="AO200" s="939"/>
      <c r="AP200" s="939"/>
      <c r="AQ200" s="939"/>
      <c r="AR200" s="939"/>
      <c r="AS200" s="939"/>
      <c r="AT200" s="939"/>
      <c r="AU200" s="939"/>
      <c r="AV200" s="939"/>
      <c r="AW200" s="939"/>
      <c r="AX200" s="939"/>
      <c r="AY200" s="939"/>
      <c r="AZ200" s="939"/>
      <c r="BA200" s="939"/>
      <c r="BB200" s="939"/>
      <c r="BC200" s="939"/>
      <c r="BD200" s="939"/>
      <c r="BE200" s="939"/>
      <c r="BF200" s="939"/>
      <c r="BG200" s="939"/>
      <c r="BH200" s="939"/>
      <c r="BI200" s="939"/>
      <c r="BJ200" s="939"/>
      <c r="BK200" s="939"/>
      <c r="BL200" s="939"/>
      <c r="BM200" s="939"/>
      <c r="BN200" s="939"/>
      <c r="BO200" s="939"/>
      <c r="BP200" s="939"/>
      <c r="BQ200" s="939"/>
      <c r="BR200" s="939"/>
      <c r="BS200" s="939"/>
      <c r="BT200" s="939"/>
      <c r="BU200" s="939"/>
      <c r="BV200" s="939"/>
      <c r="BW200" s="939"/>
      <c r="BX200" s="939"/>
      <c r="BY200" s="939"/>
      <c r="BZ200" s="939"/>
      <c r="CA200" s="939"/>
      <c r="CB200" s="939"/>
      <c r="CC200" s="939"/>
      <c r="CD200" s="939"/>
      <c r="CE200" s="939"/>
      <c r="CF200" s="939"/>
      <c r="CG200" s="939"/>
      <c r="CH200" s="939"/>
      <c r="CI200" s="939"/>
      <c r="CJ200" s="939"/>
      <c r="CK200" s="939"/>
      <c r="CL200" s="939"/>
      <c r="CM200" s="939"/>
      <c r="CN200" s="939"/>
      <c r="CO200" s="939"/>
      <c r="CP200" s="939"/>
      <c r="CQ200" s="939"/>
      <c r="CR200" s="939"/>
      <c r="CS200" s="939"/>
      <c r="CT200" s="939"/>
      <c r="CU200" s="939"/>
      <c r="CV200" s="939"/>
      <c r="CW200" s="939"/>
      <c r="CX200" s="939"/>
      <c r="CY200" s="939"/>
      <c r="CZ200" s="939"/>
      <c r="DA200" s="939"/>
      <c r="DB200" s="939"/>
      <c r="DC200" s="939"/>
      <c r="DD200" s="939"/>
      <c r="DE200" s="939"/>
      <c r="DF200" s="939"/>
      <c r="DG200" s="939"/>
      <c r="DH200" s="939"/>
      <c r="DI200" s="939"/>
      <c r="DJ200" s="939"/>
      <c r="DK200" s="939"/>
      <c r="DL200" s="939"/>
      <c r="DM200" s="939"/>
      <c r="DN200" s="939"/>
      <c r="DO200" s="939"/>
      <c r="DP200" s="939"/>
      <c r="DQ200" s="939"/>
      <c r="DR200" s="939"/>
      <c r="DS200" s="939"/>
      <c r="DT200" s="939"/>
      <c r="DU200" s="939"/>
      <c r="DV200" s="939"/>
      <c r="DW200" s="939"/>
      <c r="DX200" s="939"/>
      <c r="DY200" s="939"/>
      <c r="DZ200" s="939"/>
      <c r="EA200" s="939"/>
      <c r="EB200" s="939"/>
      <c r="EC200" s="939"/>
      <c r="ED200" s="939"/>
      <c r="EE200" s="939"/>
      <c r="EF200" s="939"/>
      <c r="EG200" s="939"/>
      <c r="EH200" s="939"/>
      <c r="EI200" s="939"/>
      <c r="EJ200" s="939"/>
      <c r="EK200" s="939"/>
      <c r="EL200" s="939"/>
      <c r="EM200" s="939"/>
      <c r="EN200" s="939"/>
      <c r="EO200" s="939"/>
      <c r="EP200" s="939"/>
      <c r="EQ200" s="939"/>
      <c r="ER200" s="939"/>
      <c r="ES200" s="939"/>
      <c r="ET200" s="939"/>
      <c r="EU200" s="939"/>
      <c r="EV200" s="939"/>
      <c r="EW200" s="939"/>
      <c r="EX200" s="939"/>
      <c r="EY200" s="939"/>
      <c r="EZ200" s="939"/>
      <c r="FA200" s="939"/>
      <c r="FB200" s="939"/>
      <c r="FC200" s="939"/>
      <c r="FD200" s="939"/>
      <c r="FE200" s="939"/>
      <c r="FF200" s="939"/>
      <c r="FG200" s="939"/>
      <c r="FH200" s="939"/>
      <c r="FI200" s="939"/>
      <c r="FJ200" s="939"/>
      <c r="FK200" s="939"/>
      <c r="FL200" s="939"/>
      <c r="FM200" s="939"/>
      <c r="FN200" s="939"/>
      <c r="FO200" s="939"/>
      <c r="FP200" s="939"/>
      <c r="FQ200" s="939"/>
      <c r="FR200" s="939"/>
      <c r="FS200" s="939"/>
      <c r="FT200" s="939"/>
      <c r="FU200" s="939"/>
      <c r="FV200" s="939"/>
      <c r="FW200" s="939"/>
      <c r="FX200" s="939"/>
      <c r="FY200" s="939"/>
      <c r="FZ200" s="939"/>
      <c r="GA200" s="939"/>
      <c r="GB200" s="939"/>
      <c r="GC200" s="939"/>
      <c r="GD200" s="939"/>
      <c r="GE200" s="939"/>
      <c r="GF200" s="939"/>
      <c r="GG200" s="939"/>
      <c r="GH200" s="939"/>
      <c r="GI200" s="939"/>
      <c r="GJ200" s="939"/>
      <c r="GK200" s="939"/>
      <c r="GL200" s="939"/>
      <c r="GM200" s="939"/>
      <c r="GN200" s="939"/>
      <c r="GO200" s="939"/>
      <c r="GP200" s="939"/>
      <c r="GQ200" s="939"/>
      <c r="GR200" s="939"/>
      <c r="GS200" s="939"/>
      <c r="GT200" s="939"/>
      <c r="GU200" s="939"/>
      <c r="GV200" s="939"/>
      <c r="GW200" s="939"/>
      <c r="GX200" s="939"/>
      <c r="GY200" s="939"/>
      <c r="GZ200" s="939"/>
      <c r="HA200" s="939"/>
      <c r="HB200" s="939"/>
      <c r="HC200" s="939"/>
      <c r="HD200" s="939"/>
      <c r="HE200" s="939"/>
      <c r="HF200" s="939"/>
      <c r="HG200" s="939"/>
      <c r="HH200" s="939"/>
      <c r="HI200" s="939"/>
      <c r="HJ200" s="939"/>
      <c r="HK200" s="939"/>
      <c r="HL200" s="939"/>
      <c r="HM200" s="939"/>
      <c r="HN200" s="939"/>
      <c r="HO200" s="939"/>
      <c r="HP200" s="939"/>
      <c r="HQ200" s="939"/>
      <c r="HR200" s="939"/>
      <c r="HS200" s="939"/>
      <c r="HT200" s="939"/>
      <c r="HU200" s="939"/>
      <c r="HV200" s="939"/>
      <c r="HW200" s="939"/>
      <c r="HX200" s="939"/>
      <c r="HY200" s="939"/>
      <c r="HZ200" s="939"/>
      <c r="IA200" s="939"/>
      <c r="IB200" s="939"/>
      <c r="IC200" s="939"/>
      <c r="ID200" s="939"/>
      <c r="IE200" s="939"/>
      <c r="IF200" s="939"/>
      <c r="IG200" s="939"/>
      <c r="IH200" s="939"/>
      <c r="II200" s="939"/>
      <c r="IJ200" s="939"/>
      <c r="IK200" s="939"/>
      <c r="IL200" s="939"/>
      <c r="IM200" s="939"/>
      <c r="IN200" s="939"/>
      <c r="IO200" s="939"/>
      <c r="IP200" s="939"/>
      <c r="IQ200" s="939"/>
      <c r="IR200" s="939"/>
      <c r="IS200" s="939"/>
      <c r="IT200" s="939"/>
      <c r="IU200" s="939"/>
      <c r="IV200" s="939"/>
      <c r="IW200" s="939"/>
      <c r="IX200" s="939"/>
      <c r="IY200" s="939"/>
      <c r="IZ200" s="939"/>
      <c r="JA200" s="939"/>
      <c r="JB200" s="939"/>
      <c r="JC200" s="939"/>
      <c r="JD200" s="939"/>
      <c r="JE200" s="939"/>
      <c r="JF200" s="939"/>
      <c r="JG200" s="939"/>
      <c r="JH200" s="939"/>
      <c r="JI200" s="939"/>
      <c r="JJ200" s="939"/>
      <c r="JK200" s="939"/>
      <c r="JL200" s="939"/>
      <c r="JM200" s="939"/>
      <c r="JN200" s="939"/>
      <c r="JO200" s="939"/>
      <c r="JP200" s="939"/>
      <c r="JQ200" s="939"/>
      <c r="JR200" s="939"/>
      <c r="JS200" s="939"/>
      <c r="JT200" s="939"/>
      <c r="JU200" s="939"/>
      <c r="JV200" s="939"/>
      <c r="JW200" s="939"/>
      <c r="JX200" s="939"/>
      <c r="JY200" s="939"/>
      <c r="JZ200" s="939"/>
      <c r="KA200" s="939"/>
      <c r="KB200" s="939"/>
      <c r="KC200" s="939"/>
      <c r="KD200" s="939"/>
      <c r="KE200" s="939"/>
      <c r="KF200" s="939"/>
      <c r="KG200" s="939"/>
      <c r="KH200" s="939"/>
      <c r="KI200" s="939"/>
      <c r="KJ200" s="939"/>
      <c r="KK200" s="939"/>
      <c r="KL200" s="939"/>
      <c r="KM200" s="939"/>
      <c r="KN200" s="939"/>
      <c r="KO200" s="939"/>
      <c r="KP200" s="939"/>
      <c r="KQ200" s="939"/>
      <c r="KR200" s="939"/>
      <c r="KS200" s="939"/>
      <c r="KT200" s="939"/>
      <c r="KU200" s="939"/>
      <c r="KV200" s="939"/>
      <c r="KW200" s="939"/>
      <c r="KX200" s="939"/>
      <c r="KY200" s="939"/>
      <c r="KZ200" s="939"/>
      <c r="LA200" s="939"/>
      <c r="LB200" s="939"/>
      <c r="LC200" s="939"/>
      <c r="LD200" s="939"/>
      <c r="LE200" s="939"/>
      <c r="LF200" s="939"/>
      <c r="LG200" s="939"/>
      <c r="LH200" s="939"/>
      <c r="LI200" s="939"/>
      <c r="LJ200" s="939"/>
      <c r="LK200" s="939"/>
      <c r="LL200" s="939"/>
      <c r="LM200" s="939"/>
      <c r="LN200" s="939"/>
      <c r="LO200" s="939"/>
      <c r="LP200" s="939"/>
      <c r="LQ200" s="939"/>
      <c r="LR200" s="939"/>
      <c r="LS200" s="939"/>
      <c r="LT200" s="939"/>
      <c r="LU200" s="939"/>
      <c r="LV200" s="939"/>
      <c r="LW200" s="939"/>
      <c r="LX200" s="939"/>
      <c r="LY200" s="939"/>
      <c r="LZ200" s="939"/>
      <c r="MA200" s="939"/>
      <c r="MB200" s="939"/>
      <c r="MC200" s="939"/>
      <c r="MD200" s="939"/>
      <c r="ME200" s="939"/>
      <c r="MF200" s="939"/>
      <c r="MG200" s="939"/>
      <c r="MH200" s="939"/>
      <c r="MI200" s="939"/>
      <c r="MJ200" s="939"/>
      <c r="MK200" s="939"/>
      <c r="ML200" s="939"/>
      <c r="MM200" s="939"/>
      <c r="MN200" s="939"/>
      <c r="MO200" s="939"/>
      <c r="MP200" s="939"/>
      <c r="MQ200" s="939"/>
      <c r="MR200" s="939"/>
      <c r="MS200" s="939"/>
      <c r="MT200" s="939"/>
      <c r="MU200" s="939"/>
      <c r="MV200" s="939"/>
      <c r="MW200" s="939"/>
      <c r="MX200" s="939"/>
      <c r="MY200" s="939"/>
      <c r="MZ200" s="939"/>
      <c r="NA200" s="939"/>
      <c r="NB200" s="939"/>
      <c r="NC200" s="939"/>
      <c r="ND200" s="939"/>
      <c r="NE200" s="939"/>
      <c r="NF200" s="939"/>
      <c r="NG200" s="939"/>
      <c r="NH200" s="939"/>
      <c r="NI200" s="939"/>
      <c r="NJ200" s="939"/>
      <c r="NK200" s="939"/>
      <c r="NL200" s="939"/>
      <c r="NM200" s="939"/>
      <c r="NN200" s="939"/>
    </row>
    <row r="201" spans="1:378" s="958" customFormat="1" ht="18.5" hidden="1" outlineLevel="1">
      <c r="A201" s="987" t="str">
        <f t="shared" si="60"/>
        <v>10.4</v>
      </c>
      <c r="B201" s="940" t="s">
        <v>1525</v>
      </c>
      <c r="C201" s="1027"/>
      <c r="D201" s="941"/>
      <c r="E201" s="935"/>
      <c r="F201" s="959">
        <f>G94</f>
        <v>46157</v>
      </c>
      <c r="G201" s="960">
        <f>IF(ISBLANK(F201)," - ",IF(H201=0,F201,WORKDAY.INTL(F201,H201,1,Data!$C$3:$C$57)))</f>
        <v>46164</v>
      </c>
      <c r="H201" s="936">
        <v>5</v>
      </c>
      <c r="I201" s="937">
        <v>0</v>
      </c>
      <c r="J201" s="937">
        <f ca="1">_xlfn.LET(
  _xlpm.s,VALUE($F201),
  _xlpm.e,VALUE($G201),
  IF(OR(_xlpm.s="",_xlpm.e=""),"", IF(_xlpm.e&lt;=_xlpm.s, IF(TODAY()&gt;=_xlpm.e,1,0), MAX(0,MIN(1,(TODAY()-_xlpm.s)/(_xlpm.e-_xlpm.s)))))
)</f>
        <v>0</v>
      </c>
      <c r="K201" s="938"/>
      <c r="L201" s="955"/>
      <c r="M201" s="955"/>
      <c r="N201" s="968"/>
      <c r="O201" s="939"/>
      <c r="P201" s="939"/>
      <c r="Q201" s="939"/>
      <c r="R201" s="939"/>
      <c r="S201" s="939"/>
      <c r="T201" s="939"/>
      <c r="U201" s="939"/>
      <c r="V201" s="939"/>
      <c r="W201" s="939"/>
      <c r="X201" s="939"/>
      <c r="Y201" s="939"/>
      <c r="Z201" s="939"/>
      <c r="AA201" s="939"/>
      <c r="AB201" s="939"/>
      <c r="AC201" s="939"/>
      <c r="AD201" s="939"/>
      <c r="AE201" s="939"/>
      <c r="AF201" s="939"/>
      <c r="AG201" s="939"/>
      <c r="AH201" s="939"/>
      <c r="AI201" s="939"/>
      <c r="AJ201" s="939"/>
      <c r="AK201" s="939"/>
      <c r="AL201" s="939"/>
      <c r="AM201" s="939"/>
      <c r="AN201" s="939"/>
      <c r="AO201" s="939"/>
      <c r="AP201" s="939"/>
      <c r="AQ201" s="939"/>
      <c r="AR201" s="939"/>
      <c r="AS201" s="939"/>
      <c r="AT201" s="939"/>
      <c r="AU201" s="939"/>
      <c r="AV201" s="939"/>
      <c r="AW201" s="939"/>
      <c r="AX201" s="939"/>
      <c r="AY201" s="939"/>
      <c r="AZ201" s="939"/>
      <c r="BA201" s="939"/>
      <c r="BB201" s="939"/>
      <c r="BC201" s="939"/>
      <c r="BD201" s="939"/>
      <c r="BE201" s="939"/>
      <c r="BF201" s="939"/>
      <c r="BG201" s="939"/>
      <c r="BH201" s="939"/>
      <c r="BI201" s="939"/>
      <c r="BJ201" s="939"/>
      <c r="BK201" s="939"/>
      <c r="BL201" s="939"/>
      <c r="BM201" s="939"/>
      <c r="BN201" s="939"/>
      <c r="BO201" s="939"/>
      <c r="BP201" s="939"/>
      <c r="BQ201" s="939"/>
      <c r="BR201" s="939"/>
      <c r="BS201" s="939"/>
      <c r="BT201" s="939"/>
      <c r="BU201" s="939"/>
      <c r="BV201" s="939"/>
      <c r="BW201" s="939"/>
      <c r="BX201" s="939"/>
      <c r="BY201" s="939"/>
      <c r="BZ201" s="939"/>
      <c r="CA201" s="939"/>
      <c r="CB201" s="939"/>
      <c r="CC201" s="939"/>
      <c r="CD201" s="939"/>
      <c r="CE201" s="939"/>
      <c r="CF201" s="939"/>
      <c r="CG201" s="939"/>
      <c r="CH201" s="939"/>
      <c r="CI201" s="939"/>
      <c r="CJ201" s="939"/>
      <c r="CK201" s="939"/>
      <c r="CL201" s="939"/>
      <c r="CM201" s="939"/>
      <c r="CN201" s="939"/>
      <c r="CO201" s="939"/>
      <c r="CP201" s="939"/>
      <c r="CQ201" s="939"/>
      <c r="CR201" s="939"/>
      <c r="CS201" s="939"/>
      <c r="CT201" s="939"/>
      <c r="CU201" s="939"/>
      <c r="CV201" s="939"/>
      <c r="CW201" s="939"/>
      <c r="CX201" s="939"/>
      <c r="CY201" s="939"/>
      <c r="CZ201" s="939"/>
      <c r="DA201" s="939"/>
      <c r="DB201" s="939"/>
      <c r="DC201" s="939"/>
      <c r="DD201" s="939"/>
      <c r="DE201" s="939"/>
      <c r="DF201" s="939"/>
      <c r="DG201" s="939"/>
      <c r="DH201" s="939"/>
      <c r="DI201" s="939"/>
      <c r="DJ201" s="939"/>
      <c r="DK201" s="939"/>
      <c r="DL201" s="939"/>
      <c r="DM201" s="939"/>
      <c r="DN201" s="939"/>
      <c r="DO201" s="939"/>
      <c r="DP201" s="939"/>
      <c r="DQ201" s="939"/>
      <c r="DR201" s="939"/>
      <c r="DS201" s="939"/>
      <c r="DT201" s="939"/>
      <c r="DU201" s="939"/>
      <c r="DV201" s="939"/>
      <c r="DW201" s="939"/>
      <c r="DX201" s="939"/>
      <c r="DY201" s="939"/>
      <c r="DZ201" s="939"/>
      <c r="EA201" s="939"/>
      <c r="EB201" s="939"/>
      <c r="EC201" s="939"/>
      <c r="ED201" s="939"/>
      <c r="EE201" s="939"/>
      <c r="EF201" s="939"/>
      <c r="EG201" s="939"/>
      <c r="EH201" s="939"/>
      <c r="EI201" s="939"/>
      <c r="EJ201" s="939"/>
      <c r="EK201" s="939"/>
      <c r="EL201" s="939"/>
      <c r="EM201" s="939"/>
      <c r="EN201" s="939"/>
      <c r="EO201" s="939"/>
      <c r="EP201" s="939"/>
      <c r="EQ201" s="939"/>
      <c r="ER201" s="939"/>
      <c r="ES201" s="939"/>
      <c r="ET201" s="939"/>
      <c r="EU201" s="939"/>
      <c r="EV201" s="939"/>
      <c r="EW201" s="939"/>
      <c r="EX201" s="939"/>
      <c r="EY201" s="939"/>
      <c r="EZ201" s="939"/>
      <c r="FA201" s="939"/>
      <c r="FB201" s="939"/>
      <c r="FC201" s="939"/>
      <c r="FD201" s="939"/>
      <c r="FE201" s="939"/>
      <c r="FF201" s="939"/>
      <c r="FG201" s="939"/>
      <c r="FH201" s="939"/>
      <c r="FI201" s="939"/>
      <c r="FJ201" s="939"/>
      <c r="FK201" s="939"/>
      <c r="FL201" s="939"/>
      <c r="FM201" s="939"/>
      <c r="FN201" s="939"/>
      <c r="FO201" s="939"/>
      <c r="FP201" s="939"/>
      <c r="FQ201" s="939"/>
      <c r="FR201" s="939"/>
      <c r="FS201" s="939"/>
      <c r="FT201" s="939"/>
      <c r="FU201" s="939"/>
      <c r="FV201" s="939"/>
      <c r="FW201" s="939"/>
      <c r="FX201" s="939"/>
      <c r="FY201" s="939"/>
      <c r="FZ201" s="939"/>
      <c r="GA201" s="939"/>
      <c r="GB201" s="939"/>
      <c r="GC201" s="939"/>
      <c r="GD201" s="939"/>
      <c r="GE201" s="939"/>
      <c r="GF201" s="939"/>
      <c r="GG201" s="939"/>
      <c r="GH201" s="939"/>
      <c r="GI201" s="939"/>
      <c r="GJ201" s="939"/>
      <c r="GK201" s="939"/>
      <c r="GL201" s="939"/>
      <c r="GM201" s="939"/>
      <c r="GN201" s="939"/>
      <c r="GO201" s="939"/>
      <c r="GP201" s="939"/>
      <c r="GQ201" s="939"/>
      <c r="GR201" s="939"/>
      <c r="GS201" s="939"/>
      <c r="GT201" s="939"/>
      <c r="GU201" s="939"/>
      <c r="GV201" s="939"/>
      <c r="GW201" s="939"/>
      <c r="GX201" s="939"/>
      <c r="GY201" s="939"/>
      <c r="GZ201" s="939"/>
      <c r="HA201" s="939"/>
      <c r="HB201" s="939"/>
      <c r="HC201" s="939"/>
      <c r="HD201" s="939"/>
      <c r="HE201" s="939"/>
      <c r="HF201" s="939"/>
      <c r="HG201" s="939"/>
      <c r="HH201" s="939"/>
      <c r="HI201" s="939"/>
      <c r="HJ201" s="939"/>
      <c r="HK201" s="939"/>
      <c r="HL201" s="939"/>
      <c r="HM201" s="939"/>
      <c r="HN201" s="939"/>
      <c r="HO201" s="939"/>
      <c r="HP201" s="939"/>
      <c r="HQ201" s="939"/>
      <c r="HR201" s="939"/>
      <c r="HS201" s="939"/>
      <c r="HT201" s="939"/>
      <c r="HU201" s="939"/>
      <c r="HV201" s="939"/>
      <c r="HW201" s="939"/>
      <c r="HX201" s="939"/>
      <c r="HY201" s="939"/>
      <c r="HZ201" s="939"/>
      <c r="IA201" s="939"/>
      <c r="IB201" s="939"/>
      <c r="IC201" s="939"/>
      <c r="ID201" s="939"/>
      <c r="IE201" s="939"/>
      <c r="IF201" s="939"/>
      <c r="IG201" s="939"/>
      <c r="IH201" s="939"/>
      <c r="II201" s="939"/>
      <c r="IJ201" s="939"/>
      <c r="IK201" s="939"/>
      <c r="IL201" s="939"/>
      <c r="IM201" s="939"/>
      <c r="IN201" s="939"/>
      <c r="IO201" s="939"/>
      <c r="IP201" s="939"/>
      <c r="IQ201" s="939"/>
      <c r="IR201" s="939"/>
      <c r="IS201" s="939"/>
      <c r="IT201" s="939"/>
      <c r="IU201" s="939"/>
      <c r="IV201" s="939"/>
      <c r="IW201" s="939"/>
      <c r="IX201" s="939"/>
      <c r="IY201" s="939"/>
      <c r="IZ201" s="939"/>
      <c r="JA201" s="939"/>
      <c r="JB201" s="939"/>
      <c r="JC201" s="939"/>
      <c r="JD201" s="939"/>
      <c r="JE201" s="939"/>
      <c r="JF201" s="939"/>
      <c r="JG201" s="939"/>
      <c r="JH201" s="939"/>
      <c r="JI201" s="939"/>
      <c r="JJ201" s="939"/>
      <c r="JK201" s="939"/>
      <c r="JL201" s="939"/>
      <c r="JM201" s="939"/>
      <c r="JN201" s="939"/>
      <c r="JO201" s="939"/>
      <c r="JP201" s="939"/>
      <c r="JQ201" s="939"/>
      <c r="JR201" s="939"/>
      <c r="JS201" s="939"/>
      <c r="JT201" s="939"/>
      <c r="JU201" s="939"/>
      <c r="JV201" s="939"/>
      <c r="JW201" s="939"/>
      <c r="JX201" s="939"/>
      <c r="JY201" s="939"/>
      <c r="JZ201" s="939"/>
      <c r="KA201" s="939"/>
      <c r="KB201" s="939"/>
      <c r="KC201" s="939"/>
      <c r="KD201" s="939"/>
      <c r="KE201" s="939"/>
      <c r="KF201" s="939"/>
      <c r="KG201" s="939"/>
      <c r="KH201" s="939"/>
      <c r="KI201" s="939"/>
      <c r="KJ201" s="939"/>
      <c r="KK201" s="939"/>
      <c r="KL201" s="939"/>
      <c r="KM201" s="939"/>
      <c r="KN201" s="939"/>
      <c r="KO201" s="939"/>
      <c r="KP201" s="939"/>
      <c r="KQ201" s="939"/>
      <c r="KR201" s="939"/>
      <c r="KS201" s="939"/>
      <c r="KT201" s="939"/>
      <c r="KU201" s="939"/>
      <c r="KV201" s="939"/>
      <c r="KW201" s="939"/>
      <c r="KX201" s="939"/>
      <c r="KY201" s="939"/>
      <c r="KZ201" s="939"/>
      <c r="LA201" s="939"/>
      <c r="LB201" s="939"/>
      <c r="LC201" s="939"/>
      <c r="LD201" s="939"/>
      <c r="LE201" s="939"/>
      <c r="LF201" s="939"/>
      <c r="LG201" s="939"/>
      <c r="LH201" s="939"/>
      <c r="LI201" s="939"/>
      <c r="LJ201" s="939"/>
      <c r="LK201" s="939"/>
      <c r="LL201" s="939"/>
      <c r="LM201" s="939"/>
      <c r="LN201" s="939"/>
      <c r="LO201" s="939"/>
      <c r="LP201" s="939"/>
      <c r="LQ201" s="939"/>
      <c r="LR201" s="939"/>
      <c r="LS201" s="939"/>
      <c r="LT201" s="939"/>
      <c r="LU201" s="939"/>
      <c r="LV201" s="939"/>
      <c r="LW201" s="939"/>
      <c r="LX201" s="939"/>
      <c r="LY201" s="939"/>
      <c r="LZ201" s="939"/>
      <c r="MA201" s="939"/>
      <c r="MB201" s="939"/>
      <c r="MC201" s="939"/>
      <c r="MD201" s="939"/>
      <c r="ME201" s="939"/>
      <c r="MF201" s="939"/>
      <c r="MG201" s="939"/>
      <c r="MH201" s="939"/>
      <c r="MI201" s="939"/>
      <c r="MJ201" s="939"/>
      <c r="MK201" s="939"/>
      <c r="ML201" s="939"/>
      <c r="MM201" s="939"/>
      <c r="MN201" s="939"/>
      <c r="MO201" s="939"/>
      <c r="MP201" s="939"/>
      <c r="MQ201" s="939"/>
      <c r="MR201" s="939"/>
      <c r="MS201" s="939"/>
      <c r="MT201" s="939"/>
      <c r="MU201" s="939"/>
      <c r="MV201" s="939"/>
      <c r="MW201" s="939"/>
      <c r="MX201" s="939"/>
      <c r="MY201" s="939"/>
      <c r="MZ201" s="939"/>
      <c r="NA201" s="939"/>
      <c r="NB201" s="939"/>
      <c r="NC201" s="939"/>
      <c r="ND201" s="939"/>
      <c r="NE201" s="939"/>
      <c r="NF201" s="939"/>
      <c r="NG201" s="939"/>
      <c r="NH201" s="939"/>
      <c r="NI201" s="939"/>
      <c r="NJ201" s="939"/>
      <c r="NK201" s="939"/>
      <c r="NL201" s="939"/>
      <c r="NM201" s="939"/>
      <c r="NN201" s="939"/>
    </row>
    <row r="202" spans="1:378" s="958" customFormat="1" ht="18.5" hidden="1" outlineLevel="1">
      <c r="A202" s="987" t="str">
        <f t="shared" si="60"/>
        <v>10.5</v>
      </c>
      <c r="B202" s="940" t="s">
        <v>1524</v>
      </c>
      <c r="C202" s="1027"/>
      <c r="D202" s="941"/>
      <c r="E202" s="935"/>
      <c r="F202" s="959">
        <f>F201</f>
        <v>46157</v>
      </c>
      <c r="G202" s="960">
        <f>IF(ISBLANK(F202)," - ",IF(H202=0,F202,WORKDAY.INTL(F202,H202,1,Data!$C$3:$C$57)))</f>
        <v>46161</v>
      </c>
      <c r="H202" s="936">
        <v>2</v>
      </c>
      <c r="I202" s="937">
        <v>0</v>
      </c>
      <c r="J202" s="937">
        <f t="shared" ca="1" si="65"/>
        <v>0</v>
      </c>
      <c r="K202" s="938"/>
      <c r="L202" s="955"/>
      <c r="M202" s="955"/>
      <c r="N202" s="968"/>
      <c r="O202" s="939"/>
      <c r="P202" s="939"/>
      <c r="Q202" s="939"/>
      <c r="R202" s="939"/>
      <c r="S202" s="939"/>
      <c r="T202" s="939"/>
      <c r="U202" s="939"/>
      <c r="V202" s="939"/>
      <c r="W202" s="939"/>
      <c r="X202" s="939"/>
      <c r="Y202" s="939"/>
      <c r="Z202" s="939"/>
      <c r="AA202" s="939"/>
      <c r="AB202" s="939"/>
      <c r="AC202" s="939"/>
      <c r="AD202" s="939"/>
      <c r="AE202" s="939"/>
      <c r="AF202" s="939"/>
      <c r="AG202" s="939"/>
      <c r="AH202" s="939"/>
      <c r="AI202" s="939"/>
      <c r="AJ202" s="939"/>
      <c r="AK202" s="939"/>
      <c r="AL202" s="939"/>
      <c r="AM202" s="939"/>
      <c r="AN202" s="939"/>
      <c r="AO202" s="939"/>
      <c r="AP202" s="939"/>
      <c r="AQ202" s="939"/>
      <c r="AR202" s="939"/>
      <c r="AS202" s="939"/>
      <c r="AT202" s="939"/>
      <c r="AU202" s="939"/>
      <c r="AV202" s="939"/>
      <c r="AW202" s="939"/>
      <c r="AX202" s="939"/>
      <c r="AY202" s="939"/>
      <c r="AZ202" s="939"/>
      <c r="BA202" s="939"/>
      <c r="BB202" s="939"/>
      <c r="BC202" s="939"/>
      <c r="BD202" s="939"/>
      <c r="BE202" s="939"/>
      <c r="BF202" s="939"/>
      <c r="BG202" s="939"/>
      <c r="BH202" s="939"/>
      <c r="BI202" s="939"/>
      <c r="BJ202" s="939"/>
      <c r="BK202" s="939"/>
      <c r="BL202" s="939"/>
      <c r="BM202" s="939"/>
      <c r="BN202" s="939"/>
      <c r="BO202" s="939"/>
      <c r="BP202" s="939"/>
      <c r="BQ202" s="939"/>
      <c r="BR202" s="939"/>
      <c r="BS202" s="939"/>
      <c r="BT202" s="939"/>
      <c r="BU202" s="939"/>
      <c r="BV202" s="939"/>
      <c r="BW202" s="939"/>
      <c r="BX202" s="939"/>
      <c r="BY202" s="939"/>
      <c r="BZ202" s="939"/>
      <c r="CA202" s="939"/>
      <c r="CB202" s="939"/>
      <c r="CC202" s="939"/>
      <c r="CD202" s="939"/>
      <c r="CE202" s="939"/>
      <c r="CF202" s="939"/>
      <c r="CG202" s="939"/>
      <c r="CH202" s="939"/>
      <c r="CI202" s="939"/>
      <c r="CJ202" s="939"/>
      <c r="CK202" s="939"/>
      <c r="CL202" s="939"/>
      <c r="CM202" s="939"/>
      <c r="CN202" s="939"/>
      <c r="CO202" s="939"/>
      <c r="CP202" s="939"/>
      <c r="CQ202" s="939"/>
      <c r="CR202" s="939"/>
      <c r="CS202" s="939"/>
      <c r="CT202" s="939"/>
      <c r="CU202" s="939"/>
      <c r="CV202" s="939"/>
      <c r="CW202" s="939"/>
      <c r="CX202" s="939"/>
      <c r="CY202" s="939"/>
      <c r="CZ202" s="939"/>
      <c r="DA202" s="939"/>
      <c r="DB202" s="939"/>
      <c r="DC202" s="939"/>
      <c r="DD202" s="939"/>
      <c r="DE202" s="939"/>
      <c r="DF202" s="939"/>
      <c r="DG202" s="939"/>
      <c r="DH202" s="939"/>
      <c r="DI202" s="939"/>
      <c r="DJ202" s="939"/>
      <c r="DK202" s="939"/>
      <c r="DL202" s="939"/>
      <c r="DM202" s="939"/>
      <c r="DN202" s="939"/>
      <c r="DO202" s="939"/>
      <c r="DP202" s="939"/>
      <c r="DQ202" s="939"/>
      <c r="DR202" s="939"/>
      <c r="DS202" s="939"/>
      <c r="DT202" s="939"/>
      <c r="DU202" s="939"/>
      <c r="DV202" s="939"/>
      <c r="DW202" s="939"/>
      <c r="DX202" s="939"/>
      <c r="DY202" s="939"/>
      <c r="DZ202" s="939"/>
      <c r="EA202" s="939"/>
      <c r="EB202" s="939"/>
      <c r="EC202" s="939"/>
      <c r="ED202" s="939"/>
      <c r="EE202" s="939"/>
      <c r="EF202" s="939"/>
      <c r="EG202" s="939"/>
      <c r="EH202" s="939"/>
      <c r="EI202" s="939"/>
      <c r="EJ202" s="939"/>
      <c r="EK202" s="939"/>
      <c r="EL202" s="939"/>
      <c r="EM202" s="939"/>
      <c r="EN202" s="939"/>
      <c r="EO202" s="939"/>
      <c r="EP202" s="939"/>
      <c r="EQ202" s="939"/>
      <c r="ER202" s="939"/>
      <c r="ES202" s="939"/>
      <c r="ET202" s="939"/>
      <c r="EU202" s="939"/>
      <c r="EV202" s="939"/>
      <c r="EW202" s="939"/>
      <c r="EX202" s="939"/>
      <c r="EY202" s="939"/>
      <c r="EZ202" s="939"/>
      <c r="FA202" s="939"/>
      <c r="FB202" s="939"/>
      <c r="FC202" s="939"/>
      <c r="FD202" s="939"/>
      <c r="FE202" s="939"/>
      <c r="FF202" s="939"/>
      <c r="FG202" s="939"/>
      <c r="FH202" s="939"/>
      <c r="FI202" s="939"/>
      <c r="FJ202" s="939"/>
      <c r="FK202" s="939"/>
      <c r="FL202" s="939"/>
      <c r="FM202" s="939"/>
      <c r="FN202" s="939"/>
      <c r="FO202" s="939"/>
      <c r="FP202" s="939"/>
      <c r="FQ202" s="939"/>
      <c r="FR202" s="939"/>
      <c r="FS202" s="939"/>
      <c r="FT202" s="939"/>
      <c r="FU202" s="939"/>
      <c r="FV202" s="939"/>
      <c r="FW202" s="939"/>
      <c r="FX202" s="939"/>
      <c r="FY202" s="939"/>
      <c r="FZ202" s="939"/>
      <c r="GA202" s="939"/>
      <c r="GB202" s="939"/>
      <c r="GC202" s="939"/>
      <c r="GD202" s="939"/>
      <c r="GE202" s="939"/>
      <c r="GF202" s="939"/>
      <c r="GG202" s="939"/>
      <c r="GH202" s="939"/>
      <c r="GI202" s="939"/>
      <c r="GJ202" s="939"/>
      <c r="GK202" s="939"/>
      <c r="GL202" s="939"/>
      <c r="GM202" s="939"/>
      <c r="GN202" s="939"/>
      <c r="GO202" s="939"/>
      <c r="GP202" s="939"/>
      <c r="GQ202" s="939"/>
      <c r="GR202" s="939"/>
      <c r="GS202" s="939"/>
      <c r="GT202" s="939"/>
      <c r="GU202" s="939"/>
      <c r="GV202" s="939"/>
      <c r="GW202" s="939"/>
      <c r="GX202" s="939"/>
      <c r="GY202" s="939"/>
      <c r="GZ202" s="939"/>
      <c r="HA202" s="939"/>
      <c r="HB202" s="939"/>
      <c r="HC202" s="939"/>
      <c r="HD202" s="939"/>
      <c r="HE202" s="939"/>
      <c r="HF202" s="939"/>
      <c r="HG202" s="939"/>
      <c r="HH202" s="939"/>
      <c r="HI202" s="939"/>
      <c r="HJ202" s="939"/>
      <c r="HK202" s="939"/>
      <c r="HL202" s="939"/>
      <c r="HM202" s="939"/>
      <c r="HN202" s="939"/>
      <c r="HO202" s="939"/>
      <c r="HP202" s="939"/>
      <c r="HQ202" s="939"/>
      <c r="HR202" s="939"/>
      <c r="HS202" s="939"/>
      <c r="HT202" s="939"/>
      <c r="HU202" s="939"/>
      <c r="HV202" s="939"/>
      <c r="HW202" s="939"/>
      <c r="HX202" s="939"/>
      <c r="HY202" s="939"/>
      <c r="HZ202" s="939"/>
      <c r="IA202" s="939"/>
      <c r="IB202" s="939"/>
      <c r="IC202" s="939"/>
      <c r="ID202" s="939"/>
      <c r="IE202" s="939"/>
      <c r="IF202" s="939"/>
      <c r="IG202" s="939"/>
      <c r="IH202" s="939"/>
      <c r="II202" s="939"/>
      <c r="IJ202" s="939"/>
      <c r="IK202" s="939"/>
      <c r="IL202" s="939"/>
      <c r="IM202" s="939"/>
      <c r="IN202" s="939"/>
      <c r="IO202" s="939"/>
      <c r="IP202" s="939"/>
      <c r="IQ202" s="939"/>
      <c r="IR202" s="939"/>
      <c r="IS202" s="939"/>
      <c r="IT202" s="939"/>
      <c r="IU202" s="939"/>
      <c r="IV202" s="939"/>
      <c r="IW202" s="939"/>
      <c r="IX202" s="939"/>
      <c r="IY202" s="939"/>
      <c r="IZ202" s="939"/>
      <c r="JA202" s="939"/>
      <c r="JB202" s="939"/>
      <c r="JC202" s="939"/>
      <c r="JD202" s="939"/>
      <c r="JE202" s="939"/>
      <c r="JF202" s="939"/>
      <c r="JG202" s="939"/>
      <c r="JH202" s="939"/>
      <c r="JI202" s="939"/>
      <c r="JJ202" s="939"/>
      <c r="JK202" s="939"/>
      <c r="JL202" s="939"/>
      <c r="JM202" s="939"/>
      <c r="JN202" s="939"/>
      <c r="JO202" s="939"/>
      <c r="JP202" s="939"/>
      <c r="JQ202" s="939"/>
      <c r="JR202" s="939"/>
      <c r="JS202" s="939"/>
      <c r="JT202" s="939"/>
      <c r="JU202" s="939"/>
      <c r="JV202" s="939"/>
      <c r="JW202" s="939"/>
      <c r="JX202" s="939"/>
      <c r="JY202" s="939"/>
      <c r="JZ202" s="939"/>
      <c r="KA202" s="939"/>
      <c r="KB202" s="939"/>
      <c r="KC202" s="939"/>
      <c r="KD202" s="939"/>
      <c r="KE202" s="939"/>
      <c r="KF202" s="939"/>
      <c r="KG202" s="939"/>
      <c r="KH202" s="939"/>
      <c r="KI202" s="939"/>
      <c r="KJ202" s="939"/>
      <c r="KK202" s="939"/>
      <c r="KL202" s="939"/>
      <c r="KM202" s="939"/>
      <c r="KN202" s="939"/>
      <c r="KO202" s="939"/>
      <c r="KP202" s="939"/>
      <c r="KQ202" s="939"/>
      <c r="KR202" s="939"/>
      <c r="KS202" s="939"/>
      <c r="KT202" s="939"/>
      <c r="KU202" s="939"/>
      <c r="KV202" s="939"/>
      <c r="KW202" s="939"/>
      <c r="KX202" s="939"/>
      <c r="KY202" s="939"/>
      <c r="KZ202" s="939"/>
      <c r="LA202" s="939"/>
      <c r="LB202" s="939"/>
      <c r="LC202" s="939"/>
      <c r="LD202" s="939"/>
      <c r="LE202" s="939"/>
      <c r="LF202" s="939"/>
      <c r="LG202" s="939"/>
      <c r="LH202" s="939"/>
      <c r="LI202" s="939"/>
      <c r="LJ202" s="939"/>
      <c r="LK202" s="939"/>
      <c r="LL202" s="939"/>
      <c r="LM202" s="939"/>
      <c r="LN202" s="939"/>
      <c r="LO202" s="939"/>
      <c r="LP202" s="939"/>
      <c r="LQ202" s="939"/>
      <c r="LR202" s="939"/>
      <c r="LS202" s="939"/>
      <c r="LT202" s="939"/>
      <c r="LU202" s="939"/>
      <c r="LV202" s="939"/>
      <c r="LW202" s="939"/>
      <c r="LX202" s="939"/>
      <c r="LY202" s="939"/>
      <c r="LZ202" s="939"/>
      <c r="MA202" s="939"/>
      <c r="MB202" s="939"/>
      <c r="MC202" s="939"/>
      <c r="MD202" s="939"/>
      <c r="ME202" s="939"/>
      <c r="MF202" s="939"/>
      <c r="MG202" s="939"/>
      <c r="MH202" s="939"/>
      <c r="MI202" s="939"/>
      <c r="MJ202" s="939"/>
      <c r="MK202" s="939"/>
      <c r="ML202" s="939"/>
      <c r="MM202" s="939"/>
      <c r="MN202" s="939"/>
      <c r="MO202" s="939"/>
      <c r="MP202" s="939"/>
      <c r="MQ202" s="939"/>
      <c r="MR202" s="939"/>
      <c r="MS202" s="939"/>
      <c r="MT202" s="939"/>
      <c r="MU202" s="939"/>
      <c r="MV202" s="939"/>
      <c r="MW202" s="939"/>
      <c r="MX202" s="939"/>
      <c r="MY202" s="939"/>
      <c r="MZ202" s="939"/>
      <c r="NA202" s="939"/>
      <c r="NB202" s="939"/>
      <c r="NC202" s="939"/>
      <c r="ND202" s="939"/>
      <c r="NE202" s="939"/>
      <c r="NF202" s="939"/>
      <c r="NG202" s="939"/>
      <c r="NH202" s="939"/>
      <c r="NI202" s="939"/>
      <c r="NJ202" s="939"/>
      <c r="NK202" s="939"/>
      <c r="NL202" s="939"/>
      <c r="NM202" s="939"/>
      <c r="NN202" s="939"/>
    </row>
    <row r="203" spans="1:378" s="958" customFormat="1" ht="18.5" hidden="1" outlineLevel="1">
      <c r="A203" s="987" t="str">
        <f t="shared" si="60"/>
        <v>10.6</v>
      </c>
      <c r="B203" s="940" t="s">
        <v>1513</v>
      </c>
      <c r="C203" s="1027"/>
      <c r="D203" s="941"/>
      <c r="E203" s="935"/>
      <c r="F203" s="959">
        <f>G200</f>
        <v>46162</v>
      </c>
      <c r="G203" s="960">
        <f>IF(ISBLANK(F203)," - ",IF(H203=0,F203,WORKDAY.INTL(F203,H203,1,Data!$C$3:$C$57)))</f>
        <v>46191</v>
      </c>
      <c r="H203" s="936">
        <v>20</v>
      </c>
      <c r="I203" s="937">
        <v>0</v>
      </c>
      <c r="J203" s="937">
        <f t="shared" ca="1" si="65"/>
        <v>0</v>
      </c>
      <c r="K203" s="938"/>
      <c r="L203" s="955"/>
      <c r="M203" s="955"/>
      <c r="N203" s="968"/>
      <c r="O203" s="939"/>
      <c r="P203" s="939"/>
      <c r="Q203" s="939"/>
      <c r="R203" s="939"/>
      <c r="S203" s="939"/>
      <c r="T203" s="939"/>
      <c r="U203" s="939"/>
      <c r="V203" s="939"/>
      <c r="W203" s="939"/>
      <c r="X203" s="939"/>
      <c r="Y203" s="939"/>
      <c r="Z203" s="939"/>
      <c r="AA203" s="939"/>
      <c r="AB203" s="939"/>
      <c r="AC203" s="939"/>
      <c r="AD203" s="939"/>
      <c r="AE203" s="939"/>
      <c r="AF203" s="939"/>
      <c r="AG203" s="939"/>
      <c r="AH203" s="939"/>
      <c r="AI203" s="939"/>
      <c r="AJ203" s="939"/>
      <c r="AK203" s="939"/>
      <c r="AL203" s="939"/>
      <c r="AM203" s="939"/>
      <c r="AN203" s="939"/>
      <c r="AO203" s="939"/>
      <c r="AP203" s="939"/>
      <c r="AQ203" s="939"/>
      <c r="AR203" s="939"/>
      <c r="AS203" s="939"/>
      <c r="AT203" s="939"/>
      <c r="AU203" s="939"/>
      <c r="AV203" s="939"/>
      <c r="AW203" s="939"/>
      <c r="AX203" s="939"/>
      <c r="AY203" s="939"/>
      <c r="AZ203" s="939"/>
      <c r="BA203" s="939"/>
      <c r="BB203" s="939"/>
      <c r="BC203" s="939"/>
      <c r="BD203" s="939"/>
      <c r="BE203" s="939"/>
      <c r="BF203" s="939"/>
      <c r="BG203" s="939"/>
      <c r="BH203" s="939"/>
      <c r="BI203" s="939"/>
      <c r="BJ203" s="939"/>
      <c r="BK203" s="939"/>
      <c r="BL203" s="939"/>
      <c r="BM203" s="939"/>
      <c r="BN203" s="939"/>
      <c r="BO203" s="939"/>
      <c r="BP203" s="939"/>
      <c r="BQ203" s="939"/>
      <c r="BR203" s="939"/>
      <c r="BS203" s="939"/>
      <c r="BT203" s="939"/>
      <c r="BU203" s="939"/>
      <c r="BV203" s="939"/>
      <c r="BW203" s="939"/>
      <c r="BX203" s="939"/>
      <c r="BY203" s="939"/>
      <c r="BZ203" s="939"/>
      <c r="CA203" s="939"/>
      <c r="CB203" s="939"/>
      <c r="CC203" s="939"/>
      <c r="CD203" s="939"/>
      <c r="CE203" s="939"/>
      <c r="CF203" s="939"/>
      <c r="CG203" s="939"/>
      <c r="CH203" s="939"/>
      <c r="CI203" s="939"/>
      <c r="CJ203" s="939"/>
      <c r="CK203" s="939"/>
      <c r="CL203" s="939"/>
      <c r="CM203" s="939"/>
      <c r="CN203" s="939"/>
      <c r="CO203" s="939"/>
      <c r="CP203" s="939"/>
      <c r="CQ203" s="939"/>
      <c r="CR203" s="939"/>
      <c r="CS203" s="939"/>
      <c r="CT203" s="939"/>
      <c r="CU203" s="939"/>
      <c r="CV203" s="939"/>
      <c r="CW203" s="939"/>
      <c r="CX203" s="939"/>
      <c r="CY203" s="939"/>
      <c r="CZ203" s="939"/>
      <c r="DA203" s="939"/>
      <c r="DB203" s="939"/>
      <c r="DC203" s="939"/>
      <c r="DD203" s="939"/>
      <c r="DE203" s="939"/>
      <c r="DF203" s="939"/>
      <c r="DG203" s="939"/>
      <c r="DH203" s="939"/>
      <c r="DI203" s="939"/>
      <c r="DJ203" s="939"/>
      <c r="DK203" s="939"/>
      <c r="DL203" s="939"/>
      <c r="DM203" s="939"/>
      <c r="DN203" s="939"/>
      <c r="DO203" s="939"/>
      <c r="DP203" s="939"/>
      <c r="DQ203" s="939"/>
      <c r="DR203" s="939"/>
      <c r="DS203" s="939"/>
      <c r="DT203" s="939"/>
      <c r="DU203" s="939"/>
      <c r="DV203" s="939"/>
      <c r="DW203" s="939"/>
      <c r="DX203" s="939"/>
      <c r="DY203" s="939"/>
      <c r="DZ203" s="939"/>
      <c r="EA203" s="939"/>
      <c r="EB203" s="939"/>
      <c r="EC203" s="939"/>
      <c r="ED203" s="939"/>
      <c r="EE203" s="939"/>
      <c r="EF203" s="939"/>
      <c r="EG203" s="939"/>
      <c r="EH203" s="939"/>
      <c r="EI203" s="939"/>
      <c r="EJ203" s="939"/>
      <c r="EK203" s="939"/>
      <c r="EL203" s="939"/>
      <c r="EM203" s="939"/>
      <c r="EN203" s="939"/>
      <c r="EO203" s="939"/>
      <c r="EP203" s="939"/>
      <c r="EQ203" s="939"/>
      <c r="ER203" s="939"/>
      <c r="ES203" s="939"/>
      <c r="ET203" s="939"/>
      <c r="EU203" s="939"/>
      <c r="EV203" s="939"/>
      <c r="EW203" s="939"/>
      <c r="EX203" s="939"/>
      <c r="EY203" s="939"/>
      <c r="EZ203" s="939"/>
      <c r="FA203" s="939"/>
      <c r="FB203" s="939"/>
      <c r="FC203" s="939"/>
      <c r="FD203" s="939"/>
      <c r="FE203" s="939"/>
      <c r="FF203" s="939"/>
      <c r="FG203" s="939"/>
      <c r="FH203" s="939"/>
      <c r="FI203" s="939"/>
      <c r="FJ203" s="939"/>
      <c r="FK203" s="939"/>
      <c r="FL203" s="939"/>
      <c r="FM203" s="939"/>
      <c r="FN203" s="939"/>
      <c r="FO203" s="939"/>
      <c r="FP203" s="939"/>
      <c r="FQ203" s="939"/>
      <c r="FR203" s="939"/>
      <c r="FS203" s="939"/>
      <c r="FT203" s="939"/>
      <c r="FU203" s="939"/>
      <c r="FV203" s="939"/>
      <c r="FW203" s="939"/>
      <c r="FX203" s="939"/>
      <c r="FY203" s="939"/>
      <c r="FZ203" s="939"/>
      <c r="GA203" s="939"/>
      <c r="GB203" s="939"/>
      <c r="GC203" s="939"/>
      <c r="GD203" s="939"/>
      <c r="GE203" s="939"/>
      <c r="GF203" s="939"/>
      <c r="GG203" s="939"/>
      <c r="GH203" s="939"/>
      <c r="GI203" s="939"/>
      <c r="GJ203" s="939"/>
      <c r="GK203" s="939"/>
      <c r="GL203" s="939"/>
      <c r="GM203" s="939"/>
      <c r="GN203" s="939"/>
      <c r="GO203" s="939"/>
      <c r="GP203" s="939"/>
      <c r="GQ203" s="939"/>
      <c r="GR203" s="939"/>
      <c r="GS203" s="939"/>
      <c r="GT203" s="939"/>
      <c r="GU203" s="939"/>
      <c r="GV203" s="939"/>
      <c r="GW203" s="939"/>
      <c r="GX203" s="939"/>
      <c r="GY203" s="939"/>
      <c r="GZ203" s="939"/>
      <c r="HA203" s="939"/>
      <c r="HB203" s="939"/>
      <c r="HC203" s="939"/>
      <c r="HD203" s="939"/>
      <c r="HE203" s="939"/>
      <c r="HF203" s="939"/>
      <c r="HG203" s="939"/>
      <c r="HH203" s="939"/>
      <c r="HI203" s="939"/>
      <c r="HJ203" s="939"/>
      <c r="HK203" s="939"/>
      <c r="HL203" s="939"/>
      <c r="HM203" s="939"/>
      <c r="HN203" s="939"/>
      <c r="HO203" s="939"/>
      <c r="HP203" s="939"/>
      <c r="HQ203" s="939"/>
      <c r="HR203" s="939"/>
      <c r="HS203" s="939"/>
      <c r="HT203" s="939"/>
      <c r="HU203" s="939"/>
      <c r="HV203" s="939"/>
      <c r="HW203" s="939"/>
      <c r="HX203" s="939"/>
      <c r="HY203" s="939"/>
      <c r="HZ203" s="939"/>
      <c r="IA203" s="939"/>
      <c r="IB203" s="939"/>
      <c r="IC203" s="939"/>
      <c r="ID203" s="939"/>
      <c r="IE203" s="939"/>
      <c r="IF203" s="939"/>
      <c r="IG203" s="939"/>
      <c r="IH203" s="939"/>
      <c r="II203" s="939"/>
      <c r="IJ203" s="939"/>
      <c r="IK203" s="939"/>
      <c r="IL203" s="939"/>
      <c r="IM203" s="939"/>
      <c r="IN203" s="939"/>
      <c r="IO203" s="939"/>
      <c r="IP203" s="939"/>
      <c r="IQ203" s="939"/>
      <c r="IR203" s="939"/>
      <c r="IS203" s="939"/>
      <c r="IT203" s="939"/>
      <c r="IU203" s="939"/>
      <c r="IV203" s="939"/>
      <c r="IW203" s="939"/>
      <c r="IX203" s="939"/>
      <c r="IY203" s="939"/>
      <c r="IZ203" s="939"/>
      <c r="JA203" s="939"/>
      <c r="JB203" s="939"/>
      <c r="JC203" s="939"/>
      <c r="JD203" s="939"/>
      <c r="JE203" s="939"/>
      <c r="JF203" s="939"/>
      <c r="JG203" s="939"/>
      <c r="JH203" s="939"/>
      <c r="JI203" s="939"/>
      <c r="JJ203" s="939"/>
      <c r="JK203" s="939"/>
      <c r="JL203" s="939"/>
      <c r="JM203" s="939"/>
      <c r="JN203" s="939"/>
      <c r="JO203" s="939"/>
      <c r="JP203" s="939"/>
      <c r="JQ203" s="939"/>
      <c r="JR203" s="939"/>
      <c r="JS203" s="939"/>
      <c r="JT203" s="939"/>
      <c r="JU203" s="939"/>
      <c r="JV203" s="939"/>
      <c r="JW203" s="939"/>
      <c r="JX203" s="939"/>
      <c r="JY203" s="939"/>
      <c r="JZ203" s="939"/>
      <c r="KA203" s="939"/>
      <c r="KB203" s="939"/>
      <c r="KC203" s="939"/>
      <c r="KD203" s="939"/>
      <c r="KE203" s="939"/>
      <c r="KF203" s="939"/>
      <c r="KG203" s="939"/>
      <c r="KH203" s="939"/>
      <c r="KI203" s="939"/>
      <c r="KJ203" s="939"/>
      <c r="KK203" s="939"/>
      <c r="KL203" s="939"/>
      <c r="KM203" s="939"/>
      <c r="KN203" s="939"/>
      <c r="KO203" s="939"/>
      <c r="KP203" s="939"/>
      <c r="KQ203" s="939"/>
      <c r="KR203" s="939"/>
      <c r="KS203" s="939"/>
      <c r="KT203" s="939"/>
      <c r="KU203" s="939"/>
      <c r="KV203" s="939"/>
      <c r="KW203" s="939"/>
      <c r="KX203" s="939"/>
      <c r="KY203" s="939"/>
      <c r="KZ203" s="939"/>
      <c r="LA203" s="939"/>
      <c r="LB203" s="939"/>
      <c r="LC203" s="939"/>
      <c r="LD203" s="939"/>
      <c r="LE203" s="939"/>
      <c r="LF203" s="939"/>
      <c r="LG203" s="939"/>
      <c r="LH203" s="939"/>
      <c r="LI203" s="939"/>
      <c r="LJ203" s="939"/>
      <c r="LK203" s="939"/>
      <c r="LL203" s="939"/>
      <c r="LM203" s="939"/>
      <c r="LN203" s="939"/>
      <c r="LO203" s="939"/>
      <c r="LP203" s="939"/>
      <c r="LQ203" s="939"/>
      <c r="LR203" s="939"/>
      <c r="LS203" s="939"/>
      <c r="LT203" s="939"/>
      <c r="LU203" s="939"/>
      <c r="LV203" s="939"/>
      <c r="LW203" s="939"/>
      <c r="LX203" s="939"/>
      <c r="LY203" s="939"/>
      <c r="LZ203" s="939"/>
      <c r="MA203" s="939"/>
      <c r="MB203" s="939"/>
      <c r="MC203" s="939"/>
      <c r="MD203" s="939"/>
      <c r="ME203" s="939"/>
      <c r="MF203" s="939"/>
      <c r="MG203" s="939"/>
      <c r="MH203" s="939"/>
      <c r="MI203" s="939"/>
      <c r="MJ203" s="939"/>
      <c r="MK203" s="939"/>
      <c r="ML203" s="939"/>
      <c r="MM203" s="939"/>
      <c r="MN203" s="939"/>
      <c r="MO203" s="939"/>
      <c r="MP203" s="939"/>
      <c r="MQ203" s="939"/>
      <c r="MR203" s="939"/>
      <c r="MS203" s="939"/>
      <c r="MT203" s="939"/>
      <c r="MU203" s="939"/>
      <c r="MV203" s="939"/>
      <c r="MW203" s="939"/>
      <c r="MX203" s="939"/>
      <c r="MY203" s="939"/>
      <c r="MZ203" s="939"/>
      <c r="NA203" s="939"/>
      <c r="NB203" s="939"/>
      <c r="NC203" s="939"/>
      <c r="ND203" s="939"/>
      <c r="NE203" s="939"/>
      <c r="NF203" s="939"/>
      <c r="NG203" s="939"/>
      <c r="NH203" s="939"/>
      <c r="NI203" s="939"/>
      <c r="NJ203" s="939"/>
      <c r="NK203" s="939"/>
      <c r="NL203" s="939"/>
      <c r="NM203" s="939"/>
      <c r="NN203" s="939"/>
    </row>
    <row r="204" spans="1:378" s="958" customFormat="1" ht="18.5" hidden="1" outlineLevel="1">
      <c r="A204" s="987" t="str">
        <f t="shared" si="60"/>
        <v>10.7</v>
      </c>
      <c r="B204" s="940" t="s">
        <v>1526</v>
      </c>
      <c r="C204" s="1027"/>
      <c r="D204" s="941"/>
      <c r="E204" s="935"/>
      <c r="F204" s="959">
        <f>G203</f>
        <v>46191</v>
      </c>
      <c r="G204" s="960">
        <f>IF(ISBLANK(F204)," - ",IF(H204=0,F204,WORKDAY.INTL(F204,H204,1,Data!$C$3:$C$57)))</f>
        <v>46192</v>
      </c>
      <c r="H204" s="936">
        <v>1</v>
      </c>
      <c r="I204" s="937">
        <v>0</v>
      </c>
      <c r="J204" s="937">
        <f t="shared" ca="1" si="65"/>
        <v>0</v>
      </c>
      <c r="K204" s="938"/>
      <c r="L204" s="955"/>
      <c r="M204" s="955"/>
      <c r="N204" s="968"/>
      <c r="O204" s="939"/>
      <c r="P204" s="939"/>
      <c r="Q204" s="939"/>
      <c r="R204" s="939"/>
      <c r="S204" s="939"/>
      <c r="T204" s="939"/>
      <c r="U204" s="939"/>
      <c r="V204" s="939"/>
      <c r="W204" s="939"/>
      <c r="X204" s="939"/>
      <c r="Y204" s="939"/>
      <c r="Z204" s="939"/>
      <c r="AA204" s="939"/>
      <c r="AB204" s="939"/>
      <c r="AC204" s="939"/>
      <c r="AD204" s="939"/>
      <c r="AE204" s="939"/>
      <c r="AF204" s="939"/>
      <c r="AG204" s="939"/>
      <c r="AH204" s="939"/>
      <c r="AI204" s="939"/>
      <c r="AJ204" s="939"/>
      <c r="AK204" s="939"/>
      <c r="AL204" s="939"/>
      <c r="AM204" s="939"/>
      <c r="AN204" s="939"/>
      <c r="AO204" s="939"/>
      <c r="AP204" s="939"/>
      <c r="AQ204" s="939"/>
      <c r="AR204" s="939"/>
      <c r="AS204" s="939"/>
      <c r="AT204" s="939"/>
      <c r="AU204" s="939"/>
      <c r="AV204" s="939"/>
      <c r="AW204" s="939"/>
      <c r="AX204" s="939"/>
      <c r="AY204" s="939"/>
      <c r="AZ204" s="939"/>
      <c r="BA204" s="939"/>
      <c r="BB204" s="939"/>
      <c r="BC204" s="939"/>
      <c r="BD204" s="939"/>
      <c r="BE204" s="939"/>
      <c r="BF204" s="939"/>
      <c r="BG204" s="939"/>
      <c r="BH204" s="939"/>
      <c r="BI204" s="939"/>
      <c r="BJ204" s="939"/>
      <c r="BK204" s="939"/>
      <c r="BL204" s="939"/>
      <c r="BM204" s="939"/>
      <c r="BN204" s="939"/>
      <c r="BO204" s="939"/>
      <c r="BP204" s="939"/>
      <c r="BQ204" s="939"/>
      <c r="BR204" s="939"/>
      <c r="BS204" s="939"/>
      <c r="BT204" s="939"/>
      <c r="BU204" s="939"/>
      <c r="BV204" s="939"/>
      <c r="BW204" s="939"/>
      <c r="BX204" s="939"/>
      <c r="BY204" s="939"/>
      <c r="BZ204" s="939"/>
      <c r="CA204" s="939"/>
      <c r="CB204" s="939"/>
      <c r="CC204" s="939"/>
      <c r="CD204" s="939"/>
      <c r="CE204" s="939"/>
      <c r="CF204" s="939"/>
      <c r="CG204" s="939"/>
      <c r="CH204" s="939"/>
      <c r="CI204" s="939"/>
      <c r="CJ204" s="939"/>
      <c r="CK204" s="939"/>
      <c r="CL204" s="939"/>
      <c r="CM204" s="939"/>
      <c r="CN204" s="939"/>
      <c r="CO204" s="939"/>
      <c r="CP204" s="939"/>
      <c r="CQ204" s="939"/>
      <c r="CR204" s="939"/>
      <c r="CS204" s="939"/>
      <c r="CT204" s="939"/>
      <c r="CU204" s="939"/>
      <c r="CV204" s="939"/>
      <c r="CW204" s="939"/>
      <c r="CX204" s="939"/>
      <c r="CY204" s="939"/>
      <c r="CZ204" s="939"/>
      <c r="DA204" s="939"/>
      <c r="DB204" s="939"/>
      <c r="DC204" s="939"/>
      <c r="DD204" s="939"/>
      <c r="DE204" s="939"/>
      <c r="DF204" s="939"/>
      <c r="DG204" s="939"/>
      <c r="DH204" s="939"/>
      <c r="DI204" s="939"/>
      <c r="DJ204" s="939"/>
      <c r="DK204" s="939"/>
      <c r="DL204" s="939"/>
      <c r="DM204" s="939"/>
      <c r="DN204" s="939"/>
      <c r="DO204" s="939"/>
      <c r="DP204" s="939"/>
      <c r="DQ204" s="939"/>
      <c r="DR204" s="939"/>
      <c r="DS204" s="939"/>
      <c r="DT204" s="939"/>
      <c r="DU204" s="939"/>
      <c r="DV204" s="939"/>
      <c r="DW204" s="939"/>
      <c r="DX204" s="939"/>
      <c r="DY204" s="939"/>
      <c r="DZ204" s="939"/>
      <c r="EA204" s="939"/>
      <c r="EB204" s="939"/>
      <c r="EC204" s="939"/>
      <c r="ED204" s="939"/>
      <c r="EE204" s="939"/>
      <c r="EF204" s="939"/>
      <c r="EG204" s="939"/>
      <c r="EH204" s="939"/>
      <c r="EI204" s="939"/>
      <c r="EJ204" s="939"/>
      <c r="EK204" s="939"/>
      <c r="EL204" s="939"/>
      <c r="EM204" s="939"/>
      <c r="EN204" s="939"/>
      <c r="EO204" s="939"/>
      <c r="EP204" s="939"/>
      <c r="EQ204" s="939"/>
      <c r="ER204" s="939"/>
      <c r="ES204" s="939"/>
      <c r="ET204" s="939"/>
      <c r="EU204" s="939"/>
      <c r="EV204" s="939"/>
      <c r="EW204" s="939"/>
      <c r="EX204" s="939"/>
      <c r="EY204" s="939"/>
      <c r="EZ204" s="939"/>
      <c r="FA204" s="939"/>
      <c r="FB204" s="939"/>
      <c r="FC204" s="939"/>
      <c r="FD204" s="939"/>
      <c r="FE204" s="939"/>
      <c r="FF204" s="939"/>
      <c r="FG204" s="939"/>
      <c r="FH204" s="939"/>
      <c r="FI204" s="939"/>
      <c r="FJ204" s="939"/>
      <c r="FK204" s="939"/>
      <c r="FL204" s="939"/>
      <c r="FM204" s="939"/>
      <c r="FN204" s="939"/>
      <c r="FO204" s="939"/>
      <c r="FP204" s="939"/>
      <c r="FQ204" s="939"/>
      <c r="FR204" s="939"/>
      <c r="FS204" s="939"/>
      <c r="FT204" s="939"/>
      <c r="FU204" s="939"/>
      <c r="FV204" s="939"/>
      <c r="FW204" s="939"/>
      <c r="FX204" s="939"/>
      <c r="FY204" s="939"/>
      <c r="FZ204" s="939"/>
      <c r="GA204" s="939"/>
      <c r="GB204" s="939"/>
      <c r="GC204" s="939"/>
      <c r="GD204" s="939"/>
      <c r="GE204" s="939"/>
      <c r="GF204" s="939"/>
      <c r="GG204" s="939"/>
      <c r="GH204" s="939"/>
      <c r="GI204" s="939"/>
      <c r="GJ204" s="939"/>
      <c r="GK204" s="939"/>
      <c r="GL204" s="939"/>
      <c r="GM204" s="939"/>
      <c r="GN204" s="939"/>
      <c r="GO204" s="939"/>
      <c r="GP204" s="939"/>
      <c r="GQ204" s="939"/>
      <c r="GR204" s="939"/>
      <c r="GS204" s="939"/>
      <c r="GT204" s="939"/>
      <c r="GU204" s="939"/>
      <c r="GV204" s="939"/>
      <c r="GW204" s="939"/>
      <c r="GX204" s="939"/>
      <c r="GY204" s="939"/>
      <c r="GZ204" s="939"/>
      <c r="HA204" s="939"/>
      <c r="HB204" s="939"/>
      <c r="HC204" s="939"/>
      <c r="HD204" s="939"/>
      <c r="HE204" s="939"/>
      <c r="HF204" s="939"/>
      <c r="HG204" s="939"/>
      <c r="HH204" s="939"/>
      <c r="HI204" s="939"/>
      <c r="HJ204" s="939"/>
      <c r="HK204" s="939"/>
      <c r="HL204" s="939"/>
      <c r="HM204" s="939"/>
      <c r="HN204" s="939"/>
      <c r="HO204" s="939"/>
      <c r="HP204" s="939"/>
      <c r="HQ204" s="939"/>
      <c r="HR204" s="939"/>
      <c r="HS204" s="939"/>
      <c r="HT204" s="939"/>
      <c r="HU204" s="939"/>
      <c r="HV204" s="939"/>
      <c r="HW204" s="939"/>
      <c r="HX204" s="939"/>
      <c r="HY204" s="939"/>
      <c r="HZ204" s="939"/>
      <c r="IA204" s="939"/>
      <c r="IB204" s="939"/>
      <c r="IC204" s="939"/>
      <c r="ID204" s="939"/>
      <c r="IE204" s="939"/>
      <c r="IF204" s="939"/>
      <c r="IG204" s="939"/>
      <c r="IH204" s="939"/>
      <c r="II204" s="939"/>
      <c r="IJ204" s="939"/>
      <c r="IK204" s="939"/>
      <c r="IL204" s="939"/>
      <c r="IM204" s="939"/>
      <c r="IN204" s="939"/>
      <c r="IO204" s="939"/>
      <c r="IP204" s="939"/>
      <c r="IQ204" s="939"/>
      <c r="IR204" s="939"/>
      <c r="IS204" s="939"/>
      <c r="IT204" s="939"/>
      <c r="IU204" s="939"/>
      <c r="IV204" s="939"/>
      <c r="IW204" s="939"/>
      <c r="IX204" s="939"/>
      <c r="IY204" s="939"/>
      <c r="IZ204" s="939"/>
      <c r="JA204" s="939"/>
      <c r="JB204" s="939"/>
      <c r="JC204" s="939"/>
      <c r="JD204" s="939"/>
      <c r="JE204" s="939"/>
      <c r="JF204" s="939"/>
      <c r="JG204" s="939"/>
      <c r="JH204" s="939"/>
      <c r="JI204" s="939"/>
      <c r="JJ204" s="939"/>
      <c r="JK204" s="939"/>
      <c r="JL204" s="939"/>
      <c r="JM204" s="939"/>
      <c r="JN204" s="939"/>
      <c r="JO204" s="939"/>
      <c r="JP204" s="939"/>
      <c r="JQ204" s="939"/>
      <c r="JR204" s="939"/>
      <c r="JS204" s="939"/>
      <c r="JT204" s="939"/>
      <c r="JU204" s="939"/>
      <c r="JV204" s="939"/>
      <c r="JW204" s="939"/>
      <c r="JX204" s="939"/>
      <c r="JY204" s="939"/>
      <c r="JZ204" s="939"/>
      <c r="KA204" s="939"/>
      <c r="KB204" s="939"/>
      <c r="KC204" s="939"/>
      <c r="KD204" s="939"/>
      <c r="KE204" s="939"/>
      <c r="KF204" s="939"/>
      <c r="KG204" s="939"/>
      <c r="KH204" s="939"/>
      <c r="KI204" s="939"/>
      <c r="KJ204" s="939"/>
      <c r="KK204" s="939"/>
      <c r="KL204" s="939"/>
      <c r="KM204" s="939"/>
      <c r="KN204" s="939"/>
      <c r="KO204" s="939"/>
      <c r="KP204" s="939"/>
      <c r="KQ204" s="939"/>
      <c r="KR204" s="939"/>
      <c r="KS204" s="939"/>
      <c r="KT204" s="939"/>
      <c r="KU204" s="939"/>
      <c r="KV204" s="939"/>
      <c r="KW204" s="939"/>
      <c r="KX204" s="939"/>
      <c r="KY204" s="939"/>
      <c r="KZ204" s="939"/>
      <c r="LA204" s="939"/>
      <c r="LB204" s="939"/>
      <c r="LC204" s="939"/>
      <c r="LD204" s="939"/>
      <c r="LE204" s="939"/>
      <c r="LF204" s="939"/>
      <c r="LG204" s="939"/>
      <c r="LH204" s="939"/>
      <c r="LI204" s="939"/>
      <c r="LJ204" s="939"/>
      <c r="LK204" s="939"/>
      <c r="LL204" s="939"/>
      <c r="LM204" s="939"/>
      <c r="LN204" s="939"/>
      <c r="LO204" s="939"/>
      <c r="LP204" s="939"/>
      <c r="LQ204" s="939"/>
      <c r="LR204" s="939"/>
      <c r="LS204" s="939"/>
      <c r="LT204" s="939"/>
      <c r="LU204" s="939"/>
      <c r="LV204" s="939"/>
      <c r="LW204" s="939"/>
      <c r="LX204" s="939"/>
      <c r="LY204" s="939"/>
      <c r="LZ204" s="939"/>
      <c r="MA204" s="939"/>
      <c r="MB204" s="939"/>
      <c r="MC204" s="939"/>
      <c r="MD204" s="939"/>
      <c r="ME204" s="939"/>
      <c r="MF204" s="939"/>
      <c r="MG204" s="939"/>
      <c r="MH204" s="939"/>
      <c r="MI204" s="939"/>
      <c r="MJ204" s="939"/>
      <c r="MK204" s="939"/>
      <c r="ML204" s="939"/>
      <c r="MM204" s="939"/>
      <c r="MN204" s="939"/>
      <c r="MO204" s="939"/>
      <c r="MP204" s="939"/>
      <c r="MQ204" s="939"/>
      <c r="MR204" s="939"/>
      <c r="MS204" s="939"/>
      <c r="MT204" s="939"/>
      <c r="MU204" s="939"/>
      <c r="MV204" s="939"/>
      <c r="MW204" s="939"/>
      <c r="MX204" s="939"/>
      <c r="MY204" s="939"/>
      <c r="MZ204" s="939"/>
      <c r="NA204" s="939"/>
      <c r="NB204" s="939"/>
      <c r="NC204" s="939"/>
      <c r="ND204" s="939"/>
      <c r="NE204" s="939"/>
      <c r="NF204" s="939"/>
      <c r="NG204" s="939"/>
      <c r="NH204" s="939"/>
      <c r="NI204" s="939"/>
      <c r="NJ204" s="939"/>
      <c r="NK204" s="939"/>
      <c r="NL204" s="939"/>
      <c r="NM204" s="939"/>
      <c r="NN204" s="939"/>
    </row>
    <row r="205" spans="1:378" s="958" customFormat="1" ht="18.5" hidden="1" outlineLevel="1">
      <c r="A205" s="987" t="str">
        <f t="shared" si="60"/>
        <v>10.8</v>
      </c>
      <c r="B205" s="940" t="s">
        <v>1514</v>
      </c>
      <c r="C205" s="1027"/>
      <c r="D205" s="941"/>
      <c r="E205" s="935"/>
      <c r="F205" s="959">
        <f>G203</f>
        <v>46191</v>
      </c>
      <c r="G205" s="960">
        <f>IF(ISBLANK(F205)," - ",IF(H205=0,F205,WORKDAY.INTL(F205,H205,1,Data!$C$3:$C$57)))</f>
        <v>46219</v>
      </c>
      <c r="H205" s="936">
        <v>20</v>
      </c>
      <c r="I205" s="937">
        <v>0</v>
      </c>
      <c r="J205" s="937">
        <f t="shared" ca="1" si="65"/>
        <v>0</v>
      </c>
      <c r="K205" s="938"/>
      <c r="L205" s="955"/>
      <c r="M205" s="955"/>
      <c r="N205" s="968"/>
      <c r="O205" s="939"/>
      <c r="P205" s="939"/>
      <c r="Q205" s="939"/>
      <c r="R205" s="939"/>
      <c r="S205" s="939"/>
      <c r="T205" s="939"/>
      <c r="U205" s="939"/>
      <c r="V205" s="939"/>
      <c r="W205" s="939"/>
      <c r="X205" s="939"/>
      <c r="Y205" s="939"/>
      <c r="Z205" s="939"/>
      <c r="AA205" s="939"/>
      <c r="AB205" s="939"/>
      <c r="AC205" s="939"/>
      <c r="AD205" s="939"/>
      <c r="AE205" s="939"/>
      <c r="AF205" s="939"/>
      <c r="AG205" s="939"/>
      <c r="AH205" s="939"/>
      <c r="AI205" s="939"/>
      <c r="AJ205" s="939"/>
      <c r="AK205" s="939"/>
      <c r="AL205" s="939"/>
      <c r="AM205" s="939"/>
      <c r="AN205" s="939"/>
      <c r="AO205" s="939"/>
      <c r="AP205" s="939"/>
      <c r="AQ205" s="939"/>
      <c r="AR205" s="939"/>
      <c r="AS205" s="939"/>
      <c r="AT205" s="939"/>
      <c r="AU205" s="939"/>
      <c r="AV205" s="939"/>
      <c r="AW205" s="939"/>
      <c r="AX205" s="939"/>
      <c r="AY205" s="939"/>
      <c r="AZ205" s="939"/>
      <c r="BA205" s="939"/>
      <c r="BB205" s="939"/>
      <c r="BC205" s="939"/>
      <c r="BD205" s="939"/>
      <c r="BE205" s="939"/>
      <c r="BF205" s="939"/>
      <c r="BG205" s="939"/>
      <c r="BH205" s="939"/>
      <c r="BI205" s="939"/>
      <c r="BJ205" s="939"/>
      <c r="BK205" s="939"/>
      <c r="BL205" s="939"/>
      <c r="BM205" s="939"/>
      <c r="BN205" s="939"/>
      <c r="BO205" s="939"/>
      <c r="BP205" s="939"/>
      <c r="BQ205" s="939"/>
      <c r="BR205" s="939"/>
      <c r="BS205" s="939"/>
      <c r="BT205" s="939"/>
      <c r="BU205" s="939"/>
      <c r="BV205" s="939"/>
      <c r="BW205" s="939"/>
      <c r="BX205" s="939"/>
      <c r="BY205" s="939"/>
      <c r="BZ205" s="939"/>
      <c r="CA205" s="939"/>
      <c r="CB205" s="939"/>
      <c r="CC205" s="939"/>
      <c r="CD205" s="939"/>
      <c r="CE205" s="939"/>
      <c r="CF205" s="939"/>
      <c r="CG205" s="939"/>
      <c r="CH205" s="939"/>
      <c r="CI205" s="939"/>
      <c r="CJ205" s="939"/>
      <c r="CK205" s="939"/>
      <c r="CL205" s="939"/>
      <c r="CM205" s="939"/>
      <c r="CN205" s="939"/>
      <c r="CO205" s="939"/>
      <c r="CP205" s="939"/>
      <c r="CQ205" s="939"/>
      <c r="CR205" s="939"/>
      <c r="CS205" s="939"/>
      <c r="CT205" s="939"/>
      <c r="CU205" s="939"/>
      <c r="CV205" s="939"/>
      <c r="CW205" s="939"/>
      <c r="CX205" s="939"/>
      <c r="CY205" s="939"/>
      <c r="CZ205" s="939"/>
      <c r="DA205" s="939"/>
      <c r="DB205" s="939"/>
      <c r="DC205" s="939"/>
      <c r="DD205" s="939"/>
      <c r="DE205" s="939"/>
      <c r="DF205" s="939"/>
      <c r="DG205" s="939"/>
      <c r="DH205" s="939"/>
      <c r="DI205" s="939"/>
      <c r="DJ205" s="939"/>
      <c r="DK205" s="939"/>
      <c r="DL205" s="939"/>
      <c r="DM205" s="939"/>
      <c r="DN205" s="939"/>
      <c r="DO205" s="939"/>
      <c r="DP205" s="939"/>
      <c r="DQ205" s="939"/>
      <c r="DR205" s="939"/>
      <c r="DS205" s="939"/>
      <c r="DT205" s="939"/>
      <c r="DU205" s="939"/>
      <c r="DV205" s="939"/>
      <c r="DW205" s="939"/>
      <c r="DX205" s="939"/>
      <c r="DY205" s="939"/>
      <c r="DZ205" s="939"/>
      <c r="EA205" s="939"/>
      <c r="EB205" s="939"/>
      <c r="EC205" s="939"/>
      <c r="ED205" s="939"/>
      <c r="EE205" s="939"/>
      <c r="EF205" s="939"/>
      <c r="EG205" s="939"/>
      <c r="EH205" s="939"/>
      <c r="EI205" s="939"/>
      <c r="EJ205" s="939"/>
      <c r="EK205" s="939"/>
      <c r="EL205" s="939"/>
      <c r="EM205" s="939"/>
      <c r="EN205" s="939"/>
      <c r="EO205" s="939"/>
      <c r="EP205" s="939"/>
      <c r="EQ205" s="939"/>
      <c r="ER205" s="939"/>
      <c r="ES205" s="939"/>
      <c r="ET205" s="939"/>
      <c r="EU205" s="939"/>
      <c r="EV205" s="939"/>
      <c r="EW205" s="939"/>
      <c r="EX205" s="939"/>
      <c r="EY205" s="939"/>
      <c r="EZ205" s="939"/>
      <c r="FA205" s="939"/>
      <c r="FB205" s="939"/>
      <c r="FC205" s="939"/>
      <c r="FD205" s="939"/>
      <c r="FE205" s="939"/>
      <c r="FF205" s="939"/>
      <c r="FG205" s="939"/>
      <c r="FH205" s="939"/>
      <c r="FI205" s="939"/>
      <c r="FJ205" s="939"/>
      <c r="FK205" s="939"/>
      <c r="FL205" s="939"/>
      <c r="FM205" s="939"/>
      <c r="FN205" s="939"/>
      <c r="FO205" s="939"/>
      <c r="FP205" s="939"/>
      <c r="FQ205" s="939"/>
      <c r="FR205" s="939"/>
      <c r="FS205" s="939"/>
      <c r="FT205" s="939"/>
      <c r="FU205" s="939"/>
      <c r="FV205" s="939"/>
      <c r="FW205" s="939"/>
      <c r="FX205" s="939"/>
      <c r="FY205" s="939"/>
      <c r="FZ205" s="939"/>
      <c r="GA205" s="939"/>
      <c r="GB205" s="939"/>
      <c r="GC205" s="939"/>
      <c r="GD205" s="939"/>
      <c r="GE205" s="939"/>
      <c r="GF205" s="939"/>
      <c r="GG205" s="939"/>
      <c r="GH205" s="939"/>
      <c r="GI205" s="939"/>
      <c r="GJ205" s="939"/>
      <c r="GK205" s="939"/>
      <c r="GL205" s="939"/>
      <c r="GM205" s="939"/>
      <c r="GN205" s="939"/>
      <c r="GO205" s="939"/>
      <c r="GP205" s="939"/>
      <c r="GQ205" s="939"/>
      <c r="GR205" s="939"/>
      <c r="GS205" s="939"/>
      <c r="GT205" s="939"/>
      <c r="GU205" s="939"/>
      <c r="GV205" s="939"/>
      <c r="GW205" s="939"/>
      <c r="GX205" s="939"/>
      <c r="GY205" s="939"/>
      <c r="GZ205" s="939"/>
      <c r="HA205" s="939"/>
      <c r="HB205" s="939"/>
      <c r="HC205" s="939"/>
      <c r="HD205" s="939"/>
      <c r="HE205" s="939"/>
      <c r="HF205" s="939"/>
      <c r="HG205" s="939"/>
      <c r="HH205" s="939"/>
      <c r="HI205" s="939"/>
      <c r="HJ205" s="939"/>
      <c r="HK205" s="939"/>
      <c r="HL205" s="939"/>
      <c r="HM205" s="939"/>
      <c r="HN205" s="939"/>
      <c r="HO205" s="939"/>
      <c r="HP205" s="939"/>
      <c r="HQ205" s="939"/>
      <c r="HR205" s="939"/>
      <c r="HS205" s="939"/>
      <c r="HT205" s="939"/>
      <c r="HU205" s="939"/>
      <c r="HV205" s="939"/>
      <c r="HW205" s="939"/>
      <c r="HX205" s="939"/>
      <c r="HY205" s="939"/>
      <c r="HZ205" s="939"/>
      <c r="IA205" s="939"/>
      <c r="IB205" s="939"/>
      <c r="IC205" s="939"/>
      <c r="ID205" s="939"/>
      <c r="IE205" s="939"/>
      <c r="IF205" s="939"/>
      <c r="IG205" s="939"/>
      <c r="IH205" s="939"/>
      <c r="II205" s="939"/>
      <c r="IJ205" s="939"/>
      <c r="IK205" s="939"/>
      <c r="IL205" s="939"/>
      <c r="IM205" s="939"/>
      <c r="IN205" s="939"/>
      <c r="IO205" s="939"/>
      <c r="IP205" s="939"/>
      <c r="IQ205" s="939"/>
      <c r="IR205" s="939"/>
      <c r="IS205" s="939"/>
      <c r="IT205" s="939"/>
      <c r="IU205" s="939"/>
      <c r="IV205" s="939"/>
      <c r="IW205" s="939"/>
      <c r="IX205" s="939"/>
      <c r="IY205" s="939"/>
      <c r="IZ205" s="939"/>
      <c r="JA205" s="939"/>
      <c r="JB205" s="939"/>
      <c r="JC205" s="939"/>
      <c r="JD205" s="939"/>
      <c r="JE205" s="939"/>
      <c r="JF205" s="939"/>
      <c r="JG205" s="939"/>
      <c r="JH205" s="939"/>
      <c r="JI205" s="939"/>
      <c r="JJ205" s="939"/>
      <c r="JK205" s="939"/>
      <c r="JL205" s="939"/>
      <c r="JM205" s="939"/>
      <c r="JN205" s="939"/>
      <c r="JO205" s="939"/>
      <c r="JP205" s="939"/>
      <c r="JQ205" s="939"/>
      <c r="JR205" s="939"/>
      <c r="JS205" s="939"/>
      <c r="JT205" s="939"/>
      <c r="JU205" s="939"/>
      <c r="JV205" s="939"/>
      <c r="JW205" s="939"/>
      <c r="JX205" s="939"/>
      <c r="JY205" s="939"/>
      <c r="JZ205" s="939"/>
      <c r="KA205" s="939"/>
      <c r="KB205" s="939"/>
      <c r="KC205" s="939"/>
      <c r="KD205" s="939"/>
      <c r="KE205" s="939"/>
      <c r="KF205" s="939"/>
      <c r="KG205" s="939"/>
      <c r="KH205" s="939"/>
      <c r="KI205" s="939"/>
      <c r="KJ205" s="939"/>
      <c r="KK205" s="939"/>
      <c r="KL205" s="939"/>
      <c r="KM205" s="939"/>
      <c r="KN205" s="939"/>
      <c r="KO205" s="939"/>
      <c r="KP205" s="939"/>
      <c r="KQ205" s="939"/>
      <c r="KR205" s="939"/>
      <c r="KS205" s="939"/>
      <c r="KT205" s="939"/>
      <c r="KU205" s="939"/>
      <c r="KV205" s="939"/>
      <c r="KW205" s="939"/>
      <c r="KX205" s="939"/>
      <c r="KY205" s="939"/>
      <c r="KZ205" s="939"/>
      <c r="LA205" s="939"/>
      <c r="LB205" s="939"/>
      <c r="LC205" s="939"/>
      <c r="LD205" s="939"/>
      <c r="LE205" s="939"/>
      <c r="LF205" s="939"/>
      <c r="LG205" s="939"/>
      <c r="LH205" s="939"/>
      <c r="LI205" s="939"/>
      <c r="LJ205" s="939"/>
      <c r="LK205" s="939"/>
      <c r="LL205" s="939"/>
      <c r="LM205" s="939"/>
      <c r="LN205" s="939"/>
      <c r="LO205" s="939"/>
      <c r="LP205" s="939"/>
      <c r="LQ205" s="939"/>
      <c r="LR205" s="939"/>
      <c r="LS205" s="939"/>
      <c r="LT205" s="939"/>
      <c r="LU205" s="939"/>
      <c r="LV205" s="939"/>
      <c r="LW205" s="939"/>
      <c r="LX205" s="939"/>
      <c r="LY205" s="939"/>
      <c r="LZ205" s="939"/>
      <c r="MA205" s="939"/>
      <c r="MB205" s="939"/>
      <c r="MC205" s="939"/>
      <c r="MD205" s="939"/>
      <c r="ME205" s="939"/>
      <c r="MF205" s="939"/>
      <c r="MG205" s="939"/>
      <c r="MH205" s="939"/>
      <c r="MI205" s="939"/>
      <c r="MJ205" s="939"/>
      <c r="MK205" s="939"/>
      <c r="ML205" s="939"/>
      <c r="MM205" s="939"/>
      <c r="MN205" s="939"/>
      <c r="MO205" s="939"/>
      <c r="MP205" s="939"/>
      <c r="MQ205" s="939"/>
      <c r="MR205" s="939"/>
      <c r="MS205" s="939"/>
      <c r="MT205" s="939"/>
      <c r="MU205" s="939"/>
      <c r="MV205" s="939"/>
      <c r="MW205" s="939"/>
      <c r="MX205" s="939"/>
      <c r="MY205" s="939"/>
      <c r="MZ205" s="939"/>
      <c r="NA205" s="939"/>
      <c r="NB205" s="939"/>
      <c r="NC205" s="939"/>
      <c r="ND205" s="939"/>
      <c r="NE205" s="939"/>
      <c r="NF205" s="939"/>
      <c r="NG205" s="939"/>
      <c r="NH205" s="939"/>
      <c r="NI205" s="939"/>
      <c r="NJ205" s="939"/>
      <c r="NK205" s="939"/>
      <c r="NL205" s="939"/>
      <c r="NM205" s="939"/>
      <c r="NN205" s="939"/>
    </row>
    <row r="206" spans="1:378" s="958" customFormat="1" ht="18.5" hidden="1" outlineLevel="1">
      <c r="A206" s="987" t="str">
        <f t="shared" si="60"/>
        <v>10.9</v>
      </c>
      <c r="B206" s="940" t="s">
        <v>1527</v>
      </c>
      <c r="C206" s="1027"/>
      <c r="D206" s="941"/>
      <c r="E206" s="935"/>
      <c r="F206" s="959">
        <f>G205</f>
        <v>46219</v>
      </c>
      <c r="G206" s="960">
        <f>IF(ISBLANK(F206)," - ",IF(H206=0,F206,WORKDAY.INTL(F206,H206,1,Data!$C$3:$C$57)))</f>
        <v>46220</v>
      </c>
      <c r="H206" s="936">
        <v>1</v>
      </c>
      <c r="I206" s="937">
        <v>0</v>
      </c>
      <c r="J206" s="937">
        <f t="shared" ca="1" si="65"/>
        <v>0</v>
      </c>
      <c r="K206" s="938"/>
      <c r="L206" s="955"/>
      <c r="M206" s="955"/>
      <c r="N206" s="968"/>
      <c r="O206" s="939"/>
      <c r="P206" s="939"/>
      <c r="Q206" s="939"/>
      <c r="R206" s="939"/>
      <c r="S206" s="939"/>
      <c r="T206" s="939"/>
      <c r="U206" s="939"/>
      <c r="V206" s="939"/>
      <c r="W206" s="939"/>
      <c r="X206" s="939"/>
      <c r="Y206" s="939"/>
      <c r="Z206" s="939"/>
      <c r="AA206" s="939"/>
      <c r="AB206" s="939"/>
      <c r="AC206" s="939"/>
      <c r="AD206" s="939"/>
      <c r="AE206" s="939"/>
      <c r="AF206" s="939"/>
      <c r="AG206" s="939"/>
      <c r="AH206" s="939"/>
      <c r="AI206" s="939"/>
      <c r="AJ206" s="939"/>
      <c r="AK206" s="939"/>
      <c r="AL206" s="939"/>
      <c r="AM206" s="939"/>
      <c r="AN206" s="939"/>
      <c r="AO206" s="939"/>
      <c r="AP206" s="939"/>
      <c r="AQ206" s="939"/>
      <c r="AR206" s="939"/>
      <c r="AS206" s="939"/>
      <c r="AT206" s="939"/>
      <c r="AU206" s="939"/>
      <c r="AV206" s="939"/>
      <c r="AW206" s="939"/>
      <c r="AX206" s="939"/>
      <c r="AY206" s="939"/>
      <c r="AZ206" s="939"/>
      <c r="BA206" s="939"/>
      <c r="BB206" s="939"/>
      <c r="BC206" s="939"/>
      <c r="BD206" s="939"/>
      <c r="BE206" s="939"/>
      <c r="BF206" s="939"/>
      <c r="BG206" s="939"/>
      <c r="BH206" s="939"/>
      <c r="BI206" s="939"/>
      <c r="BJ206" s="939"/>
      <c r="BK206" s="939"/>
      <c r="BL206" s="939"/>
      <c r="BM206" s="939"/>
      <c r="BN206" s="939"/>
      <c r="BO206" s="939"/>
      <c r="BP206" s="939"/>
      <c r="BQ206" s="939"/>
      <c r="BR206" s="939"/>
      <c r="BS206" s="939"/>
      <c r="BT206" s="939"/>
      <c r="BU206" s="939"/>
      <c r="BV206" s="939"/>
      <c r="BW206" s="939"/>
      <c r="BX206" s="939"/>
      <c r="BY206" s="939"/>
      <c r="BZ206" s="939"/>
      <c r="CA206" s="939"/>
      <c r="CB206" s="939"/>
      <c r="CC206" s="939"/>
      <c r="CD206" s="939"/>
      <c r="CE206" s="939"/>
      <c r="CF206" s="939"/>
      <c r="CG206" s="939"/>
      <c r="CH206" s="939"/>
      <c r="CI206" s="939"/>
      <c r="CJ206" s="939"/>
      <c r="CK206" s="939"/>
      <c r="CL206" s="939"/>
      <c r="CM206" s="939"/>
      <c r="CN206" s="939"/>
      <c r="CO206" s="939"/>
      <c r="CP206" s="939"/>
      <c r="CQ206" s="939"/>
      <c r="CR206" s="939"/>
      <c r="CS206" s="939"/>
      <c r="CT206" s="939"/>
      <c r="CU206" s="939"/>
      <c r="CV206" s="939"/>
      <c r="CW206" s="939"/>
      <c r="CX206" s="939"/>
      <c r="CY206" s="939"/>
      <c r="CZ206" s="939"/>
      <c r="DA206" s="939"/>
      <c r="DB206" s="939"/>
      <c r="DC206" s="939"/>
      <c r="DD206" s="939"/>
      <c r="DE206" s="939"/>
      <c r="DF206" s="939"/>
      <c r="DG206" s="939"/>
      <c r="DH206" s="939"/>
      <c r="DI206" s="939"/>
      <c r="DJ206" s="939"/>
      <c r="DK206" s="939"/>
      <c r="DL206" s="939"/>
      <c r="DM206" s="939"/>
      <c r="DN206" s="939"/>
      <c r="DO206" s="939"/>
      <c r="DP206" s="939"/>
      <c r="DQ206" s="939"/>
      <c r="DR206" s="939"/>
      <c r="DS206" s="939"/>
      <c r="DT206" s="939"/>
      <c r="DU206" s="939"/>
      <c r="DV206" s="939"/>
      <c r="DW206" s="939"/>
      <c r="DX206" s="939"/>
      <c r="DY206" s="939"/>
      <c r="DZ206" s="939"/>
      <c r="EA206" s="939"/>
      <c r="EB206" s="939"/>
      <c r="EC206" s="939"/>
      <c r="ED206" s="939"/>
      <c r="EE206" s="939"/>
      <c r="EF206" s="939"/>
      <c r="EG206" s="939"/>
      <c r="EH206" s="939"/>
      <c r="EI206" s="939"/>
      <c r="EJ206" s="939"/>
      <c r="EK206" s="939"/>
      <c r="EL206" s="939"/>
      <c r="EM206" s="939"/>
      <c r="EN206" s="939"/>
      <c r="EO206" s="939"/>
      <c r="EP206" s="939"/>
      <c r="EQ206" s="939"/>
      <c r="ER206" s="939"/>
      <c r="ES206" s="939"/>
      <c r="ET206" s="939"/>
      <c r="EU206" s="939"/>
      <c r="EV206" s="939"/>
      <c r="EW206" s="939"/>
      <c r="EX206" s="939"/>
      <c r="EY206" s="939"/>
      <c r="EZ206" s="939"/>
      <c r="FA206" s="939"/>
      <c r="FB206" s="939"/>
      <c r="FC206" s="939"/>
      <c r="FD206" s="939"/>
      <c r="FE206" s="939"/>
      <c r="FF206" s="939"/>
      <c r="FG206" s="939"/>
      <c r="FH206" s="939"/>
      <c r="FI206" s="939"/>
      <c r="FJ206" s="939"/>
      <c r="FK206" s="939"/>
      <c r="FL206" s="939"/>
      <c r="FM206" s="939"/>
      <c r="FN206" s="939"/>
      <c r="FO206" s="939"/>
      <c r="FP206" s="939"/>
      <c r="FQ206" s="939"/>
      <c r="FR206" s="939"/>
      <c r="FS206" s="939"/>
      <c r="FT206" s="939"/>
      <c r="FU206" s="939"/>
      <c r="FV206" s="939"/>
      <c r="FW206" s="939"/>
      <c r="FX206" s="939"/>
      <c r="FY206" s="939"/>
      <c r="FZ206" s="939"/>
      <c r="GA206" s="939"/>
      <c r="GB206" s="939"/>
      <c r="GC206" s="939"/>
      <c r="GD206" s="939"/>
      <c r="GE206" s="939"/>
      <c r="GF206" s="939"/>
      <c r="GG206" s="939"/>
      <c r="GH206" s="939"/>
      <c r="GI206" s="939"/>
      <c r="GJ206" s="939"/>
      <c r="GK206" s="939"/>
      <c r="GL206" s="939"/>
      <c r="GM206" s="939"/>
      <c r="GN206" s="939"/>
      <c r="GO206" s="939"/>
      <c r="GP206" s="939"/>
      <c r="GQ206" s="939"/>
      <c r="GR206" s="939"/>
      <c r="GS206" s="939"/>
      <c r="GT206" s="939"/>
      <c r="GU206" s="939"/>
      <c r="GV206" s="939"/>
      <c r="GW206" s="939"/>
      <c r="GX206" s="939"/>
      <c r="GY206" s="939"/>
      <c r="GZ206" s="939"/>
      <c r="HA206" s="939"/>
      <c r="HB206" s="939"/>
      <c r="HC206" s="939"/>
      <c r="HD206" s="939"/>
      <c r="HE206" s="939"/>
      <c r="HF206" s="939"/>
      <c r="HG206" s="939"/>
      <c r="HH206" s="939"/>
      <c r="HI206" s="939"/>
      <c r="HJ206" s="939"/>
      <c r="HK206" s="939"/>
      <c r="HL206" s="939"/>
      <c r="HM206" s="939"/>
      <c r="HN206" s="939"/>
      <c r="HO206" s="939"/>
      <c r="HP206" s="939"/>
      <c r="HQ206" s="939"/>
      <c r="HR206" s="939"/>
      <c r="HS206" s="939"/>
      <c r="HT206" s="939"/>
      <c r="HU206" s="939"/>
      <c r="HV206" s="939"/>
      <c r="HW206" s="939"/>
      <c r="HX206" s="939"/>
      <c r="HY206" s="939"/>
      <c r="HZ206" s="939"/>
      <c r="IA206" s="939"/>
      <c r="IB206" s="939"/>
      <c r="IC206" s="939"/>
      <c r="ID206" s="939"/>
      <c r="IE206" s="939"/>
      <c r="IF206" s="939"/>
      <c r="IG206" s="939"/>
      <c r="IH206" s="939"/>
      <c r="II206" s="939"/>
      <c r="IJ206" s="939"/>
      <c r="IK206" s="939"/>
      <c r="IL206" s="939"/>
      <c r="IM206" s="939"/>
      <c r="IN206" s="939"/>
      <c r="IO206" s="939"/>
      <c r="IP206" s="939"/>
      <c r="IQ206" s="939"/>
      <c r="IR206" s="939"/>
      <c r="IS206" s="939"/>
      <c r="IT206" s="939"/>
      <c r="IU206" s="939"/>
      <c r="IV206" s="939"/>
      <c r="IW206" s="939"/>
      <c r="IX206" s="939"/>
      <c r="IY206" s="939"/>
      <c r="IZ206" s="939"/>
      <c r="JA206" s="939"/>
      <c r="JB206" s="939"/>
      <c r="JC206" s="939"/>
      <c r="JD206" s="939"/>
      <c r="JE206" s="939"/>
      <c r="JF206" s="939"/>
      <c r="JG206" s="939"/>
      <c r="JH206" s="939"/>
      <c r="JI206" s="939"/>
      <c r="JJ206" s="939"/>
      <c r="JK206" s="939"/>
      <c r="JL206" s="939"/>
      <c r="JM206" s="939"/>
      <c r="JN206" s="939"/>
      <c r="JO206" s="939"/>
      <c r="JP206" s="939"/>
      <c r="JQ206" s="939"/>
      <c r="JR206" s="939"/>
      <c r="JS206" s="939"/>
      <c r="JT206" s="939"/>
      <c r="JU206" s="939"/>
      <c r="JV206" s="939"/>
      <c r="JW206" s="939"/>
      <c r="JX206" s="939"/>
      <c r="JY206" s="939"/>
      <c r="JZ206" s="939"/>
      <c r="KA206" s="939"/>
      <c r="KB206" s="939"/>
      <c r="KC206" s="939"/>
      <c r="KD206" s="939"/>
      <c r="KE206" s="939"/>
      <c r="KF206" s="939"/>
      <c r="KG206" s="939"/>
      <c r="KH206" s="939"/>
      <c r="KI206" s="939"/>
      <c r="KJ206" s="939"/>
      <c r="KK206" s="939"/>
      <c r="KL206" s="939"/>
      <c r="KM206" s="939"/>
      <c r="KN206" s="939"/>
      <c r="KO206" s="939"/>
      <c r="KP206" s="939"/>
      <c r="KQ206" s="939"/>
      <c r="KR206" s="939"/>
      <c r="KS206" s="939"/>
      <c r="KT206" s="939"/>
      <c r="KU206" s="939"/>
      <c r="KV206" s="939"/>
      <c r="KW206" s="939"/>
      <c r="KX206" s="939"/>
      <c r="KY206" s="939"/>
      <c r="KZ206" s="939"/>
      <c r="LA206" s="939"/>
      <c r="LB206" s="939"/>
      <c r="LC206" s="939"/>
      <c r="LD206" s="939"/>
      <c r="LE206" s="939"/>
      <c r="LF206" s="939"/>
      <c r="LG206" s="939"/>
      <c r="LH206" s="939"/>
      <c r="LI206" s="939"/>
      <c r="LJ206" s="939"/>
      <c r="LK206" s="939"/>
      <c r="LL206" s="939"/>
      <c r="LM206" s="939"/>
      <c r="LN206" s="939"/>
      <c r="LO206" s="939"/>
      <c r="LP206" s="939"/>
      <c r="LQ206" s="939"/>
      <c r="LR206" s="939"/>
      <c r="LS206" s="939"/>
      <c r="LT206" s="939"/>
      <c r="LU206" s="939"/>
      <c r="LV206" s="939"/>
      <c r="LW206" s="939"/>
      <c r="LX206" s="939"/>
      <c r="LY206" s="939"/>
      <c r="LZ206" s="939"/>
      <c r="MA206" s="939"/>
      <c r="MB206" s="939"/>
      <c r="MC206" s="939"/>
      <c r="MD206" s="939"/>
      <c r="ME206" s="939"/>
      <c r="MF206" s="939"/>
      <c r="MG206" s="939"/>
      <c r="MH206" s="939"/>
      <c r="MI206" s="939"/>
      <c r="MJ206" s="939"/>
      <c r="MK206" s="939"/>
      <c r="ML206" s="939"/>
      <c r="MM206" s="939"/>
      <c r="MN206" s="939"/>
      <c r="MO206" s="939"/>
      <c r="MP206" s="939"/>
      <c r="MQ206" s="939"/>
      <c r="MR206" s="939"/>
      <c r="MS206" s="939"/>
      <c r="MT206" s="939"/>
      <c r="MU206" s="939"/>
      <c r="MV206" s="939"/>
      <c r="MW206" s="939"/>
      <c r="MX206" s="939"/>
      <c r="MY206" s="939"/>
      <c r="MZ206" s="939"/>
      <c r="NA206" s="939"/>
      <c r="NB206" s="939"/>
      <c r="NC206" s="939"/>
      <c r="ND206" s="939"/>
      <c r="NE206" s="939"/>
      <c r="NF206" s="939"/>
      <c r="NG206" s="939"/>
      <c r="NH206" s="939"/>
      <c r="NI206" s="939"/>
      <c r="NJ206" s="939"/>
      <c r="NK206" s="939"/>
      <c r="NL206" s="939"/>
      <c r="NM206" s="939"/>
      <c r="NN206" s="939"/>
    </row>
    <row r="207" spans="1:378" s="958" customFormat="1" ht="18.5" hidden="1" outlineLevel="1">
      <c r="A207" s="987" t="str">
        <f t="shared" si="60"/>
        <v>10.10</v>
      </c>
      <c r="B207" s="940" t="s">
        <v>1515</v>
      </c>
      <c r="C207" s="1027"/>
      <c r="D207" s="941"/>
      <c r="E207" s="935"/>
      <c r="F207" s="959">
        <f>G203</f>
        <v>46191</v>
      </c>
      <c r="G207" s="960">
        <f>IF(ISBLANK(F207)," - ",IF(H207=0,F207,WORKDAY.INTL(F207,H207,1,Data!$C$3:$C$57)))</f>
        <v>46212</v>
      </c>
      <c r="H207" s="936">
        <v>15</v>
      </c>
      <c r="I207" s="937">
        <v>0</v>
      </c>
      <c r="J207" s="937">
        <f t="shared" ca="1" si="65"/>
        <v>0</v>
      </c>
      <c r="K207" s="938"/>
      <c r="L207" s="955"/>
      <c r="M207" s="955"/>
      <c r="N207" s="968"/>
      <c r="O207" s="939"/>
      <c r="P207" s="939"/>
      <c r="Q207" s="939"/>
      <c r="R207" s="939"/>
      <c r="S207" s="939"/>
      <c r="T207" s="939"/>
      <c r="U207" s="939"/>
      <c r="V207" s="939"/>
      <c r="W207" s="939"/>
      <c r="X207" s="939"/>
      <c r="Y207" s="939"/>
      <c r="Z207" s="939"/>
      <c r="AA207" s="939"/>
      <c r="AB207" s="939"/>
      <c r="AC207" s="939"/>
      <c r="AD207" s="939"/>
      <c r="AE207" s="939"/>
      <c r="AF207" s="939"/>
      <c r="AG207" s="939"/>
      <c r="AH207" s="939"/>
      <c r="AI207" s="939"/>
      <c r="AJ207" s="939"/>
      <c r="AK207" s="939"/>
      <c r="AL207" s="939"/>
      <c r="AM207" s="939"/>
      <c r="AN207" s="939"/>
      <c r="AO207" s="939"/>
      <c r="AP207" s="939"/>
      <c r="AQ207" s="939"/>
      <c r="AR207" s="939"/>
      <c r="AS207" s="939"/>
      <c r="AT207" s="939"/>
      <c r="AU207" s="939"/>
      <c r="AV207" s="939"/>
      <c r="AW207" s="939"/>
      <c r="AX207" s="939"/>
      <c r="AY207" s="939"/>
      <c r="AZ207" s="939"/>
      <c r="BA207" s="939"/>
      <c r="BB207" s="939"/>
      <c r="BC207" s="939"/>
      <c r="BD207" s="939"/>
      <c r="BE207" s="939"/>
      <c r="BF207" s="939"/>
      <c r="BG207" s="939"/>
      <c r="BH207" s="939"/>
      <c r="BI207" s="939"/>
      <c r="BJ207" s="939"/>
      <c r="BK207" s="939"/>
      <c r="BL207" s="939"/>
      <c r="BM207" s="939"/>
      <c r="BN207" s="939"/>
      <c r="BO207" s="939"/>
      <c r="BP207" s="939"/>
      <c r="BQ207" s="939"/>
      <c r="BR207" s="939"/>
      <c r="BS207" s="939"/>
      <c r="BT207" s="939"/>
      <c r="BU207" s="939"/>
      <c r="BV207" s="939"/>
      <c r="BW207" s="939"/>
      <c r="BX207" s="939"/>
      <c r="BY207" s="939"/>
      <c r="BZ207" s="939"/>
      <c r="CA207" s="939"/>
      <c r="CB207" s="939"/>
      <c r="CC207" s="939"/>
      <c r="CD207" s="939"/>
      <c r="CE207" s="939"/>
      <c r="CF207" s="939"/>
      <c r="CG207" s="939"/>
      <c r="CH207" s="939"/>
      <c r="CI207" s="939"/>
      <c r="CJ207" s="939"/>
      <c r="CK207" s="939"/>
      <c r="CL207" s="939"/>
      <c r="CM207" s="939"/>
      <c r="CN207" s="939"/>
      <c r="CO207" s="939"/>
      <c r="CP207" s="939"/>
      <c r="CQ207" s="939"/>
      <c r="CR207" s="939"/>
      <c r="CS207" s="939"/>
      <c r="CT207" s="939"/>
      <c r="CU207" s="939"/>
      <c r="CV207" s="939"/>
      <c r="CW207" s="939"/>
      <c r="CX207" s="939"/>
      <c r="CY207" s="939"/>
      <c r="CZ207" s="939"/>
      <c r="DA207" s="939"/>
      <c r="DB207" s="939"/>
      <c r="DC207" s="939"/>
      <c r="DD207" s="939"/>
      <c r="DE207" s="939"/>
      <c r="DF207" s="939"/>
      <c r="DG207" s="939"/>
      <c r="DH207" s="939"/>
      <c r="DI207" s="939"/>
      <c r="DJ207" s="939"/>
      <c r="DK207" s="939"/>
      <c r="DL207" s="939"/>
      <c r="DM207" s="939"/>
      <c r="DN207" s="939"/>
      <c r="DO207" s="939"/>
      <c r="DP207" s="939"/>
      <c r="DQ207" s="939"/>
      <c r="DR207" s="939"/>
      <c r="DS207" s="939"/>
      <c r="DT207" s="939"/>
      <c r="DU207" s="939"/>
      <c r="DV207" s="939"/>
      <c r="DW207" s="939"/>
      <c r="DX207" s="939"/>
      <c r="DY207" s="939"/>
      <c r="DZ207" s="939"/>
      <c r="EA207" s="939"/>
      <c r="EB207" s="939"/>
      <c r="EC207" s="939"/>
      <c r="ED207" s="939"/>
      <c r="EE207" s="939"/>
      <c r="EF207" s="939"/>
      <c r="EG207" s="939"/>
      <c r="EH207" s="939"/>
      <c r="EI207" s="939"/>
      <c r="EJ207" s="939"/>
      <c r="EK207" s="939"/>
      <c r="EL207" s="939"/>
      <c r="EM207" s="939"/>
      <c r="EN207" s="939"/>
      <c r="EO207" s="939"/>
      <c r="EP207" s="939"/>
      <c r="EQ207" s="939"/>
      <c r="ER207" s="939"/>
      <c r="ES207" s="939"/>
      <c r="ET207" s="939"/>
      <c r="EU207" s="939"/>
      <c r="EV207" s="939"/>
      <c r="EW207" s="939"/>
      <c r="EX207" s="939"/>
      <c r="EY207" s="939"/>
      <c r="EZ207" s="939"/>
      <c r="FA207" s="939"/>
      <c r="FB207" s="939"/>
      <c r="FC207" s="939"/>
      <c r="FD207" s="939"/>
      <c r="FE207" s="939"/>
      <c r="FF207" s="939"/>
      <c r="FG207" s="939"/>
      <c r="FH207" s="939"/>
      <c r="FI207" s="939"/>
      <c r="FJ207" s="939"/>
      <c r="FK207" s="939"/>
      <c r="FL207" s="939"/>
      <c r="FM207" s="939"/>
      <c r="FN207" s="939"/>
      <c r="FO207" s="939"/>
      <c r="FP207" s="939"/>
      <c r="FQ207" s="939"/>
      <c r="FR207" s="939"/>
      <c r="FS207" s="939"/>
      <c r="FT207" s="939"/>
      <c r="FU207" s="939"/>
      <c r="FV207" s="939"/>
      <c r="FW207" s="939"/>
      <c r="FX207" s="939"/>
      <c r="FY207" s="939"/>
      <c r="FZ207" s="939"/>
      <c r="GA207" s="939"/>
      <c r="GB207" s="939"/>
      <c r="GC207" s="939"/>
      <c r="GD207" s="939"/>
      <c r="GE207" s="939"/>
      <c r="GF207" s="939"/>
      <c r="GG207" s="939"/>
      <c r="GH207" s="939"/>
      <c r="GI207" s="939"/>
      <c r="GJ207" s="939"/>
      <c r="GK207" s="939"/>
      <c r="GL207" s="939"/>
      <c r="GM207" s="939"/>
      <c r="GN207" s="939"/>
      <c r="GO207" s="939"/>
      <c r="GP207" s="939"/>
      <c r="GQ207" s="939"/>
      <c r="GR207" s="939"/>
      <c r="GS207" s="939"/>
      <c r="GT207" s="939"/>
      <c r="GU207" s="939"/>
      <c r="GV207" s="939"/>
      <c r="GW207" s="939"/>
      <c r="GX207" s="939"/>
      <c r="GY207" s="939"/>
      <c r="GZ207" s="939"/>
      <c r="HA207" s="939"/>
      <c r="HB207" s="939"/>
      <c r="HC207" s="939"/>
      <c r="HD207" s="939"/>
      <c r="HE207" s="939"/>
      <c r="HF207" s="939"/>
      <c r="HG207" s="939"/>
      <c r="HH207" s="939"/>
      <c r="HI207" s="939"/>
      <c r="HJ207" s="939"/>
      <c r="HK207" s="939"/>
      <c r="HL207" s="939"/>
      <c r="HM207" s="939"/>
      <c r="HN207" s="939"/>
      <c r="HO207" s="939"/>
      <c r="HP207" s="939"/>
      <c r="HQ207" s="939"/>
      <c r="HR207" s="939"/>
      <c r="HS207" s="939"/>
      <c r="HT207" s="939"/>
      <c r="HU207" s="939"/>
      <c r="HV207" s="939"/>
      <c r="HW207" s="939"/>
      <c r="HX207" s="939"/>
      <c r="HY207" s="939"/>
      <c r="HZ207" s="939"/>
      <c r="IA207" s="939"/>
      <c r="IB207" s="939"/>
      <c r="IC207" s="939"/>
      <c r="ID207" s="939"/>
      <c r="IE207" s="939"/>
      <c r="IF207" s="939"/>
      <c r="IG207" s="939"/>
      <c r="IH207" s="939"/>
      <c r="II207" s="939"/>
      <c r="IJ207" s="939"/>
      <c r="IK207" s="939"/>
      <c r="IL207" s="939"/>
      <c r="IM207" s="939"/>
      <c r="IN207" s="939"/>
      <c r="IO207" s="939"/>
      <c r="IP207" s="939"/>
      <c r="IQ207" s="939"/>
      <c r="IR207" s="939"/>
      <c r="IS207" s="939"/>
      <c r="IT207" s="939"/>
      <c r="IU207" s="939"/>
      <c r="IV207" s="939"/>
      <c r="IW207" s="939"/>
      <c r="IX207" s="939"/>
      <c r="IY207" s="939"/>
      <c r="IZ207" s="939"/>
      <c r="JA207" s="939"/>
      <c r="JB207" s="939"/>
      <c r="JC207" s="939"/>
      <c r="JD207" s="939"/>
      <c r="JE207" s="939"/>
      <c r="JF207" s="939"/>
      <c r="JG207" s="939"/>
      <c r="JH207" s="939"/>
      <c r="JI207" s="939"/>
      <c r="JJ207" s="939"/>
      <c r="JK207" s="939"/>
      <c r="JL207" s="939"/>
      <c r="JM207" s="939"/>
      <c r="JN207" s="939"/>
      <c r="JO207" s="939"/>
      <c r="JP207" s="939"/>
      <c r="JQ207" s="939"/>
      <c r="JR207" s="939"/>
      <c r="JS207" s="939"/>
      <c r="JT207" s="939"/>
      <c r="JU207" s="939"/>
      <c r="JV207" s="939"/>
      <c r="JW207" s="939"/>
      <c r="JX207" s="939"/>
      <c r="JY207" s="939"/>
      <c r="JZ207" s="939"/>
      <c r="KA207" s="939"/>
      <c r="KB207" s="939"/>
      <c r="KC207" s="939"/>
      <c r="KD207" s="939"/>
      <c r="KE207" s="939"/>
      <c r="KF207" s="939"/>
      <c r="KG207" s="939"/>
      <c r="KH207" s="939"/>
      <c r="KI207" s="939"/>
      <c r="KJ207" s="939"/>
      <c r="KK207" s="939"/>
      <c r="KL207" s="939"/>
      <c r="KM207" s="939"/>
      <c r="KN207" s="939"/>
      <c r="KO207" s="939"/>
      <c r="KP207" s="939"/>
      <c r="KQ207" s="939"/>
      <c r="KR207" s="939"/>
      <c r="KS207" s="939"/>
      <c r="KT207" s="939"/>
      <c r="KU207" s="939"/>
      <c r="KV207" s="939"/>
      <c r="KW207" s="939"/>
      <c r="KX207" s="939"/>
      <c r="KY207" s="939"/>
      <c r="KZ207" s="939"/>
      <c r="LA207" s="939"/>
      <c r="LB207" s="939"/>
      <c r="LC207" s="939"/>
      <c r="LD207" s="939"/>
      <c r="LE207" s="939"/>
      <c r="LF207" s="939"/>
      <c r="LG207" s="939"/>
      <c r="LH207" s="939"/>
      <c r="LI207" s="939"/>
      <c r="LJ207" s="939"/>
      <c r="LK207" s="939"/>
      <c r="LL207" s="939"/>
      <c r="LM207" s="939"/>
      <c r="LN207" s="939"/>
      <c r="LO207" s="939"/>
      <c r="LP207" s="939"/>
      <c r="LQ207" s="939"/>
      <c r="LR207" s="939"/>
      <c r="LS207" s="939"/>
      <c r="LT207" s="939"/>
      <c r="LU207" s="939"/>
      <c r="LV207" s="939"/>
      <c r="LW207" s="939"/>
      <c r="LX207" s="939"/>
      <c r="LY207" s="939"/>
      <c r="LZ207" s="939"/>
      <c r="MA207" s="939"/>
      <c r="MB207" s="939"/>
      <c r="MC207" s="939"/>
      <c r="MD207" s="939"/>
      <c r="ME207" s="939"/>
      <c r="MF207" s="939"/>
      <c r="MG207" s="939"/>
      <c r="MH207" s="939"/>
      <c r="MI207" s="939"/>
      <c r="MJ207" s="939"/>
      <c r="MK207" s="939"/>
      <c r="ML207" s="939"/>
      <c r="MM207" s="939"/>
      <c r="MN207" s="939"/>
      <c r="MO207" s="939"/>
      <c r="MP207" s="939"/>
      <c r="MQ207" s="939"/>
      <c r="MR207" s="939"/>
      <c r="MS207" s="939"/>
      <c r="MT207" s="939"/>
      <c r="MU207" s="939"/>
      <c r="MV207" s="939"/>
      <c r="MW207" s="939"/>
      <c r="MX207" s="939"/>
      <c r="MY207" s="939"/>
      <c r="MZ207" s="939"/>
      <c r="NA207" s="939"/>
      <c r="NB207" s="939"/>
      <c r="NC207" s="939"/>
      <c r="ND207" s="939"/>
      <c r="NE207" s="939"/>
      <c r="NF207" s="939"/>
      <c r="NG207" s="939"/>
      <c r="NH207" s="939"/>
      <c r="NI207" s="939"/>
      <c r="NJ207" s="939"/>
      <c r="NK207" s="939"/>
      <c r="NL207" s="939"/>
      <c r="NM207" s="939"/>
      <c r="NN207" s="939"/>
    </row>
    <row r="208" spans="1:378" s="958" customFormat="1" ht="18.5" hidden="1" outlineLevel="1">
      <c r="A208" s="987" t="str">
        <f t="shared" si="60"/>
        <v>10.11</v>
      </c>
      <c r="B208" s="940" t="s">
        <v>1528</v>
      </c>
      <c r="C208" s="1027"/>
      <c r="D208" s="941"/>
      <c r="E208" s="935"/>
      <c r="F208" s="959">
        <f>G207</f>
        <v>46212</v>
      </c>
      <c r="G208" s="960">
        <f>IF(ISBLANK(F208)," - ",IF(H208=0,F208,WORKDAY.INTL(F208,H208,1,Data!$C$3:$C$57)))</f>
        <v>46213</v>
      </c>
      <c r="H208" s="936">
        <v>1</v>
      </c>
      <c r="I208" s="937">
        <v>0</v>
      </c>
      <c r="J208" s="937">
        <f t="shared" ca="1" si="65"/>
        <v>0</v>
      </c>
      <c r="K208" s="938"/>
      <c r="L208" s="955"/>
      <c r="M208" s="955"/>
      <c r="N208" s="968"/>
      <c r="O208" s="939"/>
      <c r="P208" s="939"/>
      <c r="Q208" s="939"/>
      <c r="R208" s="939"/>
      <c r="S208" s="939"/>
      <c r="T208" s="939"/>
      <c r="U208" s="939"/>
      <c r="V208" s="939"/>
      <c r="W208" s="939"/>
      <c r="X208" s="939"/>
      <c r="Y208" s="939"/>
      <c r="Z208" s="939"/>
      <c r="AA208" s="939"/>
      <c r="AB208" s="939"/>
      <c r="AC208" s="939"/>
      <c r="AD208" s="939"/>
      <c r="AE208" s="939"/>
      <c r="AF208" s="939"/>
      <c r="AG208" s="939"/>
      <c r="AH208" s="939"/>
      <c r="AI208" s="939"/>
      <c r="AJ208" s="939"/>
      <c r="AK208" s="939"/>
      <c r="AL208" s="939"/>
      <c r="AM208" s="939"/>
      <c r="AN208" s="939"/>
      <c r="AO208" s="939"/>
      <c r="AP208" s="939"/>
      <c r="AQ208" s="939"/>
      <c r="AR208" s="939"/>
      <c r="AS208" s="939"/>
      <c r="AT208" s="939"/>
      <c r="AU208" s="939"/>
      <c r="AV208" s="939"/>
      <c r="AW208" s="939"/>
      <c r="AX208" s="939"/>
      <c r="AY208" s="939"/>
      <c r="AZ208" s="939"/>
      <c r="BA208" s="939"/>
      <c r="BB208" s="939"/>
      <c r="BC208" s="939"/>
      <c r="BD208" s="939"/>
      <c r="BE208" s="939"/>
      <c r="BF208" s="939"/>
      <c r="BG208" s="939"/>
      <c r="BH208" s="939"/>
      <c r="BI208" s="939"/>
      <c r="BJ208" s="939"/>
      <c r="BK208" s="939"/>
      <c r="BL208" s="939"/>
      <c r="BM208" s="939"/>
      <c r="BN208" s="939"/>
      <c r="BO208" s="939"/>
      <c r="BP208" s="939"/>
      <c r="BQ208" s="939"/>
      <c r="BR208" s="939"/>
      <c r="BS208" s="939"/>
      <c r="BT208" s="939"/>
      <c r="BU208" s="939"/>
      <c r="BV208" s="939"/>
      <c r="BW208" s="939"/>
      <c r="BX208" s="939"/>
      <c r="BY208" s="939"/>
      <c r="BZ208" s="939"/>
      <c r="CA208" s="939"/>
      <c r="CB208" s="939"/>
      <c r="CC208" s="939"/>
      <c r="CD208" s="939"/>
      <c r="CE208" s="939"/>
      <c r="CF208" s="939"/>
      <c r="CG208" s="939"/>
      <c r="CH208" s="939"/>
      <c r="CI208" s="939"/>
      <c r="CJ208" s="939"/>
      <c r="CK208" s="939"/>
      <c r="CL208" s="939"/>
      <c r="CM208" s="939"/>
      <c r="CN208" s="939"/>
      <c r="CO208" s="939"/>
      <c r="CP208" s="939"/>
      <c r="CQ208" s="939"/>
      <c r="CR208" s="939"/>
      <c r="CS208" s="939"/>
      <c r="CT208" s="939"/>
      <c r="CU208" s="939"/>
      <c r="CV208" s="939"/>
      <c r="CW208" s="939"/>
      <c r="CX208" s="939"/>
      <c r="CY208" s="939"/>
      <c r="CZ208" s="939"/>
      <c r="DA208" s="939"/>
      <c r="DB208" s="939"/>
      <c r="DC208" s="939"/>
      <c r="DD208" s="939"/>
      <c r="DE208" s="939"/>
      <c r="DF208" s="939"/>
      <c r="DG208" s="939"/>
      <c r="DH208" s="939"/>
      <c r="DI208" s="939"/>
      <c r="DJ208" s="939"/>
      <c r="DK208" s="939"/>
      <c r="DL208" s="939"/>
      <c r="DM208" s="939"/>
      <c r="DN208" s="939"/>
      <c r="DO208" s="939"/>
      <c r="DP208" s="939"/>
      <c r="DQ208" s="939"/>
      <c r="DR208" s="939"/>
      <c r="DS208" s="939"/>
      <c r="DT208" s="939"/>
      <c r="DU208" s="939"/>
      <c r="DV208" s="939"/>
      <c r="DW208" s="939"/>
      <c r="DX208" s="939"/>
      <c r="DY208" s="939"/>
      <c r="DZ208" s="939"/>
      <c r="EA208" s="939"/>
      <c r="EB208" s="939"/>
      <c r="EC208" s="939"/>
      <c r="ED208" s="939"/>
      <c r="EE208" s="939"/>
      <c r="EF208" s="939"/>
      <c r="EG208" s="939"/>
      <c r="EH208" s="939"/>
      <c r="EI208" s="939"/>
      <c r="EJ208" s="939"/>
      <c r="EK208" s="939"/>
      <c r="EL208" s="939"/>
      <c r="EM208" s="939"/>
      <c r="EN208" s="939"/>
      <c r="EO208" s="939"/>
      <c r="EP208" s="939"/>
      <c r="EQ208" s="939"/>
      <c r="ER208" s="939"/>
      <c r="ES208" s="939"/>
      <c r="ET208" s="939"/>
      <c r="EU208" s="939"/>
      <c r="EV208" s="939"/>
      <c r="EW208" s="939"/>
      <c r="EX208" s="939"/>
      <c r="EY208" s="939"/>
      <c r="EZ208" s="939"/>
      <c r="FA208" s="939"/>
      <c r="FB208" s="939"/>
      <c r="FC208" s="939"/>
      <c r="FD208" s="939"/>
      <c r="FE208" s="939"/>
      <c r="FF208" s="939"/>
      <c r="FG208" s="939"/>
      <c r="FH208" s="939"/>
      <c r="FI208" s="939"/>
      <c r="FJ208" s="939"/>
      <c r="FK208" s="939"/>
      <c r="FL208" s="939"/>
      <c r="FM208" s="939"/>
      <c r="FN208" s="939"/>
      <c r="FO208" s="939"/>
      <c r="FP208" s="939"/>
      <c r="FQ208" s="939"/>
      <c r="FR208" s="939"/>
      <c r="FS208" s="939"/>
      <c r="FT208" s="939"/>
      <c r="FU208" s="939"/>
      <c r="FV208" s="939"/>
      <c r="FW208" s="939"/>
      <c r="FX208" s="939"/>
      <c r="FY208" s="939"/>
      <c r="FZ208" s="939"/>
      <c r="GA208" s="939"/>
      <c r="GB208" s="939"/>
      <c r="GC208" s="939"/>
      <c r="GD208" s="939"/>
      <c r="GE208" s="939"/>
      <c r="GF208" s="939"/>
      <c r="GG208" s="939"/>
      <c r="GH208" s="939"/>
      <c r="GI208" s="939"/>
      <c r="GJ208" s="939"/>
      <c r="GK208" s="939"/>
      <c r="GL208" s="939"/>
      <c r="GM208" s="939"/>
      <c r="GN208" s="939"/>
      <c r="GO208" s="939"/>
      <c r="GP208" s="939"/>
      <c r="GQ208" s="939"/>
      <c r="GR208" s="939"/>
      <c r="GS208" s="939"/>
      <c r="GT208" s="939"/>
      <c r="GU208" s="939"/>
      <c r="GV208" s="939"/>
      <c r="GW208" s="939"/>
      <c r="GX208" s="939"/>
      <c r="GY208" s="939"/>
      <c r="GZ208" s="939"/>
      <c r="HA208" s="939"/>
      <c r="HB208" s="939"/>
      <c r="HC208" s="939"/>
      <c r="HD208" s="939"/>
      <c r="HE208" s="939"/>
      <c r="HF208" s="939"/>
      <c r="HG208" s="939"/>
      <c r="HH208" s="939"/>
      <c r="HI208" s="939"/>
      <c r="HJ208" s="939"/>
      <c r="HK208" s="939"/>
      <c r="HL208" s="939"/>
      <c r="HM208" s="939"/>
      <c r="HN208" s="939"/>
      <c r="HO208" s="939"/>
      <c r="HP208" s="939"/>
      <c r="HQ208" s="939"/>
      <c r="HR208" s="939"/>
      <c r="HS208" s="939"/>
      <c r="HT208" s="939"/>
      <c r="HU208" s="939"/>
      <c r="HV208" s="939"/>
      <c r="HW208" s="939"/>
      <c r="HX208" s="939"/>
      <c r="HY208" s="939"/>
      <c r="HZ208" s="939"/>
      <c r="IA208" s="939"/>
      <c r="IB208" s="939"/>
      <c r="IC208" s="939"/>
      <c r="ID208" s="939"/>
      <c r="IE208" s="939"/>
      <c r="IF208" s="939"/>
      <c r="IG208" s="939"/>
      <c r="IH208" s="939"/>
      <c r="II208" s="939"/>
      <c r="IJ208" s="939"/>
      <c r="IK208" s="939"/>
      <c r="IL208" s="939"/>
      <c r="IM208" s="939"/>
      <c r="IN208" s="939"/>
      <c r="IO208" s="939"/>
      <c r="IP208" s="939"/>
      <c r="IQ208" s="939"/>
      <c r="IR208" s="939"/>
      <c r="IS208" s="939"/>
      <c r="IT208" s="939"/>
      <c r="IU208" s="939"/>
      <c r="IV208" s="939"/>
      <c r="IW208" s="939"/>
      <c r="IX208" s="939"/>
      <c r="IY208" s="939"/>
      <c r="IZ208" s="939"/>
      <c r="JA208" s="939"/>
      <c r="JB208" s="939"/>
      <c r="JC208" s="939"/>
      <c r="JD208" s="939"/>
      <c r="JE208" s="939"/>
      <c r="JF208" s="939"/>
      <c r="JG208" s="939"/>
      <c r="JH208" s="939"/>
      <c r="JI208" s="939"/>
      <c r="JJ208" s="939"/>
      <c r="JK208" s="939"/>
      <c r="JL208" s="939"/>
      <c r="JM208" s="939"/>
      <c r="JN208" s="939"/>
      <c r="JO208" s="939"/>
      <c r="JP208" s="939"/>
      <c r="JQ208" s="939"/>
      <c r="JR208" s="939"/>
      <c r="JS208" s="939"/>
      <c r="JT208" s="939"/>
      <c r="JU208" s="939"/>
      <c r="JV208" s="939"/>
      <c r="JW208" s="939"/>
      <c r="JX208" s="939"/>
      <c r="JY208" s="939"/>
      <c r="JZ208" s="939"/>
      <c r="KA208" s="939"/>
      <c r="KB208" s="939"/>
      <c r="KC208" s="939"/>
      <c r="KD208" s="939"/>
      <c r="KE208" s="939"/>
      <c r="KF208" s="939"/>
      <c r="KG208" s="939"/>
      <c r="KH208" s="939"/>
      <c r="KI208" s="939"/>
      <c r="KJ208" s="939"/>
      <c r="KK208" s="939"/>
      <c r="KL208" s="939"/>
      <c r="KM208" s="939"/>
      <c r="KN208" s="939"/>
      <c r="KO208" s="939"/>
      <c r="KP208" s="939"/>
      <c r="KQ208" s="939"/>
      <c r="KR208" s="939"/>
      <c r="KS208" s="939"/>
      <c r="KT208" s="939"/>
      <c r="KU208" s="939"/>
      <c r="KV208" s="939"/>
      <c r="KW208" s="939"/>
      <c r="KX208" s="939"/>
      <c r="KY208" s="939"/>
      <c r="KZ208" s="939"/>
      <c r="LA208" s="939"/>
      <c r="LB208" s="939"/>
      <c r="LC208" s="939"/>
      <c r="LD208" s="939"/>
      <c r="LE208" s="939"/>
      <c r="LF208" s="939"/>
      <c r="LG208" s="939"/>
      <c r="LH208" s="939"/>
      <c r="LI208" s="939"/>
      <c r="LJ208" s="939"/>
      <c r="LK208" s="939"/>
      <c r="LL208" s="939"/>
      <c r="LM208" s="939"/>
      <c r="LN208" s="939"/>
      <c r="LO208" s="939"/>
      <c r="LP208" s="939"/>
      <c r="LQ208" s="939"/>
      <c r="LR208" s="939"/>
      <c r="LS208" s="939"/>
      <c r="LT208" s="939"/>
      <c r="LU208" s="939"/>
      <c r="LV208" s="939"/>
      <c r="LW208" s="939"/>
      <c r="LX208" s="939"/>
      <c r="LY208" s="939"/>
      <c r="LZ208" s="939"/>
      <c r="MA208" s="939"/>
      <c r="MB208" s="939"/>
      <c r="MC208" s="939"/>
      <c r="MD208" s="939"/>
      <c r="ME208" s="939"/>
      <c r="MF208" s="939"/>
      <c r="MG208" s="939"/>
      <c r="MH208" s="939"/>
      <c r="MI208" s="939"/>
      <c r="MJ208" s="939"/>
      <c r="MK208" s="939"/>
      <c r="ML208" s="939"/>
      <c r="MM208" s="939"/>
      <c r="MN208" s="939"/>
      <c r="MO208" s="939"/>
      <c r="MP208" s="939"/>
      <c r="MQ208" s="939"/>
      <c r="MR208" s="939"/>
      <c r="MS208" s="939"/>
      <c r="MT208" s="939"/>
      <c r="MU208" s="939"/>
      <c r="MV208" s="939"/>
      <c r="MW208" s="939"/>
      <c r="MX208" s="939"/>
      <c r="MY208" s="939"/>
      <c r="MZ208" s="939"/>
      <c r="NA208" s="939"/>
      <c r="NB208" s="939"/>
      <c r="NC208" s="939"/>
      <c r="ND208" s="939"/>
      <c r="NE208" s="939"/>
      <c r="NF208" s="939"/>
      <c r="NG208" s="939"/>
      <c r="NH208" s="939"/>
      <c r="NI208" s="939"/>
      <c r="NJ208" s="939"/>
      <c r="NK208" s="939"/>
      <c r="NL208" s="939"/>
      <c r="NM208" s="939"/>
      <c r="NN208" s="939"/>
    </row>
    <row r="209" spans="1:378" s="958" customFormat="1" ht="18.5" hidden="1" outlineLevel="1">
      <c r="A209" s="987" t="str">
        <f t="shared" si="60"/>
        <v>10.12</v>
      </c>
      <c r="B209" s="940" t="s">
        <v>1516</v>
      </c>
      <c r="C209" s="1027"/>
      <c r="D209" s="941"/>
      <c r="E209" s="935"/>
      <c r="F209" s="959">
        <f>G205</f>
        <v>46219</v>
      </c>
      <c r="G209" s="960">
        <f>IF(ISBLANK(F209)," - ",IF(H209=0,F209,WORKDAY.INTL(F209,H209,1,Data!$C$3:$C$57)))</f>
        <v>46240</v>
      </c>
      <c r="H209" s="936">
        <v>15</v>
      </c>
      <c r="I209" s="937">
        <v>0</v>
      </c>
      <c r="J209" s="937">
        <f t="shared" ca="1" si="65"/>
        <v>0</v>
      </c>
      <c r="K209" s="938"/>
      <c r="L209" s="955"/>
      <c r="M209" s="955"/>
      <c r="N209" s="968"/>
      <c r="O209" s="939"/>
      <c r="P209" s="939"/>
      <c r="Q209" s="939"/>
      <c r="R209" s="939"/>
      <c r="S209" s="939"/>
      <c r="T209" s="939"/>
      <c r="U209" s="939"/>
      <c r="V209" s="939"/>
      <c r="W209" s="939"/>
      <c r="X209" s="939"/>
      <c r="Y209" s="939"/>
      <c r="Z209" s="939"/>
      <c r="AA209" s="939"/>
      <c r="AB209" s="939"/>
      <c r="AC209" s="939"/>
      <c r="AD209" s="939"/>
      <c r="AE209" s="939"/>
      <c r="AF209" s="939"/>
      <c r="AG209" s="939"/>
      <c r="AH209" s="939"/>
      <c r="AI209" s="939"/>
      <c r="AJ209" s="939"/>
      <c r="AK209" s="939"/>
      <c r="AL209" s="939"/>
      <c r="AM209" s="939"/>
      <c r="AN209" s="939"/>
      <c r="AO209" s="939"/>
      <c r="AP209" s="939"/>
      <c r="AQ209" s="939"/>
      <c r="AR209" s="939"/>
      <c r="AS209" s="939"/>
      <c r="AT209" s="939"/>
      <c r="AU209" s="939"/>
      <c r="AV209" s="939"/>
      <c r="AW209" s="939"/>
      <c r="AX209" s="939"/>
      <c r="AY209" s="939"/>
      <c r="AZ209" s="939"/>
      <c r="BA209" s="939"/>
      <c r="BB209" s="939"/>
      <c r="BC209" s="939"/>
      <c r="BD209" s="939"/>
      <c r="BE209" s="939"/>
      <c r="BF209" s="939"/>
      <c r="BG209" s="939"/>
      <c r="BH209" s="939"/>
      <c r="BI209" s="939"/>
      <c r="BJ209" s="939"/>
      <c r="BK209" s="939"/>
      <c r="BL209" s="939"/>
      <c r="BM209" s="939"/>
      <c r="BN209" s="939"/>
      <c r="BO209" s="939"/>
      <c r="BP209" s="939"/>
      <c r="BQ209" s="939"/>
      <c r="BR209" s="939"/>
      <c r="BS209" s="939"/>
      <c r="BT209" s="939"/>
      <c r="BU209" s="939"/>
      <c r="BV209" s="939"/>
      <c r="BW209" s="939"/>
      <c r="BX209" s="939"/>
      <c r="BY209" s="939"/>
      <c r="BZ209" s="939"/>
      <c r="CA209" s="939"/>
      <c r="CB209" s="939"/>
      <c r="CC209" s="939"/>
      <c r="CD209" s="939"/>
      <c r="CE209" s="939"/>
      <c r="CF209" s="939"/>
      <c r="CG209" s="939"/>
      <c r="CH209" s="939"/>
      <c r="CI209" s="939"/>
      <c r="CJ209" s="939"/>
      <c r="CK209" s="939"/>
      <c r="CL209" s="939"/>
      <c r="CM209" s="939"/>
      <c r="CN209" s="939"/>
      <c r="CO209" s="939"/>
      <c r="CP209" s="939"/>
      <c r="CQ209" s="939"/>
      <c r="CR209" s="939"/>
      <c r="CS209" s="939"/>
      <c r="CT209" s="939"/>
      <c r="CU209" s="939"/>
      <c r="CV209" s="939"/>
      <c r="CW209" s="939"/>
      <c r="CX209" s="939"/>
      <c r="CY209" s="939"/>
      <c r="CZ209" s="939"/>
      <c r="DA209" s="939"/>
      <c r="DB209" s="939"/>
      <c r="DC209" s="939"/>
      <c r="DD209" s="939"/>
      <c r="DE209" s="939"/>
      <c r="DF209" s="939"/>
      <c r="DG209" s="939"/>
      <c r="DH209" s="939"/>
      <c r="DI209" s="939"/>
      <c r="DJ209" s="939"/>
      <c r="DK209" s="939"/>
      <c r="DL209" s="939"/>
      <c r="DM209" s="939"/>
      <c r="DN209" s="939"/>
      <c r="DO209" s="939"/>
      <c r="DP209" s="939"/>
      <c r="DQ209" s="939"/>
      <c r="DR209" s="939"/>
      <c r="DS209" s="939"/>
      <c r="DT209" s="939"/>
      <c r="DU209" s="939"/>
      <c r="DV209" s="939"/>
      <c r="DW209" s="939"/>
      <c r="DX209" s="939"/>
      <c r="DY209" s="939"/>
      <c r="DZ209" s="939"/>
      <c r="EA209" s="939"/>
      <c r="EB209" s="939"/>
      <c r="EC209" s="939"/>
      <c r="ED209" s="939"/>
      <c r="EE209" s="939"/>
      <c r="EF209" s="939"/>
      <c r="EG209" s="939"/>
      <c r="EH209" s="939"/>
      <c r="EI209" s="939"/>
      <c r="EJ209" s="939"/>
      <c r="EK209" s="939"/>
      <c r="EL209" s="939"/>
      <c r="EM209" s="939"/>
      <c r="EN209" s="939"/>
      <c r="EO209" s="939"/>
      <c r="EP209" s="939"/>
      <c r="EQ209" s="939"/>
      <c r="ER209" s="939"/>
      <c r="ES209" s="939"/>
      <c r="ET209" s="939"/>
      <c r="EU209" s="939"/>
      <c r="EV209" s="939"/>
      <c r="EW209" s="939"/>
      <c r="EX209" s="939"/>
      <c r="EY209" s="939"/>
      <c r="EZ209" s="939"/>
      <c r="FA209" s="939"/>
      <c r="FB209" s="939"/>
      <c r="FC209" s="939"/>
      <c r="FD209" s="939"/>
      <c r="FE209" s="939"/>
      <c r="FF209" s="939"/>
      <c r="FG209" s="939"/>
      <c r="FH209" s="939"/>
      <c r="FI209" s="939"/>
      <c r="FJ209" s="939"/>
      <c r="FK209" s="939"/>
      <c r="FL209" s="939"/>
      <c r="FM209" s="939"/>
      <c r="FN209" s="939"/>
      <c r="FO209" s="939"/>
      <c r="FP209" s="939"/>
      <c r="FQ209" s="939"/>
      <c r="FR209" s="939"/>
      <c r="FS209" s="939"/>
      <c r="FT209" s="939"/>
      <c r="FU209" s="939"/>
      <c r="FV209" s="939"/>
      <c r="FW209" s="939"/>
      <c r="FX209" s="939"/>
      <c r="FY209" s="939"/>
      <c r="FZ209" s="939"/>
      <c r="GA209" s="939"/>
      <c r="GB209" s="939"/>
      <c r="GC209" s="939"/>
      <c r="GD209" s="939"/>
      <c r="GE209" s="939"/>
      <c r="GF209" s="939"/>
      <c r="GG209" s="939"/>
      <c r="GH209" s="939"/>
      <c r="GI209" s="939"/>
      <c r="GJ209" s="939"/>
      <c r="GK209" s="939"/>
      <c r="GL209" s="939"/>
      <c r="GM209" s="939"/>
      <c r="GN209" s="939"/>
      <c r="GO209" s="939"/>
      <c r="GP209" s="939"/>
      <c r="GQ209" s="939"/>
      <c r="GR209" s="939"/>
      <c r="GS209" s="939"/>
      <c r="GT209" s="939"/>
      <c r="GU209" s="939"/>
      <c r="GV209" s="939"/>
      <c r="GW209" s="939"/>
      <c r="GX209" s="939"/>
      <c r="GY209" s="939"/>
      <c r="GZ209" s="939"/>
      <c r="HA209" s="939"/>
      <c r="HB209" s="939"/>
      <c r="HC209" s="939"/>
      <c r="HD209" s="939"/>
      <c r="HE209" s="939"/>
      <c r="HF209" s="939"/>
      <c r="HG209" s="939"/>
      <c r="HH209" s="939"/>
      <c r="HI209" s="939"/>
      <c r="HJ209" s="939"/>
      <c r="HK209" s="939"/>
      <c r="HL209" s="939"/>
      <c r="HM209" s="939"/>
      <c r="HN209" s="939"/>
      <c r="HO209" s="939"/>
      <c r="HP209" s="939"/>
      <c r="HQ209" s="939"/>
      <c r="HR209" s="939"/>
      <c r="HS209" s="939"/>
      <c r="HT209" s="939"/>
      <c r="HU209" s="939"/>
      <c r="HV209" s="939"/>
      <c r="HW209" s="939"/>
      <c r="HX209" s="939"/>
      <c r="HY209" s="939"/>
      <c r="HZ209" s="939"/>
      <c r="IA209" s="939"/>
      <c r="IB209" s="939"/>
      <c r="IC209" s="939"/>
      <c r="ID209" s="939"/>
      <c r="IE209" s="939"/>
      <c r="IF209" s="939"/>
      <c r="IG209" s="939"/>
      <c r="IH209" s="939"/>
      <c r="II209" s="939"/>
      <c r="IJ209" s="939"/>
      <c r="IK209" s="939"/>
      <c r="IL209" s="939"/>
      <c r="IM209" s="939"/>
      <c r="IN209" s="939"/>
      <c r="IO209" s="939"/>
      <c r="IP209" s="939"/>
      <c r="IQ209" s="939"/>
      <c r="IR209" s="939"/>
      <c r="IS209" s="939"/>
      <c r="IT209" s="939"/>
      <c r="IU209" s="939"/>
      <c r="IV209" s="939"/>
      <c r="IW209" s="939"/>
      <c r="IX209" s="939"/>
      <c r="IY209" s="939"/>
      <c r="IZ209" s="939"/>
      <c r="JA209" s="939"/>
      <c r="JB209" s="939"/>
      <c r="JC209" s="939"/>
      <c r="JD209" s="939"/>
      <c r="JE209" s="939"/>
      <c r="JF209" s="939"/>
      <c r="JG209" s="939"/>
      <c r="JH209" s="939"/>
      <c r="JI209" s="939"/>
      <c r="JJ209" s="939"/>
      <c r="JK209" s="939"/>
      <c r="JL209" s="939"/>
      <c r="JM209" s="939"/>
      <c r="JN209" s="939"/>
      <c r="JO209" s="939"/>
      <c r="JP209" s="939"/>
      <c r="JQ209" s="939"/>
      <c r="JR209" s="939"/>
      <c r="JS209" s="939"/>
      <c r="JT209" s="939"/>
      <c r="JU209" s="939"/>
      <c r="JV209" s="939"/>
      <c r="JW209" s="939"/>
      <c r="JX209" s="939"/>
      <c r="JY209" s="939"/>
      <c r="JZ209" s="939"/>
      <c r="KA209" s="939"/>
      <c r="KB209" s="939"/>
      <c r="KC209" s="939"/>
      <c r="KD209" s="939"/>
      <c r="KE209" s="939"/>
      <c r="KF209" s="939"/>
      <c r="KG209" s="939"/>
      <c r="KH209" s="939"/>
      <c r="KI209" s="939"/>
      <c r="KJ209" s="939"/>
      <c r="KK209" s="939"/>
      <c r="KL209" s="939"/>
      <c r="KM209" s="939"/>
      <c r="KN209" s="939"/>
      <c r="KO209" s="939"/>
      <c r="KP209" s="939"/>
      <c r="KQ209" s="939"/>
      <c r="KR209" s="939"/>
      <c r="KS209" s="939"/>
      <c r="KT209" s="939"/>
      <c r="KU209" s="939"/>
      <c r="KV209" s="939"/>
      <c r="KW209" s="939"/>
      <c r="KX209" s="939"/>
      <c r="KY209" s="939"/>
      <c r="KZ209" s="939"/>
      <c r="LA209" s="939"/>
      <c r="LB209" s="939"/>
      <c r="LC209" s="939"/>
      <c r="LD209" s="939"/>
      <c r="LE209" s="939"/>
      <c r="LF209" s="939"/>
      <c r="LG209" s="939"/>
      <c r="LH209" s="939"/>
      <c r="LI209" s="939"/>
      <c r="LJ209" s="939"/>
      <c r="LK209" s="939"/>
      <c r="LL209" s="939"/>
      <c r="LM209" s="939"/>
      <c r="LN209" s="939"/>
      <c r="LO209" s="939"/>
      <c r="LP209" s="939"/>
      <c r="LQ209" s="939"/>
      <c r="LR209" s="939"/>
      <c r="LS209" s="939"/>
      <c r="LT209" s="939"/>
      <c r="LU209" s="939"/>
      <c r="LV209" s="939"/>
      <c r="LW209" s="939"/>
      <c r="LX209" s="939"/>
      <c r="LY209" s="939"/>
      <c r="LZ209" s="939"/>
      <c r="MA209" s="939"/>
      <c r="MB209" s="939"/>
      <c r="MC209" s="939"/>
      <c r="MD209" s="939"/>
      <c r="ME209" s="939"/>
      <c r="MF209" s="939"/>
      <c r="MG209" s="939"/>
      <c r="MH209" s="939"/>
      <c r="MI209" s="939"/>
      <c r="MJ209" s="939"/>
      <c r="MK209" s="939"/>
      <c r="ML209" s="939"/>
      <c r="MM209" s="939"/>
      <c r="MN209" s="939"/>
      <c r="MO209" s="939"/>
      <c r="MP209" s="939"/>
      <c r="MQ209" s="939"/>
      <c r="MR209" s="939"/>
      <c r="MS209" s="939"/>
      <c r="MT209" s="939"/>
      <c r="MU209" s="939"/>
      <c r="MV209" s="939"/>
      <c r="MW209" s="939"/>
      <c r="MX209" s="939"/>
      <c r="MY209" s="939"/>
      <c r="MZ209" s="939"/>
      <c r="NA209" s="939"/>
      <c r="NB209" s="939"/>
      <c r="NC209" s="939"/>
      <c r="ND209" s="939"/>
      <c r="NE209" s="939"/>
      <c r="NF209" s="939"/>
      <c r="NG209" s="939"/>
      <c r="NH209" s="939"/>
      <c r="NI209" s="939"/>
      <c r="NJ209" s="939"/>
      <c r="NK209" s="939"/>
      <c r="NL209" s="939"/>
      <c r="NM209" s="939"/>
      <c r="NN209" s="939"/>
    </row>
    <row r="210" spans="1:378" s="958" customFormat="1" ht="18.5" hidden="1" outlineLevel="1">
      <c r="A210" s="987" t="str">
        <f t="shared" si="60"/>
        <v>10.13</v>
      </c>
      <c r="B210" s="940" t="s">
        <v>1529</v>
      </c>
      <c r="C210" s="1027"/>
      <c r="D210" s="941"/>
      <c r="E210" s="935"/>
      <c r="F210" s="959">
        <f>G209</f>
        <v>46240</v>
      </c>
      <c r="G210" s="960">
        <f>IF(ISBLANK(F210)," - ",IF(H210=0,F210,WORKDAY.INTL(F210,H210,1,Data!$C$3:$C$57)))</f>
        <v>46241</v>
      </c>
      <c r="H210" s="936">
        <v>1</v>
      </c>
      <c r="I210" s="937">
        <v>0</v>
      </c>
      <c r="J210" s="937">
        <f t="shared" ca="1" si="65"/>
        <v>0</v>
      </c>
      <c r="K210" s="938"/>
      <c r="L210" s="955"/>
      <c r="M210" s="955"/>
      <c r="N210" s="968"/>
      <c r="O210" s="939"/>
      <c r="P210" s="939"/>
      <c r="Q210" s="939"/>
      <c r="R210" s="939"/>
      <c r="S210" s="939"/>
      <c r="T210" s="939"/>
      <c r="U210" s="939"/>
      <c r="V210" s="939"/>
      <c r="W210" s="939"/>
      <c r="X210" s="939"/>
      <c r="Y210" s="939"/>
      <c r="Z210" s="939"/>
      <c r="AA210" s="939"/>
      <c r="AB210" s="939"/>
      <c r="AC210" s="939"/>
      <c r="AD210" s="939"/>
      <c r="AE210" s="939"/>
      <c r="AF210" s="939"/>
      <c r="AG210" s="939"/>
      <c r="AH210" s="939"/>
      <c r="AI210" s="939"/>
      <c r="AJ210" s="939"/>
      <c r="AK210" s="939"/>
      <c r="AL210" s="939"/>
      <c r="AM210" s="939"/>
      <c r="AN210" s="939"/>
      <c r="AO210" s="939"/>
      <c r="AP210" s="939"/>
      <c r="AQ210" s="939"/>
      <c r="AR210" s="939"/>
      <c r="AS210" s="939"/>
      <c r="AT210" s="939"/>
      <c r="AU210" s="939"/>
      <c r="AV210" s="939"/>
      <c r="AW210" s="939"/>
      <c r="AX210" s="939"/>
      <c r="AY210" s="939"/>
      <c r="AZ210" s="939"/>
      <c r="BA210" s="939"/>
      <c r="BB210" s="939"/>
      <c r="BC210" s="939"/>
      <c r="BD210" s="939"/>
      <c r="BE210" s="939"/>
      <c r="BF210" s="939"/>
      <c r="BG210" s="939"/>
      <c r="BH210" s="939"/>
      <c r="BI210" s="939"/>
      <c r="BJ210" s="939"/>
      <c r="BK210" s="939"/>
      <c r="BL210" s="939"/>
      <c r="BM210" s="939"/>
      <c r="BN210" s="939"/>
      <c r="BO210" s="939"/>
      <c r="BP210" s="939"/>
      <c r="BQ210" s="939"/>
      <c r="BR210" s="939"/>
      <c r="BS210" s="939"/>
      <c r="BT210" s="939"/>
      <c r="BU210" s="939"/>
      <c r="BV210" s="939"/>
      <c r="BW210" s="939"/>
      <c r="BX210" s="939"/>
      <c r="BY210" s="939"/>
      <c r="BZ210" s="939"/>
      <c r="CA210" s="939"/>
      <c r="CB210" s="939"/>
      <c r="CC210" s="939"/>
      <c r="CD210" s="939"/>
      <c r="CE210" s="939"/>
      <c r="CF210" s="939"/>
      <c r="CG210" s="939"/>
      <c r="CH210" s="939"/>
      <c r="CI210" s="939"/>
      <c r="CJ210" s="939"/>
      <c r="CK210" s="939"/>
      <c r="CL210" s="939"/>
      <c r="CM210" s="939"/>
      <c r="CN210" s="939"/>
      <c r="CO210" s="939"/>
      <c r="CP210" s="939"/>
      <c r="CQ210" s="939"/>
      <c r="CR210" s="939"/>
      <c r="CS210" s="939"/>
      <c r="CT210" s="939"/>
      <c r="CU210" s="939"/>
      <c r="CV210" s="939"/>
      <c r="CW210" s="939"/>
      <c r="CX210" s="939"/>
      <c r="CY210" s="939"/>
      <c r="CZ210" s="939"/>
      <c r="DA210" s="939"/>
      <c r="DB210" s="939"/>
      <c r="DC210" s="939"/>
      <c r="DD210" s="939"/>
      <c r="DE210" s="939"/>
      <c r="DF210" s="939"/>
      <c r="DG210" s="939"/>
      <c r="DH210" s="939"/>
      <c r="DI210" s="939"/>
      <c r="DJ210" s="939"/>
      <c r="DK210" s="939"/>
      <c r="DL210" s="939"/>
      <c r="DM210" s="939"/>
      <c r="DN210" s="939"/>
      <c r="DO210" s="939"/>
      <c r="DP210" s="939"/>
      <c r="DQ210" s="939"/>
      <c r="DR210" s="939"/>
      <c r="DS210" s="939"/>
      <c r="DT210" s="939"/>
      <c r="DU210" s="939"/>
      <c r="DV210" s="939"/>
      <c r="DW210" s="939"/>
      <c r="DX210" s="939"/>
      <c r="DY210" s="939"/>
      <c r="DZ210" s="939"/>
      <c r="EA210" s="939"/>
      <c r="EB210" s="939"/>
      <c r="EC210" s="939"/>
      <c r="ED210" s="939"/>
      <c r="EE210" s="939"/>
      <c r="EF210" s="939"/>
      <c r="EG210" s="939"/>
      <c r="EH210" s="939"/>
      <c r="EI210" s="939"/>
      <c r="EJ210" s="939"/>
      <c r="EK210" s="939"/>
      <c r="EL210" s="939"/>
      <c r="EM210" s="939"/>
      <c r="EN210" s="939"/>
      <c r="EO210" s="939"/>
      <c r="EP210" s="939"/>
      <c r="EQ210" s="939"/>
      <c r="ER210" s="939"/>
      <c r="ES210" s="939"/>
      <c r="ET210" s="939"/>
      <c r="EU210" s="939"/>
      <c r="EV210" s="939"/>
      <c r="EW210" s="939"/>
      <c r="EX210" s="939"/>
      <c r="EY210" s="939"/>
      <c r="EZ210" s="939"/>
      <c r="FA210" s="939"/>
      <c r="FB210" s="939"/>
      <c r="FC210" s="939"/>
      <c r="FD210" s="939"/>
      <c r="FE210" s="939"/>
      <c r="FF210" s="939"/>
      <c r="FG210" s="939"/>
      <c r="FH210" s="939"/>
      <c r="FI210" s="939"/>
      <c r="FJ210" s="939"/>
      <c r="FK210" s="939"/>
      <c r="FL210" s="939"/>
      <c r="FM210" s="939"/>
      <c r="FN210" s="939"/>
      <c r="FO210" s="939"/>
      <c r="FP210" s="939"/>
      <c r="FQ210" s="939"/>
      <c r="FR210" s="939"/>
      <c r="FS210" s="939"/>
      <c r="FT210" s="939"/>
      <c r="FU210" s="939"/>
      <c r="FV210" s="939"/>
      <c r="FW210" s="939"/>
      <c r="FX210" s="939"/>
      <c r="FY210" s="939"/>
      <c r="FZ210" s="939"/>
      <c r="GA210" s="939"/>
      <c r="GB210" s="939"/>
      <c r="GC210" s="939"/>
      <c r="GD210" s="939"/>
      <c r="GE210" s="939"/>
      <c r="GF210" s="939"/>
      <c r="GG210" s="939"/>
      <c r="GH210" s="939"/>
      <c r="GI210" s="939"/>
      <c r="GJ210" s="939"/>
      <c r="GK210" s="939"/>
      <c r="GL210" s="939"/>
      <c r="GM210" s="939"/>
      <c r="GN210" s="939"/>
      <c r="GO210" s="939"/>
      <c r="GP210" s="939"/>
      <c r="GQ210" s="939"/>
      <c r="GR210" s="939"/>
      <c r="GS210" s="939"/>
      <c r="GT210" s="939"/>
      <c r="GU210" s="939"/>
      <c r="GV210" s="939"/>
      <c r="GW210" s="939"/>
      <c r="GX210" s="939"/>
      <c r="GY210" s="939"/>
      <c r="GZ210" s="939"/>
      <c r="HA210" s="939"/>
      <c r="HB210" s="939"/>
      <c r="HC210" s="939"/>
      <c r="HD210" s="939"/>
      <c r="HE210" s="939"/>
      <c r="HF210" s="939"/>
      <c r="HG210" s="939"/>
      <c r="HH210" s="939"/>
      <c r="HI210" s="939"/>
      <c r="HJ210" s="939"/>
      <c r="HK210" s="939"/>
      <c r="HL210" s="939"/>
      <c r="HM210" s="939"/>
      <c r="HN210" s="939"/>
      <c r="HO210" s="939"/>
      <c r="HP210" s="939"/>
      <c r="HQ210" s="939"/>
      <c r="HR210" s="939"/>
      <c r="HS210" s="939"/>
      <c r="HT210" s="939"/>
      <c r="HU210" s="939"/>
      <c r="HV210" s="939"/>
      <c r="HW210" s="939"/>
      <c r="HX210" s="939"/>
      <c r="HY210" s="939"/>
      <c r="HZ210" s="939"/>
      <c r="IA210" s="939"/>
      <c r="IB210" s="939"/>
      <c r="IC210" s="939"/>
      <c r="ID210" s="939"/>
      <c r="IE210" s="939"/>
      <c r="IF210" s="939"/>
      <c r="IG210" s="939"/>
      <c r="IH210" s="939"/>
      <c r="II210" s="939"/>
      <c r="IJ210" s="939"/>
      <c r="IK210" s="939"/>
      <c r="IL210" s="939"/>
      <c r="IM210" s="939"/>
      <c r="IN210" s="939"/>
      <c r="IO210" s="939"/>
      <c r="IP210" s="939"/>
      <c r="IQ210" s="939"/>
      <c r="IR210" s="939"/>
      <c r="IS210" s="939"/>
      <c r="IT210" s="939"/>
      <c r="IU210" s="939"/>
      <c r="IV210" s="939"/>
      <c r="IW210" s="939"/>
      <c r="IX210" s="939"/>
      <c r="IY210" s="939"/>
      <c r="IZ210" s="939"/>
      <c r="JA210" s="939"/>
      <c r="JB210" s="939"/>
      <c r="JC210" s="939"/>
      <c r="JD210" s="939"/>
      <c r="JE210" s="939"/>
      <c r="JF210" s="939"/>
      <c r="JG210" s="939"/>
      <c r="JH210" s="939"/>
      <c r="JI210" s="939"/>
      <c r="JJ210" s="939"/>
      <c r="JK210" s="939"/>
      <c r="JL210" s="939"/>
      <c r="JM210" s="939"/>
      <c r="JN210" s="939"/>
      <c r="JO210" s="939"/>
      <c r="JP210" s="939"/>
      <c r="JQ210" s="939"/>
      <c r="JR210" s="939"/>
      <c r="JS210" s="939"/>
      <c r="JT210" s="939"/>
      <c r="JU210" s="939"/>
      <c r="JV210" s="939"/>
      <c r="JW210" s="939"/>
      <c r="JX210" s="939"/>
      <c r="JY210" s="939"/>
      <c r="JZ210" s="939"/>
      <c r="KA210" s="939"/>
      <c r="KB210" s="939"/>
      <c r="KC210" s="939"/>
      <c r="KD210" s="939"/>
      <c r="KE210" s="939"/>
      <c r="KF210" s="939"/>
      <c r="KG210" s="939"/>
      <c r="KH210" s="939"/>
      <c r="KI210" s="939"/>
      <c r="KJ210" s="939"/>
      <c r="KK210" s="939"/>
      <c r="KL210" s="939"/>
      <c r="KM210" s="939"/>
      <c r="KN210" s="939"/>
      <c r="KO210" s="939"/>
      <c r="KP210" s="939"/>
      <c r="KQ210" s="939"/>
      <c r="KR210" s="939"/>
      <c r="KS210" s="939"/>
      <c r="KT210" s="939"/>
      <c r="KU210" s="939"/>
      <c r="KV210" s="939"/>
      <c r="KW210" s="939"/>
      <c r="KX210" s="939"/>
      <c r="KY210" s="939"/>
      <c r="KZ210" s="939"/>
      <c r="LA210" s="939"/>
      <c r="LB210" s="939"/>
      <c r="LC210" s="939"/>
      <c r="LD210" s="939"/>
      <c r="LE210" s="939"/>
      <c r="LF210" s="939"/>
      <c r="LG210" s="939"/>
      <c r="LH210" s="939"/>
      <c r="LI210" s="939"/>
      <c r="LJ210" s="939"/>
      <c r="LK210" s="939"/>
      <c r="LL210" s="939"/>
      <c r="LM210" s="939"/>
      <c r="LN210" s="939"/>
      <c r="LO210" s="939"/>
      <c r="LP210" s="939"/>
      <c r="LQ210" s="939"/>
      <c r="LR210" s="939"/>
      <c r="LS210" s="939"/>
      <c r="LT210" s="939"/>
      <c r="LU210" s="939"/>
      <c r="LV210" s="939"/>
      <c r="LW210" s="939"/>
      <c r="LX210" s="939"/>
      <c r="LY210" s="939"/>
      <c r="LZ210" s="939"/>
      <c r="MA210" s="939"/>
      <c r="MB210" s="939"/>
      <c r="MC210" s="939"/>
      <c r="MD210" s="939"/>
      <c r="ME210" s="939"/>
      <c r="MF210" s="939"/>
      <c r="MG210" s="939"/>
      <c r="MH210" s="939"/>
      <c r="MI210" s="939"/>
      <c r="MJ210" s="939"/>
      <c r="MK210" s="939"/>
      <c r="ML210" s="939"/>
      <c r="MM210" s="939"/>
      <c r="MN210" s="939"/>
      <c r="MO210" s="939"/>
      <c r="MP210" s="939"/>
      <c r="MQ210" s="939"/>
      <c r="MR210" s="939"/>
      <c r="MS210" s="939"/>
      <c r="MT210" s="939"/>
      <c r="MU210" s="939"/>
      <c r="MV210" s="939"/>
      <c r="MW210" s="939"/>
      <c r="MX210" s="939"/>
      <c r="MY210" s="939"/>
      <c r="MZ210" s="939"/>
      <c r="NA210" s="939"/>
      <c r="NB210" s="939"/>
      <c r="NC210" s="939"/>
      <c r="ND210" s="939"/>
      <c r="NE210" s="939"/>
      <c r="NF210" s="939"/>
      <c r="NG210" s="939"/>
      <c r="NH210" s="939"/>
      <c r="NI210" s="939"/>
      <c r="NJ210" s="939"/>
      <c r="NK210" s="939"/>
      <c r="NL210" s="939"/>
      <c r="NM210" s="939"/>
      <c r="NN210" s="939"/>
    </row>
    <row r="211" spans="1:378" s="958" customFormat="1" ht="18.5" hidden="1" outlineLevel="1">
      <c r="A211" s="987" t="str">
        <f t="shared" si="60"/>
        <v>10.14</v>
      </c>
      <c r="B211" s="940" t="s">
        <v>1517</v>
      </c>
      <c r="C211" s="1027"/>
      <c r="D211" s="941"/>
      <c r="E211" s="935"/>
      <c r="F211" s="959">
        <f>G207</f>
        <v>46212</v>
      </c>
      <c r="G211" s="960">
        <f>IF(ISBLANK(F211)," - ",IF(H211=0,F211,WORKDAY.INTL(F211,H211,1,Data!$C$3:$C$57)))</f>
        <v>46240</v>
      </c>
      <c r="H211" s="936">
        <v>20</v>
      </c>
      <c r="I211" s="937">
        <v>0</v>
      </c>
      <c r="J211" s="937">
        <f t="shared" ca="1" si="65"/>
        <v>0</v>
      </c>
      <c r="K211" s="938"/>
      <c r="L211" s="955"/>
      <c r="M211" s="955"/>
      <c r="N211" s="968"/>
      <c r="O211" s="939"/>
      <c r="P211" s="939"/>
      <c r="Q211" s="939"/>
      <c r="R211" s="939"/>
      <c r="S211" s="939"/>
      <c r="T211" s="939"/>
      <c r="U211" s="939"/>
      <c r="V211" s="939"/>
      <c r="W211" s="939"/>
      <c r="X211" s="939"/>
      <c r="Y211" s="939"/>
      <c r="Z211" s="939"/>
      <c r="AA211" s="939"/>
      <c r="AB211" s="939"/>
      <c r="AC211" s="939"/>
      <c r="AD211" s="939"/>
      <c r="AE211" s="939"/>
      <c r="AF211" s="939"/>
      <c r="AG211" s="939"/>
      <c r="AH211" s="939"/>
      <c r="AI211" s="939"/>
      <c r="AJ211" s="939"/>
      <c r="AK211" s="939"/>
      <c r="AL211" s="939"/>
      <c r="AM211" s="939"/>
      <c r="AN211" s="939"/>
      <c r="AO211" s="939"/>
      <c r="AP211" s="939"/>
      <c r="AQ211" s="939"/>
      <c r="AR211" s="939"/>
      <c r="AS211" s="939"/>
      <c r="AT211" s="939"/>
      <c r="AU211" s="939"/>
      <c r="AV211" s="939"/>
      <c r="AW211" s="939"/>
      <c r="AX211" s="939"/>
      <c r="AY211" s="939"/>
      <c r="AZ211" s="939"/>
      <c r="BA211" s="939"/>
      <c r="BB211" s="939"/>
      <c r="BC211" s="939"/>
      <c r="BD211" s="939"/>
      <c r="BE211" s="939"/>
      <c r="BF211" s="939"/>
      <c r="BG211" s="939"/>
      <c r="BH211" s="939"/>
      <c r="BI211" s="939"/>
      <c r="BJ211" s="939"/>
      <c r="BK211" s="939"/>
      <c r="BL211" s="939"/>
      <c r="BM211" s="939"/>
      <c r="BN211" s="939"/>
      <c r="BO211" s="939"/>
      <c r="BP211" s="939"/>
      <c r="BQ211" s="939"/>
      <c r="BR211" s="939"/>
      <c r="BS211" s="939"/>
      <c r="BT211" s="939"/>
      <c r="BU211" s="939"/>
      <c r="BV211" s="939"/>
      <c r="BW211" s="939"/>
      <c r="BX211" s="939"/>
      <c r="BY211" s="939"/>
      <c r="BZ211" s="939"/>
      <c r="CA211" s="939"/>
      <c r="CB211" s="939"/>
      <c r="CC211" s="939"/>
      <c r="CD211" s="939"/>
      <c r="CE211" s="939"/>
      <c r="CF211" s="939"/>
      <c r="CG211" s="939"/>
      <c r="CH211" s="939"/>
      <c r="CI211" s="939"/>
      <c r="CJ211" s="939"/>
      <c r="CK211" s="939"/>
      <c r="CL211" s="939"/>
      <c r="CM211" s="939"/>
      <c r="CN211" s="939"/>
      <c r="CO211" s="939"/>
      <c r="CP211" s="939"/>
      <c r="CQ211" s="939"/>
      <c r="CR211" s="939"/>
      <c r="CS211" s="939"/>
      <c r="CT211" s="939"/>
      <c r="CU211" s="939"/>
      <c r="CV211" s="939"/>
      <c r="CW211" s="939"/>
      <c r="CX211" s="939"/>
      <c r="CY211" s="939"/>
      <c r="CZ211" s="939"/>
      <c r="DA211" s="939"/>
      <c r="DB211" s="939"/>
      <c r="DC211" s="939"/>
      <c r="DD211" s="939"/>
      <c r="DE211" s="939"/>
      <c r="DF211" s="939"/>
      <c r="DG211" s="939"/>
      <c r="DH211" s="939"/>
      <c r="DI211" s="939"/>
      <c r="DJ211" s="939"/>
      <c r="DK211" s="939"/>
      <c r="DL211" s="939"/>
      <c r="DM211" s="939"/>
      <c r="DN211" s="939"/>
      <c r="DO211" s="939"/>
      <c r="DP211" s="939"/>
      <c r="DQ211" s="939"/>
      <c r="DR211" s="939"/>
      <c r="DS211" s="939"/>
      <c r="DT211" s="939"/>
      <c r="DU211" s="939"/>
      <c r="DV211" s="939"/>
      <c r="DW211" s="939"/>
      <c r="DX211" s="939"/>
      <c r="DY211" s="939"/>
      <c r="DZ211" s="939"/>
      <c r="EA211" s="939"/>
      <c r="EB211" s="939"/>
      <c r="EC211" s="939"/>
      <c r="ED211" s="939"/>
      <c r="EE211" s="939"/>
      <c r="EF211" s="939"/>
      <c r="EG211" s="939"/>
      <c r="EH211" s="939"/>
      <c r="EI211" s="939"/>
      <c r="EJ211" s="939"/>
      <c r="EK211" s="939"/>
      <c r="EL211" s="939"/>
      <c r="EM211" s="939"/>
      <c r="EN211" s="939"/>
      <c r="EO211" s="939"/>
      <c r="EP211" s="939"/>
      <c r="EQ211" s="939"/>
      <c r="ER211" s="939"/>
      <c r="ES211" s="939"/>
      <c r="ET211" s="939"/>
      <c r="EU211" s="939"/>
      <c r="EV211" s="939"/>
      <c r="EW211" s="939"/>
      <c r="EX211" s="939"/>
      <c r="EY211" s="939"/>
      <c r="EZ211" s="939"/>
      <c r="FA211" s="939"/>
      <c r="FB211" s="939"/>
      <c r="FC211" s="939"/>
      <c r="FD211" s="939"/>
      <c r="FE211" s="939"/>
      <c r="FF211" s="939"/>
      <c r="FG211" s="939"/>
      <c r="FH211" s="939"/>
      <c r="FI211" s="939"/>
      <c r="FJ211" s="939"/>
      <c r="FK211" s="939"/>
      <c r="FL211" s="939"/>
      <c r="FM211" s="939"/>
      <c r="FN211" s="939"/>
      <c r="FO211" s="939"/>
      <c r="FP211" s="939"/>
      <c r="FQ211" s="939"/>
      <c r="FR211" s="939"/>
      <c r="FS211" s="939"/>
      <c r="FT211" s="939"/>
      <c r="FU211" s="939"/>
      <c r="FV211" s="939"/>
      <c r="FW211" s="939"/>
      <c r="FX211" s="939"/>
      <c r="FY211" s="939"/>
      <c r="FZ211" s="939"/>
      <c r="GA211" s="939"/>
      <c r="GB211" s="939"/>
      <c r="GC211" s="939"/>
      <c r="GD211" s="939"/>
      <c r="GE211" s="939"/>
      <c r="GF211" s="939"/>
      <c r="GG211" s="939"/>
      <c r="GH211" s="939"/>
      <c r="GI211" s="939"/>
      <c r="GJ211" s="939"/>
      <c r="GK211" s="939"/>
      <c r="GL211" s="939"/>
      <c r="GM211" s="939"/>
      <c r="GN211" s="939"/>
      <c r="GO211" s="939"/>
      <c r="GP211" s="939"/>
      <c r="GQ211" s="939"/>
      <c r="GR211" s="939"/>
      <c r="GS211" s="939"/>
      <c r="GT211" s="939"/>
      <c r="GU211" s="939"/>
      <c r="GV211" s="939"/>
      <c r="GW211" s="939"/>
      <c r="GX211" s="939"/>
      <c r="GY211" s="939"/>
      <c r="GZ211" s="939"/>
      <c r="HA211" s="939"/>
      <c r="HB211" s="939"/>
      <c r="HC211" s="939"/>
      <c r="HD211" s="939"/>
      <c r="HE211" s="939"/>
      <c r="HF211" s="939"/>
      <c r="HG211" s="939"/>
      <c r="HH211" s="939"/>
      <c r="HI211" s="939"/>
      <c r="HJ211" s="939"/>
      <c r="HK211" s="939"/>
      <c r="HL211" s="939"/>
      <c r="HM211" s="939"/>
      <c r="HN211" s="939"/>
      <c r="HO211" s="939"/>
      <c r="HP211" s="939"/>
      <c r="HQ211" s="939"/>
      <c r="HR211" s="939"/>
      <c r="HS211" s="939"/>
      <c r="HT211" s="939"/>
      <c r="HU211" s="939"/>
      <c r="HV211" s="939"/>
      <c r="HW211" s="939"/>
      <c r="HX211" s="939"/>
      <c r="HY211" s="939"/>
      <c r="HZ211" s="939"/>
      <c r="IA211" s="939"/>
      <c r="IB211" s="939"/>
      <c r="IC211" s="939"/>
      <c r="ID211" s="939"/>
      <c r="IE211" s="939"/>
      <c r="IF211" s="939"/>
      <c r="IG211" s="939"/>
      <c r="IH211" s="939"/>
      <c r="II211" s="939"/>
      <c r="IJ211" s="939"/>
      <c r="IK211" s="939"/>
      <c r="IL211" s="939"/>
      <c r="IM211" s="939"/>
      <c r="IN211" s="939"/>
      <c r="IO211" s="939"/>
      <c r="IP211" s="939"/>
      <c r="IQ211" s="939"/>
      <c r="IR211" s="939"/>
      <c r="IS211" s="939"/>
      <c r="IT211" s="939"/>
      <c r="IU211" s="939"/>
      <c r="IV211" s="939"/>
      <c r="IW211" s="939"/>
      <c r="IX211" s="939"/>
      <c r="IY211" s="939"/>
      <c r="IZ211" s="939"/>
      <c r="JA211" s="939"/>
      <c r="JB211" s="939"/>
      <c r="JC211" s="939"/>
      <c r="JD211" s="939"/>
      <c r="JE211" s="939"/>
      <c r="JF211" s="939"/>
      <c r="JG211" s="939"/>
      <c r="JH211" s="939"/>
      <c r="JI211" s="939"/>
      <c r="JJ211" s="939"/>
      <c r="JK211" s="939"/>
      <c r="JL211" s="939"/>
      <c r="JM211" s="939"/>
      <c r="JN211" s="939"/>
      <c r="JO211" s="939"/>
      <c r="JP211" s="939"/>
      <c r="JQ211" s="939"/>
      <c r="JR211" s="939"/>
      <c r="JS211" s="939"/>
      <c r="JT211" s="939"/>
      <c r="JU211" s="939"/>
      <c r="JV211" s="939"/>
      <c r="JW211" s="939"/>
      <c r="JX211" s="939"/>
      <c r="JY211" s="939"/>
      <c r="JZ211" s="939"/>
      <c r="KA211" s="939"/>
      <c r="KB211" s="939"/>
      <c r="KC211" s="939"/>
      <c r="KD211" s="939"/>
      <c r="KE211" s="939"/>
      <c r="KF211" s="939"/>
      <c r="KG211" s="939"/>
      <c r="KH211" s="939"/>
      <c r="KI211" s="939"/>
      <c r="KJ211" s="939"/>
      <c r="KK211" s="939"/>
      <c r="KL211" s="939"/>
      <c r="KM211" s="939"/>
      <c r="KN211" s="939"/>
      <c r="KO211" s="939"/>
      <c r="KP211" s="939"/>
      <c r="KQ211" s="939"/>
      <c r="KR211" s="939"/>
      <c r="KS211" s="939"/>
      <c r="KT211" s="939"/>
      <c r="KU211" s="939"/>
      <c r="KV211" s="939"/>
      <c r="KW211" s="939"/>
      <c r="KX211" s="939"/>
      <c r="KY211" s="939"/>
      <c r="KZ211" s="939"/>
      <c r="LA211" s="939"/>
      <c r="LB211" s="939"/>
      <c r="LC211" s="939"/>
      <c r="LD211" s="939"/>
      <c r="LE211" s="939"/>
      <c r="LF211" s="939"/>
      <c r="LG211" s="939"/>
      <c r="LH211" s="939"/>
      <c r="LI211" s="939"/>
      <c r="LJ211" s="939"/>
      <c r="LK211" s="939"/>
      <c r="LL211" s="939"/>
      <c r="LM211" s="939"/>
      <c r="LN211" s="939"/>
      <c r="LO211" s="939"/>
      <c r="LP211" s="939"/>
      <c r="LQ211" s="939"/>
      <c r="LR211" s="939"/>
      <c r="LS211" s="939"/>
      <c r="LT211" s="939"/>
      <c r="LU211" s="939"/>
      <c r="LV211" s="939"/>
      <c r="LW211" s="939"/>
      <c r="LX211" s="939"/>
      <c r="LY211" s="939"/>
      <c r="LZ211" s="939"/>
      <c r="MA211" s="939"/>
      <c r="MB211" s="939"/>
      <c r="MC211" s="939"/>
      <c r="MD211" s="939"/>
      <c r="ME211" s="939"/>
      <c r="MF211" s="939"/>
      <c r="MG211" s="939"/>
      <c r="MH211" s="939"/>
      <c r="MI211" s="939"/>
      <c r="MJ211" s="939"/>
      <c r="MK211" s="939"/>
      <c r="ML211" s="939"/>
      <c r="MM211" s="939"/>
      <c r="MN211" s="939"/>
      <c r="MO211" s="939"/>
      <c r="MP211" s="939"/>
      <c r="MQ211" s="939"/>
      <c r="MR211" s="939"/>
      <c r="MS211" s="939"/>
      <c r="MT211" s="939"/>
      <c r="MU211" s="939"/>
      <c r="MV211" s="939"/>
      <c r="MW211" s="939"/>
      <c r="MX211" s="939"/>
      <c r="MY211" s="939"/>
      <c r="MZ211" s="939"/>
      <c r="NA211" s="939"/>
      <c r="NB211" s="939"/>
      <c r="NC211" s="939"/>
      <c r="ND211" s="939"/>
      <c r="NE211" s="939"/>
      <c r="NF211" s="939"/>
      <c r="NG211" s="939"/>
      <c r="NH211" s="939"/>
      <c r="NI211" s="939"/>
      <c r="NJ211" s="939"/>
      <c r="NK211" s="939"/>
      <c r="NL211" s="939"/>
      <c r="NM211" s="939"/>
      <c r="NN211" s="939"/>
    </row>
    <row r="212" spans="1:378" s="958" customFormat="1" ht="18.5" hidden="1" outlineLevel="1">
      <c r="A212" s="987" t="str">
        <f t="shared" si="60"/>
        <v>10.15</v>
      </c>
      <c r="B212" s="940" t="s">
        <v>1530</v>
      </c>
      <c r="C212" s="1027"/>
      <c r="D212" s="941"/>
      <c r="E212" s="935"/>
      <c r="F212" s="959">
        <f>G211</f>
        <v>46240</v>
      </c>
      <c r="G212" s="960">
        <f>IF(ISBLANK(F212)," - ",IF(H212=0,F212,WORKDAY.INTL(F212,H212,1,Data!$C$3:$C$57)))</f>
        <v>46241</v>
      </c>
      <c r="H212" s="936">
        <v>1</v>
      </c>
      <c r="I212" s="937">
        <v>0</v>
      </c>
      <c r="J212" s="937">
        <f t="shared" ca="1" si="65"/>
        <v>0</v>
      </c>
      <c r="K212" s="938"/>
      <c r="L212" s="955"/>
      <c r="M212" s="955"/>
      <c r="N212" s="968"/>
      <c r="O212" s="939"/>
      <c r="P212" s="939"/>
      <c r="Q212" s="939"/>
      <c r="R212" s="939"/>
      <c r="S212" s="939"/>
      <c r="T212" s="939"/>
      <c r="U212" s="939"/>
      <c r="V212" s="939"/>
      <c r="W212" s="939"/>
      <c r="X212" s="939"/>
      <c r="Y212" s="939"/>
      <c r="Z212" s="939"/>
      <c r="AA212" s="939"/>
      <c r="AB212" s="939"/>
      <c r="AC212" s="939"/>
      <c r="AD212" s="939"/>
      <c r="AE212" s="939"/>
      <c r="AF212" s="939"/>
      <c r="AG212" s="939"/>
      <c r="AH212" s="939"/>
      <c r="AI212" s="939"/>
      <c r="AJ212" s="939"/>
      <c r="AK212" s="939"/>
      <c r="AL212" s="939"/>
      <c r="AM212" s="939"/>
      <c r="AN212" s="939"/>
      <c r="AO212" s="939"/>
      <c r="AP212" s="939"/>
      <c r="AQ212" s="939"/>
      <c r="AR212" s="939"/>
      <c r="AS212" s="939"/>
      <c r="AT212" s="939"/>
      <c r="AU212" s="939"/>
      <c r="AV212" s="939"/>
      <c r="AW212" s="939"/>
      <c r="AX212" s="939"/>
      <c r="AY212" s="939"/>
      <c r="AZ212" s="939"/>
      <c r="BA212" s="939"/>
      <c r="BB212" s="939"/>
      <c r="BC212" s="939"/>
      <c r="BD212" s="939"/>
      <c r="BE212" s="939"/>
      <c r="BF212" s="939"/>
      <c r="BG212" s="939"/>
      <c r="BH212" s="939"/>
      <c r="BI212" s="939"/>
      <c r="BJ212" s="939"/>
      <c r="BK212" s="939"/>
      <c r="BL212" s="939"/>
      <c r="BM212" s="939"/>
      <c r="BN212" s="939"/>
      <c r="BO212" s="939"/>
      <c r="BP212" s="939"/>
      <c r="BQ212" s="939"/>
      <c r="BR212" s="939"/>
      <c r="BS212" s="939"/>
      <c r="BT212" s="939"/>
      <c r="BU212" s="939"/>
      <c r="BV212" s="939"/>
      <c r="BW212" s="939"/>
      <c r="BX212" s="939"/>
      <c r="BY212" s="939"/>
      <c r="BZ212" s="939"/>
      <c r="CA212" s="939"/>
      <c r="CB212" s="939"/>
      <c r="CC212" s="939"/>
      <c r="CD212" s="939"/>
      <c r="CE212" s="939"/>
      <c r="CF212" s="939"/>
      <c r="CG212" s="939"/>
      <c r="CH212" s="939"/>
      <c r="CI212" s="939"/>
      <c r="CJ212" s="939"/>
      <c r="CK212" s="939"/>
      <c r="CL212" s="939"/>
      <c r="CM212" s="939"/>
      <c r="CN212" s="939"/>
      <c r="CO212" s="939"/>
      <c r="CP212" s="939"/>
      <c r="CQ212" s="939"/>
      <c r="CR212" s="939"/>
      <c r="CS212" s="939"/>
      <c r="CT212" s="939"/>
      <c r="CU212" s="939"/>
      <c r="CV212" s="939"/>
      <c r="CW212" s="939"/>
      <c r="CX212" s="939"/>
      <c r="CY212" s="939"/>
      <c r="CZ212" s="939"/>
      <c r="DA212" s="939"/>
      <c r="DB212" s="939"/>
      <c r="DC212" s="939"/>
      <c r="DD212" s="939"/>
      <c r="DE212" s="939"/>
      <c r="DF212" s="939"/>
      <c r="DG212" s="939"/>
      <c r="DH212" s="939"/>
      <c r="DI212" s="939"/>
      <c r="DJ212" s="939"/>
      <c r="DK212" s="939"/>
      <c r="DL212" s="939"/>
      <c r="DM212" s="939"/>
      <c r="DN212" s="939"/>
      <c r="DO212" s="939"/>
      <c r="DP212" s="939"/>
      <c r="DQ212" s="939"/>
      <c r="DR212" s="939"/>
      <c r="DS212" s="939"/>
      <c r="DT212" s="939"/>
      <c r="DU212" s="939"/>
      <c r="DV212" s="939"/>
      <c r="DW212" s="939"/>
      <c r="DX212" s="939"/>
      <c r="DY212" s="939"/>
      <c r="DZ212" s="939"/>
      <c r="EA212" s="939"/>
      <c r="EB212" s="939"/>
      <c r="EC212" s="939"/>
      <c r="ED212" s="939"/>
      <c r="EE212" s="939"/>
      <c r="EF212" s="939"/>
      <c r="EG212" s="939"/>
      <c r="EH212" s="939"/>
      <c r="EI212" s="939"/>
      <c r="EJ212" s="939"/>
      <c r="EK212" s="939"/>
      <c r="EL212" s="939"/>
      <c r="EM212" s="939"/>
      <c r="EN212" s="939"/>
      <c r="EO212" s="939"/>
      <c r="EP212" s="939"/>
      <c r="EQ212" s="939"/>
      <c r="ER212" s="939"/>
      <c r="ES212" s="939"/>
      <c r="ET212" s="939"/>
      <c r="EU212" s="939"/>
      <c r="EV212" s="939"/>
      <c r="EW212" s="939"/>
      <c r="EX212" s="939"/>
      <c r="EY212" s="939"/>
      <c r="EZ212" s="939"/>
      <c r="FA212" s="939"/>
      <c r="FB212" s="939"/>
      <c r="FC212" s="939"/>
      <c r="FD212" s="939"/>
      <c r="FE212" s="939"/>
      <c r="FF212" s="939"/>
      <c r="FG212" s="939"/>
      <c r="FH212" s="939"/>
      <c r="FI212" s="939"/>
      <c r="FJ212" s="939"/>
      <c r="FK212" s="939"/>
      <c r="FL212" s="939"/>
      <c r="FM212" s="939"/>
      <c r="FN212" s="939"/>
      <c r="FO212" s="939"/>
      <c r="FP212" s="939"/>
      <c r="FQ212" s="939"/>
      <c r="FR212" s="939"/>
      <c r="FS212" s="939"/>
      <c r="FT212" s="939"/>
      <c r="FU212" s="939"/>
      <c r="FV212" s="939"/>
      <c r="FW212" s="939"/>
      <c r="FX212" s="939"/>
      <c r="FY212" s="939"/>
      <c r="FZ212" s="939"/>
      <c r="GA212" s="939"/>
      <c r="GB212" s="939"/>
      <c r="GC212" s="939"/>
      <c r="GD212" s="939"/>
      <c r="GE212" s="939"/>
      <c r="GF212" s="939"/>
      <c r="GG212" s="939"/>
      <c r="GH212" s="939"/>
      <c r="GI212" s="939"/>
      <c r="GJ212" s="939"/>
      <c r="GK212" s="939"/>
      <c r="GL212" s="939"/>
      <c r="GM212" s="939"/>
      <c r="GN212" s="939"/>
      <c r="GO212" s="939"/>
      <c r="GP212" s="939"/>
      <c r="GQ212" s="939"/>
      <c r="GR212" s="939"/>
      <c r="GS212" s="939"/>
      <c r="GT212" s="939"/>
      <c r="GU212" s="939"/>
      <c r="GV212" s="939"/>
      <c r="GW212" s="939"/>
      <c r="GX212" s="939"/>
      <c r="GY212" s="939"/>
      <c r="GZ212" s="939"/>
      <c r="HA212" s="939"/>
      <c r="HB212" s="939"/>
      <c r="HC212" s="939"/>
      <c r="HD212" s="939"/>
      <c r="HE212" s="939"/>
      <c r="HF212" s="939"/>
      <c r="HG212" s="939"/>
      <c r="HH212" s="939"/>
      <c r="HI212" s="939"/>
      <c r="HJ212" s="939"/>
      <c r="HK212" s="939"/>
      <c r="HL212" s="939"/>
      <c r="HM212" s="939"/>
      <c r="HN212" s="939"/>
      <c r="HO212" s="939"/>
      <c r="HP212" s="939"/>
      <c r="HQ212" s="939"/>
      <c r="HR212" s="939"/>
      <c r="HS212" s="939"/>
      <c r="HT212" s="939"/>
      <c r="HU212" s="939"/>
      <c r="HV212" s="939"/>
      <c r="HW212" s="939"/>
      <c r="HX212" s="939"/>
      <c r="HY212" s="939"/>
      <c r="HZ212" s="939"/>
      <c r="IA212" s="939"/>
      <c r="IB212" s="939"/>
      <c r="IC212" s="939"/>
      <c r="ID212" s="939"/>
      <c r="IE212" s="939"/>
      <c r="IF212" s="939"/>
      <c r="IG212" s="939"/>
      <c r="IH212" s="939"/>
      <c r="II212" s="939"/>
      <c r="IJ212" s="939"/>
      <c r="IK212" s="939"/>
      <c r="IL212" s="939"/>
      <c r="IM212" s="939"/>
      <c r="IN212" s="939"/>
      <c r="IO212" s="939"/>
      <c r="IP212" s="939"/>
      <c r="IQ212" s="939"/>
      <c r="IR212" s="939"/>
      <c r="IS212" s="939"/>
      <c r="IT212" s="939"/>
      <c r="IU212" s="939"/>
      <c r="IV212" s="939"/>
      <c r="IW212" s="939"/>
      <c r="IX212" s="939"/>
      <c r="IY212" s="939"/>
      <c r="IZ212" s="939"/>
      <c r="JA212" s="939"/>
      <c r="JB212" s="939"/>
      <c r="JC212" s="939"/>
      <c r="JD212" s="939"/>
      <c r="JE212" s="939"/>
      <c r="JF212" s="939"/>
      <c r="JG212" s="939"/>
      <c r="JH212" s="939"/>
      <c r="JI212" s="939"/>
      <c r="JJ212" s="939"/>
      <c r="JK212" s="939"/>
      <c r="JL212" s="939"/>
      <c r="JM212" s="939"/>
      <c r="JN212" s="939"/>
      <c r="JO212" s="939"/>
      <c r="JP212" s="939"/>
      <c r="JQ212" s="939"/>
      <c r="JR212" s="939"/>
      <c r="JS212" s="939"/>
      <c r="JT212" s="939"/>
      <c r="JU212" s="939"/>
      <c r="JV212" s="939"/>
      <c r="JW212" s="939"/>
      <c r="JX212" s="939"/>
      <c r="JY212" s="939"/>
      <c r="JZ212" s="939"/>
      <c r="KA212" s="939"/>
      <c r="KB212" s="939"/>
      <c r="KC212" s="939"/>
      <c r="KD212" s="939"/>
      <c r="KE212" s="939"/>
      <c r="KF212" s="939"/>
      <c r="KG212" s="939"/>
      <c r="KH212" s="939"/>
      <c r="KI212" s="939"/>
      <c r="KJ212" s="939"/>
      <c r="KK212" s="939"/>
      <c r="KL212" s="939"/>
      <c r="KM212" s="939"/>
      <c r="KN212" s="939"/>
      <c r="KO212" s="939"/>
      <c r="KP212" s="939"/>
      <c r="KQ212" s="939"/>
      <c r="KR212" s="939"/>
      <c r="KS212" s="939"/>
      <c r="KT212" s="939"/>
      <c r="KU212" s="939"/>
      <c r="KV212" s="939"/>
      <c r="KW212" s="939"/>
      <c r="KX212" s="939"/>
      <c r="KY212" s="939"/>
      <c r="KZ212" s="939"/>
      <c r="LA212" s="939"/>
      <c r="LB212" s="939"/>
      <c r="LC212" s="939"/>
      <c r="LD212" s="939"/>
      <c r="LE212" s="939"/>
      <c r="LF212" s="939"/>
      <c r="LG212" s="939"/>
      <c r="LH212" s="939"/>
      <c r="LI212" s="939"/>
      <c r="LJ212" s="939"/>
      <c r="LK212" s="939"/>
      <c r="LL212" s="939"/>
      <c r="LM212" s="939"/>
      <c r="LN212" s="939"/>
      <c r="LO212" s="939"/>
      <c r="LP212" s="939"/>
      <c r="LQ212" s="939"/>
      <c r="LR212" s="939"/>
      <c r="LS212" s="939"/>
      <c r="LT212" s="939"/>
      <c r="LU212" s="939"/>
      <c r="LV212" s="939"/>
      <c r="LW212" s="939"/>
      <c r="LX212" s="939"/>
      <c r="LY212" s="939"/>
      <c r="LZ212" s="939"/>
      <c r="MA212" s="939"/>
      <c r="MB212" s="939"/>
      <c r="MC212" s="939"/>
      <c r="MD212" s="939"/>
      <c r="ME212" s="939"/>
      <c r="MF212" s="939"/>
      <c r="MG212" s="939"/>
      <c r="MH212" s="939"/>
      <c r="MI212" s="939"/>
      <c r="MJ212" s="939"/>
      <c r="MK212" s="939"/>
      <c r="ML212" s="939"/>
      <c r="MM212" s="939"/>
      <c r="MN212" s="939"/>
      <c r="MO212" s="939"/>
      <c r="MP212" s="939"/>
      <c r="MQ212" s="939"/>
      <c r="MR212" s="939"/>
      <c r="MS212" s="939"/>
      <c r="MT212" s="939"/>
      <c r="MU212" s="939"/>
      <c r="MV212" s="939"/>
      <c r="MW212" s="939"/>
      <c r="MX212" s="939"/>
      <c r="MY212" s="939"/>
      <c r="MZ212" s="939"/>
      <c r="NA212" s="939"/>
      <c r="NB212" s="939"/>
      <c r="NC212" s="939"/>
      <c r="ND212" s="939"/>
      <c r="NE212" s="939"/>
      <c r="NF212" s="939"/>
      <c r="NG212" s="939"/>
      <c r="NH212" s="939"/>
      <c r="NI212" s="939"/>
      <c r="NJ212" s="939"/>
      <c r="NK212" s="939"/>
      <c r="NL212" s="939"/>
      <c r="NM212" s="939"/>
      <c r="NN212" s="939"/>
    </row>
    <row r="213" spans="1:378" s="958" customFormat="1" ht="18.5" hidden="1" outlineLevel="1">
      <c r="A213" s="987" t="str">
        <f t="shared" si="60"/>
        <v>10.16</v>
      </c>
      <c r="B213" s="940" t="s">
        <v>1518</v>
      </c>
      <c r="C213" s="1027"/>
      <c r="D213" s="941"/>
      <c r="E213" s="935"/>
      <c r="F213" s="959">
        <f>G209</f>
        <v>46240</v>
      </c>
      <c r="G213" s="960">
        <f>IF(ISBLANK(F213)," - ",IF(H213=0,F213,WORKDAY.INTL(F213,H213,1,Data!$C$3:$C$57)))</f>
        <v>46269</v>
      </c>
      <c r="H213" s="936">
        <v>20</v>
      </c>
      <c r="I213" s="937">
        <v>0</v>
      </c>
      <c r="J213" s="937">
        <f t="shared" ca="1" si="65"/>
        <v>0</v>
      </c>
      <c r="K213" s="938"/>
      <c r="L213" s="955"/>
      <c r="M213" s="955"/>
      <c r="N213" s="968"/>
      <c r="O213" s="939"/>
      <c r="P213" s="939"/>
      <c r="Q213" s="939"/>
      <c r="R213" s="939"/>
      <c r="S213" s="939"/>
      <c r="T213" s="939"/>
      <c r="U213" s="939"/>
      <c r="V213" s="939"/>
      <c r="W213" s="939"/>
      <c r="X213" s="939"/>
      <c r="Y213" s="939"/>
      <c r="Z213" s="939"/>
      <c r="AA213" s="939"/>
      <c r="AB213" s="939"/>
      <c r="AC213" s="939"/>
      <c r="AD213" s="939"/>
      <c r="AE213" s="939"/>
      <c r="AF213" s="939"/>
      <c r="AG213" s="939"/>
      <c r="AH213" s="939"/>
      <c r="AI213" s="939"/>
      <c r="AJ213" s="939"/>
      <c r="AK213" s="939"/>
      <c r="AL213" s="939"/>
      <c r="AM213" s="939"/>
      <c r="AN213" s="939"/>
      <c r="AO213" s="939"/>
      <c r="AP213" s="939"/>
      <c r="AQ213" s="939"/>
      <c r="AR213" s="939"/>
      <c r="AS213" s="939"/>
      <c r="AT213" s="939"/>
      <c r="AU213" s="939"/>
      <c r="AV213" s="939"/>
      <c r="AW213" s="939"/>
      <c r="AX213" s="939"/>
      <c r="AY213" s="939"/>
      <c r="AZ213" s="939"/>
      <c r="BA213" s="939"/>
      <c r="BB213" s="939"/>
      <c r="BC213" s="939"/>
      <c r="BD213" s="939"/>
      <c r="BE213" s="939"/>
      <c r="BF213" s="939"/>
      <c r="BG213" s="939"/>
      <c r="BH213" s="939"/>
      <c r="BI213" s="939"/>
      <c r="BJ213" s="939"/>
      <c r="BK213" s="939"/>
      <c r="BL213" s="939"/>
      <c r="BM213" s="939"/>
      <c r="BN213" s="939"/>
      <c r="BO213" s="939"/>
      <c r="BP213" s="939"/>
      <c r="BQ213" s="939"/>
      <c r="BR213" s="939"/>
      <c r="BS213" s="939"/>
      <c r="BT213" s="939"/>
      <c r="BU213" s="939"/>
      <c r="BV213" s="939"/>
      <c r="BW213" s="939"/>
      <c r="BX213" s="939"/>
      <c r="BY213" s="939"/>
      <c r="BZ213" s="939"/>
      <c r="CA213" s="939"/>
      <c r="CB213" s="939"/>
      <c r="CC213" s="939"/>
      <c r="CD213" s="939"/>
      <c r="CE213" s="939"/>
      <c r="CF213" s="939"/>
      <c r="CG213" s="939"/>
      <c r="CH213" s="939"/>
      <c r="CI213" s="939"/>
      <c r="CJ213" s="939"/>
      <c r="CK213" s="939"/>
      <c r="CL213" s="939"/>
      <c r="CM213" s="939"/>
      <c r="CN213" s="939"/>
      <c r="CO213" s="939"/>
      <c r="CP213" s="939"/>
      <c r="CQ213" s="939"/>
      <c r="CR213" s="939"/>
      <c r="CS213" s="939"/>
      <c r="CT213" s="939"/>
      <c r="CU213" s="939"/>
      <c r="CV213" s="939"/>
      <c r="CW213" s="939"/>
      <c r="CX213" s="939"/>
      <c r="CY213" s="939"/>
      <c r="CZ213" s="939"/>
      <c r="DA213" s="939"/>
      <c r="DB213" s="939"/>
      <c r="DC213" s="939"/>
      <c r="DD213" s="939"/>
      <c r="DE213" s="939"/>
      <c r="DF213" s="939"/>
      <c r="DG213" s="939"/>
      <c r="DH213" s="939"/>
      <c r="DI213" s="939"/>
      <c r="DJ213" s="939"/>
      <c r="DK213" s="939"/>
      <c r="DL213" s="939"/>
      <c r="DM213" s="939"/>
      <c r="DN213" s="939"/>
      <c r="DO213" s="939"/>
      <c r="DP213" s="939"/>
      <c r="DQ213" s="939"/>
      <c r="DR213" s="939"/>
      <c r="DS213" s="939"/>
      <c r="DT213" s="939"/>
      <c r="DU213" s="939"/>
      <c r="DV213" s="939"/>
      <c r="DW213" s="939"/>
      <c r="DX213" s="939"/>
      <c r="DY213" s="939"/>
      <c r="DZ213" s="939"/>
      <c r="EA213" s="939"/>
      <c r="EB213" s="939"/>
      <c r="EC213" s="939"/>
      <c r="ED213" s="939"/>
      <c r="EE213" s="939"/>
      <c r="EF213" s="939"/>
      <c r="EG213" s="939"/>
      <c r="EH213" s="939"/>
      <c r="EI213" s="939"/>
      <c r="EJ213" s="939"/>
      <c r="EK213" s="939"/>
      <c r="EL213" s="939"/>
      <c r="EM213" s="939"/>
      <c r="EN213" s="939"/>
      <c r="EO213" s="939"/>
      <c r="EP213" s="939"/>
      <c r="EQ213" s="939"/>
      <c r="ER213" s="939"/>
      <c r="ES213" s="939"/>
      <c r="ET213" s="939"/>
      <c r="EU213" s="939"/>
      <c r="EV213" s="939"/>
      <c r="EW213" s="939"/>
      <c r="EX213" s="939"/>
      <c r="EY213" s="939"/>
      <c r="EZ213" s="939"/>
      <c r="FA213" s="939"/>
      <c r="FB213" s="939"/>
      <c r="FC213" s="939"/>
      <c r="FD213" s="939"/>
      <c r="FE213" s="939"/>
      <c r="FF213" s="939"/>
      <c r="FG213" s="939"/>
      <c r="FH213" s="939"/>
      <c r="FI213" s="939"/>
      <c r="FJ213" s="939"/>
      <c r="FK213" s="939"/>
      <c r="FL213" s="939"/>
      <c r="FM213" s="939"/>
      <c r="FN213" s="939"/>
      <c r="FO213" s="939"/>
      <c r="FP213" s="939"/>
      <c r="FQ213" s="939"/>
      <c r="FR213" s="939"/>
      <c r="FS213" s="939"/>
      <c r="FT213" s="939"/>
      <c r="FU213" s="939"/>
      <c r="FV213" s="939"/>
      <c r="FW213" s="939"/>
      <c r="FX213" s="939"/>
      <c r="FY213" s="939"/>
      <c r="FZ213" s="939"/>
      <c r="GA213" s="939"/>
      <c r="GB213" s="939"/>
      <c r="GC213" s="939"/>
      <c r="GD213" s="939"/>
      <c r="GE213" s="939"/>
      <c r="GF213" s="939"/>
      <c r="GG213" s="939"/>
      <c r="GH213" s="939"/>
      <c r="GI213" s="939"/>
      <c r="GJ213" s="939"/>
      <c r="GK213" s="939"/>
      <c r="GL213" s="939"/>
      <c r="GM213" s="939"/>
      <c r="GN213" s="939"/>
      <c r="GO213" s="939"/>
      <c r="GP213" s="939"/>
      <c r="GQ213" s="939"/>
      <c r="GR213" s="939"/>
      <c r="GS213" s="939"/>
      <c r="GT213" s="939"/>
      <c r="GU213" s="939"/>
      <c r="GV213" s="939"/>
      <c r="GW213" s="939"/>
      <c r="GX213" s="939"/>
      <c r="GY213" s="939"/>
      <c r="GZ213" s="939"/>
      <c r="HA213" s="939"/>
      <c r="HB213" s="939"/>
      <c r="HC213" s="939"/>
      <c r="HD213" s="939"/>
      <c r="HE213" s="939"/>
      <c r="HF213" s="939"/>
      <c r="HG213" s="939"/>
      <c r="HH213" s="939"/>
      <c r="HI213" s="939"/>
      <c r="HJ213" s="939"/>
      <c r="HK213" s="939"/>
      <c r="HL213" s="939"/>
      <c r="HM213" s="939"/>
      <c r="HN213" s="939"/>
      <c r="HO213" s="939"/>
      <c r="HP213" s="939"/>
      <c r="HQ213" s="939"/>
      <c r="HR213" s="939"/>
      <c r="HS213" s="939"/>
      <c r="HT213" s="939"/>
      <c r="HU213" s="939"/>
      <c r="HV213" s="939"/>
      <c r="HW213" s="939"/>
      <c r="HX213" s="939"/>
      <c r="HY213" s="939"/>
      <c r="HZ213" s="939"/>
      <c r="IA213" s="939"/>
      <c r="IB213" s="939"/>
      <c r="IC213" s="939"/>
      <c r="ID213" s="939"/>
      <c r="IE213" s="939"/>
      <c r="IF213" s="939"/>
      <c r="IG213" s="939"/>
      <c r="IH213" s="939"/>
      <c r="II213" s="939"/>
      <c r="IJ213" s="939"/>
      <c r="IK213" s="939"/>
      <c r="IL213" s="939"/>
      <c r="IM213" s="939"/>
      <c r="IN213" s="939"/>
      <c r="IO213" s="939"/>
      <c r="IP213" s="939"/>
      <c r="IQ213" s="939"/>
      <c r="IR213" s="939"/>
      <c r="IS213" s="939"/>
      <c r="IT213" s="939"/>
      <c r="IU213" s="939"/>
      <c r="IV213" s="939"/>
      <c r="IW213" s="939"/>
      <c r="IX213" s="939"/>
      <c r="IY213" s="939"/>
      <c r="IZ213" s="939"/>
      <c r="JA213" s="939"/>
      <c r="JB213" s="939"/>
      <c r="JC213" s="939"/>
      <c r="JD213" s="939"/>
      <c r="JE213" s="939"/>
      <c r="JF213" s="939"/>
      <c r="JG213" s="939"/>
      <c r="JH213" s="939"/>
      <c r="JI213" s="939"/>
      <c r="JJ213" s="939"/>
      <c r="JK213" s="939"/>
      <c r="JL213" s="939"/>
      <c r="JM213" s="939"/>
      <c r="JN213" s="939"/>
      <c r="JO213" s="939"/>
      <c r="JP213" s="939"/>
      <c r="JQ213" s="939"/>
      <c r="JR213" s="939"/>
      <c r="JS213" s="939"/>
      <c r="JT213" s="939"/>
      <c r="JU213" s="939"/>
      <c r="JV213" s="939"/>
      <c r="JW213" s="939"/>
      <c r="JX213" s="939"/>
      <c r="JY213" s="939"/>
      <c r="JZ213" s="939"/>
      <c r="KA213" s="939"/>
      <c r="KB213" s="939"/>
      <c r="KC213" s="939"/>
      <c r="KD213" s="939"/>
      <c r="KE213" s="939"/>
      <c r="KF213" s="939"/>
      <c r="KG213" s="939"/>
      <c r="KH213" s="939"/>
      <c r="KI213" s="939"/>
      <c r="KJ213" s="939"/>
      <c r="KK213" s="939"/>
      <c r="KL213" s="939"/>
      <c r="KM213" s="939"/>
      <c r="KN213" s="939"/>
      <c r="KO213" s="939"/>
      <c r="KP213" s="939"/>
      <c r="KQ213" s="939"/>
      <c r="KR213" s="939"/>
      <c r="KS213" s="939"/>
      <c r="KT213" s="939"/>
      <c r="KU213" s="939"/>
      <c r="KV213" s="939"/>
      <c r="KW213" s="939"/>
      <c r="KX213" s="939"/>
      <c r="KY213" s="939"/>
      <c r="KZ213" s="939"/>
      <c r="LA213" s="939"/>
      <c r="LB213" s="939"/>
      <c r="LC213" s="939"/>
      <c r="LD213" s="939"/>
      <c r="LE213" s="939"/>
      <c r="LF213" s="939"/>
      <c r="LG213" s="939"/>
      <c r="LH213" s="939"/>
      <c r="LI213" s="939"/>
      <c r="LJ213" s="939"/>
      <c r="LK213" s="939"/>
      <c r="LL213" s="939"/>
      <c r="LM213" s="939"/>
      <c r="LN213" s="939"/>
      <c r="LO213" s="939"/>
      <c r="LP213" s="939"/>
      <c r="LQ213" s="939"/>
      <c r="LR213" s="939"/>
      <c r="LS213" s="939"/>
      <c r="LT213" s="939"/>
      <c r="LU213" s="939"/>
      <c r="LV213" s="939"/>
      <c r="LW213" s="939"/>
      <c r="LX213" s="939"/>
      <c r="LY213" s="939"/>
      <c r="LZ213" s="939"/>
      <c r="MA213" s="939"/>
      <c r="MB213" s="939"/>
      <c r="MC213" s="939"/>
      <c r="MD213" s="939"/>
      <c r="ME213" s="939"/>
      <c r="MF213" s="939"/>
      <c r="MG213" s="939"/>
      <c r="MH213" s="939"/>
      <c r="MI213" s="939"/>
      <c r="MJ213" s="939"/>
      <c r="MK213" s="939"/>
      <c r="ML213" s="939"/>
      <c r="MM213" s="939"/>
      <c r="MN213" s="939"/>
      <c r="MO213" s="939"/>
      <c r="MP213" s="939"/>
      <c r="MQ213" s="939"/>
      <c r="MR213" s="939"/>
      <c r="MS213" s="939"/>
      <c r="MT213" s="939"/>
      <c r="MU213" s="939"/>
      <c r="MV213" s="939"/>
      <c r="MW213" s="939"/>
      <c r="MX213" s="939"/>
      <c r="MY213" s="939"/>
      <c r="MZ213" s="939"/>
      <c r="NA213" s="939"/>
      <c r="NB213" s="939"/>
      <c r="NC213" s="939"/>
      <c r="ND213" s="939"/>
      <c r="NE213" s="939"/>
      <c r="NF213" s="939"/>
      <c r="NG213" s="939"/>
      <c r="NH213" s="939"/>
      <c r="NI213" s="939"/>
      <c r="NJ213" s="939"/>
      <c r="NK213" s="939"/>
      <c r="NL213" s="939"/>
      <c r="NM213" s="939"/>
      <c r="NN213" s="939"/>
    </row>
    <row r="214" spans="1:378" s="958" customFormat="1" ht="18.5" hidden="1" outlineLevel="1">
      <c r="A214" s="987" t="str">
        <f t="shared" si="60"/>
        <v>10.17</v>
      </c>
      <c r="B214" s="940" t="s">
        <v>1531</v>
      </c>
      <c r="C214" s="1027"/>
      <c r="D214" s="941"/>
      <c r="E214" s="935"/>
      <c r="F214" s="959">
        <f>G213</f>
        <v>46269</v>
      </c>
      <c r="G214" s="960">
        <f>IF(ISBLANK(F214)," - ",IF(H214=0,F214,WORKDAY.INTL(F214,H214,1,Data!$C$3:$C$57)))</f>
        <v>46272</v>
      </c>
      <c r="H214" s="936">
        <v>1</v>
      </c>
      <c r="I214" s="937">
        <v>0</v>
      </c>
      <c r="J214" s="937">
        <f t="shared" ca="1" si="65"/>
        <v>0</v>
      </c>
      <c r="K214" s="938"/>
      <c r="L214" s="955"/>
      <c r="M214" s="955"/>
      <c r="N214" s="968"/>
      <c r="O214" s="939"/>
      <c r="P214" s="939"/>
      <c r="Q214" s="939"/>
      <c r="R214" s="939"/>
      <c r="S214" s="939"/>
      <c r="T214" s="939"/>
      <c r="U214" s="939"/>
      <c r="V214" s="939"/>
      <c r="W214" s="939"/>
      <c r="X214" s="939"/>
      <c r="Y214" s="939"/>
      <c r="Z214" s="939"/>
      <c r="AA214" s="939"/>
      <c r="AB214" s="939"/>
      <c r="AC214" s="939"/>
      <c r="AD214" s="939"/>
      <c r="AE214" s="939"/>
      <c r="AF214" s="939"/>
      <c r="AG214" s="939"/>
      <c r="AH214" s="939"/>
      <c r="AI214" s="939"/>
      <c r="AJ214" s="939"/>
      <c r="AK214" s="939"/>
      <c r="AL214" s="939"/>
      <c r="AM214" s="939"/>
      <c r="AN214" s="939"/>
      <c r="AO214" s="939"/>
      <c r="AP214" s="939"/>
      <c r="AQ214" s="939"/>
      <c r="AR214" s="939"/>
      <c r="AS214" s="939"/>
      <c r="AT214" s="939"/>
      <c r="AU214" s="939"/>
      <c r="AV214" s="939"/>
      <c r="AW214" s="939"/>
      <c r="AX214" s="939"/>
      <c r="AY214" s="939"/>
      <c r="AZ214" s="939"/>
      <c r="BA214" s="939"/>
      <c r="BB214" s="939"/>
      <c r="BC214" s="939"/>
      <c r="BD214" s="939"/>
      <c r="BE214" s="939"/>
      <c r="BF214" s="939"/>
      <c r="BG214" s="939"/>
      <c r="BH214" s="939"/>
      <c r="BI214" s="939"/>
      <c r="BJ214" s="939"/>
      <c r="BK214" s="939"/>
      <c r="BL214" s="939"/>
      <c r="BM214" s="939"/>
      <c r="BN214" s="939"/>
      <c r="BO214" s="939"/>
      <c r="BP214" s="939"/>
      <c r="BQ214" s="939"/>
      <c r="BR214" s="939"/>
      <c r="BS214" s="939"/>
      <c r="BT214" s="939"/>
      <c r="BU214" s="939"/>
      <c r="BV214" s="939"/>
      <c r="BW214" s="939"/>
      <c r="BX214" s="939"/>
      <c r="BY214" s="939"/>
      <c r="BZ214" s="939"/>
      <c r="CA214" s="939"/>
      <c r="CB214" s="939"/>
      <c r="CC214" s="939"/>
      <c r="CD214" s="939"/>
      <c r="CE214" s="939"/>
      <c r="CF214" s="939"/>
      <c r="CG214" s="939"/>
      <c r="CH214" s="939"/>
      <c r="CI214" s="939"/>
      <c r="CJ214" s="939"/>
      <c r="CK214" s="939"/>
      <c r="CL214" s="939"/>
      <c r="CM214" s="939"/>
      <c r="CN214" s="939"/>
      <c r="CO214" s="939"/>
      <c r="CP214" s="939"/>
      <c r="CQ214" s="939"/>
      <c r="CR214" s="939"/>
      <c r="CS214" s="939"/>
      <c r="CT214" s="939"/>
      <c r="CU214" s="939"/>
      <c r="CV214" s="939"/>
      <c r="CW214" s="939"/>
      <c r="CX214" s="939"/>
      <c r="CY214" s="939"/>
      <c r="CZ214" s="939"/>
      <c r="DA214" s="939"/>
      <c r="DB214" s="939"/>
      <c r="DC214" s="939"/>
      <c r="DD214" s="939"/>
      <c r="DE214" s="939"/>
      <c r="DF214" s="939"/>
      <c r="DG214" s="939"/>
      <c r="DH214" s="939"/>
      <c r="DI214" s="939"/>
      <c r="DJ214" s="939"/>
      <c r="DK214" s="939"/>
      <c r="DL214" s="939"/>
      <c r="DM214" s="939"/>
      <c r="DN214" s="939"/>
      <c r="DO214" s="939"/>
      <c r="DP214" s="939"/>
      <c r="DQ214" s="939"/>
      <c r="DR214" s="939"/>
      <c r="DS214" s="939"/>
      <c r="DT214" s="939"/>
      <c r="DU214" s="939"/>
      <c r="DV214" s="939"/>
      <c r="DW214" s="939"/>
      <c r="DX214" s="939"/>
      <c r="DY214" s="939"/>
      <c r="DZ214" s="939"/>
      <c r="EA214" s="939"/>
      <c r="EB214" s="939"/>
      <c r="EC214" s="939"/>
      <c r="ED214" s="939"/>
      <c r="EE214" s="939"/>
      <c r="EF214" s="939"/>
      <c r="EG214" s="939"/>
      <c r="EH214" s="939"/>
      <c r="EI214" s="939"/>
      <c r="EJ214" s="939"/>
      <c r="EK214" s="939"/>
      <c r="EL214" s="939"/>
      <c r="EM214" s="939"/>
      <c r="EN214" s="939"/>
      <c r="EO214" s="939"/>
      <c r="EP214" s="939"/>
      <c r="EQ214" s="939"/>
      <c r="ER214" s="939"/>
      <c r="ES214" s="939"/>
      <c r="ET214" s="939"/>
      <c r="EU214" s="939"/>
      <c r="EV214" s="939"/>
      <c r="EW214" s="939"/>
      <c r="EX214" s="939"/>
      <c r="EY214" s="939"/>
      <c r="EZ214" s="939"/>
      <c r="FA214" s="939"/>
      <c r="FB214" s="939"/>
      <c r="FC214" s="939"/>
      <c r="FD214" s="939"/>
      <c r="FE214" s="939"/>
      <c r="FF214" s="939"/>
      <c r="FG214" s="939"/>
      <c r="FH214" s="939"/>
      <c r="FI214" s="939"/>
      <c r="FJ214" s="939"/>
      <c r="FK214" s="939"/>
      <c r="FL214" s="939"/>
      <c r="FM214" s="939"/>
      <c r="FN214" s="939"/>
      <c r="FO214" s="939"/>
      <c r="FP214" s="939"/>
      <c r="FQ214" s="939"/>
      <c r="FR214" s="939"/>
      <c r="FS214" s="939"/>
      <c r="FT214" s="939"/>
      <c r="FU214" s="939"/>
      <c r="FV214" s="939"/>
      <c r="FW214" s="939"/>
      <c r="FX214" s="939"/>
      <c r="FY214" s="939"/>
      <c r="FZ214" s="939"/>
      <c r="GA214" s="939"/>
      <c r="GB214" s="939"/>
      <c r="GC214" s="939"/>
      <c r="GD214" s="939"/>
      <c r="GE214" s="939"/>
      <c r="GF214" s="939"/>
      <c r="GG214" s="939"/>
      <c r="GH214" s="939"/>
      <c r="GI214" s="939"/>
      <c r="GJ214" s="939"/>
      <c r="GK214" s="939"/>
      <c r="GL214" s="939"/>
      <c r="GM214" s="939"/>
      <c r="GN214" s="939"/>
      <c r="GO214" s="939"/>
      <c r="GP214" s="939"/>
      <c r="GQ214" s="939"/>
      <c r="GR214" s="939"/>
      <c r="GS214" s="939"/>
      <c r="GT214" s="939"/>
      <c r="GU214" s="939"/>
      <c r="GV214" s="939"/>
      <c r="GW214" s="939"/>
      <c r="GX214" s="939"/>
      <c r="GY214" s="939"/>
      <c r="GZ214" s="939"/>
      <c r="HA214" s="939"/>
      <c r="HB214" s="939"/>
      <c r="HC214" s="939"/>
      <c r="HD214" s="939"/>
      <c r="HE214" s="939"/>
      <c r="HF214" s="939"/>
      <c r="HG214" s="939"/>
      <c r="HH214" s="939"/>
      <c r="HI214" s="939"/>
      <c r="HJ214" s="939"/>
      <c r="HK214" s="939"/>
      <c r="HL214" s="939"/>
      <c r="HM214" s="939"/>
      <c r="HN214" s="939"/>
      <c r="HO214" s="939"/>
      <c r="HP214" s="939"/>
      <c r="HQ214" s="939"/>
      <c r="HR214" s="939"/>
      <c r="HS214" s="939"/>
      <c r="HT214" s="939"/>
      <c r="HU214" s="939"/>
      <c r="HV214" s="939"/>
      <c r="HW214" s="939"/>
      <c r="HX214" s="939"/>
      <c r="HY214" s="939"/>
      <c r="HZ214" s="939"/>
      <c r="IA214" s="939"/>
      <c r="IB214" s="939"/>
      <c r="IC214" s="939"/>
      <c r="ID214" s="939"/>
      <c r="IE214" s="939"/>
      <c r="IF214" s="939"/>
      <c r="IG214" s="939"/>
      <c r="IH214" s="939"/>
      <c r="II214" s="939"/>
      <c r="IJ214" s="939"/>
      <c r="IK214" s="939"/>
      <c r="IL214" s="939"/>
      <c r="IM214" s="939"/>
      <c r="IN214" s="939"/>
      <c r="IO214" s="939"/>
      <c r="IP214" s="939"/>
      <c r="IQ214" s="939"/>
      <c r="IR214" s="939"/>
      <c r="IS214" s="939"/>
      <c r="IT214" s="939"/>
      <c r="IU214" s="939"/>
      <c r="IV214" s="939"/>
      <c r="IW214" s="939"/>
      <c r="IX214" s="939"/>
      <c r="IY214" s="939"/>
      <c r="IZ214" s="939"/>
      <c r="JA214" s="939"/>
      <c r="JB214" s="939"/>
      <c r="JC214" s="939"/>
      <c r="JD214" s="939"/>
      <c r="JE214" s="939"/>
      <c r="JF214" s="939"/>
      <c r="JG214" s="939"/>
      <c r="JH214" s="939"/>
      <c r="JI214" s="939"/>
      <c r="JJ214" s="939"/>
      <c r="JK214" s="939"/>
      <c r="JL214" s="939"/>
      <c r="JM214" s="939"/>
      <c r="JN214" s="939"/>
      <c r="JO214" s="939"/>
      <c r="JP214" s="939"/>
      <c r="JQ214" s="939"/>
      <c r="JR214" s="939"/>
      <c r="JS214" s="939"/>
      <c r="JT214" s="939"/>
      <c r="JU214" s="939"/>
      <c r="JV214" s="939"/>
      <c r="JW214" s="939"/>
      <c r="JX214" s="939"/>
      <c r="JY214" s="939"/>
      <c r="JZ214" s="939"/>
      <c r="KA214" s="939"/>
      <c r="KB214" s="939"/>
      <c r="KC214" s="939"/>
      <c r="KD214" s="939"/>
      <c r="KE214" s="939"/>
      <c r="KF214" s="939"/>
      <c r="KG214" s="939"/>
      <c r="KH214" s="939"/>
      <c r="KI214" s="939"/>
      <c r="KJ214" s="939"/>
      <c r="KK214" s="939"/>
      <c r="KL214" s="939"/>
      <c r="KM214" s="939"/>
      <c r="KN214" s="939"/>
      <c r="KO214" s="939"/>
      <c r="KP214" s="939"/>
      <c r="KQ214" s="939"/>
      <c r="KR214" s="939"/>
      <c r="KS214" s="939"/>
      <c r="KT214" s="939"/>
      <c r="KU214" s="939"/>
      <c r="KV214" s="939"/>
      <c r="KW214" s="939"/>
      <c r="KX214" s="939"/>
      <c r="KY214" s="939"/>
      <c r="KZ214" s="939"/>
      <c r="LA214" s="939"/>
      <c r="LB214" s="939"/>
      <c r="LC214" s="939"/>
      <c r="LD214" s="939"/>
      <c r="LE214" s="939"/>
      <c r="LF214" s="939"/>
      <c r="LG214" s="939"/>
      <c r="LH214" s="939"/>
      <c r="LI214" s="939"/>
      <c r="LJ214" s="939"/>
      <c r="LK214" s="939"/>
      <c r="LL214" s="939"/>
      <c r="LM214" s="939"/>
      <c r="LN214" s="939"/>
      <c r="LO214" s="939"/>
      <c r="LP214" s="939"/>
      <c r="LQ214" s="939"/>
      <c r="LR214" s="939"/>
      <c r="LS214" s="939"/>
      <c r="LT214" s="939"/>
      <c r="LU214" s="939"/>
      <c r="LV214" s="939"/>
      <c r="LW214" s="939"/>
      <c r="LX214" s="939"/>
      <c r="LY214" s="939"/>
      <c r="LZ214" s="939"/>
      <c r="MA214" s="939"/>
      <c r="MB214" s="939"/>
      <c r="MC214" s="939"/>
      <c r="MD214" s="939"/>
      <c r="ME214" s="939"/>
      <c r="MF214" s="939"/>
      <c r="MG214" s="939"/>
      <c r="MH214" s="939"/>
      <c r="MI214" s="939"/>
      <c r="MJ214" s="939"/>
      <c r="MK214" s="939"/>
      <c r="ML214" s="939"/>
      <c r="MM214" s="939"/>
      <c r="MN214" s="939"/>
      <c r="MO214" s="939"/>
      <c r="MP214" s="939"/>
      <c r="MQ214" s="939"/>
      <c r="MR214" s="939"/>
      <c r="MS214" s="939"/>
      <c r="MT214" s="939"/>
      <c r="MU214" s="939"/>
      <c r="MV214" s="939"/>
      <c r="MW214" s="939"/>
      <c r="MX214" s="939"/>
      <c r="MY214" s="939"/>
      <c r="MZ214" s="939"/>
      <c r="NA214" s="939"/>
      <c r="NB214" s="939"/>
      <c r="NC214" s="939"/>
      <c r="ND214" s="939"/>
      <c r="NE214" s="939"/>
      <c r="NF214" s="939"/>
      <c r="NG214" s="939"/>
      <c r="NH214" s="939"/>
      <c r="NI214" s="939"/>
      <c r="NJ214" s="939"/>
      <c r="NK214" s="939"/>
      <c r="NL214" s="939"/>
      <c r="NM214" s="939"/>
      <c r="NN214" s="939"/>
    </row>
    <row r="215" spans="1:378" s="958" customFormat="1" ht="18.5" hidden="1" outlineLevel="1">
      <c r="A215" s="987" t="str">
        <f t="shared" si="60"/>
        <v>10.18</v>
      </c>
      <c r="B215" s="940" t="s">
        <v>1519</v>
      </c>
      <c r="C215" s="1027"/>
      <c r="D215" s="941"/>
      <c r="E215" s="935"/>
      <c r="F215" s="959">
        <f>G211</f>
        <v>46240</v>
      </c>
      <c r="G215" s="960">
        <f>IF(ISBLANK(F215)," - ",IF(H215=0,F215,WORKDAY.INTL(F215,H215,1,Data!$C$3:$C$57)))</f>
        <v>46253</v>
      </c>
      <c r="H215" s="936">
        <v>8</v>
      </c>
      <c r="I215" s="937">
        <v>0</v>
      </c>
      <c r="J215" s="937">
        <f t="shared" ca="1" si="65"/>
        <v>0</v>
      </c>
      <c r="K215" s="938"/>
      <c r="L215" s="955"/>
      <c r="M215" s="955"/>
      <c r="N215" s="968"/>
      <c r="O215" s="939"/>
      <c r="P215" s="939"/>
      <c r="Q215" s="939"/>
      <c r="R215" s="939"/>
      <c r="S215" s="939"/>
      <c r="T215" s="939"/>
      <c r="U215" s="939"/>
      <c r="V215" s="939"/>
      <c r="W215" s="939"/>
      <c r="X215" s="939"/>
      <c r="Y215" s="939"/>
      <c r="Z215" s="939"/>
      <c r="AA215" s="939"/>
      <c r="AB215" s="939"/>
      <c r="AC215" s="939"/>
      <c r="AD215" s="939"/>
      <c r="AE215" s="939"/>
      <c r="AF215" s="939"/>
      <c r="AG215" s="939"/>
      <c r="AH215" s="939"/>
      <c r="AI215" s="939"/>
      <c r="AJ215" s="939"/>
      <c r="AK215" s="939"/>
      <c r="AL215" s="939"/>
      <c r="AM215" s="939"/>
      <c r="AN215" s="939"/>
      <c r="AO215" s="939"/>
      <c r="AP215" s="939"/>
      <c r="AQ215" s="939"/>
      <c r="AR215" s="939"/>
      <c r="AS215" s="939"/>
      <c r="AT215" s="939"/>
      <c r="AU215" s="939"/>
      <c r="AV215" s="939"/>
      <c r="AW215" s="939"/>
      <c r="AX215" s="939"/>
      <c r="AY215" s="939"/>
      <c r="AZ215" s="939"/>
      <c r="BA215" s="939"/>
      <c r="BB215" s="939"/>
      <c r="BC215" s="939"/>
      <c r="BD215" s="939"/>
      <c r="BE215" s="939"/>
      <c r="BF215" s="939"/>
      <c r="BG215" s="939"/>
      <c r="BH215" s="939"/>
      <c r="BI215" s="939"/>
      <c r="BJ215" s="939"/>
      <c r="BK215" s="939"/>
      <c r="BL215" s="939"/>
      <c r="BM215" s="939"/>
      <c r="BN215" s="939"/>
      <c r="BO215" s="939"/>
      <c r="BP215" s="939"/>
      <c r="BQ215" s="939"/>
      <c r="BR215" s="939"/>
      <c r="BS215" s="939"/>
      <c r="BT215" s="939"/>
      <c r="BU215" s="939"/>
      <c r="BV215" s="939"/>
      <c r="BW215" s="939"/>
      <c r="BX215" s="939"/>
      <c r="BY215" s="939"/>
      <c r="BZ215" s="939"/>
      <c r="CA215" s="939"/>
      <c r="CB215" s="939"/>
      <c r="CC215" s="939"/>
      <c r="CD215" s="939"/>
      <c r="CE215" s="939"/>
      <c r="CF215" s="939"/>
      <c r="CG215" s="939"/>
      <c r="CH215" s="939"/>
      <c r="CI215" s="939"/>
      <c r="CJ215" s="939"/>
      <c r="CK215" s="939"/>
      <c r="CL215" s="939"/>
      <c r="CM215" s="939"/>
      <c r="CN215" s="939"/>
      <c r="CO215" s="939"/>
      <c r="CP215" s="939"/>
      <c r="CQ215" s="939"/>
      <c r="CR215" s="939"/>
      <c r="CS215" s="939"/>
      <c r="CT215" s="939"/>
      <c r="CU215" s="939"/>
      <c r="CV215" s="939"/>
      <c r="CW215" s="939"/>
      <c r="CX215" s="939"/>
      <c r="CY215" s="939"/>
      <c r="CZ215" s="939"/>
      <c r="DA215" s="939"/>
      <c r="DB215" s="939"/>
      <c r="DC215" s="939"/>
      <c r="DD215" s="939"/>
      <c r="DE215" s="939"/>
      <c r="DF215" s="939"/>
      <c r="DG215" s="939"/>
      <c r="DH215" s="939"/>
      <c r="DI215" s="939"/>
      <c r="DJ215" s="939"/>
      <c r="DK215" s="939"/>
      <c r="DL215" s="939"/>
      <c r="DM215" s="939"/>
      <c r="DN215" s="939"/>
      <c r="DO215" s="939"/>
      <c r="DP215" s="939"/>
      <c r="DQ215" s="939"/>
      <c r="DR215" s="939"/>
      <c r="DS215" s="939"/>
      <c r="DT215" s="939"/>
      <c r="DU215" s="939"/>
      <c r="DV215" s="939"/>
      <c r="DW215" s="939"/>
      <c r="DX215" s="939"/>
      <c r="DY215" s="939"/>
      <c r="DZ215" s="939"/>
      <c r="EA215" s="939"/>
      <c r="EB215" s="939"/>
      <c r="EC215" s="939"/>
      <c r="ED215" s="939"/>
      <c r="EE215" s="939"/>
      <c r="EF215" s="939"/>
      <c r="EG215" s="939"/>
      <c r="EH215" s="939"/>
      <c r="EI215" s="939"/>
      <c r="EJ215" s="939"/>
      <c r="EK215" s="939"/>
      <c r="EL215" s="939"/>
      <c r="EM215" s="939"/>
      <c r="EN215" s="939"/>
      <c r="EO215" s="939"/>
      <c r="EP215" s="939"/>
      <c r="EQ215" s="939"/>
      <c r="ER215" s="939"/>
      <c r="ES215" s="939"/>
      <c r="ET215" s="939"/>
      <c r="EU215" s="939"/>
      <c r="EV215" s="939"/>
      <c r="EW215" s="939"/>
      <c r="EX215" s="939"/>
      <c r="EY215" s="939"/>
      <c r="EZ215" s="939"/>
      <c r="FA215" s="939"/>
      <c r="FB215" s="939"/>
      <c r="FC215" s="939"/>
      <c r="FD215" s="939"/>
      <c r="FE215" s="939"/>
      <c r="FF215" s="939"/>
      <c r="FG215" s="939"/>
      <c r="FH215" s="939"/>
      <c r="FI215" s="939"/>
      <c r="FJ215" s="939"/>
      <c r="FK215" s="939"/>
      <c r="FL215" s="939"/>
      <c r="FM215" s="939"/>
      <c r="FN215" s="939"/>
      <c r="FO215" s="939"/>
      <c r="FP215" s="939"/>
      <c r="FQ215" s="939"/>
      <c r="FR215" s="939"/>
      <c r="FS215" s="939"/>
      <c r="FT215" s="939"/>
      <c r="FU215" s="939"/>
      <c r="FV215" s="939"/>
      <c r="FW215" s="939"/>
      <c r="FX215" s="939"/>
      <c r="FY215" s="939"/>
      <c r="FZ215" s="939"/>
      <c r="GA215" s="939"/>
      <c r="GB215" s="939"/>
      <c r="GC215" s="939"/>
      <c r="GD215" s="939"/>
      <c r="GE215" s="939"/>
      <c r="GF215" s="939"/>
      <c r="GG215" s="939"/>
      <c r="GH215" s="939"/>
      <c r="GI215" s="939"/>
      <c r="GJ215" s="939"/>
      <c r="GK215" s="939"/>
      <c r="GL215" s="939"/>
      <c r="GM215" s="939"/>
      <c r="GN215" s="939"/>
      <c r="GO215" s="939"/>
      <c r="GP215" s="939"/>
      <c r="GQ215" s="939"/>
      <c r="GR215" s="939"/>
      <c r="GS215" s="939"/>
      <c r="GT215" s="939"/>
      <c r="GU215" s="939"/>
      <c r="GV215" s="939"/>
      <c r="GW215" s="939"/>
      <c r="GX215" s="939"/>
      <c r="GY215" s="939"/>
      <c r="GZ215" s="939"/>
      <c r="HA215" s="939"/>
      <c r="HB215" s="939"/>
      <c r="HC215" s="939"/>
      <c r="HD215" s="939"/>
      <c r="HE215" s="939"/>
      <c r="HF215" s="939"/>
      <c r="HG215" s="939"/>
      <c r="HH215" s="939"/>
      <c r="HI215" s="939"/>
      <c r="HJ215" s="939"/>
      <c r="HK215" s="939"/>
      <c r="HL215" s="939"/>
      <c r="HM215" s="939"/>
      <c r="HN215" s="939"/>
      <c r="HO215" s="939"/>
      <c r="HP215" s="939"/>
      <c r="HQ215" s="939"/>
      <c r="HR215" s="939"/>
      <c r="HS215" s="939"/>
      <c r="HT215" s="939"/>
      <c r="HU215" s="939"/>
      <c r="HV215" s="939"/>
      <c r="HW215" s="939"/>
      <c r="HX215" s="939"/>
      <c r="HY215" s="939"/>
      <c r="HZ215" s="939"/>
      <c r="IA215" s="939"/>
      <c r="IB215" s="939"/>
      <c r="IC215" s="939"/>
      <c r="ID215" s="939"/>
      <c r="IE215" s="939"/>
      <c r="IF215" s="939"/>
      <c r="IG215" s="939"/>
      <c r="IH215" s="939"/>
      <c r="II215" s="939"/>
      <c r="IJ215" s="939"/>
      <c r="IK215" s="939"/>
      <c r="IL215" s="939"/>
      <c r="IM215" s="939"/>
      <c r="IN215" s="939"/>
      <c r="IO215" s="939"/>
      <c r="IP215" s="939"/>
      <c r="IQ215" s="939"/>
      <c r="IR215" s="939"/>
      <c r="IS215" s="939"/>
      <c r="IT215" s="939"/>
      <c r="IU215" s="939"/>
      <c r="IV215" s="939"/>
      <c r="IW215" s="939"/>
      <c r="IX215" s="939"/>
      <c r="IY215" s="939"/>
      <c r="IZ215" s="939"/>
      <c r="JA215" s="939"/>
      <c r="JB215" s="939"/>
      <c r="JC215" s="939"/>
      <c r="JD215" s="939"/>
      <c r="JE215" s="939"/>
      <c r="JF215" s="939"/>
      <c r="JG215" s="939"/>
      <c r="JH215" s="939"/>
      <c r="JI215" s="939"/>
      <c r="JJ215" s="939"/>
      <c r="JK215" s="939"/>
      <c r="JL215" s="939"/>
      <c r="JM215" s="939"/>
      <c r="JN215" s="939"/>
      <c r="JO215" s="939"/>
      <c r="JP215" s="939"/>
      <c r="JQ215" s="939"/>
      <c r="JR215" s="939"/>
      <c r="JS215" s="939"/>
      <c r="JT215" s="939"/>
      <c r="JU215" s="939"/>
      <c r="JV215" s="939"/>
      <c r="JW215" s="939"/>
      <c r="JX215" s="939"/>
      <c r="JY215" s="939"/>
      <c r="JZ215" s="939"/>
      <c r="KA215" s="939"/>
      <c r="KB215" s="939"/>
      <c r="KC215" s="939"/>
      <c r="KD215" s="939"/>
      <c r="KE215" s="939"/>
      <c r="KF215" s="939"/>
      <c r="KG215" s="939"/>
      <c r="KH215" s="939"/>
      <c r="KI215" s="939"/>
      <c r="KJ215" s="939"/>
      <c r="KK215" s="939"/>
      <c r="KL215" s="939"/>
      <c r="KM215" s="939"/>
      <c r="KN215" s="939"/>
      <c r="KO215" s="939"/>
      <c r="KP215" s="939"/>
      <c r="KQ215" s="939"/>
      <c r="KR215" s="939"/>
      <c r="KS215" s="939"/>
      <c r="KT215" s="939"/>
      <c r="KU215" s="939"/>
      <c r="KV215" s="939"/>
      <c r="KW215" s="939"/>
      <c r="KX215" s="939"/>
      <c r="KY215" s="939"/>
      <c r="KZ215" s="939"/>
      <c r="LA215" s="939"/>
      <c r="LB215" s="939"/>
      <c r="LC215" s="939"/>
      <c r="LD215" s="939"/>
      <c r="LE215" s="939"/>
      <c r="LF215" s="939"/>
      <c r="LG215" s="939"/>
      <c r="LH215" s="939"/>
      <c r="LI215" s="939"/>
      <c r="LJ215" s="939"/>
      <c r="LK215" s="939"/>
      <c r="LL215" s="939"/>
      <c r="LM215" s="939"/>
      <c r="LN215" s="939"/>
      <c r="LO215" s="939"/>
      <c r="LP215" s="939"/>
      <c r="LQ215" s="939"/>
      <c r="LR215" s="939"/>
      <c r="LS215" s="939"/>
      <c r="LT215" s="939"/>
      <c r="LU215" s="939"/>
      <c r="LV215" s="939"/>
      <c r="LW215" s="939"/>
      <c r="LX215" s="939"/>
      <c r="LY215" s="939"/>
      <c r="LZ215" s="939"/>
      <c r="MA215" s="939"/>
      <c r="MB215" s="939"/>
      <c r="MC215" s="939"/>
      <c r="MD215" s="939"/>
      <c r="ME215" s="939"/>
      <c r="MF215" s="939"/>
      <c r="MG215" s="939"/>
      <c r="MH215" s="939"/>
      <c r="MI215" s="939"/>
      <c r="MJ215" s="939"/>
      <c r="MK215" s="939"/>
      <c r="ML215" s="939"/>
      <c r="MM215" s="939"/>
      <c r="MN215" s="939"/>
      <c r="MO215" s="939"/>
      <c r="MP215" s="939"/>
      <c r="MQ215" s="939"/>
      <c r="MR215" s="939"/>
      <c r="MS215" s="939"/>
      <c r="MT215" s="939"/>
      <c r="MU215" s="939"/>
      <c r="MV215" s="939"/>
      <c r="MW215" s="939"/>
      <c r="MX215" s="939"/>
      <c r="MY215" s="939"/>
      <c r="MZ215" s="939"/>
      <c r="NA215" s="939"/>
      <c r="NB215" s="939"/>
      <c r="NC215" s="939"/>
      <c r="ND215" s="939"/>
      <c r="NE215" s="939"/>
      <c r="NF215" s="939"/>
      <c r="NG215" s="939"/>
      <c r="NH215" s="939"/>
      <c r="NI215" s="939"/>
      <c r="NJ215" s="939"/>
      <c r="NK215" s="939"/>
      <c r="NL215" s="939"/>
      <c r="NM215" s="939"/>
      <c r="NN215" s="939"/>
    </row>
    <row r="216" spans="1:378" s="958" customFormat="1" ht="18.5" hidden="1" outlineLevel="1">
      <c r="A216" s="987" t="str">
        <f t="shared" si="60"/>
        <v>10.19</v>
      </c>
      <c r="B216" s="940" t="s">
        <v>1521</v>
      </c>
      <c r="C216" s="1027"/>
      <c r="D216" s="941"/>
      <c r="E216" s="935"/>
      <c r="F216" s="959">
        <f>G215</f>
        <v>46253</v>
      </c>
      <c r="G216" s="960">
        <f>IF(ISBLANK(F216)," - ",IF(H216=0,F216,WORKDAY.INTL(F216,H216,1,Data!$C$3:$C$57)))</f>
        <v>46265</v>
      </c>
      <c r="H216" s="936">
        <v>8</v>
      </c>
      <c r="I216" s="937">
        <v>0</v>
      </c>
      <c r="J216" s="937">
        <f t="shared" ca="1" si="65"/>
        <v>0</v>
      </c>
      <c r="K216" s="938"/>
      <c r="L216" s="955"/>
      <c r="M216" s="955"/>
      <c r="N216" s="968"/>
      <c r="O216" s="939"/>
      <c r="P216" s="939"/>
      <c r="Q216" s="939"/>
      <c r="R216" s="939"/>
      <c r="S216" s="939"/>
      <c r="T216" s="939"/>
      <c r="U216" s="939"/>
      <c r="V216" s="939"/>
      <c r="W216" s="939"/>
      <c r="X216" s="939"/>
      <c r="Y216" s="939"/>
      <c r="Z216" s="939"/>
      <c r="AA216" s="939"/>
      <c r="AB216" s="939"/>
      <c r="AC216" s="939"/>
      <c r="AD216" s="939"/>
      <c r="AE216" s="939"/>
      <c r="AF216" s="939"/>
      <c r="AG216" s="939"/>
      <c r="AH216" s="939"/>
      <c r="AI216" s="939"/>
      <c r="AJ216" s="939"/>
      <c r="AK216" s="939"/>
      <c r="AL216" s="939"/>
      <c r="AM216" s="939"/>
      <c r="AN216" s="939"/>
      <c r="AO216" s="939"/>
      <c r="AP216" s="939"/>
      <c r="AQ216" s="939"/>
      <c r="AR216" s="939"/>
      <c r="AS216" s="939"/>
      <c r="AT216" s="939"/>
      <c r="AU216" s="939"/>
      <c r="AV216" s="939"/>
      <c r="AW216" s="939"/>
      <c r="AX216" s="939"/>
      <c r="AY216" s="939"/>
      <c r="AZ216" s="939"/>
      <c r="BA216" s="939"/>
      <c r="BB216" s="939"/>
      <c r="BC216" s="939"/>
      <c r="BD216" s="939"/>
      <c r="BE216" s="939"/>
      <c r="BF216" s="939"/>
      <c r="BG216" s="939"/>
      <c r="BH216" s="939"/>
      <c r="BI216" s="939"/>
      <c r="BJ216" s="939"/>
      <c r="BK216" s="939"/>
      <c r="BL216" s="939"/>
      <c r="BM216" s="939"/>
      <c r="BN216" s="939"/>
      <c r="BO216" s="939"/>
      <c r="BP216" s="939"/>
      <c r="BQ216" s="939"/>
      <c r="BR216" s="939"/>
      <c r="BS216" s="939"/>
      <c r="BT216" s="939"/>
      <c r="BU216" s="939"/>
      <c r="BV216" s="939"/>
      <c r="BW216" s="939"/>
      <c r="BX216" s="939"/>
      <c r="BY216" s="939"/>
      <c r="BZ216" s="939"/>
      <c r="CA216" s="939"/>
      <c r="CB216" s="939"/>
      <c r="CC216" s="939"/>
      <c r="CD216" s="939"/>
      <c r="CE216" s="939"/>
      <c r="CF216" s="939"/>
      <c r="CG216" s="939"/>
      <c r="CH216" s="939"/>
      <c r="CI216" s="939"/>
      <c r="CJ216" s="939"/>
      <c r="CK216" s="939"/>
      <c r="CL216" s="939"/>
      <c r="CM216" s="939"/>
      <c r="CN216" s="939"/>
      <c r="CO216" s="939"/>
      <c r="CP216" s="939"/>
      <c r="CQ216" s="939"/>
      <c r="CR216" s="939"/>
      <c r="CS216" s="939"/>
      <c r="CT216" s="939"/>
      <c r="CU216" s="939"/>
      <c r="CV216" s="939"/>
      <c r="CW216" s="939"/>
      <c r="CX216" s="939"/>
      <c r="CY216" s="939"/>
      <c r="CZ216" s="939"/>
      <c r="DA216" s="939"/>
      <c r="DB216" s="939"/>
      <c r="DC216" s="939"/>
      <c r="DD216" s="939"/>
      <c r="DE216" s="939"/>
      <c r="DF216" s="939"/>
      <c r="DG216" s="939"/>
      <c r="DH216" s="939"/>
      <c r="DI216" s="939"/>
      <c r="DJ216" s="939"/>
      <c r="DK216" s="939"/>
      <c r="DL216" s="939"/>
      <c r="DM216" s="939"/>
      <c r="DN216" s="939"/>
      <c r="DO216" s="939"/>
      <c r="DP216" s="939"/>
      <c r="DQ216" s="939"/>
      <c r="DR216" s="939"/>
      <c r="DS216" s="939"/>
      <c r="DT216" s="939"/>
      <c r="DU216" s="939"/>
      <c r="DV216" s="939"/>
      <c r="DW216" s="939"/>
      <c r="DX216" s="939"/>
      <c r="DY216" s="939"/>
      <c r="DZ216" s="939"/>
      <c r="EA216" s="939"/>
      <c r="EB216" s="939"/>
      <c r="EC216" s="939"/>
      <c r="ED216" s="939"/>
      <c r="EE216" s="939"/>
      <c r="EF216" s="939"/>
      <c r="EG216" s="939"/>
      <c r="EH216" s="939"/>
      <c r="EI216" s="939"/>
      <c r="EJ216" s="939"/>
      <c r="EK216" s="939"/>
      <c r="EL216" s="939"/>
      <c r="EM216" s="939"/>
      <c r="EN216" s="939"/>
      <c r="EO216" s="939"/>
      <c r="EP216" s="939"/>
      <c r="EQ216" s="939"/>
      <c r="ER216" s="939"/>
      <c r="ES216" s="939"/>
      <c r="ET216" s="939"/>
      <c r="EU216" s="939"/>
      <c r="EV216" s="939"/>
      <c r="EW216" s="939"/>
      <c r="EX216" s="939"/>
      <c r="EY216" s="939"/>
      <c r="EZ216" s="939"/>
      <c r="FA216" s="939"/>
      <c r="FB216" s="939"/>
      <c r="FC216" s="939"/>
      <c r="FD216" s="939"/>
      <c r="FE216" s="939"/>
      <c r="FF216" s="939"/>
      <c r="FG216" s="939"/>
      <c r="FH216" s="939"/>
      <c r="FI216" s="939"/>
      <c r="FJ216" s="939"/>
      <c r="FK216" s="939"/>
      <c r="FL216" s="939"/>
      <c r="FM216" s="939"/>
      <c r="FN216" s="939"/>
      <c r="FO216" s="939"/>
      <c r="FP216" s="939"/>
      <c r="FQ216" s="939"/>
      <c r="FR216" s="939"/>
      <c r="FS216" s="939"/>
      <c r="FT216" s="939"/>
      <c r="FU216" s="939"/>
      <c r="FV216" s="939"/>
      <c r="FW216" s="939"/>
      <c r="FX216" s="939"/>
      <c r="FY216" s="939"/>
      <c r="FZ216" s="939"/>
      <c r="GA216" s="939"/>
      <c r="GB216" s="939"/>
      <c r="GC216" s="939"/>
      <c r="GD216" s="939"/>
      <c r="GE216" s="939"/>
      <c r="GF216" s="939"/>
      <c r="GG216" s="939"/>
      <c r="GH216" s="939"/>
      <c r="GI216" s="939"/>
      <c r="GJ216" s="939"/>
      <c r="GK216" s="939"/>
      <c r="GL216" s="939"/>
      <c r="GM216" s="939"/>
      <c r="GN216" s="939"/>
      <c r="GO216" s="939"/>
      <c r="GP216" s="939"/>
      <c r="GQ216" s="939"/>
      <c r="GR216" s="939"/>
      <c r="GS216" s="939"/>
      <c r="GT216" s="939"/>
      <c r="GU216" s="939"/>
      <c r="GV216" s="939"/>
      <c r="GW216" s="939"/>
      <c r="GX216" s="939"/>
      <c r="GY216" s="939"/>
      <c r="GZ216" s="939"/>
      <c r="HA216" s="939"/>
      <c r="HB216" s="939"/>
      <c r="HC216" s="939"/>
      <c r="HD216" s="939"/>
      <c r="HE216" s="939"/>
      <c r="HF216" s="939"/>
      <c r="HG216" s="939"/>
      <c r="HH216" s="939"/>
      <c r="HI216" s="939"/>
      <c r="HJ216" s="939"/>
      <c r="HK216" s="939"/>
      <c r="HL216" s="939"/>
      <c r="HM216" s="939"/>
      <c r="HN216" s="939"/>
      <c r="HO216" s="939"/>
      <c r="HP216" s="939"/>
      <c r="HQ216" s="939"/>
      <c r="HR216" s="939"/>
      <c r="HS216" s="939"/>
      <c r="HT216" s="939"/>
      <c r="HU216" s="939"/>
      <c r="HV216" s="939"/>
      <c r="HW216" s="939"/>
      <c r="HX216" s="939"/>
      <c r="HY216" s="939"/>
      <c r="HZ216" s="939"/>
      <c r="IA216" s="939"/>
      <c r="IB216" s="939"/>
      <c r="IC216" s="939"/>
      <c r="ID216" s="939"/>
      <c r="IE216" s="939"/>
      <c r="IF216" s="939"/>
      <c r="IG216" s="939"/>
      <c r="IH216" s="939"/>
      <c r="II216" s="939"/>
      <c r="IJ216" s="939"/>
      <c r="IK216" s="939"/>
      <c r="IL216" s="939"/>
      <c r="IM216" s="939"/>
      <c r="IN216" s="939"/>
      <c r="IO216" s="939"/>
      <c r="IP216" s="939"/>
      <c r="IQ216" s="939"/>
      <c r="IR216" s="939"/>
      <c r="IS216" s="939"/>
      <c r="IT216" s="939"/>
      <c r="IU216" s="939"/>
      <c r="IV216" s="939"/>
      <c r="IW216" s="939"/>
      <c r="IX216" s="939"/>
      <c r="IY216" s="939"/>
      <c r="IZ216" s="939"/>
      <c r="JA216" s="939"/>
      <c r="JB216" s="939"/>
      <c r="JC216" s="939"/>
      <c r="JD216" s="939"/>
      <c r="JE216" s="939"/>
      <c r="JF216" s="939"/>
      <c r="JG216" s="939"/>
      <c r="JH216" s="939"/>
      <c r="JI216" s="939"/>
      <c r="JJ216" s="939"/>
      <c r="JK216" s="939"/>
      <c r="JL216" s="939"/>
      <c r="JM216" s="939"/>
      <c r="JN216" s="939"/>
      <c r="JO216" s="939"/>
      <c r="JP216" s="939"/>
      <c r="JQ216" s="939"/>
      <c r="JR216" s="939"/>
      <c r="JS216" s="939"/>
      <c r="JT216" s="939"/>
      <c r="JU216" s="939"/>
      <c r="JV216" s="939"/>
      <c r="JW216" s="939"/>
      <c r="JX216" s="939"/>
      <c r="JY216" s="939"/>
      <c r="JZ216" s="939"/>
      <c r="KA216" s="939"/>
      <c r="KB216" s="939"/>
      <c r="KC216" s="939"/>
      <c r="KD216" s="939"/>
      <c r="KE216" s="939"/>
      <c r="KF216" s="939"/>
      <c r="KG216" s="939"/>
      <c r="KH216" s="939"/>
      <c r="KI216" s="939"/>
      <c r="KJ216" s="939"/>
      <c r="KK216" s="939"/>
      <c r="KL216" s="939"/>
      <c r="KM216" s="939"/>
      <c r="KN216" s="939"/>
      <c r="KO216" s="939"/>
      <c r="KP216" s="939"/>
      <c r="KQ216" s="939"/>
      <c r="KR216" s="939"/>
      <c r="KS216" s="939"/>
      <c r="KT216" s="939"/>
      <c r="KU216" s="939"/>
      <c r="KV216" s="939"/>
      <c r="KW216" s="939"/>
      <c r="KX216" s="939"/>
      <c r="KY216" s="939"/>
      <c r="KZ216" s="939"/>
      <c r="LA216" s="939"/>
      <c r="LB216" s="939"/>
      <c r="LC216" s="939"/>
      <c r="LD216" s="939"/>
      <c r="LE216" s="939"/>
      <c r="LF216" s="939"/>
      <c r="LG216" s="939"/>
      <c r="LH216" s="939"/>
      <c r="LI216" s="939"/>
      <c r="LJ216" s="939"/>
      <c r="LK216" s="939"/>
      <c r="LL216" s="939"/>
      <c r="LM216" s="939"/>
      <c r="LN216" s="939"/>
      <c r="LO216" s="939"/>
      <c r="LP216" s="939"/>
      <c r="LQ216" s="939"/>
      <c r="LR216" s="939"/>
      <c r="LS216" s="939"/>
      <c r="LT216" s="939"/>
      <c r="LU216" s="939"/>
      <c r="LV216" s="939"/>
      <c r="LW216" s="939"/>
      <c r="LX216" s="939"/>
      <c r="LY216" s="939"/>
      <c r="LZ216" s="939"/>
      <c r="MA216" s="939"/>
      <c r="MB216" s="939"/>
      <c r="MC216" s="939"/>
      <c r="MD216" s="939"/>
      <c r="ME216" s="939"/>
      <c r="MF216" s="939"/>
      <c r="MG216" s="939"/>
      <c r="MH216" s="939"/>
      <c r="MI216" s="939"/>
      <c r="MJ216" s="939"/>
      <c r="MK216" s="939"/>
      <c r="ML216" s="939"/>
      <c r="MM216" s="939"/>
      <c r="MN216" s="939"/>
      <c r="MO216" s="939"/>
      <c r="MP216" s="939"/>
      <c r="MQ216" s="939"/>
      <c r="MR216" s="939"/>
      <c r="MS216" s="939"/>
      <c r="MT216" s="939"/>
      <c r="MU216" s="939"/>
      <c r="MV216" s="939"/>
      <c r="MW216" s="939"/>
      <c r="MX216" s="939"/>
      <c r="MY216" s="939"/>
      <c r="MZ216" s="939"/>
      <c r="NA216" s="939"/>
      <c r="NB216" s="939"/>
      <c r="NC216" s="939"/>
      <c r="ND216" s="939"/>
      <c r="NE216" s="939"/>
      <c r="NF216" s="939"/>
      <c r="NG216" s="939"/>
      <c r="NH216" s="939"/>
      <c r="NI216" s="939"/>
      <c r="NJ216" s="939"/>
      <c r="NK216" s="939"/>
      <c r="NL216" s="939"/>
      <c r="NM216" s="939"/>
      <c r="NN216" s="939"/>
    </row>
    <row r="217" spans="1:378" s="958" customFormat="1" ht="18.5" hidden="1" outlineLevel="1">
      <c r="A217" s="987" t="str">
        <f t="shared" si="60"/>
        <v>10.20</v>
      </c>
      <c r="B217" s="940" t="s">
        <v>1520</v>
      </c>
      <c r="C217" s="1027"/>
      <c r="D217" s="941"/>
      <c r="E217" s="935"/>
      <c r="F217" s="959">
        <f>G215</f>
        <v>46253</v>
      </c>
      <c r="G217" s="960">
        <f>IF(ISBLANK(F217)," - ",IF(H217=0,F217,WORKDAY.INTL(F217,H217,1,Data!$C$3:$C$57)))</f>
        <v>46265</v>
      </c>
      <c r="H217" s="936">
        <v>8</v>
      </c>
      <c r="I217" s="937">
        <v>0</v>
      </c>
      <c r="J217" s="937">
        <f t="shared" ca="1" si="65"/>
        <v>0</v>
      </c>
      <c r="K217" s="938">
        <f t="shared" ref="K217" si="66">IF(OR(G217=0,F217=0)," - ",NETWORKDAYS(F217,G217))</f>
        <v>9</v>
      </c>
      <c r="L217" s="955"/>
      <c r="M217" s="955"/>
      <c r="N217" s="968"/>
      <c r="O217" s="939"/>
      <c r="P217" s="939"/>
      <c r="Q217" s="939"/>
      <c r="R217" s="939"/>
      <c r="S217" s="939"/>
      <c r="T217" s="939"/>
      <c r="U217" s="939"/>
      <c r="V217" s="939"/>
      <c r="W217" s="939"/>
      <c r="X217" s="939"/>
      <c r="Y217" s="939"/>
      <c r="Z217" s="939"/>
      <c r="AA217" s="939"/>
      <c r="AB217" s="939"/>
      <c r="AC217" s="939"/>
      <c r="AD217" s="939"/>
      <c r="AE217" s="939"/>
      <c r="AF217" s="939"/>
      <c r="AG217" s="939"/>
      <c r="AH217" s="939"/>
      <c r="AI217" s="939"/>
      <c r="AJ217" s="939"/>
      <c r="AK217" s="939"/>
      <c r="AL217" s="939"/>
      <c r="AM217" s="939"/>
      <c r="AN217" s="939"/>
      <c r="AO217" s="939"/>
      <c r="AP217" s="939"/>
      <c r="AQ217" s="939"/>
      <c r="AR217" s="939"/>
      <c r="AS217" s="939"/>
      <c r="AT217" s="939"/>
      <c r="AU217" s="939"/>
      <c r="AV217" s="939"/>
      <c r="AW217" s="939"/>
      <c r="AX217" s="939"/>
      <c r="AY217" s="939"/>
      <c r="AZ217" s="939"/>
      <c r="BA217" s="939"/>
      <c r="BB217" s="939"/>
      <c r="BC217" s="939"/>
      <c r="BD217" s="939"/>
      <c r="BE217" s="939"/>
      <c r="BF217" s="939"/>
      <c r="BG217" s="939"/>
      <c r="BH217" s="939"/>
      <c r="BI217" s="939"/>
      <c r="BJ217" s="939"/>
      <c r="BK217" s="939"/>
      <c r="BL217" s="939"/>
      <c r="BM217" s="939"/>
      <c r="BN217" s="939"/>
      <c r="BO217" s="939"/>
      <c r="BP217" s="939"/>
      <c r="BQ217" s="939"/>
      <c r="BR217" s="939"/>
      <c r="BS217" s="939"/>
      <c r="BT217" s="939"/>
      <c r="BU217" s="939"/>
      <c r="BV217" s="939"/>
      <c r="BW217" s="939"/>
      <c r="BX217" s="939"/>
      <c r="BY217" s="939"/>
      <c r="BZ217" s="939"/>
      <c r="CA217" s="939"/>
      <c r="CB217" s="939"/>
      <c r="CC217" s="939"/>
      <c r="CD217" s="939"/>
      <c r="CE217" s="939"/>
      <c r="CF217" s="939"/>
      <c r="CG217" s="939"/>
      <c r="CH217" s="939"/>
      <c r="CI217" s="939"/>
      <c r="CJ217" s="939"/>
      <c r="CK217" s="939"/>
      <c r="CL217" s="939"/>
      <c r="CM217" s="939"/>
      <c r="CN217" s="939"/>
      <c r="CO217" s="939"/>
      <c r="CP217" s="939"/>
      <c r="CQ217" s="939"/>
      <c r="CR217" s="939"/>
      <c r="CS217" s="939"/>
      <c r="CT217" s="939"/>
      <c r="CU217" s="939"/>
      <c r="CV217" s="939"/>
      <c r="CW217" s="939"/>
      <c r="CX217" s="939"/>
      <c r="CY217" s="939"/>
      <c r="CZ217" s="939"/>
      <c r="DA217" s="939"/>
      <c r="DB217" s="939"/>
      <c r="DC217" s="939"/>
      <c r="DD217" s="939"/>
      <c r="DE217" s="939"/>
      <c r="DF217" s="939"/>
      <c r="DG217" s="939"/>
      <c r="DH217" s="939"/>
      <c r="DI217" s="939"/>
      <c r="DJ217" s="939"/>
      <c r="DK217" s="939"/>
      <c r="DL217" s="939"/>
      <c r="DM217" s="939"/>
      <c r="DN217" s="939"/>
      <c r="DO217" s="939"/>
      <c r="DP217" s="939"/>
      <c r="DQ217" s="939"/>
      <c r="DR217" s="939"/>
      <c r="DS217" s="939"/>
      <c r="DT217" s="939"/>
      <c r="DU217" s="939"/>
      <c r="DV217" s="939"/>
      <c r="DW217" s="939"/>
      <c r="DX217" s="939"/>
      <c r="DY217" s="939"/>
      <c r="DZ217" s="939"/>
      <c r="EA217" s="939"/>
      <c r="EB217" s="939"/>
      <c r="EC217" s="939"/>
      <c r="ED217" s="939"/>
      <c r="EE217" s="939"/>
      <c r="EF217" s="939"/>
      <c r="EG217" s="939"/>
      <c r="EH217" s="939"/>
      <c r="EI217" s="939"/>
      <c r="EJ217" s="939"/>
      <c r="EK217" s="939"/>
      <c r="EL217" s="939"/>
      <c r="EM217" s="939"/>
      <c r="EN217" s="939"/>
      <c r="EO217" s="939"/>
      <c r="EP217" s="939"/>
      <c r="EQ217" s="939"/>
      <c r="ER217" s="939"/>
      <c r="ES217" s="939"/>
      <c r="ET217" s="939"/>
      <c r="EU217" s="939"/>
      <c r="EV217" s="939"/>
      <c r="EW217" s="939"/>
      <c r="EX217" s="939"/>
      <c r="EY217" s="939"/>
      <c r="EZ217" s="939"/>
      <c r="FA217" s="939"/>
      <c r="FB217" s="939"/>
      <c r="FC217" s="939"/>
      <c r="FD217" s="939"/>
      <c r="FE217" s="939"/>
      <c r="FF217" s="939"/>
      <c r="FG217" s="939"/>
      <c r="FH217" s="939"/>
      <c r="FI217" s="939"/>
      <c r="FJ217" s="939"/>
      <c r="FK217" s="939"/>
      <c r="FL217" s="939"/>
      <c r="FM217" s="939"/>
      <c r="FN217" s="939"/>
      <c r="FO217" s="939"/>
      <c r="FP217" s="939"/>
      <c r="FQ217" s="939"/>
      <c r="FR217" s="939"/>
      <c r="FS217" s="939"/>
      <c r="FT217" s="939"/>
      <c r="FU217" s="939"/>
      <c r="FV217" s="939"/>
      <c r="FW217" s="939"/>
      <c r="FX217" s="939"/>
      <c r="FY217" s="939"/>
      <c r="FZ217" s="939"/>
      <c r="GA217" s="939"/>
      <c r="GB217" s="939"/>
      <c r="GC217" s="939"/>
      <c r="GD217" s="939"/>
      <c r="GE217" s="939"/>
      <c r="GF217" s="939"/>
      <c r="GG217" s="939"/>
      <c r="GH217" s="939"/>
      <c r="GI217" s="939"/>
      <c r="GJ217" s="939"/>
      <c r="GK217" s="939"/>
      <c r="GL217" s="939"/>
      <c r="GM217" s="939"/>
      <c r="GN217" s="939"/>
      <c r="GO217" s="939"/>
      <c r="GP217" s="939"/>
      <c r="GQ217" s="939"/>
      <c r="GR217" s="939"/>
      <c r="GS217" s="939"/>
      <c r="GT217" s="939"/>
      <c r="GU217" s="939"/>
      <c r="GV217" s="939"/>
      <c r="GW217" s="939"/>
      <c r="GX217" s="939"/>
      <c r="GY217" s="939"/>
      <c r="GZ217" s="939"/>
      <c r="HA217" s="939"/>
      <c r="HB217" s="939"/>
      <c r="HC217" s="939"/>
      <c r="HD217" s="939"/>
      <c r="HE217" s="939"/>
      <c r="HF217" s="939"/>
      <c r="HG217" s="939"/>
      <c r="HH217" s="939"/>
      <c r="HI217" s="939"/>
      <c r="HJ217" s="939"/>
      <c r="HK217" s="939"/>
      <c r="HL217" s="939"/>
      <c r="HM217" s="939"/>
      <c r="HN217" s="939"/>
      <c r="HO217" s="939"/>
      <c r="HP217" s="939"/>
      <c r="HQ217" s="939"/>
      <c r="HR217" s="939"/>
      <c r="HS217" s="939"/>
      <c r="HT217" s="939"/>
      <c r="HU217" s="939"/>
      <c r="HV217" s="939"/>
      <c r="HW217" s="939"/>
      <c r="HX217" s="939"/>
      <c r="HY217" s="939"/>
      <c r="HZ217" s="939"/>
      <c r="IA217" s="939"/>
      <c r="IB217" s="939"/>
      <c r="IC217" s="939"/>
      <c r="ID217" s="939"/>
      <c r="IE217" s="939"/>
      <c r="IF217" s="939"/>
      <c r="IG217" s="939"/>
      <c r="IH217" s="939"/>
      <c r="II217" s="939"/>
      <c r="IJ217" s="939"/>
      <c r="IK217" s="939"/>
      <c r="IL217" s="939"/>
      <c r="IM217" s="939"/>
      <c r="IN217" s="939"/>
      <c r="IO217" s="939"/>
      <c r="IP217" s="939"/>
      <c r="IQ217" s="939"/>
      <c r="IR217" s="939"/>
      <c r="IS217" s="939"/>
      <c r="IT217" s="939"/>
      <c r="IU217" s="939"/>
      <c r="IV217" s="939"/>
      <c r="IW217" s="939"/>
      <c r="IX217" s="939"/>
      <c r="IY217" s="939"/>
      <c r="IZ217" s="939"/>
      <c r="JA217" s="939"/>
      <c r="JB217" s="939"/>
      <c r="JC217" s="939"/>
      <c r="JD217" s="939"/>
      <c r="JE217" s="939"/>
      <c r="JF217" s="939"/>
      <c r="JG217" s="939"/>
      <c r="JH217" s="939"/>
      <c r="JI217" s="939"/>
      <c r="JJ217" s="939"/>
      <c r="JK217" s="939"/>
      <c r="JL217" s="939"/>
      <c r="JM217" s="939"/>
      <c r="JN217" s="939"/>
      <c r="JO217" s="939"/>
      <c r="JP217" s="939"/>
      <c r="JQ217" s="939"/>
      <c r="JR217" s="939"/>
      <c r="JS217" s="939"/>
      <c r="JT217" s="939"/>
      <c r="JU217" s="939"/>
      <c r="JV217" s="939"/>
      <c r="JW217" s="939"/>
      <c r="JX217" s="939"/>
      <c r="JY217" s="939"/>
      <c r="JZ217" s="939"/>
      <c r="KA217" s="939"/>
      <c r="KB217" s="939"/>
      <c r="KC217" s="939"/>
      <c r="KD217" s="939"/>
      <c r="KE217" s="939"/>
      <c r="KF217" s="939"/>
      <c r="KG217" s="939"/>
      <c r="KH217" s="939"/>
      <c r="KI217" s="939"/>
      <c r="KJ217" s="939"/>
      <c r="KK217" s="939"/>
      <c r="KL217" s="939"/>
      <c r="KM217" s="939"/>
      <c r="KN217" s="939"/>
      <c r="KO217" s="939"/>
      <c r="KP217" s="939"/>
      <c r="KQ217" s="939"/>
      <c r="KR217" s="939"/>
      <c r="KS217" s="939"/>
      <c r="KT217" s="939"/>
      <c r="KU217" s="939"/>
      <c r="KV217" s="939"/>
      <c r="KW217" s="939"/>
      <c r="KX217" s="939"/>
      <c r="KY217" s="939"/>
      <c r="KZ217" s="939"/>
      <c r="LA217" s="939"/>
      <c r="LB217" s="939"/>
      <c r="LC217" s="939"/>
      <c r="LD217" s="939"/>
      <c r="LE217" s="939"/>
      <c r="LF217" s="939"/>
      <c r="LG217" s="939"/>
      <c r="LH217" s="939"/>
      <c r="LI217" s="939"/>
      <c r="LJ217" s="939"/>
      <c r="LK217" s="939"/>
      <c r="LL217" s="939"/>
      <c r="LM217" s="939"/>
      <c r="LN217" s="939"/>
      <c r="LO217" s="939"/>
      <c r="LP217" s="939"/>
      <c r="LQ217" s="939"/>
      <c r="LR217" s="939"/>
      <c r="LS217" s="939"/>
      <c r="LT217" s="939"/>
      <c r="LU217" s="939"/>
      <c r="LV217" s="939"/>
      <c r="LW217" s="939"/>
      <c r="LX217" s="939"/>
      <c r="LY217" s="939"/>
      <c r="LZ217" s="939"/>
      <c r="MA217" s="939"/>
      <c r="MB217" s="939"/>
      <c r="MC217" s="939"/>
      <c r="MD217" s="939"/>
      <c r="ME217" s="939"/>
      <c r="MF217" s="939"/>
      <c r="MG217" s="939"/>
      <c r="MH217" s="939"/>
      <c r="MI217" s="939"/>
      <c r="MJ217" s="939"/>
      <c r="MK217" s="939"/>
      <c r="ML217" s="939"/>
      <c r="MM217" s="939"/>
      <c r="MN217" s="939"/>
      <c r="MO217" s="939"/>
      <c r="MP217" s="939"/>
      <c r="MQ217" s="939"/>
      <c r="MR217" s="939"/>
      <c r="MS217" s="939"/>
      <c r="MT217" s="939"/>
      <c r="MU217" s="939"/>
      <c r="MV217" s="939"/>
      <c r="MW217" s="939"/>
      <c r="MX217" s="939"/>
      <c r="MY217" s="939"/>
      <c r="MZ217" s="939"/>
      <c r="NA217" s="939"/>
      <c r="NB217" s="939"/>
      <c r="NC217" s="939"/>
      <c r="ND217" s="939"/>
      <c r="NE217" s="939"/>
      <c r="NF217" s="939"/>
      <c r="NG217" s="939"/>
      <c r="NH217" s="939"/>
      <c r="NI217" s="939"/>
      <c r="NJ217" s="939"/>
      <c r="NK217" s="939"/>
      <c r="NL217" s="939"/>
      <c r="NM217" s="939"/>
      <c r="NN217" s="939"/>
    </row>
    <row r="218" spans="1:378" s="958" customFormat="1" ht="18.5" hidden="1" outlineLevel="1">
      <c r="A218" s="987" t="str">
        <f t="shared" si="60"/>
        <v>10.21</v>
      </c>
      <c r="B218" s="940" t="s">
        <v>1522</v>
      </c>
      <c r="C218" s="1027"/>
      <c r="D218" s="941"/>
      <c r="E218" s="935"/>
      <c r="F218" s="959">
        <f>G216</f>
        <v>46265</v>
      </c>
      <c r="G218" s="960">
        <f>IF(ISBLANK(F218)," - ",IF(H218=0,F218,WORKDAY.INTL(F218,H218,1,Data!$C$3:$C$57)))</f>
        <v>46275</v>
      </c>
      <c r="H218" s="936">
        <v>8</v>
      </c>
      <c r="I218" s="937">
        <v>0</v>
      </c>
      <c r="J218" s="937">
        <f t="shared" ca="1" si="65"/>
        <v>0</v>
      </c>
      <c r="K218" s="938"/>
      <c r="L218" s="955"/>
      <c r="M218" s="955"/>
      <c r="N218" s="968"/>
      <c r="O218" s="939"/>
      <c r="P218" s="939"/>
      <c r="Q218" s="939"/>
      <c r="R218" s="939"/>
      <c r="S218" s="939"/>
      <c r="T218" s="939"/>
      <c r="U218" s="939"/>
      <c r="V218" s="939"/>
      <c r="W218" s="939"/>
      <c r="X218" s="939"/>
      <c r="Y218" s="939"/>
      <c r="Z218" s="939"/>
      <c r="AA218" s="939"/>
      <c r="AB218" s="939"/>
      <c r="AC218" s="939"/>
      <c r="AD218" s="939"/>
      <c r="AE218" s="939"/>
      <c r="AF218" s="939"/>
      <c r="AG218" s="939"/>
      <c r="AH218" s="939"/>
      <c r="AI218" s="939"/>
      <c r="AJ218" s="939"/>
      <c r="AK218" s="939"/>
      <c r="AL218" s="939"/>
      <c r="AM218" s="939"/>
      <c r="AN218" s="939"/>
      <c r="AO218" s="939"/>
      <c r="AP218" s="939"/>
      <c r="AQ218" s="939"/>
      <c r="AR218" s="939"/>
      <c r="AS218" s="939"/>
      <c r="AT218" s="939"/>
      <c r="AU218" s="939"/>
      <c r="AV218" s="939"/>
      <c r="AW218" s="939"/>
      <c r="AX218" s="939"/>
      <c r="AY218" s="939"/>
      <c r="AZ218" s="939"/>
      <c r="BA218" s="939"/>
      <c r="BB218" s="939"/>
      <c r="BC218" s="939"/>
      <c r="BD218" s="939"/>
      <c r="BE218" s="939"/>
      <c r="BF218" s="939"/>
      <c r="BG218" s="939"/>
      <c r="BH218" s="939"/>
      <c r="BI218" s="939"/>
      <c r="BJ218" s="939"/>
      <c r="BK218" s="939"/>
      <c r="BL218" s="939"/>
      <c r="BM218" s="939"/>
      <c r="BN218" s="939"/>
      <c r="BO218" s="939"/>
      <c r="BP218" s="939"/>
      <c r="BQ218" s="939"/>
      <c r="BR218" s="939"/>
      <c r="BS218" s="939"/>
      <c r="BT218" s="939"/>
      <c r="BU218" s="939"/>
      <c r="BV218" s="939"/>
      <c r="BW218" s="939"/>
      <c r="BX218" s="939"/>
      <c r="BY218" s="939"/>
      <c r="BZ218" s="939"/>
      <c r="CA218" s="939"/>
      <c r="CB218" s="939"/>
      <c r="CC218" s="939"/>
      <c r="CD218" s="939"/>
      <c r="CE218" s="939"/>
      <c r="CF218" s="939"/>
      <c r="CG218" s="939"/>
      <c r="CH218" s="939"/>
      <c r="CI218" s="939"/>
      <c r="CJ218" s="939"/>
      <c r="CK218" s="939"/>
      <c r="CL218" s="939"/>
      <c r="CM218" s="939"/>
      <c r="CN218" s="939"/>
      <c r="CO218" s="939"/>
      <c r="CP218" s="939"/>
      <c r="CQ218" s="939"/>
      <c r="CR218" s="939"/>
      <c r="CS218" s="939"/>
      <c r="CT218" s="939"/>
      <c r="CU218" s="939"/>
      <c r="CV218" s="939"/>
      <c r="CW218" s="939"/>
      <c r="CX218" s="939"/>
      <c r="CY218" s="939"/>
      <c r="CZ218" s="939"/>
      <c r="DA218" s="939"/>
      <c r="DB218" s="939"/>
      <c r="DC218" s="939"/>
      <c r="DD218" s="939"/>
      <c r="DE218" s="939"/>
      <c r="DF218" s="939"/>
      <c r="DG218" s="939"/>
      <c r="DH218" s="939"/>
      <c r="DI218" s="939"/>
      <c r="DJ218" s="939"/>
      <c r="DK218" s="939"/>
      <c r="DL218" s="939"/>
      <c r="DM218" s="939"/>
      <c r="DN218" s="939"/>
      <c r="DO218" s="939"/>
      <c r="DP218" s="939"/>
      <c r="DQ218" s="939"/>
      <c r="DR218" s="939"/>
      <c r="DS218" s="939"/>
      <c r="DT218" s="939"/>
      <c r="DU218" s="939"/>
      <c r="DV218" s="939"/>
      <c r="DW218" s="939"/>
      <c r="DX218" s="939"/>
      <c r="DY218" s="939"/>
      <c r="DZ218" s="939"/>
      <c r="EA218" s="939"/>
      <c r="EB218" s="939"/>
      <c r="EC218" s="939"/>
      <c r="ED218" s="939"/>
      <c r="EE218" s="939"/>
      <c r="EF218" s="939"/>
      <c r="EG218" s="939"/>
      <c r="EH218" s="939"/>
      <c r="EI218" s="939"/>
      <c r="EJ218" s="939"/>
      <c r="EK218" s="939"/>
      <c r="EL218" s="939"/>
      <c r="EM218" s="939"/>
      <c r="EN218" s="939"/>
      <c r="EO218" s="939"/>
      <c r="EP218" s="939"/>
      <c r="EQ218" s="939"/>
      <c r="ER218" s="939"/>
      <c r="ES218" s="939"/>
      <c r="ET218" s="939"/>
      <c r="EU218" s="939"/>
      <c r="EV218" s="939"/>
      <c r="EW218" s="939"/>
      <c r="EX218" s="939"/>
      <c r="EY218" s="939"/>
      <c r="EZ218" s="939"/>
      <c r="FA218" s="939"/>
      <c r="FB218" s="939"/>
      <c r="FC218" s="939"/>
      <c r="FD218" s="939"/>
      <c r="FE218" s="939"/>
      <c r="FF218" s="939"/>
      <c r="FG218" s="939"/>
      <c r="FH218" s="939"/>
      <c r="FI218" s="939"/>
      <c r="FJ218" s="939"/>
      <c r="FK218" s="939"/>
      <c r="FL218" s="939"/>
      <c r="FM218" s="939"/>
      <c r="FN218" s="939"/>
      <c r="FO218" s="939"/>
      <c r="FP218" s="939"/>
      <c r="FQ218" s="939"/>
      <c r="FR218" s="939"/>
      <c r="FS218" s="939"/>
      <c r="FT218" s="939"/>
      <c r="FU218" s="939"/>
      <c r="FV218" s="939"/>
      <c r="FW218" s="939"/>
      <c r="FX218" s="939"/>
      <c r="FY218" s="939"/>
      <c r="FZ218" s="939"/>
      <c r="GA218" s="939"/>
      <c r="GB218" s="939"/>
      <c r="GC218" s="939"/>
      <c r="GD218" s="939"/>
      <c r="GE218" s="939"/>
      <c r="GF218" s="939"/>
      <c r="GG218" s="939"/>
      <c r="GH218" s="939"/>
      <c r="GI218" s="939"/>
      <c r="GJ218" s="939"/>
      <c r="GK218" s="939"/>
      <c r="GL218" s="939"/>
      <c r="GM218" s="939"/>
      <c r="GN218" s="939"/>
      <c r="GO218" s="939"/>
      <c r="GP218" s="939"/>
      <c r="GQ218" s="939"/>
      <c r="GR218" s="939"/>
      <c r="GS218" s="939"/>
      <c r="GT218" s="939"/>
      <c r="GU218" s="939"/>
      <c r="GV218" s="939"/>
      <c r="GW218" s="939"/>
      <c r="GX218" s="939"/>
      <c r="GY218" s="939"/>
      <c r="GZ218" s="939"/>
      <c r="HA218" s="939"/>
      <c r="HB218" s="939"/>
      <c r="HC218" s="939"/>
      <c r="HD218" s="939"/>
      <c r="HE218" s="939"/>
      <c r="HF218" s="939"/>
      <c r="HG218" s="939"/>
      <c r="HH218" s="939"/>
      <c r="HI218" s="939"/>
      <c r="HJ218" s="939"/>
      <c r="HK218" s="939"/>
      <c r="HL218" s="939"/>
      <c r="HM218" s="939"/>
      <c r="HN218" s="939"/>
      <c r="HO218" s="939"/>
      <c r="HP218" s="939"/>
      <c r="HQ218" s="939"/>
      <c r="HR218" s="939"/>
      <c r="HS218" s="939"/>
      <c r="HT218" s="939"/>
      <c r="HU218" s="939"/>
      <c r="HV218" s="939"/>
      <c r="HW218" s="939"/>
      <c r="HX218" s="939"/>
      <c r="HY218" s="939"/>
      <c r="HZ218" s="939"/>
      <c r="IA218" s="939"/>
      <c r="IB218" s="939"/>
      <c r="IC218" s="939"/>
      <c r="ID218" s="939"/>
      <c r="IE218" s="939"/>
      <c r="IF218" s="939"/>
      <c r="IG218" s="939"/>
      <c r="IH218" s="939"/>
      <c r="II218" s="939"/>
      <c r="IJ218" s="939"/>
      <c r="IK218" s="939"/>
      <c r="IL218" s="939"/>
      <c r="IM218" s="939"/>
      <c r="IN218" s="939"/>
      <c r="IO218" s="939"/>
      <c r="IP218" s="939"/>
      <c r="IQ218" s="939"/>
      <c r="IR218" s="939"/>
      <c r="IS218" s="939"/>
      <c r="IT218" s="939"/>
      <c r="IU218" s="939"/>
      <c r="IV218" s="939"/>
      <c r="IW218" s="939"/>
      <c r="IX218" s="939"/>
      <c r="IY218" s="939"/>
      <c r="IZ218" s="939"/>
      <c r="JA218" s="939"/>
      <c r="JB218" s="939"/>
      <c r="JC218" s="939"/>
      <c r="JD218" s="939"/>
      <c r="JE218" s="939"/>
      <c r="JF218" s="939"/>
      <c r="JG218" s="939"/>
      <c r="JH218" s="939"/>
      <c r="JI218" s="939"/>
      <c r="JJ218" s="939"/>
      <c r="JK218" s="939"/>
      <c r="JL218" s="939"/>
      <c r="JM218" s="939"/>
      <c r="JN218" s="939"/>
      <c r="JO218" s="939"/>
      <c r="JP218" s="939"/>
      <c r="JQ218" s="939"/>
      <c r="JR218" s="939"/>
      <c r="JS218" s="939"/>
      <c r="JT218" s="939"/>
      <c r="JU218" s="939"/>
      <c r="JV218" s="939"/>
      <c r="JW218" s="939"/>
      <c r="JX218" s="939"/>
      <c r="JY218" s="939"/>
      <c r="JZ218" s="939"/>
      <c r="KA218" s="939"/>
      <c r="KB218" s="939"/>
      <c r="KC218" s="939"/>
      <c r="KD218" s="939"/>
      <c r="KE218" s="939"/>
      <c r="KF218" s="939"/>
      <c r="KG218" s="939"/>
      <c r="KH218" s="939"/>
      <c r="KI218" s="939"/>
      <c r="KJ218" s="939"/>
      <c r="KK218" s="939"/>
      <c r="KL218" s="939"/>
      <c r="KM218" s="939"/>
      <c r="KN218" s="939"/>
      <c r="KO218" s="939"/>
      <c r="KP218" s="939"/>
      <c r="KQ218" s="939"/>
      <c r="KR218" s="939"/>
      <c r="KS218" s="939"/>
      <c r="KT218" s="939"/>
      <c r="KU218" s="939"/>
      <c r="KV218" s="939"/>
      <c r="KW218" s="939"/>
      <c r="KX218" s="939"/>
      <c r="KY218" s="939"/>
      <c r="KZ218" s="939"/>
      <c r="LA218" s="939"/>
      <c r="LB218" s="939"/>
      <c r="LC218" s="939"/>
      <c r="LD218" s="939"/>
      <c r="LE218" s="939"/>
      <c r="LF218" s="939"/>
      <c r="LG218" s="939"/>
      <c r="LH218" s="939"/>
      <c r="LI218" s="939"/>
      <c r="LJ218" s="939"/>
      <c r="LK218" s="939"/>
      <c r="LL218" s="939"/>
      <c r="LM218" s="939"/>
      <c r="LN218" s="939"/>
      <c r="LO218" s="939"/>
      <c r="LP218" s="939"/>
      <c r="LQ218" s="939"/>
      <c r="LR218" s="939"/>
      <c r="LS218" s="939"/>
      <c r="LT218" s="939"/>
      <c r="LU218" s="939"/>
      <c r="LV218" s="939"/>
      <c r="LW218" s="939"/>
      <c r="LX218" s="939"/>
      <c r="LY218" s="939"/>
      <c r="LZ218" s="939"/>
      <c r="MA218" s="939"/>
      <c r="MB218" s="939"/>
      <c r="MC218" s="939"/>
      <c r="MD218" s="939"/>
      <c r="ME218" s="939"/>
      <c r="MF218" s="939"/>
      <c r="MG218" s="939"/>
      <c r="MH218" s="939"/>
      <c r="MI218" s="939"/>
      <c r="MJ218" s="939"/>
      <c r="MK218" s="939"/>
      <c r="ML218" s="939"/>
      <c r="MM218" s="939"/>
      <c r="MN218" s="939"/>
      <c r="MO218" s="939"/>
      <c r="MP218" s="939"/>
      <c r="MQ218" s="939"/>
      <c r="MR218" s="939"/>
      <c r="MS218" s="939"/>
      <c r="MT218" s="939"/>
      <c r="MU218" s="939"/>
      <c r="MV218" s="939"/>
      <c r="MW218" s="939"/>
      <c r="MX218" s="939"/>
      <c r="MY218" s="939"/>
      <c r="MZ218" s="939"/>
      <c r="NA218" s="939"/>
      <c r="NB218" s="939"/>
      <c r="NC218" s="939"/>
      <c r="ND218" s="939"/>
      <c r="NE218" s="939"/>
      <c r="NF218" s="939"/>
      <c r="NG218" s="939"/>
      <c r="NH218" s="939"/>
      <c r="NI218" s="939"/>
      <c r="NJ218" s="939"/>
      <c r="NK218" s="939"/>
      <c r="NL218" s="939"/>
      <c r="NM218" s="939"/>
      <c r="NN218" s="939"/>
    </row>
    <row r="219" spans="1:378" s="958" customFormat="1" ht="18.5" hidden="1" outlineLevel="1">
      <c r="A219" s="987" t="str">
        <f t="shared" si="60"/>
        <v>10.22</v>
      </c>
      <c r="B219" s="940" t="s">
        <v>679</v>
      </c>
      <c r="C219" s="1027"/>
      <c r="D219" s="941"/>
      <c r="E219" s="935"/>
      <c r="F219" s="959">
        <f>G218</f>
        <v>46275</v>
      </c>
      <c r="G219" s="960">
        <f>IF(ISBLANK(F219)," - ",IF(H219=0,F219,WORKDAY.INTL(F219,H219,1,Data!$C$3:$C$57)))</f>
        <v>46280</v>
      </c>
      <c r="H219" s="936">
        <v>3</v>
      </c>
      <c r="I219" s="937">
        <v>0</v>
      </c>
      <c r="J219" s="937">
        <f t="shared" ca="1" si="65"/>
        <v>0</v>
      </c>
      <c r="K219" s="938"/>
      <c r="L219" s="955"/>
      <c r="M219" s="955"/>
      <c r="N219" s="968"/>
      <c r="O219" s="939"/>
      <c r="P219" s="939"/>
      <c r="Q219" s="939"/>
      <c r="R219" s="939"/>
      <c r="S219" s="939"/>
      <c r="T219" s="939"/>
      <c r="U219" s="939"/>
      <c r="V219" s="939"/>
      <c r="W219" s="939"/>
      <c r="X219" s="939"/>
      <c r="Y219" s="939"/>
      <c r="Z219" s="939"/>
      <c r="AA219" s="939"/>
      <c r="AB219" s="939"/>
      <c r="AC219" s="939"/>
      <c r="AD219" s="939"/>
      <c r="AE219" s="939"/>
      <c r="AF219" s="939"/>
      <c r="AG219" s="939"/>
      <c r="AH219" s="939"/>
      <c r="AI219" s="939"/>
      <c r="AJ219" s="939"/>
      <c r="AK219" s="939"/>
      <c r="AL219" s="939"/>
      <c r="AM219" s="939"/>
      <c r="AN219" s="939"/>
      <c r="AO219" s="939"/>
      <c r="AP219" s="939"/>
      <c r="AQ219" s="939"/>
      <c r="AR219" s="939"/>
      <c r="AS219" s="939"/>
      <c r="AT219" s="939"/>
      <c r="AU219" s="939"/>
      <c r="AV219" s="939"/>
      <c r="AW219" s="939"/>
      <c r="AX219" s="939"/>
      <c r="AY219" s="939"/>
      <c r="AZ219" s="939"/>
      <c r="BA219" s="939"/>
      <c r="BB219" s="939"/>
      <c r="BC219" s="939"/>
      <c r="BD219" s="939"/>
      <c r="BE219" s="939"/>
      <c r="BF219" s="939"/>
      <c r="BG219" s="939"/>
      <c r="BH219" s="939"/>
      <c r="BI219" s="939"/>
      <c r="BJ219" s="939"/>
      <c r="BK219" s="939"/>
      <c r="BL219" s="939"/>
      <c r="BM219" s="939"/>
      <c r="BN219" s="939"/>
      <c r="BO219" s="939"/>
      <c r="BP219" s="939"/>
      <c r="BQ219" s="939"/>
      <c r="BR219" s="939"/>
      <c r="BS219" s="939"/>
      <c r="BT219" s="939"/>
      <c r="BU219" s="939"/>
      <c r="BV219" s="939"/>
      <c r="BW219" s="939"/>
      <c r="BX219" s="939"/>
      <c r="BY219" s="939"/>
      <c r="BZ219" s="939"/>
      <c r="CA219" s="939"/>
      <c r="CB219" s="939"/>
      <c r="CC219" s="939"/>
      <c r="CD219" s="939"/>
      <c r="CE219" s="939"/>
      <c r="CF219" s="939"/>
      <c r="CG219" s="939"/>
      <c r="CH219" s="939"/>
      <c r="CI219" s="939"/>
      <c r="CJ219" s="939"/>
      <c r="CK219" s="939"/>
      <c r="CL219" s="939"/>
      <c r="CM219" s="939"/>
      <c r="CN219" s="939"/>
      <c r="CO219" s="939"/>
      <c r="CP219" s="939"/>
      <c r="CQ219" s="939"/>
      <c r="CR219" s="939"/>
      <c r="CS219" s="939"/>
      <c r="CT219" s="939"/>
      <c r="CU219" s="939"/>
      <c r="CV219" s="939"/>
      <c r="CW219" s="939"/>
      <c r="CX219" s="939"/>
      <c r="CY219" s="939"/>
      <c r="CZ219" s="939"/>
      <c r="DA219" s="939"/>
      <c r="DB219" s="939"/>
      <c r="DC219" s="939"/>
      <c r="DD219" s="939"/>
      <c r="DE219" s="939"/>
      <c r="DF219" s="939"/>
      <c r="DG219" s="939"/>
      <c r="DH219" s="939"/>
      <c r="DI219" s="939"/>
      <c r="DJ219" s="939"/>
      <c r="DK219" s="939"/>
      <c r="DL219" s="939"/>
      <c r="DM219" s="939"/>
      <c r="DN219" s="939"/>
      <c r="DO219" s="939"/>
      <c r="DP219" s="939"/>
      <c r="DQ219" s="939"/>
      <c r="DR219" s="939"/>
      <c r="DS219" s="939"/>
      <c r="DT219" s="939"/>
      <c r="DU219" s="939"/>
      <c r="DV219" s="939"/>
      <c r="DW219" s="939"/>
      <c r="DX219" s="939"/>
      <c r="DY219" s="939"/>
      <c r="DZ219" s="939"/>
      <c r="EA219" s="939"/>
      <c r="EB219" s="939"/>
      <c r="EC219" s="939"/>
      <c r="ED219" s="939"/>
      <c r="EE219" s="939"/>
      <c r="EF219" s="939"/>
      <c r="EG219" s="939"/>
      <c r="EH219" s="939"/>
      <c r="EI219" s="939"/>
      <c r="EJ219" s="939"/>
      <c r="EK219" s="939"/>
      <c r="EL219" s="939"/>
      <c r="EM219" s="939"/>
      <c r="EN219" s="939"/>
      <c r="EO219" s="939"/>
      <c r="EP219" s="939"/>
      <c r="EQ219" s="939"/>
      <c r="ER219" s="939"/>
      <c r="ES219" s="939"/>
      <c r="ET219" s="939"/>
      <c r="EU219" s="939"/>
      <c r="EV219" s="939"/>
      <c r="EW219" s="939"/>
      <c r="EX219" s="939"/>
      <c r="EY219" s="939"/>
      <c r="EZ219" s="939"/>
      <c r="FA219" s="939"/>
      <c r="FB219" s="939"/>
      <c r="FC219" s="939"/>
      <c r="FD219" s="939"/>
      <c r="FE219" s="939"/>
      <c r="FF219" s="939"/>
      <c r="FG219" s="939"/>
      <c r="FH219" s="939"/>
      <c r="FI219" s="939"/>
      <c r="FJ219" s="939"/>
      <c r="FK219" s="939"/>
      <c r="FL219" s="939"/>
      <c r="FM219" s="939"/>
      <c r="FN219" s="939"/>
      <c r="FO219" s="939"/>
      <c r="FP219" s="939"/>
      <c r="FQ219" s="939"/>
      <c r="FR219" s="939"/>
      <c r="FS219" s="939"/>
      <c r="FT219" s="939"/>
      <c r="FU219" s="939"/>
      <c r="FV219" s="939"/>
      <c r="FW219" s="939"/>
      <c r="FX219" s="939"/>
      <c r="FY219" s="939"/>
      <c r="FZ219" s="939"/>
      <c r="GA219" s="939"/>
      <c r="GB219" s="939"/>
      <c r="GC219" s="939"/>
      <c r="GD219" s="939"/>
      <c r="GE219" s="939"/>
      <c r="GF219" s="939"/>
      <c r="GG219" s="939"/>
      <c r="GH219" s="939"/>
      <c r="GI219" s="939"/>
      <c r="GJ219" s="939"/>
      <c r="GK219" s="939"/>
      <c r="GL219" s="939"/>
      <c r="GM219" s="939"/>
      <c r="GN219" s="939"/>
      <c r="GO219" s="939"/>
      <c r="GP219" s="939"/>
      <c r="GQ219" s="939"/>
      <c r="GR219" s="939"/>
      <c r="GS219" s="939"/>
      <c r="GT219" s="939"/>
      <c r="GU219" s="939"/>
      <c r="GV219" s="939"/>
      <c r="GW219" s="939"/>
      <c r="GX219" s="939"/>
      <c r="GY219" s="939"/>
      <c r="GZ219" s="939"/>
      <c r="HA219" s="939"/>
      <c r="HB219" s="939"/>
      <c r="HC219" s="939"/>
      <c r="HD219" s="939"/>
      <c r="HE219" s="939"/>
      <c r="HF219" s="939"/>
      <c r="HG219" s="939"/>
      <c r="HH219" s="939"/>
      <c r="HI219" s="939"/>
      <c r="HJ219" s="939"/>
      <c r="HK219" s="939"/>
      <c r="HL219" s="939"/>
      <c r="HM219" s="939"/>
      <c r="HN219" s="939"/>
      <c r="HO219" s="939"/>
      <c r="HP219" s="939"/>
      <c r="HQ219" s="939"/>
      <c r="HR219" s="939"/>
      <c r="HS219" s="939"/>
      <c r="HT219" s="939"/>
      <c r="HU219" s="939"/>
      <c r="HV219" s="939"/>
      <c r="HW219" s="939"/>
      <c r="HX219" s="939"/>
      <c r="HY219" s="939"/>
      <c r="HZ219" s="939"/>
      <c r="IA219" s="939"/>
      <c r="IB219" s="939"/>
      <c r="IC219" s="939"/>
      <c r="ID219" s="939"/>
      <c r="IE219" s="939"/>
      <c r="IF219" s="939"/>
      <c r="IG219" s="939"/>
      <c r="IH219" s="939"/>
      <c r="II219" s="939"/>
      <c r="IJ219" s="939"/>
      <c r="IK219" s="939"/>
      <c r="IL219" s="939"/>
      <c r="IM219" s="939"/>
      <c r="IN219" s="939"/>
      <c r="IO219" s="939"/>
      <c r="IP219" s="939"/>
      <c r="IQ219" s="939"/>
      <c r="IR219" s="939"/>
      <c r="IS219" s="939"/>
      <c r="IT219" s="939"/>
      <c r="IU219" s="939"/>
      <c r="IV219" s="939"/>
      <c r="IW219" s="939"/>
      <c r="IX219" s="939"/>
      <c r="IY219" s="939"/>
      <c r="IZ219" s="939"/>
      <c r="JA219" s="939"/>
      <c r="JB219" s="939"/>
      <c r="JC219" s="939"/>
      <c r="JD219" s="939"/>
      <c r="JE219" s="939"/>
      <c r="JF219" s="939"/>
      <c r="JG219" s="939"/>
      <c r="JH219" s="939"/>
      <c r="JI219" s="939"/>
      <c r="JJ219" s="939"/>
      <c r="JK219" s="939"/>
      <c r="JL219" s="939"/>
      <c r="JM219" s="939"/>
      <c r="JN219" s="939"/>
      <c r="JO219" s="939"/>
      <c r="JP219" s="939"/>
      <c r="JQ219" s="939"/>
      <c r="JR219" s="939"/>
      <c r="JS219" s="939"/>
      <c r="JT219" s="939"/>
      <c r="JU219" s="939"/>
      <c r="JV219" s="939"/>
      <c r="JW219" s="939"/>
      <c r="JX219" s="939"/>
      <c r="JY219" s="939"/>
      <c r="JZ219" s="939"/>
      <c r="KA219" s="939"/>
      <c r="KB219" s="939"/>
      <c r="KC219" s="939"/>
      <c r="KD219" s="939"/>
      <c r="KE219" s="939"/>
      <c r="KF219" s="939"/>
      <c r="KG219" s="939"/>
      <c r="KH219" s="939"/>
      <c r="KI219" s="939"/>
      <c r="KJ219" s="939"/>
      <c r="KK219" s="939"/>
      <c r="KL219" s="939"/>
      <c r="KM219" s="939"/>
      <c r="KN219" s="939"/>
      <c r="KO219" s="939"/>
      <c r="KP219" s="939"/>
      <c r="KQ219" s="939"/>
      <c r="KR219" s="939"/>
      <c r="KS219" s="939"/>
      <c r="KT219" s="939"/>
      <c r="KU219" s="939"/>
      <c r="KV219" s="939"/>
      <c r="KW219" s="939"/>
      <c r="KX219" s="939"/>
      <c r="KY219" s="939"/>
      <c r="KZ219" s="939"/>
      <c r="LA219" s="939"/>
      <c r="LB219" s="939"/>
      <c r="LC219" s="939"/>
      <c r="LD219" s="939"/>
      <c r="LE219" s="939"/>
      <c r="LF219" s="939"/>
      <c r="LG219" s="939"/>
      <c r="LH219" s="939"/>
      <c r="LI219" s="939"/>
      <c r="LJ219" s="939"/>
      <c r="LK219" s="939"/>
      <c r="LL219" s="939"/>
      <c r="LM219" s="939"/>
      <c r="LN219" s="939"/>
      <c r="LO219" s="939"/>
      <c r="LP219" s="939"/>
      <c r="LQ219" s="939"/>
      <c r="LR219" s="939"/>
      <c r="LS219" s="939"/>
      <c r="LT219" s="939"/>
      <c r="LU219" s="939"/>
      <c r="LV219" s="939"/>
      <c r="LW219" s="939"/>
      <c r="LX219" s="939"/>
      <c r="LY219" s="939"/>
      <c r="LZ219" s="939"/>
      <c r="MA219" s="939"/>
      <c r="MB219" s="939"/>
      <c r="MC219" s="939"/>
      <c r="MD219" s="939"/>
      <c r="ME219" s="939"/>
      <c r="MF219" s="939"/>
      <c r="MG219" s="939"/>
      <c r="MH219" s="939"/>
      <c r="MI219" s="939"/>
      <c r="MJ219" s="939"/>
      <c r="MK219" s="939"/>
      <c r="ML219" s="939"/>
      <c r="MM219" s="939"/>
      <c r="MN219" s="939"/>
      <c r="MO219" s="939"/>
      <c r="MP219" s="939"/>
      <c r="MQ219" s="939"/>
      <c r="MR219" s="939"/>
      <c r="MS219" s="939"/>
      <c r="MT219" s="939"/>
      <c r="MU219" s="939"/>
      <c r="MV219" s="939"/>
      <c r="MW219" s="939"/>
      <c r="MX219" s="939"/>
      <c r="MY219" s="939"/>
      <c r="MZ219" s="939"/>
      <c r="NA219" s="939"/>
      <c r="NB219" s="939"/>
      <c r="NC219" s="939"/>
      <c r="ND219" s="939"/>
      <c r="NE219" s="939"/>
      <c r="NF219" s="939"/>
      <c r="NG219" s="939"/>
      <c r="NH219" s="939"/>
      <c r="NI219" s="939"/>
      <c r="NJ219" s="939"/>
      <c r="NK219" s="939"/>
      <c r="NL219" s="939"/>
      <c r="NM219" s="939"/>
      <c r="NN219" s="939"/>
    </row>
    <row r="220" spans="1:378" s="958" customFormat="1" ht="18.5" hidden="1" outlineLevel="1">
      <c r="A220" s="987" t="str">
        <f t="shared" si="60"/>
        <v>10.23</v>
      </c>
      <c r="B220" s="940" t="s">
        <v>1523</v>
      </c>
      <c r="C220" s="1027"/>
      <c r="D220" s="941"/>
      <c r="E220" s="935"/>
      <c r="F220" s="959">
        <f>G219</f>
        <v>46280</v>
      </c>
      <c r="G220" s="960">
        <f>IF(ISBLANK(F220)," - ",IF(H220=0,F220,WORKDAY.INTL(F220,H220,1,Data!$C$3:$C$57)))</f>
        <v>46283</v>
      </c>
      <c r="H220" s="936">
        <v>3</v>
      </c>
      <c r="I220" s="937">
        <v>0</v>
      </c>
      <c r="J220" s="937">
        <f t="shared" ca="1" si="65"/>
        <v>0</v>
      </c>
      <c r="K220" s="938"/>
      <c r="L220" s="955"/>
      <c r="M220" s="955"/>
      <c r="N220" s="968"/>
      <c r="O220" s="939"/>
      <c r="P220" s="939"/>
      <c r="Q220" s="939"/>
      <c r="R220" s="939"/>
      <c r="S220" s="939"/>
      <c r="T220" s="939"/>
      <c r="U220" s="939"/>
      <c r="V220" s="939"/>
      <c r="W220" s="939"/>
      <c r="X220" s="939"/>
      <c r="Y220" s="939"/>
      <c r="Z220" s="939"/>
      <c r="AA220" s="939"/>
      <c r="AB220" s="939"/>
      <c r="AC220" s="939"/>
      <c r="AD220" s="939"/>
      <c r="AE220" s="939"/>
      <c r="AF220" s="939"/>
      <c r="AG220" s="939"/>
      <c r="AH220" s="939"/>
      <c r="AI220" s="939"/>
      <c r="AJ220" s="939"/>
      <c r="AK220" s="939"/>
      <c r="AL220" s="939"/>
      <c r="AM220" s="939"/>
      <c r="AN220" s="939"/>
      <c r="AO220" s="939"/>
      <c r="AP220" s="939"/>
      <c r="AQ220" s="939"/>
      <c r="AR220" s="939"/>
      <c r="AS220" s="939"/>
      <c r="AT220" s="939"/>
      <c r="AU220" s="939"/>
      <c r="AV220" s="939"/>
      <c r="AW220" s="939"/>
      <c r="AX220" s="939"/>
      <c r="AY220" s="939"/>
      <c r="AZ220" s="939"/>
      <c r="BA220" s="939"/>
      <c r="BB220" s="939"/>
      <c r="BC220" s="939"/>
      <c r="BD220" s="939"/>
      <c r="BE220" s="939"/>
      <c r="BF220" s="939"/>
      <c r="BG220" s="939"/>
      <c r="BH220" s="939"/>
      <c r="BI220" s="939"/>
      <c r="BJ220" s="939"/>
      <c r="BK220" s="939"/>
      <c r="BL220" s="939"/>
      <c r="BM220" s="939"/>
      <c r="BN220" s="939"/>
      <c r="BO220" s="939"/>
      <c r="BP220" s="939"/>
      <c r="BQ220" s="939"/>
      <c r="BR220" s="939"/>
      <c r="BS220" s="939"/>
      <c r="BT220" s="939"/>
      <c r="BU220" s="939"/>
      <c r="BV220" s="939"/>
      <c r="BW220" s="939"/>
      <c r="BX220" s="939"/>
      <c r="BY220" s="939"/>
      <c r="BZ220" s="939"/>
      <c r="CA220" s="939"/>
      <c r="CB220" s="939"/>
      <c r="CC220" s="939"/>
      <c r="CD220" s="939"/>
      <c r="CE220" s="939"/>
      <c r="CF220" s="939"/>
      <c r="CG220" s="939"/>
      <c r="CH220" s="939"/>
      <c r="CI220" s="939"/>
      <c r="CJ220" s="939"/>
      <c r="CK220" s="939"/>
      <c r="CL220" s="939"/>
      <c r="CM220" s="939"/>
      <c r="CN220" s="939"/>
      <c r="CO220" s="939"/>
      <c r="CP220" s="939"/>
      <c r="CQ220" s="939"/>
      <c r="CR220" s="939"/>
      <c r="CS220" s="939"/>
      <c r="CT220" s="939"/>
      <c r="CU220" s="939"/>
      <c r="CV220" s="939"/>
      <c r="CW220" s="939"/>
      <c r="CX220" s="939"/>
      <c r="CY220" s="939"/>
      <c r="CZ220" s="939"/>
      <c r="DA220" s="939"/>
      <c r="DB220" s="939"/>
      <c r="DC220" s="939"/>
      <c r="DD220" s="939"/>
      <c r="DE220" s="939"/>
      <c r="DF220" s="939"/>
      <c r="DG220" s="939"/>
      <c r="DH220" s="939"/>
      <c r="DI220" s="939"/>
      <c r="DJ220" s="939"/>
      <c r="DK220" s="939"/>
      <c r="DL220" s="939"/>
      <c r="DM220" s="939"/>
      <c r="DN220" s="939"/>
      <c r="DO220" s="939"/>
      <c r="DP220" s="939"/>
      <c r="DQ220" s="939"/>
      <c r="DR220" s="939"/>
      <c r="DS220" s="939"/>
      <c r="DT220" s="939"/>
      <c r="DU220" s="939"/>
      <c r="DV220" s="939"/>
      <c r="DW220" s="939"/>
      <c r="DX220" s="939"/>
      <c r="DY220" s="939"/>
      <c r="DZ220" s="939"/>
      <c r="EA220" s="939"/>
      <c r="EB220" s="939"/>
      <c r="EC220" s="939"/>
      <c r="ED220" s="939"/>
      <c r="EE220" s="939"/>
      <c r="EF220" s="939"/>
      <c r="EG220" s="939"/>
      <c r="EH220" s="939"/>
      <c r="EI220" s="939"/>
      <c r="EJ220" s="939"/>
      <c r="EK220" s="939"/>
      <c r="EL220" s="939"/>
      <c r="EM220" s="939"/>
      <c r="EN220" s="939"/>
      <c r="EO220" s="939"/>
      <c r="EP220" s="939"/>
      <c r="EQ220" s="939"/>
      <c r="ER220" s="939"/>
      <c r="ES220" s="939"/>
      <c r="ET220" s="939"/>
      <c r="EU220" s="939"/>
      <c r="EV220" s="939"/>
      <c r="EW220" s="939"/>
      <c r="EX220" s="939"/>
      <c r="EY220" s="939"/>
      <c r="EZ220" s="939"/>
      <c r="FA220" s="939"/>
      <c r="FB220" s="939"/>
      <c r="FC220" s="939"/>
      <c r="FD220" s="939"/>
      <c r="FE220" s="939"/>
      <c r="FF220" s="939"/>
      <c r="FG220" s="939"/>
      <c r="FH220" s="939"/>
      <c r="FI220" s="939"/>
      <c r="FJ220" s="939"/>
      <c r="FK220" s="939"/>
      <c r="FL220" s="939"/>
      <c r="FM220" s="939"/>
      <c r="FN220" s="939"/>
      <c r="FO220" s="939"/>
      <c r="FP220" s="939"/>
      <c r="FQ220" s="939"/>
      <c r="FR220" s="939"/>
      <c r="FS220" s="939"/>
      <c r="FT220" s="939"/>
      <c r="FU220" s="939"/>
      <c r="FV220" s="939"/>
      <c r="FW220" s="939"/>
      <c r="FX220" s="939"/>
      <c r="FY220" s="939"/>
      <c r="FZ220" s="939"/>
      <c r="GA220" s="939"/>
      <c r="GB220" s="939"/>
      <c r="GC220" s="939"/>
      <c r="GD220" s="939"/>
      <c r="GE220" s="939"/>
      <c r="GF220" s="939"/>
      <c r="GG220" s="939"/>
      <c r="GH220" s="939"/>
      <c r="GI220" s="939"/>
      <c r="GJ220" s="939"/>
      <c r="GK220" s="939"/>
      <c r="GL220" s="939"/>
      <c r="GM220" s="939"/>
      <c r="GN220" s="939"/>
      <c r="GO220" s="939"/>
      <c r="GP220" s="939"/>
      <c r="GQ220" s="939"/>
      <c r="GR220" s="939"/>
      <c r="GS220" s="939"/>
      <c r="GT220" s="939"/>
      <c r="GU220" s="939"/>
      <c r="GV220" s="939"/>
      <c r="GW220" s="939"/>
      <c r="GX220" s="939"/>
      <c r="GY220" s="939"/>
      <c r="GZ220" s="939"/>
      <c r="HA220" s="939"/>
      <c r="HB220" s="939"/>
      <c r="HC220" s="939"/>
      <c r="HD220" s="939"/>
      <c r="HE220" s="939"/>
      <c r="HF220" s="939"/>
      <c r="HG220" s="939"/>
      <c r="HH220" s="939"/>
      <c r="HI220" s="939"/>
      <c r="HJ220" s="939"/>
      <c r="HK220" s="939"/>
      <c r="HL220" s="939"/>
      <c r="HM220" s="939"/>
      <c r="HN220" s="939"/>
      <c r="HO220" s="939"/>
      <c r="HP220" s="939"/>
      <c r="HQ220" s="939"/>
      <c r="HR220" s="939"/>
      <c r="HS220" s="939"/>
      <c r="HT220" s="939"/>
      <c r="HU220" s="939"/>
      <c r="HV220" s="939"/>
      <c r="HW220" s="939"/>
      <c r="HX220" s="939"/>
      <c r="HY220" s="939"/>
      <c r="HZ220" s="939"/>
      <c r="IA220" s="939"/>
      <c r="IB220" s="939"/>
      <c r="IC220" s="939"/>
      <c r="ID220" s="939"/>
      <c r="IE220" s="939"/>
      <c r="IF220" s="939"/>
      <c r="IG220" s="939"/>
      <c r="IH220" s="939"/>
      <c r="II220" s="939"/>
      <c r="IJ220" s="939"/>
      <c r="IK220" s="939"/>
      <c r="IL220" s="939"/>
      <c r="IM220" s="939"/>
      <c r="IN220" s="939"/>
      <c r="IO220" s="939"/>
      <c r="IP220" s="939"/>
      <c r="IQ220" s="939"/>
      <c r="IR220" s="939"/>
      <c r="IS220" s="939"/>
      <c r="IT220" s="939"/>
      <c r="IU220" s="939"/>
      <c r="IV220" s="939"/>
      <c r="IW220" s="939"/>
      <c r="IX220" s="939"/>
      <c r="IY220" s="939"/>
      <c r="IZ220" s="939"/>
      <c r="JA220" s="939"/>
      <c r="JB220" s="939"/>
      <c r="JC220" s="939"/>
      <c r="JD220" s="939"/>
      <c r="JE220" s="939"/>
      <c r="JF220" s="939"/>
      <c r="JG220" s="939"/>
      <c r="JH220" s="939"/>
      <c r="JI220" s="939"/>
      <c r="JJ220" s="939"/>
      <c r="JK220" s="939"/>
      <c r="JL220" s="939"/>
      <c r="JM220" s="939"/>
      <c r="JN220" s="939"/>
      <c r="JO220" s="939"/>
      <c r="JP220" s="939"/>
      <c r="JQ220" s="939"/>
      <c r="JR220" s="939"/>
      <c r="JS220" s="939"/>
      <c r="JT220" s="939"/>
      <c r="JU220" s="939"/>
      <c r="JV220" s="939"/>
      <c r="JW220" s="939"/>
      <c r="JX220" s="939"/>
      <c r="JY220" s="939"/>
      <c r="JZ220" s="939"/>
      <c r="KA220" s="939"/>
      <c r="KB220" s="939"/>
      <c r="KC220" s="939"/>
      <c r="KD220" s="939"/>
      <c r="KE220" s="939"/>
      <c r="KF220" s="939"/>
      <c r="KG220" s="939"/>
      <c r="KH220" s="939"/>
      <c r="KI220" s="939"/>
      <c r="KJ220" s="939"/>
      <c r="KK220" s="939"/>
      <c r="KL220" s="939"/>
      <c r="KM220" s="939"/>
      <c r="KN220" s="939"/>
      <c r="KO220" s="939"/>
      <c r="KP220" s="939"/>
      <c r="KQ220" s="939"/>
      <c r="KR220" s="939"/>
      <c r="KS220" s="939"/>
      <c r="KT220" s="939"/>
      <c r="KU220" s="939"/>
      <c r="KV220" s="939"/>
      <c r="KW220" s="939"/>
      <c r="KX220" s="939"/>
      <c r="KY220" s="939"/>
      <c r="KZ220" s="939"/>
      <c r="LA220" s="939"/>
      <c r="LB220" s="939"/>
      <c r="LC220" s="939"/>
      <c r="LD220" s="939"/>
      <c r="LE220" s="939"/>
      <c r="LF220" s="939"/>
      <c r="LG220" s="939"/>
      <c r="LH220" s="939"/>
      <c r="LI220" s="939"/>
      <c r="LJ220" s="939"/>
      <c r="LK220" s="939"/>
      <c r="LL220" s="939"/>
      <c r="LM220" s="939"/>
      <c r="LN220" s="939"/>
      <c r="LO220" s="939"/>
      <c r="LP220" s="939"/>
      <c r="LQ220" s="939"/>
      <c r="LR220" s="939"/>
      <c r="LS220" s="939"/>
      <c r="LT220" s="939"/>
      <c r="LU220" s="939"/>
      <c r="LV220" s="939"/>
      <c r="LW220" s="939"/>
      <c r="LX220" s="939"/>
      <c r="LY220" s="939"/>
      <c r="LZ220" s="939"/>
      <c r="MA220" s="939"/>
      <c r="MB220" s="939"/>
      <c r="MC220" s="939"/>
      <c r="MD220" s="939"/>
      <c r="ME220" s="939"/>
      <c r="MF220" s="939"/>
      <c r="MG220" s="939"/>
      <c r="MH220" s="939"/>
      <c r="MI220" s="939"/>
      <c r="MJ220" s="939"/>
      <c r="MK220" s="939"/>
      <c r="ML220" s="939"/>
      <c r="MM220" s="939"/>
      <c r="MN220" s="939"/>
      <c r="MO220" s="939"/>
      <c r="MP220" s="939"/>
      <c r="MQ220" s="939"/>
      <c r="MR220" s="939"/>
      <c r="MS220" s="939"/>
      <c r="MT220" s="939"/>
      <c r="MU220" s="939"/>
      <c r="MV220" s="939"/>
      <c r="MW220" s="939"/>
      <c r="MX220" s="939"/>
      <c r="MY220" s="939"/>
      <c r="MZ220" s="939"/>
      <c r="NA220" s="939"/>
      <c r="NB220" s="939"/>
      <c r="NC220" s="939"/>
      <c r="ND220" s="939"/>
      <c r="NE220" s="939"/>
      <c r="NF220" s="939"/>
      <c r="NG220" s="939"/>
      <c r="NH220" s="939"/>
      <c r="NI220" s="939"/>
      <c r="NJ220" s="939"/>
      <c r="NK220" s="939"/>
      <c r="NL220" s="939"/>
      <c r="NM220" s="939"/>
      <c r="NN220" s="939"/>
    </row>
    <row r="221" spans="1:378" s="958" customFormat="1" ht="18.5" hidden="1" outlineLevel="1">
      <c r="A221" s="987" t="str">
        <f t="shared" si="60"/>
        <v>10.24</v>
      </c>
      <c r="B221" s="940" t="s">
        <v>681</v>
      </c>
      <c r="C221" s="1027"/>
      <c r="D221" s="941"/>
      <c r="E221" s="935"/>
      <c r="F221" s="959">
        <f>G220</f>
        <v>46283</v>
      </c>
      <c r="G221" s="960">
        <f>IF(ISBLANK(F221)," - ",IF(H221=0,F221,WORKDAY.INTL(F221,H221,1,Data!$C$3:$C$57)))</f>
        <v>46288</v>
      </c>
      <c r="H221" s="936">
        <v>3</v>
      </c>
      <c r="I221" s="937">
        <v>0</v>
      </c>
      <c r="J221" s="937">
        <f t="shared" ca="1" si="65"/>
        <v>0</v>
      </c>
      <c r="K221" s="938"/>
      <c r="L221" s="955"/>
      <c r="M221" s="955"/>
      <c r="N221" s="968"/>
      <c r="O221" s="939"/>
      <c r="P221" s="939"/>
      <c r="Q221" s="939"/>
      <c r="R221" s="939"/>
      <c r="S221" s="939"/>
      <c r="T221" s="939"/>
      <c r="U221" s="939"/>
      <c r="V221" s="939"/>
      <c r="W221" s="939"/>
      <c r="X221" s="939"/>
      <c r="Y221" s="939"/>
      <c r="Z221" s="939"/>
      <c r="AA221" s="939"/>
      <c r="AB221" s="939"/>
      <c r="AC221" s="939"/>
      <c r="AD221" s="939"/>
      <c r="AE221" s="939"/>
      <c r="AF221" s="939"/>
      <c r="AG221" s="939"/>
      <c r="AH221" s="939"/>
      <c r="AI221" s="939"/>
      <c r="AJ221" s="939"/>
      <c r="AK221" s="939"/>
      <c r="AL221" s="939"/>
      <c r="AM221" s="939"/>
      <c r="AN221" s="939"/>
      <c r="AO221" s="939"/>
      <c r="AP221" s="939"/>
      <c r="AQ221" s="939"/>
      <c r="AR221" s="939"/>
      <c r="AS221" s="939"/>
      <c r="AT221" s="939"/>
      <c r="AU221" s="939"/>
      <c r="AV221" s="939"/>
      <c r="AW221" s="939"/>
      <c r="AX221" s="939"/>
      <c r="AY221" s="939"/>
      <c r="AZ221" s="939"/>
      <c r="BA221" s="939"/>
      <c r="BB221" s="939"/>
      <c r="BC221" s="939"/>
      <c r="BD221" s="939"/>
      <c r="BE221" s="939"/>
      <c r="BF221" s="939"/>
      <c r="BG221" s="939"/>
      <c r="BH221" s="939"/>
      <c r="BI221" s="939"/>
      <c r="BJ221" s="939"/>
      <c r="BK221" s="939"/>
      <c r="BL221" s="939"/>
      <c r="BM221" s="939"/>
      <c r="BN221" s="939"/>
      <c r="BO221" s="939"/>
      <c r="BP221" s="939"/>
      <c r="BQ221" s="939"/>
      <c r="BR221" s="939"/>
      <c r="BS221" s="939"/>
      <c r="BT221" s="939"/>
      <c r="BU221" s="939"/>
      <c r="BV221" s="939"/>
      <c r="BW221" s="939"/>
      <c r="BX221" s="939"/>
      <c r="BY221" s="939"/>
      <c r="BZ221" s="939"/>
      <c r="CA221" s="939"/>
      <c r="CB221" s="939"/>
      <c r="CC221" s="939"/>
      <c r="CD221" s="939"/>
      <c r="CE221" s="939"/>
      <c r="CF221" s="939"/>
      <c r="CG221" s="939"/>
      <c r="CH221" s="939"/>
      <c r="CI221" s="939"/>
      <c r="CJ221" s="939"/>
      <c r="CK221" s="939"/>
      <c r="CL221" s="939"/>
      <c r="CM221" s="939"/>
      <c r="CN221" s="939"/>
      <c r="CO221" s="939"/>
      <c r="CP221" s="939"/>
      <c r="CQ221" s="939"/>
      <c r="CR221" s="939"/>
      <c r="CS221" s="939"/>
      <c r="CT221" s="939"/>
      <c r="CU221" s="939"/>
      <c r="CV221" s="939"/>
      <c r="CW221" s="939"/>
      <c r="CX221" s="939"/>
      <c r="CY221" s="939"/>
      <c r="CZ221" s="939"/>
      <c r="DA221" s="939"/>
      <c r="DB221" s="939"/>
      <c r="DC221" s="939"/>
      <c r="DD221" s="939"/>
      <c r="DE221" s="939"/>
      <c r="DF221" s="939"/>
      <c r="DG221" s="939"/>
      <c r="DH221" s="939"/>
      <c r="DI221" s="939"/>
      <c r="DJ221" s="939"/>
      <c r="DK221" s="939"/>
      <c r="DL221" s="939"/>
      <c r="DM221" s="939"/>
      <c r="DN221" s="939"/>
      <c r="DO221" s="939"/>
      <c r="DP221" s="939"/>
      <c r="DQ221" s="939"/>
      <c r="DR221" s="939"/>
      <c r="DS221" s="939"/>
      <c r="DT221" s="939"/>
      <c r="DU221" s="939"/>
      <c r="DV221" s="939"/>
      <c r="DW221" s="939"/>
      <c r="DX221" s="939"/>
      <c r="DY221" s="939"/>
      <c r="DZ221" s="939"/>
      <c r="EA221" s="939"/>
      <c r="EB221" s="939"/>
      <c r="EC221" s="939"/>
      <c r="ED221" s="939"/>
      <c r="EE221" s="939"/>
      <c r="EF221" s="939"/>
      <c r="EG221" s="939"/>
      <c r="EH221" s="939"/>
      <c r="EI221" s="939"/>
      <c r="EJ221" s="939"/>
      <c r="EK221" s="939"/>
      <c r="EL221" s="939"/>
      <c r="EM221" s="939"/>
      <c r="EN221" s="939"/>
      <c r="EO221" s="939"/>
      <c r="EP221" s="939"/>
      <c r="EQ221" s="939"/>
      <c r="ER221" s="939"/>
      <c r="ES221" s="939"/>
      <c r="ET221" s="939"/>
      <c r="EU221" s="939"/>
      <c r="EV221" s="939"/>
      <c r="EW221" s="939"/>
      <c r="EX221" s="939"/>
      <c r="EY221" s="939"/>
      <c r="EZ221" s="939"/>
      <c r="FA221" s="939"/>
      <c r="FB221" s="939"/>
      <c r="FC221" s="939"/>
      <c r="FD221" s="939"/>
      <c r="FE221" s="939"/>
      <c r="FF221" s="939"/>
      <c r="FG221" s="939"/>
      <c r="FH221" s="939"/>
      <c r="FI221" s="939"/>
      <c r="FJ221" s="939"/>
      <c r="FK221" s="939"/>
      <c r="FL221" s="939"/>
      <c r="FM221" s="939"/>
      <c r="FN221" s="939"/>
      <c r="FO221" s="939"/>
      <c r="FP221" s="939"/>
      <c r="FQ221" s="939"/>
      <c r="FR221" s="939"/>
      <c r="FS221" s="939"/>
      <c r="FT221" s="939"/>
      <c r="FU221" s="939"/>
      <c r="FV221" s="939"/>
      <c r="FW221" s="939"/>
      <c r="FX221" s="939"/>
      <c r="FY221" s="939"/>
      <c r="FZ221" s="939"/>
      <c r="GA221" s="939"/>
      <c r="GB221" s="939"/>
      <c r="GC221" s="939"/>
      <c r="GD221" s="939"/>
      <c r="GE221" s="939"/>
      <c r="GF221" s="939"/>
      <c r="GG221" s="939"/>
      <c r="GH221" s="939"/>
      <c r="GI221" s="939"/>
      <c r="GJ221" s="939"/>
      <c r="GK221" s="939"/>
      <c r="GL221" s="939"/>
      <c r="GM221" s="939"/>
      <c r="GN221" s="939"/>
      <c r="GO221" s="939"/>
      <c r="GP221" s="939"/>
      <c r="GQ221" s="939"/>
      <c r="GR221" s="939"/>
      <c r="GS221" s="939"/>
      <c r="GT221" s="939"/>
      <c r="GU221" s="939"/>
      <c r="GV221" s="939"/>
      <c r="GW221" s="939"/>
      <c r="GX221" s="939"/>
      <c r="GY221" s="939"/>
      <c r="GZ221" s="939"/>
      <c r="HA221" s="939"/>
      <c r="HB221" s="939"/>
      <c r="HC221" s="939"/>
      <c r="HD221" s="939"/>
      <c r="HE221" s="939"/>
      <c r="HF221" s="939"/>
      <c r="HG221" s="939"/>
      <c r="HH221" s="939"/>
      <c r="HI221" s="939"/>
      <c r="HJ221" s="939"/>
      <c r="HK221" s="939"/>
      <c r="HL221" s="939"/>
      <c r="HM221" s="939"/>
      <c r="HN221" s="939"/>
      <c r="HO221" s="939"/>
      <c r="HP221" s="939"/>
      <c r="HQ221" s="939"/>
      <c r="HR221" s="939"/>
      <c r="HS221" s="939"/>
      <c r="HT221" s="939"/>
      <c r="HU221" s="939"/>
      <c r="HV221" s="939"/>
      <c r="HW221" s="939"/>
      <c r="HX221" s="939"/>
      <c r="HY221" s="939"/>
      <c r="HZ221" s="939"/>
      <c r="IA221" s="939"/>
      <c r="IB221" s="939"/>
      <c r="IC221" s="939"/>
      <c r="ID221" s="939"/>
      <c r="IE221" s="939"/>
      <c r="IF221" s="939"/>
      <c r="IG221" s="939"/>
      <c r="IH221" s="939"/>
      <c r="II221" s="939"/>
      <c r="IJ221" s="939"/>
      <c r="IK221" s="939"/>
      <c r="IL221" s="939"/>
      <c r="IM221" s="939"/>
      <c r="IN221" s="939"/>
      <c r="IO221" s="939"/>
      <c r="IP221" s="939"/>
      <c r="IQ221" s="939"/>
      <c r="IR221" s="939"/>
      <c r="IS221" s="939"/>
      <c r="IT221" s="939"/>
      <c r="IU221" s="939"/>
      <c r="IV221" s="939"/>
      <c r="IW221" s="939"/>
      <c r="IX221" s="939"/>
      <c r="IY221" s="939"/>
      <c r="IZ221" s="939"/>
      <c r="JA221" s="939"/>
      <c r="JB221" s="939"/>
      <c r="JC221" s="939"/>
      <c r="JD221" s="939"/>
      <c r="JE221" s="939"/>
      <c r="JF221" s="939"/>
      <c r="JG221" s="939"/>
      <c r="JH221" s="939"/>
      <c r="JI221" s="939"/>
      <c r="JJ221" s="939"/>
      <c r="JK221" s="939"/>
      <c r="JL221" s="939"/>
      <c r="JM221" s="939"/>
      <c r="JN221" s="939"/>
      <c r="JO221" s="939"/>
      <c r="JP221" s="939"/>
      <c r="JQ221" s="939"/>
      <c r="JR221" s="939"/>
      <c r="JS221" s="939"/>
      <c r="JT221" s="939"/>
      <c r="JU221" s="939"/>
      <c r="JV221" s="939"/>
      <c r="JW221" s="939"/>
      <c r="JX221" s="939"/>
      <c r="JY221" s="939"/>
      <c r="JZ221" s="939"/>
      <c r="KA221" s="939"/>
      <c r="KB221" s="939"/>
      <c r="KC221" s="939"/>
      <c r="KD221" s="939"/>
      <c r="KE221" s="939"/>
      <c r="KF221" s="939"/>
      <c r="KG221" s="939"/>
      <c r="KH221" s="939"/>
      <c r="KI221" s="939"/>
      <c r="KJ221" s="939"/>
      <c r="KK221" s="939"/>
      <c r="KL221" s="939"/>
      <c r="KM221" s="939"/>
      <c r="KN221" s="939"/>
      <c r="KO221" s="939"/>
      <c r="KP221" s="939"/>
      <c r="KQ221" s="939"/>
      <c r="KR221" s="939"/>
      <c r="KS221" s="939"/>
      <c r="KT221" s="939"/>
      <c r="KU221" s="939"/>
      <c r="KV221" s="939"/>
      <c r="KW221" s="939"/>
      <c r="KX221" s="939"/>
      <c r="KY221" s="939"/>
      <c r="KZ221" s="939"/>
      <c r="LA221" s="939"/>
      <c r="LB221" s="939"/>
      <c r="LC221" s="939"/>
      <c r="LD221" s="939"/>
      <c r="LE221" s="939"/>
      <c r="LF221" s="939"/>
      <c r="LG221" s="939"/>
      <c r="LH221" s="939"/>
      <c r="LI221" s="939"/>
      <c r="LJ221" s="939"/>
      <c r="LK221" s="939"/>
      <c r="LL221" s="939"/>
      <c r="LM221" s="939"/>
      <c r="LN221" s="939"/>
      <c r="LO221" s="939"/>
      <c r="LP221" s="939"/>
      <c r="LQ221" s="939"/>
      <c r="LR221" s="939"/>
      <c r="LS221" s="939"/>
      <c r="LT221" s="939"/>
      <c r="LU221" s="939"/>
      <c r="LV221" s="939"/>
      <c r="LW221" s="939"/>
      <c r="LX221" s="939"/>
      <c r="LY221" s="939"/>
      <c r="LZ221" s="939"/>
      <c r="MA221" s="939"/>
      <c r="MB221" s="939"/>
      <c r="MC221" s="939"/>
      <c r="MD221" s="939"/>
      <c r="ME221" s="939"/>
      <c r="MF221" s="939"/>
      <c r="MG221" s="939"/>
      <c r="MH221" s="939"/>
      <c r="MI221" s="939"/>
      <c r="MJ221" s="939"/>
      <c r="MK221" s="939"/>
      <c r="ML221" s="939"/>
      <c r="MM221" s="939"/>
      <c r="MN221" s="939"/>
      <c r="MO221" s="939"/>
      <c r="MP221" s="939"/>
      <c r="MQ221" s="939"/>
      <c r="MR221" s="939"/>
      <c r="MS221" s="939"/>
      <c r="MT221" s="939"/>
      <c r="MU221" s="939"/>
      <c r="MV221" s="939"/>
      <c r="MW221" s="939"/>
      <c r="MX221" s="939"/>
      <c r="MY221" s="939"/>
      <c r="MZ221" s="939"/>
      <c r="NA221" s="939"/>
      <c r="NB221" s="939"/>
      <c r="NC221" s="939"/>
      <c r="ND221" s="939"/>
      <c r="NE221" s="939"/>
      <c r="NF221" s="939"/>
      <c r="NG221" s="939"/>
      <c r="NH221" s="939"/>
      <c r="NI221" s="939"/>
      <c r="NJ221" s="939"/>
      <c r="NK221" s="939"/>
      <c r="NL221" s="939"/>
      <c r="NM221" s="939"/>
      <c r="NN221" s="939"/>
    </row>
    <row r="222" spans="1:378" s="958" customFormat="1" ht="18.5" hidden="1" outlineLevel="1">
      <c r="A222" s="987" t="str">
        <f t="shared" si="60"/>
        <v>10.25</v>
      </c>
      <c r="B222" s="940" t="s">
        <v>682</v>
      </c>
      <c r="C222" s="1027"/>
      <c r="D222" s="941"/>
      <c r="E222" s="935"/>
      <c r="F222" s="959">
        <f>G221</f>
        <v>46288</v>
      </c>
      <c r="G222" s="960">
        <f>IF(ISBLANK(F222)," - ",IF(H222=0,F222,WORKDAY.INTL(F222,H222,1,Data!$C$3:$C$57)))</f>
        <v>46290</v>
      </c>
      <c r="H222" s="936">
        <v>1</v>
      </c>
      <c r="I222" s="937">
        <v>0</v>
      </c>
      <c r="J222" s="937">
        <f t="shared" ca="1" si="65"/>
        <v>0</v>
      </c>
      <c r="K222" s="938"/>
      <c r="L222" s="955"/>
      <c r="M222" s="955"/>
      <c r="N222" s="968"/>
      <c r="O222" s="939"/>
      <c r="P222" s="939"/>
      <c r="Q222" s="939"/>
      <c r="R222" s="939"/>
      <c r="S222" s="939"/>
      <c r="T222" s="939"/>
      <c r="U222" s="939"/>
      <c r="V222" s="939"/>
      <c r="W222" s="939"/>
      <c r="X222" s="939"/>
      <c r="Y222" s="939"/>
      <c r="Z222" s="939"/>
      <c r="AA222" s="939"/>
      <c r="AB222" s="939"/>
      <c r="AC222" s="939"/>
      <c r="AD222" s="939"/>
      <c r="AE222" s="939"/>
      <c r="AF222" s="939"/>
      <c r="AG222" s="939"/>
      <c r="AH222" s="939"/>
      <c r="AI222" s="939"/>
      <c r="AJ222" s="939"/>
      <c r="AK222" s="939"/>
      <c r="AL222" s="939"/>
      <c r="AM222" s="939"/>
      <c r="AN222" s="939"/>
      <c r="AO222" s="939"/>
      <c r="AP222" s="939"/>
      <c r="AQ222" s="939"/>
      <c r="AR222" s="939"/>
      <c r="AS222" s="939"/>
      <c r="AT222" s="939"/>
      <c r="AU222" s="939"/>
      <c r="AV222" s="939"/>
      <c r="AW222" s="939"/>
      <c r="AX222" s="939"/>
      <c r="AY222" s="939"/>
      <c r="AZ222" s="939"/>
      <c r="BA222" s="939"/>
      <c r="BB222" s="939"/>
      <c r="BC222" s="939"/>
      <c r="BD222" s="939"/>
      <c r="BE222" s="939"/>
      <c r="BF222" s="939"/>
      <c r="BG222" s="939"/>
      <c r="BH222" s="939"/>
      <c r="BI222" s="939"/>
      <c r="BJ222" s="939"/>
      <c r="BK222" s="939"/>
      <c r="BL222" s="939"/>
      <c r="BM222" s="939"/>
      <c r="BN222" s="939"/>
      <c r="BO222" s="939"/>
      <c r="BP222" s="939"/>
      <c r="BQ222" s="939"/>
      <c r="BR222" s="939"/>
      <c r="BS222" s="939"/>
      <c r="BT222" s="939"/>
      <c r="BU222" s="939"/>
      <c r="BV222" s="939"/>
      <c r="BW222" s="939"/>
      <c r="BX222" s="939"/>
      <c r="BY222" s="939"/>
      <c r="BZ222" s="939"/>
      <c r="CA222" s="939"/>
      <c r="CB222" s="939"/>
      <c r="CC222" s="939"/>
      <c r="CD222" s="939"/>
      <c r="CE222" s="939"/>
      <c r="CF222" s="939"/>
      <c r="CG222" s="939"/>
      <c r="CH222" s="939"/>
      <c r="CI222" s="939"/>
      <c r="CJ222" s="939"/>
      <c r="CK222" s="939"/>
      <c r="CL222" s="939"/>
      <c r="CM222" s="939"/>
      <c r="CN222" s="939"/>
      <c r="CO222" s="939"/>
      <c r="CP222" s="939"/>
      <c r="CQ222" s="939"/>
      <c r="CR222" s="939"/>
      <c r="CS222" s="939"/>
      <c r="CT222" s="939"/>
      <c r="CU222" s="939"/>
      <c r="CV222" s="939"/>
      <c r="CW222" s="939"/>
      <c r="CX222" s="939"/>
      <c r="CY222" s="939"/>
      <c r="CZ222" s="939"/>
      <c r="DA222" s="939"/>
      <c r="DB222" s="939"/>
      <c r="DC222" s="939"/>
      <c r="DD222" s="939"/>
      <c r="DE222" s="939"/>
      <c r="DF222" s="939"/>
      <c r="DG222" s="939"/>
      <c r="DH222" s="939"/>
      <c r="DI222" s="939"/>
      <c r="DJ222" s="939"/>
      <c r="DK222" s="939"/>
      <c r="DL222" s="939"/>
      <c r="DM222" s="939"/>
      <c r="DN222" s="939"/>
      <c r="DO222" s="939"/>
      <c r="DP222" s="939"/>
      <c r="DQ222" s="939"/>
      <c r="DR222" s="939"/>
      <c r="DS222" s="939"/>
      <c r="DT222" s="939"/>
      <c r="DU222" s="939"/>
      <c r="DV222" s="939"/>
      <c r="DW222" s="939"/>
      <c r="DX222" s="939"/>
      <c r="DY222" s="939"/>
      <c r="DZ222" s="939"/>
      <c r="EA222" s="939"/>
      <c r="EB222" s="939"/>
      <c r="EC222" s="939"/>
      <c r="ED222" s="939"/>
      <c r="EE222" s="939"/>
      <c r="EF222" s="939"/>
      <c r="EG222" s="939"/>
      <c r="EH222" s="939"/>
      <c r="EI222" s="939"/>
      <c r="EJ222" s="939"/>
      <c r="EK222" s="939"/>
      <c r="EL222" s="939"/>
      <c r="EM222" s="939"/>
      <c r="EN222" s="939"/>
      <c r="EO222" s="939"/>
      <c r="EP222" s="939"/>
      <c r="EQ222" s="939"/>
      <c r="ER222" s="939"/>
      <c r="ES222" s="939"/>
      <c r="ET222" s="939"/>
      <c r="EU222" s="939"/>
      <c r="EV222" s="939"/>
      <c r="EW222" s="939"/>
      <c r="EX222" s="939"/>
      <c r="EY222" s="939"/>
      <c r="EZ222" s="939"/>
      <c r="FA222" s="939"/>
      <c r="FB222" s="939"/>
      <c r="FC222" s="939"/>
      <c r="FD222" s="939"/>
      <c r="FE222" s="939"/>
      <c r="FF222" s="939"/>
      <c r="FG222" s="939"/>
      <c r="FH222" s="939"/>
      <c r="FI222" s="939"/>
      <c r="FJ222" s="939"/>
      <c r="FK222" s="939"/>
      <c r="FL222" s="939"/>
      <c r="FM222" s="939"/>
      <c r="FN222" s="939"/>
      <c r="FO222" s="939"/>
      <c r="FP222" s="939"/>
      <c r="FQ222" s="939"/>
      <c r="FR222" s="939"/>
      <c r="FS222" s="939"/>
      <c r="FT222" s="939"/>
      <c r="FU222" s="939"/>
      <c r="FV222" s="939"/>
      <c r="FW222" s="939"/>
      <c r="FX222" s="939"/>
      <c r="FY222" s="939"/>
      <c r="FZ222" s="939"/>
      <c r="GA222" s="939"/>
      <c r="GB222" s="939"/>
      <c r="GC222" s="939"/>
      <c r="GD222" s="939"/>
      <c r="GE222" s="939"/>
      <c r="GF222" s="939"/>
      <c r="GG222" s="939"/>
      <c r="GH222" s="939"/>
      <c r="GI222" s="939"/>
      <c r="GJ222" s="939"/>
      <c r="GK222" s="939"/>
      <c r="GL222" s="939"/>
      <c r="GM222" s="939"/>
      <c r="GN222" s="939"/>
      <c r="GO222" s="939"/>
      <c r="GP222" s="939"/>
      <c r="GQ222" s="939"/>
      <c r="GR222" s="939"/>
      <c r="GS222" s="939"/>
      <c r="GT222" s="939"/>
      <c r="GU222" s="939"/>
      <c r="GV222" s="939"/>
      <c r="GW222" s="939"/>
      <c r="GX222" s="939"/>
      <c r="GY222" s="939"/>
      <c r="GZ222" s="939"/>
      <c r="HA222" s="939"/>
      <c r="HB222" s="939"/>
      <c r="HC222" s="939"/>
      <c r="HD222" s="939"/>
      <c r="HE222" s="939"/>
      <c r="HF222" s="939"/>
      <c r="HG222" s="939"/>
      <c r="HH222" s="939"/>
      <c r="HI222" s="939"/>
      <c r="HJ222" s="939"/>
      <c r="HK222" s="939"/>
      <c r="HL222" s="939"/>
      <c r="HM222" s="939"/>
      <c r="HN222" s="939"/>
      <c r="HO222" s="939"/>
      <c r="HP222" s="939"/>
      <c r="HQ222" s="939"/>
      <c r="HR222" s="939"/>
      <c r="HS222" s="939"/>
      <c r="HT222" s="939"/>
      <c r="HU222" s="939"/>
      <c r="HV222" s="939"/>
      <c r="HW222" s="939"/>
      <c r="HX222" s="939"/>
      <c r="HY222" s="939"/>
      <c r="HZ222" s="939"/>
      <c r="IA222" s="939"/>
      <c r="IB222" s="939"/>
      <c r="IC222" s="939"/>
      <c r="ID222" s="939"/>
      <c r="IE222" s="939"/>
      <c r="IF222" s="939"/>
      <c r="IG222" s="939"/>
      <c r="IH222" s="939"/>
      <c r="II222" s="939"/>
      <c r="IJ222" s="939"/>
      <c r="IK222" s="939"/>
      <c r="IL222" s="939"/>
      <c r="IM222" s="939"/>
      <c r="IN222" s="939"/>
      <c r="IO222" s="939"/>
      <c r="IP222" s="939"/>
      <c r="IQ222" s="939"/>
      <c r="IR222" s="939"/>
      <c r="IS222" s="939"/>
      <c r="IT222" s="939"/>
      <c r="IU222" s="939"/>
      <c r="IV222" s="939"/>
      <c r="IW222" s="939"/>
      <c r="IX222" s="939"/>
      <c r="IY222" s="939"/>
      <c r="IZ222" s="939"/>
      <c r="JA222" s="939"/>
      <c r="JB222" s="939"/>
      <c r="JC222" s="939"/>
      <c r="JD222" s="939"/>
      <c r="JE222" s="939"/>
      <c r="JF222" s="939"/>
      <c r="JG222" s="939"/>
      <c r="JH222" s="939"/>
      <c r="JI222" s="939"/>
      <c r="JJ222" s="939"/>
      <c r="JK222" s="939"/>
      <c r="JL222" s="939"/>
      <c r="JM222" s="939"/>
      <c r="JN222" s="939"/>
      <c r="JO222" s="939"/>
      <c r="JP222" s="939"/>
      <c r="JQ222" s="939"/>
      <c r="JR222" s="939"/>
      <c r="JS222" s="939"/>
      <c r="JT222" s="939"/>
      <c r="JU222" s="939"/>
      <c r="JV222" s="939"/>
      <c r="JW222" s="939"/>
      <c r="JX222" s="939"/>
      <c r="JY222" s="939"/>
      <c r="JZ222" s="939"/>
      <c r="KA222" s="939"/>
      <c r="KB222" s="939"/>
      <c r="KC222" s="939"/>
      <c r="KD222" s="939"/>
      <c r="KE222" s="939"/>
      <c r="KF222" s="939"/>
      <c r="KG222" s="939"/>
      <c r="KH222" s="939"/>
      <c r="KI222" s="939"/>
      <c r="KJ222" s="939"/>
      <c r="KK222" s="939"/>
      <c r="KL222" s="939"/>
      <c r="KM222" s="939"/>
      <c r="KN222" s="939"/>
      <c r="KO222" s="939"/>
      <c r="KP222" s="939"/>
      <c r="KQ222" s="939"/>
      <c r="KR222" s="939"/>
      <c r="KS222" s="939"/>
      <c r="KT222" s="939"/>
      <c r="KU222" s="939"/>
      <c r="KV222" s="939"/>
      <c r="KW222" s="939"/>
      <c r="KX222" s="939"/>
      <c r="KY222" s="939"/>
      <c r="KZ222" s="939"/>
      <c r="LA222" s="939"/>
      <c r="LB222" s="939"/>
      <c r="LC222" s="939"/>
      <c r="LD222" s="939"/>
      <c r="LE222" s="939"/>
      <c r="LF222" s="939"/>
      <c r="LG222" s="939"/>
      <c r="LH222" s="939"/>
      <c r="LI222" s="939"/>
      <c r="LJ222" s="939"/>
      <c r="LK222" s="939"/>
      <c r="LL222" s="939"/>
      <c r="LM222" s="939"/>
      <c r="LN222" s="939"/>
      <c r="LO222" s="939"/>
      <c r="LP222" s="939"/>
      <c r="LQ222" s="939"/>
      <c r="LR222" s="939"/>
      <c r="LS222" s="939"/>
      <c r="LT222" s="939"/>
      <c r="LU222" s="939"/>
      <c r="LV222" s="939"/>
      <c r="LW222" s="939"/>
      <c r="LX222" s="939"/>
      <c r="LY222" s="939"/>
      <c r="LZ222" s="939"/>
      <c r="MA222" s="939"/>
      <c r="MB222" s="939"/>
      <c r="MC222" s="939"/>
      <c r="MD222" s="939"/>
      <c r="ME222" s="939"/>
      <c r="MF222" s="939"/>
      <c r="MG222" s="939"/>
      <c r="MH222" s="939"/>
      <c r="MI222" s="939"/>
      <c r="MJ222" s="939"/>
      <c r="MK222" s="939"/>
      <c r="ML222" s="939"/>
      <c r="MM222" s="939"/>
      <c r="MN222" s="939"/>
      <c r="MO222" s="939"/>
      <c r="MP222" s="939"/>
      <c r="MQ222" s="939"/>
      <c r="MR222" s="939"/>
      <c r="MS222" s="939"/>
      <c r="MT222" s="939"/>
      <c r="MU222" s="939"/>
      <c r="MV222" s="939"/>
      <c r="MW222" s="939"/>
      <c r="MX222" s="939"/>
      <c r="MY222" s="939"/>
      <c r="MZ222" s="939"/>
      <c r="NA222" s="939"/>
      <c r="NB222" s="939"/>
      <c r="NC222" s="939"/>
      <c r="ND222" s="939"/>
      <c r="NE222" s="939"/>
      <c r="NF222" s="939"/>
      <c r="NG222" s="939"/>
      <c r="NH222" s="939"/>
      <c r="NI222" s="939"/>
      <c r="NJ222" s="939"/>
      <c r="NK222" s="939"/>
      <c r="NL222" s="939"/>
      <c r="NM222" s="939"/>
      <c r="NN222" s="939"/>
    </row>
    <row r="223" spans="1:378" s="958" customFormat="1" ht="18.5" hidden="1" outlineLevel="1">
      <c r="A223" s="987" t="str">
        <f t="shared" si="60"/>
        <v>10.26</v>
      </c>
      <c r="B223" s="940"/>
      <c r="C223" s="1027"/>
      <c r="D223" s="941"/>
      <c r="E223" s="935"/>
      <c r="F223" s="959"/>
      <c r="G223" s="960"/>
      <c r="H223" s="936"/>
      <c r="I223" s="937"/>
      <c r="J223" s="937"/>
      <c r="K223" s="938" t="str">
        <f t="shared" ref="K223:K225" si="67">IF(OR(G223=0,F223=0)," - ",NETWORKDAYS(F223,G223))</f>
        <v xml:space="preserve"> - </v>
      </c>
      <c r="L223" s="955"/>
      <c r="M223" s="955"/>
      <c r="N223" s="968"/>
      <c r="O223" s="939"/>
      <c r="P223" s="939"/>
      <c r="Q223" s="939"/>
      <c r="R223" s="939"/>
      <c r="S223" s="939"/>
      <c r="T223" s="939"/>
      <c r="U223" s="939"/>
      <c r="V223" s="939"/>
      <c r="W223" s="939"/>
      <c r="X223" s="939"/>
      <c r="Y223" s="939"/>
      <c r="Z223" s="939"/>
      <c r="AA223" s="939"/>
      <c r="AB223" s="939"/>
      <c r="AC223" s="939"/>
      <c r="AD223" s="939"/>
      <c r="AE223" s="939"/>
      <c r="AF223" s="939"/>
      <c r="AG223" s="939"/>
      <c r="AH223" s="939"/>
      <c r="AI223" s="939"/>
      <c r="AJ223" s="939"/>
      <c r="AK223" s="939"/>
      <c r="AL223" s="939"/>
      <c r="AM223" s="939"/>
      <c r="AN223" s="939"/>
      <c r="AO223" s="939"/>
      <c r="AP223" s="939"/>
      <c r="AQ223" s="939"/>
      <c r="AR223" s="939"/>
      <c r="AS223" s="939"/>
      <c r="AT223" s="939"/>
      <c r="AU223" s="939"/>
      <c r="AV223" s="939"/>
      <c r="AW223" s="939"/>
      <c r="AX223" s="939"/>
      <c r="AY223" s="939"/>
      <c r="AZ223" s="939"/>
      <c r="BA223" s="939"/>
      <c r="BB223" s="939"/>
      <c r="BC223" s="939"/>
      <c r="BD223" s="939"/>
      <c r="BE223" s="939"/>
      <c r="BF223" s="939"/>
      <c r="BG223" s="939"/>
      <c r="BH223" s="939"/>
      <c r="BI223" s="939"/>
      <c r="BJ223" s="939"/>
      <c r="BK223" s="939"/>
      <c r="BL223" s="939"/>
      <c r="BM223" s="939"/>
      <c r="BN223" s="939"/>
      <c r="BO223" s="939"/>
      <c r="BP223" s="939"/>
      <c r="BQ223" s="939"/>
      <c r="BR223" s="939"/>
      <c r="BS223" s="939"/>
      <c r="BT223" s="939"/>
      <c r="BU223" s="939"/>
      <c r="BV223" s="939"/>
      <c r="BW223" s="939"/>
      <c r="BX223" s="939"/>
      <c r="BY223" s="939"/>
      <c r="BZ223" s="939"/>
      <c r="CA223" s="939"/>
      <c r="CB223" s="939"/>
      <c r="CC223" s="939"/>
      <c r="CD223" s="939"/>
      <c r="CE223" s="939"/>
      <c r="CF223" s="939"/>
      <c r="CG223" s="939"/>
      <c r="CH223" s="939"/>
      <c r="CI223" s="939"/>
      <c r="CJ223" s="939"/>
      <c r="CK223" s="939"/>
      <c r="CL223" s="939"/>
      <c r="CM223" s="939"/>
      <c r="CN223" s="939"/>
      <c r="CO223" s="939"/>
      <c r="CP223" s="939"/>
      <c r="CQ223" s="939"/>
      <c r="CR223" s="939"/>
      <c r="CS223" s="939"/>
      <c r="CT223" s="939"/>
      <c r="CU223" s="939"/>
      <c r="CV223" s="939"/>
      <c r="CW223" s="939"/>
      <c r="CX223" s="939"/>
      <c r="CY223" s="939"/>
      <c r="CZ223" s="939"/>
      <c r="DA223" s="939"/>
      <c r="DB223" s="939"/>
      <c r="DC223" s="939"/>
      <c r="DD223" s="939"/>
      <c r="DE223" s="939"/>
      <c r="DF223" s="939"/>
      <c r="DG223" s="939"/>
      <c r="DH223" s="939"/>
      <c r="DI223" s="939"/>
      <c r="DJ223" s="939"/>
      <c r="DK223" s="939"/>
      <c r="DL223" s="939"/>
      <c r="DM223" s="939"/>
      <c r="DN223" s="939"/>
      <c r="DO223" s="939"/>
      <c r="DP223" s="939"/>
      <c r="DQ223" s="939"/>
      <c r="DR223" s="939"/>
      <c r="DS223" s="939"/>
      <c r="DT223" s="939"/>
      <c r="DU223" s="939"/>
      <c r="DV223" s="939"/>
      <c r="DW223" s="939"/>
      <c r="DX223" s="939"/>
      <c r="DY223" s="939"/>
      <c r="DZ223" s="939"/>
      <c r="EA223" s="939"/>
      <c r="EB223" s="939"/>
      <c r="EC223" s="939"/>
      <c r="ED223" s="939"/>
      <c r="EE223" s="939"/>
      <c r="EF223" s="939"/>
      <c r="EG223" s="939"/>
      <c r="EH223" s="939"/>
      <c r="EI223" s="939"/>
      <c r="EJ223" s="939"/>
      <c r="EK223" s="939"/>
      <c r="EL223" s="939"/>
      <c r="EM223" s="939"/>
      <c r="EN223" s="939"/>
      <c r="EO223" s="939"/>
      <c r="EP223" s="939"/>
      <c r="EQ223" s="939"/>
      <c r="ER223" s="939"/>
      <c r="ES223" s="939"/>
      <c r="ET223" s="939"/>
      <c r="EU223" s="939"/>
      <c r="EV223" s="939"/>
      <c r="EW223" s="939"/>
      <c r="EX223" s="939"/>
      <c r="EY223" s="939"/>
      <c r="EZ223" s="939"/>
      <c r="FA223" s="939"/>
      <c r="FB223" s="939"/>
      <c r="FC223" s="939"/>
      <c r="FD223" s="939"/>
      <c r="FE223" s="939"/>
      <c r="FF223" s="939"/>
      <c r="FG223" s="939"/>
      <c r="FH223" s="939"/>
      <c r="FI223" s="939"/>
      <c r="FJ223" s="939"/>
      <c r="FK223" s="939"/>
      <c r="FL223" s="939"/>
      <c r="FM223" s="939"/>
      <c r="FN223" s="939"/>
      <c r="FO223" s="939"/>
      <c r="FP223" s="939"/>
      <c r="FQ223" s="939"/>
      <c r="FR223" s="939"/>
      <c r="FS223" s="939"/>
      <c r="FT223" s="939"/>
      <c r="FU223" s="939"/>
      <c r="FV223" s="939"/>
      <c r="FW223" s="939"/>
      <c r="FX223" s="939"/>
      <c r="FY223" s="939"/>
      <c r="FZ223" s="939"/>
      <c r="GA223" s="939"/>
      <c r="GB223" s="939"/>
      <c r="GC223" s="939"/>
      <c r="GD223" s="939"/>
      <c r="GE223" s="939"/>
      <c r="GF223" s="939"/>
      <c r="GG223" s="939"/>
      <c r="GH223" s="939"/>
      <c r="GI223" s="939"/>
      <c r="GJ223" s="939"/>
      <c r="GK223" s="939"/>
      <c r="GL223" s="939"/>
      <c r="GM223" s="939"/>
      <c r="GN223" s="939"/>
      <c r="GO223" s="939"/>
      <c r="GP223" s="939"/>
      <c r="GQ223" s="939"/>
      <c r="GR223" s="939"/>
      <c r="GS223" s="939"/>
      <c r="GT223" s="939"/>
      <c r="GU223" s="939"/>
      <c r="GV223" s="939"/>
      <c r="GW223" s="939"/>
      <c r="GX223" s="939"/>
      <c r="GY223" s="939"/>
      <c r="GZ223" s="939"/>
      <c r="HA223" s="939"/>
      <c r="HB223" s="939"/>
      <c r="HC223" s="939"/>
      <c r="HD223" s="939"/>
      <c r="HE223" s="939"/>
      <c r="HF223" s="939"/>
      <c r="HG223" s="939"/>
      <c r="HH223" s="939"/>
      <c r="HI223" s="939"/>
      <c r="HJ223" s="939"/>
      <c r="HK223" s="939"/>
      <c r="HL223" s="939"/>
      <c r="HM223" s="939"/>
      <c r="HN223" s="939"/>
      <c r="HO223" s="939"/>
      <c r="HP223" s="939"/>
      <c r="HQ223" s="939"/>
      <c r="HR223" s="939"/>
      <c r="HS223" s="939"/>
      <c r="HT223" s="939"/>
      <c r="HU223" s="939"/>
      <c r="HV223" s="939"/>
      <c r="HW223" s="939"/>
      <c r="HX223" s="939"/>
      <c r="HY223" s="939"/>
      <c r="HZ223" s="939"/>
      <c r="IA223" s="939"/>
      <c r="IB223" s="939"/>
      <c r="IC223" s="939"/>
      <c r="ID223" s="939"/>
      <c r="IE223" s="939"/>
      <c r="IF223" s="939"/>
      <c r="IG223" s="939"/>
      <c r="IH223" s="939"/>
      <c r="II223" s="939"/>
      <c r="IJ223" s="939"/>
      <c r="IK223" s="939"/>
      <c r="IL223" s="939"/>
      <c r="IM223" s="939"/>
      <c r="IN223" s="939"/>
      <c r="IO223" s="939"/>
      <c r="IP223" s="939"/>
      <c r="IQ223" s="939"/>
      <c r="IR223" s="939"/>
      <c r="IS223" s="939"/>
      <c r="IT223" s="939"/>
      <c r="IU223" s="939"/>
      <c r="IV223" s="939"/>
      <c r="IW223" s="939"/>
      <c r="IX223" s="939"/>
      <c r="IY223" s="939"/>
      <c r="IZ223" s="939"/>
      <c r="JA223" s="939"/>
      <c r="JB223" s="939"/>
      <c r="JC223" s="939"/>
      <c r="JD223" s="939"/>
      <c r="JE223" s="939"/>
      <c r="JF223" s="939"/>
      <c r="JG223" s="939"/>
      <c r="JH223" s="939"/>
      <c r="JI223" s="939"/>
      <c r="JJ223" s="939"/>
      <c r="JK223" s="939"/>
      <c r="JL223" s="939"/>
      <c r="JM223" s="939"/>
      <c r="JN223" s="939"/>
      <c r="JO223" s="939"/>
      <c r="JP223" s="939"/>
      <c r="JQ223" s="939"/>
      <c r="JR223" s="939"/>
      <c r="JS223" s="939"/>
      <c r="JT223" s="939"/>
      <c r="JU223" s="939"/>
      <c r="JV223" s="939"/>
      <c r="JW223" s="939"/>
      <c r="JX223" s="939"/>
      <c r="JY223" s="939"/>
      <c r="JZ223" s="939"/>
      <c r="KA223" s="939"/>
      <c r="KB223" s="939"/>
      <c r="KC223" s="939"/>
      <c r="KD223" s="939"/>
      <c r="KE223" s="939"/>
      <c r="KF223" s="939"/>
      <c r="KG223" s="939"/>
      <c r="KH223" s="939"/>
      <c r="KI223" s="939"/>
      <c r="KJ223" s="939"/>
      <c r="KK223" s="939"/>
      <c r="KL223" s="939"/>
      <c r="KM223" s="939"/>
      <c r="KN223" s="939"/>
      <c r="KO223" s="939"/>
      <c r="KP223" s="939"/>
      <c r="KQ223" s="939"/>
      <c r="KR223" s="939"/>
      <c r="KS223" s="939"/>
      <c r="KT223" s="939"/>
      <c r="KU223" s="939"/>
      <c r="KV223" s="939"/>
      <c r="KW223" s="939"/>
      <c r="KX223" s="939"/>
      <c r="KY223" s="939"/>
      <c r="KZ223" s="939"/>
      <c r="LA223" s="939"/>
      <c r="LB223" s="939"/>
      <c r="LC223" s="939"/>
      <c r="LD223" s="939"/>
      <c r="LE223" s="939"/>
      <c r="LF223" s="939"/>
      <c r="LG223" s="939"/>
      <c r="LH223" s="939"/>
      <c r="LI223" s="939"/>
      <c r="LJ223" s="939"/>
      <c r="LK223" s="939"/>
      <c r="LL223" s="939"/>
      <c r="LM223" s="939"/>
      <c r="LN223" s="939"/>
      <c r="LO223" s="939"/>
      <c r="LP223" s="939"/>
      <c r="LQ223" s="939"/>
      <c r="LR223" s="939"/>
      <c r="LS223" s="939"/>
      <c r="LT223" s="939"/>
      <c r="LU223" s="939"/>
      <c r="LV223" s="939"/>
      <c r="LW223" s="939"/>
      <c r="LX223" s="939"/>
      <c r="LY223" s="939"/>
      <c r="LZ223" s="939"/>
      <c r="MA223" s="939"/>
      <c r="MB223" s="939"/>
      <c r="MC223" s="939"/>
      <c r="MD223" s="939"/>
      <c r="ME223" s="939"/>
      <c r="MF223" s="939"/>
      <c r="MG223" s="939"/>
      <c r="MH223" s="939"/>
      <c r="MI223" s="939"/>
      <c r="MJ223" s="939"/>
      <c r="MK223" s="939"/>
      <c r="ML223" s="939"/>
      <c r="MM223" s="939"/>
      <c r="MN223" s="939"/>
      <c r="MO223" s="939"/>
      <c r="MP223" s="939"/>
      <c r="MQ223" s="939"/>
      <c r="MR223" s="939"/>
      <c r="MS223" s="939"/>
      <c r="MT223" s="939"/>
      <c r="MU223" s="939"/>
      <c r="MV223" s="939"/>
      <c r="MW223" s="939"/>
      <c r="MX223" s="939"/>
      <c r="MY223" s="939"/>
      <c r="MZ223" s="939"/>
      <c r="NA223" s="939"/>
      <c r="NB223" s="939"/>
      <c r="NC223" s="939"/>
      <c r="ND223" s="939"/>
      <c r="NE223" s="939"/>
      <c r="NF223" s="939"/>
      <c r="NG223" s="939"/>
      <c r="NH223" s="939"/>
      <c r="NI223" s="939"/>
      <c r="NJ223" s="939"/>
      <c r="NK223" s="939"/>
      <c r="NL223" s="939"/>
      <c r="NM223" s="939"/>
      <c r="NN223" s="939"/>
    </row>
    <row r="224" spans="1:378" s="926" customFormat="1" ht="18.5" collapsed="1">
      <c r="A224" s="986">
        <v>11</v>
      </c>
      <c r="B224" s="925" t="s">
        <v>1532</v>
      </c>
      <c r="C224" s="1026"/>
      <c r="E224" s="927"/>
      <c r="F224" s="981">
        <f>MIN(F225:F249)</f>
        <v>46174</v>
      </c>
      <c r="G224" s="981">
        <f>MAX(G225:G249)</f>
        <v>46293</v>
      </c>
      <c r="H224" s="928">
        <f>NETWORKDAYS(F224,G224)</f>
        <v>86</v>
      </c>
      <c r="I224" s="929">
        <f>SUMPRODUCT(H225:H249,I225:I249)/SUM(H225:H249)</f>
        <v>0</v>
      </c>
      <c r="J224" s="929">
        <f ca="1">_xlfn.LET(
  _xlpm.s,VALUE($F224),
  _xlpm.e,VALUE($G224),
  IF(OR(_xlpm.s="",_xlpm.e=""),"", IF(_xlpm.e&lt;=_xlpm.s, IF(TODAY()&gt;=_xlpm.e,1,0), MAX(0,MIN(1,(TODAY()-_xlpm.s)/(_xlpm.e-_xlpm.s)))))
)</f>
        <v>0</v>
      </c>
      <c r="K224" s="930">
        <f t="shared" si="67"/>
        <v>86</v>
      </c>
      <c r="L224" s="930"/>
      <c r="M224" s="930"/>
      <c r="N224" s="965"/>
      <c r="O224" s="931"/>
      <c r="P224" s="931"/>
      <c r="Q224" s="931"/>
      <c r="R224" s="931"/>
      <c r="S224" s="931"/>
      <c r="T224" s="931"/>
      <c r="U224" s="931"/>
      <c r="V224" s="931"/>
      <c r="W224" s="931"/>
      <c r="X224" s="931"/>
      <c r="Y224" s="931"/>
      <c r="Z224" s="931"/>
      <c r="AA224" s="931"/>
      <c r="AB224" s="931"/>
      <c r="AC224" s="931"/>
      <c r="AD224" s="931"/>
      <c r="AE224" s="931"/>
      <c r="AF224" s="931"/>
      <c r="AG224" s="931"/>
      <c r="AH224" s="931"/>
      <c r="AI224" s="931"/>
      <c r="AJ224" s="931"/>
      <c r="AK224" s="931"/>
      <c r="AL224" s="931"/>
      <c r="AM224" s="931"/>
      <c r="AN224" s="931"/>
      <c r="AO224" s="931"/>
      <c r="AP224" s="931"/>
      <c r="AQ224" s="931"/>
      <c r="AR224" s="931"/>
      <c r="AS224" s="931"/>
      <c r="AT224" s="931"/>
      <c r="AU224" s="931"/>
      <c r="AV224" s="931"/>
      <c r="AW224" s="931"/>
      <c r="AX224" s="931"/>
      <c r="AY224" s="931"/>
      <c r="AZ224" s="931"/>
      <c r="BA224" s="931"/>
      <c r="BB224" s="931"/>
      <c r="BC224" s="931"/>
      <c r="BD224" s="931"/>
      <c r="BE224" s="931"/>
      <c r="BF224" s="931"/>
      <c r="BG224" s="931"/>
      <c r="BH224" s="931"/>
      <c r="BI224" s="931"/>
      <c r="BJ224" s="931"/>
      <c r="BK224" s="931"/>
      <c r="BL224" s="931"/>
      <c r="BM224" s="931"/>
      <c r="BN224" s="931"/>
      <c r="BO224" s="931"/>
      <c r="BP224" s="931"/>
      <c r="BQ224" s="931"/>
      <c r="BR224" s="931"/>
    </row>
    <row r="225" spans="1:378" s="958" customFormat="1" ht="18.5" hidden="1" outlineLevel="1">
      <c r="A225" s="987" t="str">
        <f t="shared" si="60"/>
        <v>11.1</v>
      </c>
      <c r="B225" s="940" t="s">
        <v>642</v>
      </c>
      <c r="C225" s="1027"/>
      <c r="D225" s="941">
        <v>-10</v>
      </c>
      <c r="E225" s="935"/>
      <c r="F225" s="959">
        <f>F127+D225</f>
        <v>46174</v>
      </c>
      <c r="G225" s="960">
        <f>IF(ISBLANK(F225)," - ",IF(H225=0,F225,WORKDAY.INTL(F225,H225,1,Data!$C$3:$C$57)))</f>
        <v>46175</v>
      </c>
      <c r="H225" s="936">
        <v>1</v>
      </c>
      <c r="I225" s="937">
        <v>0</v>
      </c>
      <c r="J225" s="937">
        <f t="shared" ref="J225:J248" ca="1" si="68">_xlfn.LET(
  _xlpm.s,VALUE($F225),
  _xlpm.e,VALUE($G225),
  IF(OR(_xlpm.s="",_xlpm.e=""),"", IF(_xlpm.e&lt;=_xlpm.s, IF(TODAY()&gt;=_xlpm.e,1,0), MAX(0,MIN(1,(TODAY()-_xlpm.s)/(_xlpm.e-_xlpm.s)))))
)</f>
        <v>0</v>
      </c>
      <c r="K225" s="938">
        <f t="shared" si="67"/>
        <v>2</v>
      </c>
      <c r="L225" s="955"/>
      <c r="M225" s="955"/>
      <c r="N225" s="968"/>
      <c r="O225" s="939"/>
      <c r="P225" s="939"/>
      <c r="Q225" s="939"/>
      <c r="R225" s="939"/>
      <c r="S225" s="939"/>
      <c r="T225" s="939"/>
      <c r="U225" s="939"/>
      <c r="V225" s="939"/>
      <c r="W225" s="939"/>
      <c r="X225" s="939"/>
      <c r="Y225" s="939"/>
      <c r="Z225" s="939"/>
      <c r="AA225" s="939"/>
      <c r="AB225" s="939"/>
      <c r="AC225" s="939"/>
      <c r="AD225" s="939"/>
      <c r="AE225" s="939"/>
      <c r="AF225" s="939"/>
      <c r="AG225" s="939"/>
      <c r="AH225" s="939"/>
      <c r="AI225" s="939"/>
      <c r="AJ225" s="939"/>
      <c r="AK225" s="939"/>
      <c r="AL225" s="939"/>
      <c r="AM225" s="939"/>
      <c r="AN225" s="939"/>
      <c r="AO225" s="939"/>
      <c r="AP225" s="939"/>
      <c r="AQ225" s="939"/>
      <c r="AR225" s="939"/>
      <c r="AS225" s="939"/>
      <c r="AT225" s="939"/>
      <c r="AU225" s="939"/>
      <c r="AV225" s="939"/>
      <c r="AW225" s="939"/>
      <c r="AX225" s="939"/>
      <c r="AY225" s="939"/>
      <c r="AZ225" s="939"/>
      <c r="BA225" s="939"/>
      <c r="BB225" s="939"/>
      <c r="BC225" s="939"/>
      <c r="BD225" s="939"/>
      <c r="BE225" s="939"/>
      <c r="BF225" s="939"/>
      <c r="BG225" s="939"/>
      <c r="BH225" s="939"/>
      <c r="BI225" s="939"/>
      <c r="BJ225" s="939"/>
      <c r="BK225" s="939"/>
      <c r="BL225" s="939"/>
      <c r="BM225" s="939"/>
      <c r="BN225" s="939"/>
      <c r="BO225" s="939"/>
      <c r="BP225" s="939"/>
      <c r="BQ225" s="939"/>
      <c r="BR225" s="939"/>
      <c r="BS225" s="939"/>
      <c r="BT225" s="939"/>
      <c r="BU225" s="939"/>
      <c r="BV225" s="939"/>
      <c r="BW225" s="939"/>
      <c r="BX225" s="939"/>
      <c r="BY225" s="939"/>
      <c r="BZ225" s="939"/>
      <c r="CA225" s="939"/>
      <c r="CB225" s="939"/>
      <c r="CC225" s="939"/>
      <c r="CD225" s="939"/>
      <c r="CE225" s="939"/>
      <c r="CF225" s="939"/>
      <c r="CG225" s="939"/>
      <c r="CH225" s="939"/>
      <c r="CI225" s="939"/>
      <c r="CJ225" s="939"/>
      <c r="CK225" s="939"/>
      <c r="CL225" s="939"/>
      <c r="CM225" s="939"/>
      <c r="CN225" s="939"/>
      <c r="CO225" s="939"/>
      <c r="CP225" s="939"/>
      <c r="CQ225" s="939"/>
      <c r="CR225" s="939"/>
      <c r="CS225" s="939"/>
      <c r="CT225" s="939"/>
      <c r="CU225" s="939"/>
      <c r="CV225" s="939"/>
      <c r="CW225" s="939"/>
      <c r="CX225" s="939"/>
      <c r="CY225" s="939"/>
      <c r="CZ225" s="939"/>
      <c r="DA225" s="939"/>
      <c r="DB225" s="939"/>
      <c r="DC225" s="939"/>
      <c r="DD225" s="939"/>
      <c r="DE225" s="939"/>
      <c r="DF225" s="939"/>
      <c r="DG225" s="939"/>
      <c r="DH225" s="939"/>
      <c r="DI225" s="939"/>
      <c r="DJ225" s="939"/>
      <c r="DK225" s="939"/>
      <c r="DL225" s="939"/>
      <c r="DM225" s="939"/>
      <c r="DN225" s="939"/>
      <c r="DO225" s="939"/>
      <c r="DP225" s="939"/>
      <c r="DQ225" s="939"/>
      <c r="DR225" s="939"/>
      <c r="DS225" s="939"/>
      <c r="DT225" s="939"/>
      <c r="DU225" s="939"/>
      <c r="DV225" s="939"/>
      <c r="DW225" s="939"/>
      <c r="DX225" s="939"/>
      <c r="DY225" s="939"/>
      <c r="DZ225" s="939"/>
      <c r="EA225" s="939"/>
      <c r="EB225" s="939"/>
      <c r="EC225" s="939"/>
      <c r="ED225" s="939"/>
      <c r="EE225" s="939"/>
      <c r="EF225" s="939"/>
      <c r="EG225" s="939"/>
      <c r="EH225" s="939"/>
      <c r="EI225" s="939"/>
      <c r="EJ225" s="939"/>
      <c r="EK225" s="939"/>
      <c r="EL225" s="939"/>
      <c r="EM225" s="939"/>
      <c r="EN225" s="939"/>
      <c r="EO225" s="939"/>
      <c r="EP225" s="939"/>
      <c r="EQ225" s="939"/>
      <c r="ER225" s="939"/>
      <c r="ES225" s="939"/>
      <c r="ET225" s="939"/>
      <c r="EU225" s="939"/>
      <c r="EV225" s="939"/>
      <c r="EW225" s="939"/>
      <c r="EX225" s="939"/>
      <c r="EY225" s="939"/>
      <c r="EZ225" s="939"/>
      <c r="FA225" s="939"/>
      <c r="FB225" s="939"/>
      <c r="FC225" s="939"/>
      <c r="FD225" s="939"/>
      <c r="FE225" s="939"/>
      <c r="FF225" s="939"/>
      <c r="FG225" s="939"/>
      <c r="FH225" s="939"/>
      <c r="FI225" s="939"/>
      <c r="FJ225" s="939"/>
      <c r="FK225" s="939"/>
      <c r="FL225" s="939"/>
      <c r="FM225" s="939"/>
      <c r="FN225" s="939"/>
      <c r="FO225" s="939"/>
      <c r="FP225" s="939"/>
      <c r="FQ225" s="939"/>
      <c r="FR225" s="939"/>
      <c r="FS225" s="939"/>
      <c r="FT225" s="939"/>
      <c r="FU225" s="939"/>
      <c r="FV225" s="939"/>
      <c r="FW225" s="939"/>
      <c r="FX225" s="939"/>
      <c r="FY225" s="939"/>
      <c r="FZ225" s="939"/>
      <c r="GA225" s="939"/>
      <c r="GB225" s="939"/>
      <c r="GC225" s="939"/>
      <c r="GD225" s="939"/>
      <c r="GE225" s="939"/>
      <c r="GF225" s="939"/>
      <c r="GG225" s="939"/>
      <c r="GH225" s="939"/>
      <c r="GI225" s="939"/>
      <c r="GJ225" s="939"/>
      <c r="GK225" s="939"/>
      <c r="GL225" s="939"/>
      <c r="GM225" s="939"/>
      <c r="GN225" s="939"/>
      <c r="GO225" s="939"/>
      <c r="GP225" s="939"/>
      <c r="GQ225" s="939"/>
      <c r="GR225" s="939"/>
      <c r="GS225" s="939"/>
      <c r="GT225" s="939"/>
      <c r="GU225" s="939"/>
      <c r="GV225" s="939"/>
      <c r="GW225" s="939"/>
      <c r="GX225" s="939"/>
      <c r="GY225" s="939"/>
      <c r="GZ225" s="939"/>
      <c r="HA225" s="939"/>
      <c r="HB225" s="939"/>
      <c r="HC225" s="939"/>
      <c r="HD225" s="939"/>
      <c r="HE225" s="939"/>
      <c r="HF225" s="939"/>
      <c r="HG225" s="939"/>
      <c r="HH225" s="939"/>
      <c r="HI225" s="939"/>
      <c r="HJ225" s="939"/>
      <c r="HK225" s="939"/>
      <c r="HL225" s="939"/>
      <c r="HM225" s="939"/>
      <c r="HN225" s="939"/>
      <c r="HO225" s="939"/>
      <c r="HP225" s="939"/>
      <c r="HQ225" s="939"/>
      <c r="HR225" s="939"/>
      <c r="HS225" s="939"/>
      <c r="HT225" s="939"/>
      <c r="HU225" s="939"/>
      <c r="HV225" s="939"/>
      <c r="HW225" s="939"/>
      <c r="HX225" s="939"/>
      <c r="HY225" s="939"/>
      <c r="HZ225" s="939"/>
      <c r="IA225" s="939"/>
      <c r="IB225" s="939"/>
      <c r="IC225" s="939"/>
      <c r="ID225" s="939"/>
      <c r="IE225" s="939"/>
      <c r="IF225" s="939"/>
      <c r="IG225" s="939"/>
      <c r="IH225" s="939"/>
      <c r="II225" s="939"/>
      <c r="IJ225" s="939"/>
      <c r="IK225" s="939"/>
      <c r="IL225" s="939"/>
      <c r="IM225" s="939"/>
      <c r="IN225" s="939"/>
      <c r="IO225" s="939"/>
      <c r="IP225" s="939"/>
      <c r="IQ225" s="939"/>
      <c r="IR225" s="939"/>
      <c r="IS225" s="939"/>
      <c r="IT225" s="939"/>
      <c r="IU225" s="939"/>
      <c r="IV225" s="939"/>
      <c r="IW225" s="939"/>
      <c r="IX225" s="939"/>
      <c r="IY225" s="939"/>
      <c r="IZ225" s="939"/>
      <c r="JA225" s="939"/>
      <c r="JB225" s="939"/>
      <c r="JC225" s="939"/>
      <c r="JD225" s="939"/>
      <c r="JE225" s="939"/>
      <c r="JF225" s="939"/>
      <c r="JG225" s="939"/>
      <c r="JH225" s="939"/>
      <c r="JI225" s="939"/>
      <c r="JJ225" s="939"/>
      <c r="JK225" s="939"/>
      <c r="JL225" s="939"/>
      <c r="JM225" s="939"/>
      <c r="JN225" s="939"/>
      <c r="JO225" s="939"/>
      <c r="JP225" s="939"/>
      <c r="JQ225" s="939"/>
      <c r="JR225" s="939"/>
      <c r="JS225" s="939"/>
      <c r="JT225" s="939"/>
      <c r="JU225" s="939"/>
      <c r="JV225" s="939"/>
      <c r="JW225" s="939"/>
      <c r="JX225" s="939"/>
      <c r="JY225" s="939"/>
      <c r="JZ225" s="939"/>
      <c r="KA225" s="939"/>
      <c r="KB225" s="939"/>
      <c r="KC225" s="939"/>
      <c r="KD225" s="939"/>
      <c r="KE225" s="939"/>
      <c r="KF225" s="939"/>
      <c r="KG225" s="939"/>
      <c r="KH225" s="939"/>
      <c r="KI225" s="939"/>
      <c r="KJ225" s="939"/>
      <c r="KK225" s="939"/>
      <c r="KL225" s="939"/>
      <c r="KM225" s="939"/>
      <c r="KN225" s="939"/>
      <c r="KO225" s="939"/>
      <c r="KP225" s="939"/>
      <c r="KQ225" s="939"/>
      <c r="KR225" s="939"/>
      <c r="KS225" s="939"/>
      <c r="KT225" s="939"/>
      <c r="KU225" s="939"/>
      <c r="KV225" s="939"/>
      <c r="KW225" s="939"/>
      <c r="KX225" s="939"/>
      <c r="KY225" s="939"/>
      <c r="KZ225" s="939"/>
      <c r="LA225" s="939"/>
      <c r="LB225" s="939"/>
      <c r="LC225" s="939"/>
      <c r="LD225" s="939"/>
      <c r="LE225" s="939"/>
      <c r="LF225" s="939"/>
      <c r="LG225" s="939"/>
      <c r="LH225" s="939"/>
      <c r="LI225" s="939"/>
      <c r="LJ225" s="939"/>
      <c r="LK225" s="939"/>
      <c r="LL225" s="939"/>
      <c r="LM225" s="939"/>
      <c r="LN225" s="939"/>
      <c r="LO225" s="939"/>
      <c r="LP225" s="939"/>
      <c r="LQ225" s="939"/>
      <c r="LR225" s="939"/>
      <c r="LS225" s="939"/>
      <c r="LT225" s="939"/>
      <c r="LU225" s="939"/>
      <c r="LV225" s="939"/>
      <c r="LW225" s="939"/>
      <c r="LX225" s="939"/>
      <c r="LY225" s="939"/>
      <c r="LZ225" s="939"/>
      <c r="MA225" s="939"/>
      <c r="MB225" s="939"/>
      <c r="MC225" s="939"/>
      <c r="MD225" s="939"/>
      <c r="ME225" s="939"/>
      <c r="MF225" s="939"/>
      <c r="MG225" s="939"/>
      <c r="MH225" s="939"/>
      <c r="MI225" s="939"/>
      <c r="MJ225" s="939"/>
      <c r="MK225" s="939"/>
      <c r="ML225" s="939"/>
      <c r="MM225" s="939"/>
      <c r="MN225" s="939"/>
      <c r="MO225" s="939"/>
      <c r="MP225" s="939"/>
      <c r="MQ225" s="939"/>
      <c r="MR225" s="939"/>
      <c r="MS225" s="939"/>
      <c r="MT225" s="939"/>
      <c r="MU225" s="939"/>
      <c r="MV225" s="939"/>
      <c r="MW225" s="939"/>
      <c r="MX225" s="939"/>
      <c r="MY225" s="939"/>
      <c r="MZ225" s="939"/>
      <c r="NA225" s="939"/>
      <c r="NB225" s="939"/>
      <c r="NC225" s="939"/>
      <c r="ND225" s="939"/>
      <c r="NE225" s="939"/>
      <c r="NF225" s="939"/>
      <c r="NG225" s="939"/>
      <c r="NH225" s="939"/>
      <c r="NI225" s="939"/>
      <c r="NJ225" s="939"/>
      <c r="NK225" s="939"/>
      <c r="NL225" s="939"/>
      <c r="NM225" s="939"/>
      <c r="NN225" s="939"/>
    </row>
    <row r="226" spans="1:378" s="958" customFormat="1" ht="18.5" hidden="1" outlineLevel="1">
      <c r="A226" s="987" t="str">
        <f t="shared" si="60"/>
        <v>11.2</v>
      </c>
      <c r="B226" s="940" t="s">
        <v>1533</v>
      </c>
      <c r="C226" s="1027"/>
      <c r="D226" s="941"/>
      <c r="E226" s="935"/>
      <c r="F226" s="959">
        <f>G225</f>
        <v>46175</v>
      </c>
      <c r="G226" s="960">
        <f>IF(ISBLANK(F226)," - ",IF(H226=0,F226,WORKDAY.INTL(F226,H226,1,Data!$C$3:$C$57)))</f>
        <v>46178</v>
      </c>
      <c r="H226" s="936">
        <v>3</v>
      </c>
      <c r="I226" s="937">
        <v>0</v>
      </c>
      <c r="J226" s="937">
        <f t="shared" ca="1" si="68"/>
        <v>0</v>
      </c>
      <c r="K226" s="938"/>
      <c r="L226" s="955"/>
      <c r="M226" s="955"/>
      <c r="N226" s="968"/>
      <c r="O226" s="939"/>
      <c r="P226" s="939"/>
      <c r="Q226" s="939"/>
      <c r="R226" s="939"/>
      <c r="S226" s="939"/>
      <c r="T226" s="939"/>
      <c r="U226" s="939"/>
      <c r="V226" s="939"/>
      <c r="W226" s="939"/>
      <c r="X226" s="939"/>
      <c r="Y226" s="939"/>
      <c r="Z226" s="939"/>
      <c r="AA226" s="939"/>
      <c r="AB226" s="939"/>
      <c r="AC226" s="939"/>
      <c r="AD226" s="939"/>
      <c r="AE226" s="939"/>
      <c r="AF226" s="939"/>
      <c r="AG226" s="939"/>
      <c r="AH226" s="939"/>
      <c r="AI226" s="939"/>
      <c r="AJ226" s="939"/>
      <c r="AK226" s="939"/>
      <c r="AL226" s="939"/>
      <c r="AM226" s="939"/>
      <c r="AN226" s="939"/>
      <c r="AO226" s="939"/>
      <c r="AP226" s="939"/>
      <c r="AQ226" s="939"/>
      <c r="AR226" s="939"/>
      <c r="AS226" s="939"/>
      <c r="AT226" s="939"/>
      <c r="AU226" s="939"/>
      <c r="AV226" s="939"/>
      <c r="AW226" s="939"/>
      <c r="AX226" s="939"/>
      <c r="AY226" s="939"/>
      <c r="AZ226" s="939"/>
      <c r="BA226" s="939"/>
      <c r="BB226" s="939"/>
      <c r="BC226" s="939"/>
      <c r="BD226" s="939"/>
      <c r="BE226" s="939"/>
      <c r="BF226" s="939"/>
      <c r="BG226" s="939"/>
      <c r="BH226" s="939"/>
      <c r="BI226" s="939"/>
      <c r="BJ226" s="939"/>
      <c r="BK226" s="939"/>
      <c r="BL226" s="939"/>
      <c r="BM226" s="939"/>
      <c r="BN226" s="939"/>
      <c r="BO226" s="939"/>
      <c r="BP226" s="939"/>
      <c r="BQ226" s="939"/>
      <c r="BR226" s="939"/>
      <c r="BS226" s="939"/>
      <c r="BT226" s="939"/>
      <c r="BU226" s="939"/>
      <c r="BV226" s="939"/>
      <c r="BW226" s="939"/>
      <c r="BX226" s="939"/>
      <c r="BY226" s="939"/>
      <c r="BZ226" s="939"/>
      <c r="CA226" s="939"/>
      <c r="CB226" s="939"/>
      <c r="CC226" s="939"/>
      <c r="CD226" s="939"/>
      <c r="CE226" s="939"/>
      <c r="CF226" s="939"/>
      <c r="CG226" s="939"/>
      <c r="CH226" s="939"/>
      <c r="CI226" s="939"/>
      <c r="CJ226" s="939"/>
      <c r="CK226" s="939"/>
      <c r="CL226" s="939"/>
      <c r="CM226" s="939"/>
      <c r="CN226" s="939"/>
      <c r="CO226" s="939"/>
      <c r="CP226" s="939"/>
      <c r="CQ226" s="939"/>
      <c r="CR226" s="939"/>
      <c r="CS226" s="939"/>
      <c r="CT226" s="939"/>
      <c r="CU226" s="939"/>
      <c r="CV226" s="939"/>
      <c r="CW226" s="939"/>
      <c r="CX226" s="939"/>
      <c r="CY226" s="939"/>
      <c r="CZ226" s="939"/>
      <c r="DA226" s="939"/>
      <c r="DB226" s="939"/>
      <c r="DC226" s="939"/>
      <c r="DD226" s="939"/>
      <c r="DE226" s="939"/>
      <c r="DF226" s="939"/>
      <c r="DG226" s="939"/>
      <c r="DH226" s="939"/>
      <c r="DI226" s="939"/>
      <c r="DJ226" s="939"/>
      <c r="DK226" s="939"/>
      <c r="DL226" s="939"/>
      <c r="DM226" s="939"/>
      <c r="DN226" s="939"/>
      <c r="DO226" s="939"/>
      <c r="DP226" s="939"/>
      <c r="DQ226" s="939"/>
      <c r="DR226" s="939"/>
      <c r="DS226" s="939"/>
      <c r="DT226" s="939"/>
      <c r="DU226" s="939"/>
      <c r="DV226" s="939"/>
      <c r="DW226" s="939"/>
      <c r="DX226" s="939"/>
      <c r="DY226" s="939"/>
      <c r="DZ226" s="939"/>
      <c r="EA226" s="939"/>
      <c r="EB226" s="939"/>
      <c r="EC226" s="939"/>
      <c r="ED226" s="939"/>
      <c r="EE226" s="939"/>
      <c r="EF226" s="939"/>
      <c r="EG226" s="939"/>
      <c r="EH226" s="939"/>
      <c r="EI226" s="939"/>
      <c r="EJ226" s="939"/>
      <c r="EK226" s="939"/>
      <c r="EL226" s="939"/>
      <c r="EM226" s="939"/>
      <c r="EN226" s="939"/>
      <c r="EO226" s="939"/>
      <c r="EP226" s="939"/>
      <c r="EQ226" s="939"/>
      <c r="ER226" s="939"/>
      <c r="ES226" s="939"/>
      <c r="ET226" s="939"/>
      <c r="EU226" s="939"/>
      <c r="EV226" s="939"/>
      <c r="EW226" s="939"/>
      <c r="EX226" s="939"/>
      <c r="EY226" s="939"/>
      <c r="EZ226" s="939"/>
      <c r="FA226" s="939"/>
      <c r="FB226" s="939"/>
      <c r="FC226" s="939"/>
      <c r="FD226" s="939"/>
      <c r="FE226" s="939"/>
      <c r="FF226" s="939"/>
      <c r="FG226" s="939"/>
      <c r="FH226" s="939"/>
      <c r="FI226" s="939"/>
      <c r="FJ226" s="939"/>
      <c r="FK226" s="939"/>
      <c r="FL226" s="939"/>
      <c r="FM226" s="939"/>
      <c r="FN226" s="939"/>
      <c r="FO226" s="939"/>
      <c r="FP226" s="939"/>
      <c r="FQ226" s="939"/>
      <c r="FR226" s="939"/>
      <c r="FS226" s="939"/>
      <c r="FT226" s="939"/>
      <c r="FU226" s="939"/>
      <c r="FV226" s="939"/>
      <c r="FW226" s="939"/>
      <c r="FX226" s="939"/>
      <c r="FY226" s="939"/>
      <c r="FZ226" s="939"/>
      <c r="GA226" s="939"/>
      <c r="GB226" s="939"/>
      <c r="GC226" s="939"/>
      <c r="GD226" s="939"/>
      <c r="GE226" s="939"/>
      <c r="GF226" s="939"/>
      <c r="GG226" s="939"/>
      <c r="GH226" s="939"/>
      <c r="GI226" s="939"/>
      <c r="GJ226" s="939"/>
      <c r="GK226" s="939"/>
      <c r="GL226" s="939"/>
      <c r="GM226" s="939"/>
      <c r="GN226" s="939"/>
      <c r="GO226" s="939"/>
      <c r="GP226" s="939"/>
      <c r="GQ226" s="939"/>
      <c r="GR226" s="939"/>
      <c r="GS226" s="939"/>
      <c r="GT226" s="939"/>
      <c r="GU226" s="939"/>
      <c r="GV226" s="939"/>
      <c r="GW226" s="939"/>
      <c r="GX226" s="939"/>
      <c r="GY226" s="939"/>
      <c r="GZ226" s="939"/>
      <c r="HA226" s="939"/>
      <c r="HB226" s="939"/>
      <c r="HC226" s="939"/>
      <c r="HD226" s="939"/>
      <c r="HE226" s="939"/>
      <c r="HF226" s="939"/>
      <c r="HG226" s="939"/>
      <c r="HH226" s="939"/>
      <c r="HI226" s="939"/>
      <c r="HJ226" s="939"/>
      <c r="HK226" s="939"/>
      <c r="HL226" s="939"/>
      <c r="HM226" s="939"/>
      <c r="HN226" s="939"/>
      <c r="HO226" s="939"/>
      <c r="HP226" s="939"/>
      <c r="HQ226" s="939"/>
      <c r="HR226" s="939"/>
      <c r="HS226" s="939"/>
      <c r="HT226" s="939"/>
      <c r="HU226" s="939"/>
      <c r="HV226" s="939"/>
      <c r="HW226" s="939"/>
      <c r="HX226" s="939"/>
      <c r="HY226" s="939"/>
      <c r="HZ226" s="939"/>
      <c r="IA226" s="939"/>
      <c r="IB226" s="939"/>
      <c r="IC226" s="939"/>
      <c r="ID226" s="939"/>
      <c r="IE226" s="939"/>
      <c r="IF226" s="939"/>
      <c r="IG226" s="939"/>
      <c r="IH226" s="939"/>
      <c r="II226" s="939"/>
      <c r="IJ226" s="939"/>
      <c r="IK226" s="939"/>
      <c r="IL226" s="939"/>
      <c r="IM226" s="939"/>
      <c r="IN226" s="939"/>
      <c r="IO226" s="939"/>
      <c r="IP226" s="939"/>
      <c r="IQ226" s="939"/>
      <c r="IR226" s="939"/>
      <c r="IS226" s="939"/>
      <c r="IT226" s="939"/>
      <c r="IU226" s="939"/>
      <c r="IV226" s="939"/>
      <c r="IW226" s="939"/>
      <c r="IX226" s="939"/>
      <c r="IY226" s="939"/>
      <c r="IZ226" s="939"/>
      <c r="JA226" s="939"/>
      <c r="JB226" s="939"/>
      <c r="JC226" s="939"/>
      <c r="JD226" s="939"/>
      <c r="JE226" s="939"/>
      <c r="JF226" s="939"/>
      <c r="JG226" s="939"/>
      <c r="JH226" s="939"/>
      <c r="JI226" s="939"/>
      <c r="JJ226" s="939"/>
      <c r="JK226" s="939"/>
      <c r="JL226" s="939"/>
      <c r="JM226" s="939"/>
      <c r="JN226" s="939"/>
      <c r="JO226" s="939"/>
      <c r="JP226" s="939"/>
      <c r="JQ226" s="939"/>
      <c r="JR226" s="939"/>
      <c r="JS226" s="939"/>
      <c r="JT226" s="939"/>
      <c r="JU226" s="939"/>
      <c r="JV226" s="939"/>
      <c r="JW226" s="939"/>
      <c r="JX226" s="939"/>
      <c r="JY226" s="939"/>
      <c r="JZ226" s="939"/>
      <c r="KA226" s="939"/>
      <c r="KB226" s="939"/>
      <c r="KC226" s="939"/>
      <c r="KD226" s="939"/>
      <c r="KE226" s="939"/>
      <c r="KF226" s="939"/>
      <c r="KG226" s="939"/>
      <c r="KH226" s="939"/>
      <c r="KI226" s="939"/>
      <c r="KJ226" s="939"/>
      <c r="KK226" s="939"/>
      <c r="KL226" s="939"/>
      <c r="KM226" s="939"/>
      <c r="KN226" s="939"/>
      <c r="KO226" s="939"/>
      <c r="KP226" s="939"/>
      <c r="KQ226" s="939"/>
      <c r="KR226" s="939"/>
      <c r="KS226" s="939"/>
      <c r="KT226" s="939"/>
      <c r="KU226" s="939"/>
      <c r="KV226" s="939"/>
      <c r="KW226" s="939"/>
      <c r="KX226" s="939"/>
      <c r="KY226" s="939"/>
      <c r="KZ226" s="939"/>
      <c r="LA226" s="939"/>
      <c r="LB226" s="939"/>
      <c r="LC226" s="939"/>
      <c r="LD226" s="939"/>
      <c r="LE226" s="939"/>
      <c r="LF226" s="939"/>
      <c r="LG226" s="939"/>
      <c r="LH226" s="939"/>
      <c r="LI226" s="939"/>
      <c r="LJ226" s="939"/>
      <c r="LK226" s="939"/>
      <c r="LL226" s="939"/>
      <c r="LM226" s="939"/>
      <c r="LN226" s="939"/>
      <c r="LO226" s="939"/>
      <c r="LP226" s="939"/>
      <c r="LQ226" s="939"/>
      <c r="LR226" s="939"/>
      <c r="LS226" s="939"/>
      <c r="LT226" s="939"/>
      <c r="LU226" s="939"/>
      <c r="LV226" s="939"/>
      <c r="LW226" s="939"/>
      <c r="LX226" s="939"/>
      <c r="LY226" s="939"/>
      <c r="LZ226" s="939"/>
      <c r="MA226" s="939"/>
      <c r="MB226" s="939"/>
      <c r="MC226" s="939"/>
      <c r="MD226" s="939"/>
      <c r="ME226" s="939"/>
      <c r="MF226" s="939"/>
      <c r="MG226" s="939"/>
      <c r="MH226" s="939"/>
      <c r="MI226" s="939"/>
      <c r="MJ226" s="939"/>
      <c r="MK226" s="939"/>
      <c r="ML226" s="939"/>
      <c r="MM226" s="939"/>
      <c r="MN226" s="939"/>
      <c r="MO226" s="939"/>
      <c r="MP226" s="939"/>
      <c r="MQ226" s="939"/>
      <c r="MR226" s="939"/>
      <c r="MS226" s="939"/>
      <c r="MT226" s="939"/>
      <c r="MU226" s="939"/>
      <c r="MV226" s="939"/>
      <c r="MW226" s="939"/>
      <c r="MX226" s="939"/>
      <c r="MY226" s="939"/>
      <c r="MZ226" s="939"/>
      <c r="NA226" s="939"/>
      <c r="NB226" s="939"/>
      <c r="NC226" s="939"/>
      <c r="ND226" s="939"/>
      <c r="NE226" s="939"/>
      <c r="NF226" s="939"/>
      <c r="NG226" s="939"/>
      <c r="NH226" s="939"/>
      <c r="NI226" s="939"/>
      <c r="NJ226" s="939"/>
      <c r="NK226" s="939"/>
      <c r="NL226" s="939"/>
      <c r="NM226" s="939"/>
      <c r="NN226" s="939"/>
    </row>
    <row r="227" spans="1:378" s="958" customFormat="1" ht="18.5" hidden="1" outlineLevel="1">
      <c r="A227" s="987" t="str">
        <f t="shared" si="60"/>
        <v>11.3</v>
      </c>
      <c r="B227" s="940" t="s">
        <v>1534</v>
      </c>
      <c r="C227" s="1027"/>
      <c r="D227" s="941"/>
      <c r="E227" s="935"/>
      <c r="F227" s="959">
        <f>G226</f>
        <v>46178</v>
      </c>
      <c r="G227" s="960">
        <f>IF(ISBLANK(F227)," - ",IF(H227=0,F227,WORKDAY.INTL(F227,H227,1,Data!$C$3:$C$57)))</f>
        <v>46183</v>
      </c>
      <c r="H227" s="936">
        <v>3</v>
      </c>
      <c r="I227" s="937">
        <v>0</v>
      </c>
      <c r="J227" s="937">
        <f t="shared" ca="1" si="68"/>
        <v>0</v>
      </c>
      <c r="K227" s="938"/>
      <c r="L227" s="955"/>
      <c r="M227" s="955"/>
      <c r="N227" s="968"/>
      <c r="O227" s="939"/>
      <c r="P227" s="939"/>
      <c r="Q227" s="939"/>
      <c r="R227" s="939"/>
      <c r="S227" s="939"/>
      <c r="T227" s="939"/>
      <c r="U227" s="939"/>
      <c r="V227" s="939"/>
      <c r="W227" s="939"/>
      <c r="X227" s="939"/>
      <c r="Y227" s="939"/>
      <c r="Z227" s="939"/>
      <c r="AA227" s="939"/>
      <c r="AB227" s="939"/>
      <c r="AC227" s="939"/>
      <c r="AD227" s="939"/>
      <c r="AE227" s="939"/>
      <c r="AF227" s="939"/>
      <c r="AG227" s="939"/>
      <c r="AH227" s="939"/>
      <c r="AI227" s="939"/>
      <c r="AJ227" s="939"/>
      <c r="AK227" s="939"/>
      <c r="AL227" s="939"/>
      <c r="AM227" s="939"/>
      <c r="AN227" s="939"/>
      <c r="AO227" s="939"/>
      <c r="AP227" s="939"/>
      <c r="AQ227" s="939"/>
      <c r="AR227" s="939"/>
      <c r="AS227" s="939"/>
      <c r="AT227" s="939"/>
      <c r="AU227" s="939"/>
      <c r="AV227" s="939"/>
      <c r="AW227" s="939"/>
      <c r="AX227" s="939"/>
      <c r="AY227" s="939"/>
      <c r="AZ227" s="939"/>
      <c r="BA227" s="939"/>
      <c r="BB227" s="939"/>
      <c r="BC227" s="939"/>
      <c r="BD227" s="939"/>
      <c r="BE227" s="939"/>
      <c r="BF227" s="939"/>
      <c r="BG227" s="939"/>
      <c r="BH227" s="939"/>
      <c r="BI227" s="939"/>
      <c r="BJ227" s="939"/>
      <c r="BK227" s="939"/>
      <c r="BL227" s="939"/>
      <c r="BM227" s="939"/>
      <c r="BN227" s="939"/>
      <c r="BO227" s="939"/>
      <c r="BP227" s="939"/>
      <c r="BQ227" s="939"/>
      <c r="BR227" s="939"/>
      <c r="BS227" s="939"/>
      <c r="BT227" s="939"/>
      <c r="BU227" s="939"/>
      <c r="BV227" s="939"/>
      <c r="BW227" s="939"/>
      <c r="BX227" s="939"/>
      <c r="BY227" s="939"/>
      <c r="BZ227" s="939"/>
      <c r="CA227" s="939"/>
      <c r="CB227" s="939"/>
      <c r="CC227" s="939"/>
      <c r="CD227" s="939"/>
      <c r="CE227" s="939"/>
      <c r="CF227" s="939"/>
      <c r="CG227" s="939"/>
      <c r="CH227" s="939"/>
      <c r="CI227" s="939"/>
      <c r="CJ227" s="939"/>
      <c r="CK227" s="939"/>
      <c r="CL227" s="939"/>
      <c r="CM227" s="939"/>
      <c r="CN227" s="939"/>
      <c r="CO227" s="939"/>
      <c r="CP227" s="939"/>
      <c r="CQ227" s="939"/>
      <c r="CR227" s="939"/>
      <c r="CS227" s="939"/>
      <c r="CT227" s="939"/>
      <c r="CU227" s="939"/>
      <c r="CV227" s="939"/>
      <c r="CW227" s="939"/>
      <c r="CX227" s="939"/>
      <c r="CY227" s="939"/>
      <c r="CZ227" s="939"/>
      <c r="DA227" s="939"/>
      <c r="DB227" s="939"/>
      <c r="DC227" s="939"/>
      <c r="DD227" s="939"/>
      <c r="DE227" s="939"/>
      <c r="DF227" s="939"/>
      <c r="DG227" s="939"/>
      <c r="DH227" s="939"/>
      <c r="DI227" s="939"/>
      <c r="DJ227" s="939"/>
      <c r="DK227" s="939"/>
      <c r="DL227" s="939"/>
      <c r="DM227" s="939"/>
      <c r="DN227" s="939"/>
      <c r="DO227" s="939"/>
      <c r="DP227" s="939"/>
      <c r="DQ227" s="939"/>
      <c r="DR227" s="939"/>
      <c r="DS227" s="939"/>
      <c r="DT227" s="939"/>
      <c r="DU227" s="939"/>
      <c r="DV227" s="939"/>
      <c r="DW227" s="939"/>
      <c r="DX227" s="939"/>
      <c r="DY227" s="939"/>
      <c r="DZ227" s="939"/>
      <c r="EA227" s="939"/>
      <c r="EB227" s="939"/>
      <c r="EC227" s="939"/>
      <c r="ED227" s="939"/>
      <c r="EE227" s="939"/>
      <c r="EF227" s="939"/>
      <c r="EG227" s="939"/>
      <c r="EH227" s="939"/>
      <c r="EI227" s="939"/>
      <c r="EJ227" s="939"/>
      <c r="EK227" s="939"/>
      <c r="EL227" s="939"/>
      <c r="EM227" s="939"/>
      <c r="EN227" s="939"/>
      <c r="EO227" s="939"/>
      <c r="EP227" s="939"/>
      <c r="EQ227" s="939"/>
      <c r="ER227" s="939"/>
      <c r="ES227" s="939"/>
      <c r="ET227" s="939"/>
      <c r="EU227" s="939"/>
      <c r="EV227" s="939"/>
      <c r="EW227" s="939"/>
      <c r="EX227" s="939"/>
      <c r="EY227" s="939"/>
      <c r="EZ227" s="939"/>
      <c r="FA227" s="939"/>
      <c r="FB227" s="939"/>
      <c r="FC227" s="939"/>
      <c r="FD227" s="939"/>
      <c r="FE227" s="939"/>
      <c r="FF227" s="939"/>
      <c r="FG227" s="939"/>
      <c r="FH227" s="939"/>
      <c r="FI227" s="939"/>
      <c r="FJ227" s="939"/>
      <c r="FK227" s="939"/>
      <c r="FL227" s="939"/>
      <c r="FM227" s="939"/>
      <c r="FN227" s="939"/>
      <c r="FO227" s="939"/>
      <c r="FP227" s="939"/>
      <c r="FQ227" s="939"/>
      <c r="FR227" s="939"/>
      <c r="FS227" s="939"/>
      <c r="FT227" s="939"/>
      <c r="FU227" s="939"/>
      <c r="FV227" s="939"/>
      <c r="FW227" s="939"/>
      <c r="FX227" s="939"/>
      <c r="FY227" s="939"/>
      <c r="FZ227" s="939"/>
      <c r="GA227" s="939"/>
      <c r="GB227" s="939"/>
      <c r="GC227" s="939"/>
      <c r="GD227" s="939"/>
      <c r="GE227" s="939"/>
      <c r="GF227" s="939"/>
      <c r="GG227" s="939"/>
      <c r="GH227" s="939"/>
      <c r="GI227" s="939"/>
      <c r="GJ227" s="939"/>
      <c r="GK227" s="939"/>
      <c r="GL227" s="939"/>
      <c r="GM227" s="939"/>
      <c r="GN227" s="939"/>
      <c r="GO227" s="939"/>
      <c r="GP227" s="939"/>
      <c r="GQ227" s="939"/>
      <c r="GR227" s="939"/>
      <c r="GS227" s="939"/>
      <c r="GT227" s="939"/>
      <c r="GU227" s="939"/>
      <c r="GV227" s="939"/>
      <c r="GW227" s="939"/>
      <c r="GX227" s="939"/>
      <c r="GY227" s="939"/>
      <c r="GZ227" s="939"/>
      <c r="HA227" s="939"/>
      <c r="HB227" s="939"/>
      <c r="HC227" s="939"/>
      <c r="HD227" s="939"/>
      <c r="HE227" s="939"/>
      <c r="HF227" s="939"/>
      <c r="HG227" s="939"/>
      <c r="HH227" s="939"/>
      <c r="HI227" s="939"/>
      <c r="HJ227" s="939"/>
      <c r="HK227" s="939"/>
      <c r="HL227" s="939"/>
      <c r="HM227" s="939"/>
      <c r="HN227" s="939"/>
      <c r="HO227" s="939"/>
      <c r="HP227" s="939"/>
      <c r="HQ227" s="939"/>
      <c r="HR227" s="939"/>
      <c r="HS227" s="939"/>
      <c r="HT227" s="939"/>
      <c r="HU227" s="939"/>
      <c r="HV227" s="939"/>
      <c r="HW227" s="939"/>
      <c r="HX227" s="939"/>
      <c r="HY227" s="939"/>
      <c r="HZ227" s="939"/>
      <c r="IA227" s="939"/>
      <c r="IB227" s="939"/>
      <c r="IC227" s="939"/>
      <c r="ID227" s="939"/>
      <c r="IE227" s="939"/>
      <c r="IF227" s="939"/>
      <c r="IG227" s="939"/>
      <c r="IH227" s="939"/>
      <c r="II227" s="939"/>
      <c r="IJ227" s="939"/>
      <c r="IK227" s="939"/>
      <c r="IL227" s="939"/>
      <c r="IM227" s="939"/>
      <c r="IN227" s="939"/>
      <c r="IO227" s="939"/>
      <c r="IP227" s="939"/>
      <c r="IQ227" s="939"/>
      <c r="IR227" s="939"/>
      <c r="IS227" s="939"/>
      <c r="IT227" s="939"/>
      <c r="IU227" s="939"/>
      <c r="IV227" s="939"/>
      <c r="IW227" s="939"/>
      <c r="IX227" s="939"/>
      <c r="IY227" s="939"/>
      <c r="IZ227" s="939"/>
      <c r="JA227" s="939"/>
      <c r="JB227" s="939"/>
      <c r="JC227" s="939"/>
      <c r="JD227" s="939"/>
      <c r="JE227" s="939"/>
      <c r="JF227" s="939"/>
      <c r="JG227" s="939"/>
      <c r="JH227" s="939"/>
      <c r="JI227" s="939"/>
      <c r="JJ227" s="939"/>
      <c r="JK227" s="939"/>
      <c r="JL227" s="939"/>
      <c r="JM227" s="939"/>
      <c r="JN227" s="939"/>
      <c r="JO227" s="939"/>
      <c r="JP227" s="939"/>
      <c r="JQ227" s="939"/>
      <c r="JR227" s="939"/>
      <c r="JS227" s="939"/>
      <c r="JT227" s="939"/>
      <c r="JU227" s="939"/>
      <c r="JV227" s="939"/>
      <c r="JW227" s="939"/>
      <c r="JX227" s="939"/>
      <c r="JY227" s="939"/>
      <c r="JZ227" s="939"/>
      <c r="KA227" s="939"/>
      <c r="KB227" s="939"/>
      <c r="KC227" s="939"/>
      <c r="KD227" s="939"/>
      <c r="KE227" s="939"/>
      <c r="KF227" s="939"/>
      <c r="KG227" s="939"/>
      <c r="KH227" s="939"/>
      <c r="KI227" s="939"/>
      <c r="KJ227" s="939"/>
      <c r="KK227" s="939"/>
      <c r="KL227" s="939"/>
      <c r="KM227" s="939"/>
      <c r="KN227" s="939"/>
      <c r="KO227" s="939"/>
      <c r="KP227" s="939"/>
      <c r="KQ227" s="939"/>
      <c r="KR227" s="939"/>
      <c r="KS227" s="939"/>
      <c r="KT227" s="939"/>
      <c r="KU227" s="939"/>
      <c r="KV227" s="939"/>
      <c r="KW227" s="939"/>
      <c r="KX227" s="939"/>
      <c r="KY227" s="939"/>
      <c r="KZ227" s="939"/>
      <c r="LA227" s="939"/>
      <c r="LB227" s="939"/>
      <c r="LC227" s="939"/>
      <c r="LD227" s="939"/>
      <c r="LE227" s="939"/>
      <c r="LF227" s="939"/>
      <c r="LG227" s="939"/>
      <c r="LH227" s="939"/>
      <c r="LI227" s="939"/>
      <c r="LJ227" s="939"/>
      <c r="LK227" s="939"/>
      <c r="LL227" s="939"/>
      <c r="LM227" s="939"/>
      <c r="LN227" s="939"/>
      <c r="LO227" s="939"/>
      <c r="LP227" s="939"/>
      <c r="LQ227" s="939"/>
      <c r="LR227" s="939"/>
      <c r="LS227" s="939"/>
      <c r="LT227" s="939"/>
      <c r="LU227" s="939"/>
      <c r="LV227" s="939"/>
      <c r="LW227" s="939"/>
      <c r="LX227" s="939"/>
      <c r="LY227" s="939"/>
      <c r="LZ227" s="939"/>
      <c r="MA227" s="939"/>
      <c r="MB227" s="939"/>
      <c r="MC227" s="939"/>
      <c r="MD227" s="939"/>
      <c r="ME227" s="939"/>
      <c r="MF227" s="939"/>
      <c r="MG227" s="939"/>
      <c r="MH227" s="939"/>
      <c r="MI227" s="939"/>
      <c r="MJ227" s="939"/>
      <c r="MK227" s="939"/>
      <c r="ML227" s="939"/>
      <c r="MM227" s="939"/>
      <c r="MN227" s="939"/>
      <c r="MO227" s="939"/>
      <c r="MP227" s="939"/>
      <c r="MQ227" s="939"/>
      <c r="MR227" s="939"/>
      <c r="MS227" s="939"/>
      <c r="MT227" s="939"/>
      <c r="MU227" s="939"/>
      <c r="MV227" s="939"/>
      <c r="MW227" s="939"/>
      <c r="MX227" s="939"/>
      <c r="MY227" s="939"/>
      <c r="MZ227" s="939"/>
      <c r="NA227" s="939"/>
      <c r="NB227" s="939"/>
      <c r="NC227" s="939"/>
      <c r="ND227" s="939"/>
      <c r="NE227" s="939"/>
      <c r="NF227" s="939"/>
      <c r="NG227" s="939"/>
      <c r="NH227" s="939"/>
      <c r="NI227" s="939"/>
      <c r="NJ227" s="939"/>
      <c r="NK227" s="939"/>
      <c r="NL227" s="939"/>
      <c r="NM227" s="939"/>
      <c r="NN227" s="939"/>
    </row>
    <row r="228" spans="1:378" s="958" customFormat="1" ht="18.5" hidden="1" outlineLevel="1">
      <c r="A228" s="987" t="str">
        <f t="shared" si="60"/>
        <v>11.4</v>
      </c>
      <c r="B228" s="940" t="s">
        <v>1535</v>
      </c>
      <c r="C228" s="1027"/>
      <c r="D228" s="941"/>
      <c r="E228" s="935"/>
      <c r="F228" s="959">
        <f>G101</f>
        <v>46199</v>
      </c>
      <c r="G228" s="960">
        <f>IF(ISBLANK(F228)," - ",IF(H228=0,F228,WORKDAY.INTL(F228,H228,1,Data!$C$3:$C$57)))</f>
        <v>46206</v>
      </c>
      <c r="H228" s="936">
        <v>5</v>
      </c>
      <c r="I228" s="937">
        <v>0</v>
      </c>
      <c r="J228" s="937">
        <f ca="1">_xlfn.LET(
  _xlpm.s,VALUE($F228),
  _xlpm.e,VALUE($G228),
  IF(OR(_xlpm.s="",_xlpm.e=""),"", IF(_xlpm.e&lt;=_xlpm.s, IF(TODAY()&gt;=_xlpm.e,1,0), MAX(0,MIN(1,(TODAY()-_xlpm.s)/(_xlpm.e-_xlpm.s)))))
)</f>
        <v>0</v>
      </c>
      <c r="K228" s="938"/>
      <c r="L228" s="955"/>
      <c r="M228" s="955"/>
      <c r="N228" s="968"/>
      <c r="O228" s="939"/>
      <c r="P228" s="939"/>
      <c r="Q228" s="939"/>
      <c r="R228" s="939"/>
      <c r="S228" s="939"/>
      <c r="T228" s="939"/>
      <c r="U228" s="939"/>
      <c r="V228" s="939"/>
      <c r="W228" s="939"/>
      <c r="X228" s="939"/>
      <c r="Y228" s="939"/>
      <c r="Z228" s="939"/>
      <c r="AA228" s="939"/>
      <c r="AB228" s="939"/>
      <c r="AC228" s="939"/>
      <c r="AD228" s="939"/>
      <c r="AE228" s="939"/>
      <c r="AF228" s="939"/>
      <c r="AG228" s="939"/>
      <c r="AH228" s="939"/>
      <c r="AI228" s="939"/>
      <c r="AJ228" s="939"/>
      <c r="AK228" s="939"/>
      <c r="AL228" s="939"/>
      <c r="AM228" s="939"/>
      <c r="AN228" s="939"/>
      <c r="AO228" s="939"/>
      <c r="AP228" s="939"/>
      <c r="AQ228" s="939"/>
      <c r="AR228" s="939"/>
      <c r="AS228" s="939"/>
      <c r="AT228" s="939"/>
      <c r="AU228" s="939"/>
      <c r="AV228" s="939"/>
      <c r="AW228" s="939"/>
      <c r="AX228" s="939"/>
      <c r="AY228" s="939"/>
      <c r="AZ228" s="939"/>
      <c r="BA228" s="939"/>
      <c r="BB228" s="939"/>
      <c r="BC228" s="939"/>
      <c r="BD228" s="939"/>
      <c r="BE228" s="939"/>
      <c r="BF228" s="939"/>
      <c r="BG228" s="939"/>
      <c r="BH228" s="939"/>
      <c r="BI228" s="939"/>
      <c r="BJ228" s="939"/>
      <c r="BK228" s="939"/>
      <c r="BL228" s="939"/>
      <c r="BM228" s="939"/>
      <c r="BN228" s="939"/>
      <c r="BO228" s="939"/>
      <c r="BP228" s="939"/>
      <c r="BQ228" s="939"/>
      <c r="BR228" s="939"/>
      <c r="BS228" s="939"/>
      <c r="BT228" s="939"/>
      <c r="BU228" s="939"/>
      <c r="BV228" s="939"/>
      <c r="BW228" s="939"/>
      <c r="BX228" s="939"/>
      <c r="BY228" s="939"/>
      <c r="BZ228" s="939"/>
      <c r="CA228" s="939"/>
      <c r="CB228" s="939"/>
      <c r="CC228" s="939"/>
      <c r="CD228" s="939"/>
      <c r="CE228" s="939"/>
      <c r="CF228" s="939"/>
      <c r="CG228" s="939"/>
      <c r="CH228" s="939"/>
      <c r="CI228" s="939"/>
      <c r="CJ228" s="939"/>
      <c r="CK228" s="939"/>
      <c r="CL228" s="939"/>
      <c r="CM228" s="939"/>
      <c r="CN228" s="939"/>
      <c r="CO228" s="939"/>
      <c r="CP228" s="939"/>
      <c r="CQ228" s="939"/>
      <c r="CR228" s="939"/>
      <c r="CS228" s="939"/>
      <c r="CT228" s="939"/>
      <c r="CU228" s="939"/>
      <c r="CV228" s="939"/>
      <c r="CW228" s="939"/>
      <c r="CX228" s="939"/>
      <c r="CY228" s="939"/>
      <c r="CZ228" s="939"/>
      <c r="DA228" s="939"/>
      <c r="DB228" s="939"/>
      <c r="DC228" s="939"/>
      <c r="DD228" s="939"/>
      <c r="DE228" s="939"/>
      <c r="DF228" s="939"/>
      <c r="DG228" s="939"/>
      <c r="DH228" s="939"/>
      <c r="DI228" s="939"/>
      <c r="DJ228" s="939"/>
      <c r="DK228" s="939"/>
      <c r="DL228" s="939"/>
      <c r="DM228" s="939"/>
      <c r="DN228" s="939"/>
      <c r="DO228" s="939"/>
      <c r="DP228" s="939"/>
      <c r="DQ228" s="939"/>
      <c r="DR228" s="939"/>
      <c r="DS228" s="939"/>
      <c r="DT228" s="939"/>
      <c r="DU228" s="939"/>
      <c r="DV228" s="939"/>
      <c r="DW228" s="939"/>
      <c r="DX228" s="939"/>
      <c r="DY228" s="939"/>
      <c r="DZ228" s="939"/>
      <c r="EA228" s="939"/>
      <c r="EB228" s="939"/>
      <c r="EC228" s="939"/>
      <c r="ED228" s="939"/>
      <c r="EE228" s="939"/>
      <c r="EF228" s="939"/>
      <c r="EG228" s="939"/>
      <c r="EH228" s="939"/>
      <c r="EI228" s="939"/>
      <c r="EJ228" s="939"/>
      <c r="EK228" s="939"/>
      <c r="EL228" s="939"/>
      <c r="EM228" s="939"/>
      <c r="EN228" s="939"/>
      <c r="EO228" s="939"/>
      <c r="EP228" s="939"/>
      <c r="EQ228" s="939"/>
      <c r="ER228" s="939"/>
      <c r="ES228" s="939"/>
      <c r="ET228" s="939"/>
      <c r="EU228" s="939"/>
      <c r="EV228" s="939"/>
      <c r="EW228" s="939"/>
      <c r="EX228" s="939"/>
      <c r="EY228" s="939"/>
      <c r="EZ228" s="939"/>
      <c r="FA228" s="939"/>
      <c r="FB228" s="939"/>
      <c r="FC228" s="939"/>
      <c r="FD228" s="939"/>
      <c r="FE228" s="939"/>
      <c r="FF228" s="939"/>
      <c r="FG228" s="939"/>
      <c r="FH228" s="939"/>
      <c r="FI228" s="939"/>
      <c r="FJ228" s="939"/>
      <c r="FK228" s="939"/>
      <c r="FL228" s="939"/>
      <c r="FM228" s="939"/>
      <c r="FN228" s="939"/>
      <c r="FO228" s="939"/>
      <c r="FP228" s="939"/>
      <c r="FQ228" s="939"/>
      <c r="FR228" s="939"/>
      <c r="FS228" s="939"/>
      <c r="FT228" s="939"/>
      <c r="FU228" s="939"/>
      <c r="FV228" s="939"/>
      <c r="FW228" s="939"/>
      <c r="FX228" s="939"/>
      <c r="FY228" s="939"/>
      <c r="FZ228" s="939"/>
      <c r="GA228" s="939"/>
      <c r="GB228" s="939"/>
      <c r="GC228" s="939"/>
      <c r="GD228" s="939"/>
      <c r="GE228" s="939"/>
      <c r="GF228" s="939"/>
      <c r="GG228" s="939"/>
      <c r="GH228" s="939"/>
      <c r="GI228" s="939"/>
      <c r="GJ228" s="939"/>
      <c r="GK228" s="939"/>
      <c r="GL228" s="939"/>
      <c r="GM228" s="939"/>
      <c r="GN228" s="939"/>
      <c r="GO228" s="939"/>
      <c r="GP228" s="939"/>
      <c r="GQ228" s="939"/>
      <c r="GR228" s="939"/>
      <c r="GS228" s="939"/>
      <c r="GT228" s="939"/>
      <c r="GU228" s="939"/>
      <c r="GV228" s="939"/>
      <c r="GW228" s="939"/>
      <c r="GX228" s="939"/>
      <c r="GY228" s="939"/>
      <c r="GZ228" s="939"/>
      <c r="HA228" s="939"/>
      <c r="HB228" s="939"/>
      <c r="HC228" s="939"/>
      <c r="HD228" s="939"/>
      <c r="HE228" s="939"/>
      <c r="HF228" s="939"/>
      <c r="HG228" s="939"/>
      <c r="HH228" s="939"/>
      <c r="HI228" s="939"/>
      <c r="HJ228" s="939"/>
      <c r="HK228" s="939"/>
      <c r="HL228" s="939"/>
      <c r="HM228" s="939"/>
      <c r="HN228" s="939"/>
      <c r="HO228" s="939"/>
      <c r="HP228" s="939"/>
      <c r="HQ228" s="939"/>
      <c r="HR228" s="939"/>
      <c r="HS228" s="939"/>
      <c r="HT228" s="939"/>
      <c r="HU228" s="939"/>
      <c r="HV228" s="939"/>
      <c r="HW228" s="939"/>
      <c r="HX228" s="939"/>
      <c r="HY228" s="939"/>
      <c r="HZ228" s="939"/>
      <c r="IA228" s="939"/>
      <c r="IB228" s="939"/>
      <c r="IC228" s="939"/>
      <c r="ID228" s="939"/>
      <c r="IE228" s="939"/>
      <c r="IF228" s="939"/>
      <c r="IG228" s="939"/>
      <c r="IH228" s="939"/>
      <c r="II228" s="939"/>
      <c r="IJ228" s="939"/>
      <c r="IK228" s="939"/>
      <c r="IL228" s="939"/>
      <c r="IM228" s="939"/>
      <c r="IN228" s="939"/>
      <c r="IO228" s="939"/>
      <c r="IP228" s="939"/>
      <c r="IQ228" s="939"/>
      <c r="IR228" s="939"/>
      <c r="IS228" s="939"/>
      <c r="IT228" s="939"/>
      <c r="IU228" s="939"/>
      <c r="IV228" s="939"/>
      <c r="IW228" s="939"/>
      <c r="IX228" s="939"/>
      <c r="IY228" s="939"/>
      <c r="IZ228" s="939"/>
      <c r="JA228" s="939"/>
      <c r="JB228" s="939"/>
      <c r="JC228" s="939"/>
      <c r="JD228" s="939"/>
      <c r="JE228" s="939"/>
      <c r="JF228" s="939"/>
      <c r="JG228" s="939"/>
      <c r="JH228" s="939"/>
      <c r="JI228" s="939"/>
      <c r="JJ228" s="939"/>
      <c r="JK228" s="939"/>
      <c r="JL228" s="939"/>
      <c r="JM228" s="939"/>
      <c r="JN228" s="939"/>
      <c r="JO228" s="939"/>
      <c r="JP228" s="939"/>
      <c r="JQ228" s="939"/>
      <c r="JR228" s="939"/>
      <c r="JS228" s="939"/>
      <c r="JT228" s="939"/>
      <c r="JU228" s="939"/>
      <c r="JV228" s="939"/>
      <c r="JW228" s="939"/>
      <c r="JX228" s="939"/>
      <c r="JY228" s="939"/>
      <c r="JZ228" s="939"/>
      <c r="KA228" s="939"/>
      <c r="KB228" s="939"/>
      <c r="KC228" s="939"/>
      <c r="KD228" s="939"/>
      <c r="KE228" s="939"/>
      <c r="KF228" s="939"/>
      <c r="KG228" s="939"/>
      <c r="KH228" s="939"/>
      <c r="KI228" s="939"/>
      <c r="KJ228" s="939"/>
      <c r="KK228" s="939"/>
      <c r="KL228" s="939"/>
      <c r="KM228" s="939"/>
      <c r="KN228" s="939"/>
      <c r="KO228" s="939"/>
      <c r="KP228" s="939"/>
      <c r="KQ228" s="939"/>
      <c r="KR228" s="939"/>
      <c r="KS228" s="939"/>
      <c r="KT228" s="939"/>
      <c r="KU228" s="939"/>
      <c r="KV228" s="939"/>
      <c r="KW228" s="939"/>
      <c r="KX228" s="939"/>
      <c r="KY228" s="939"/>
      <c r="KZ228" s="939"/>
      <c r="LA228" s="939"/>
      <c r="LB228" s="939"/>
      <c r="LC228" s="939"/>
      <c r="LD228" s="939"/>
      <c r="LE228" s="939"/>
      <c r="LF228" s="939"/>
      <c r="LG228" s="939"/>
      <c r="LH228" s="939"/>
      <c r="LI228" s="939"/>
      <c r="LJ228" s="939"/>
      <c r="LK228" s="939"/>
      <c r="LL228" s="939"/>
      <c r="LM228" s="939"/>
      <c r="LN228" s="939"/>
      <c r="LO228" s="939"/>
      <c r="LP228" s="939"/>
      <c r="LQ228" s="939"/>
      <c r="LR228" s="939"/>
      <c r="LS228" s="939"/>
      <c r="LT228" s="939"/>
      <c r="LU228" s="939"/>
      <c r="LV228" s="939"/>
      <c r="LW228" s="939"/>
      <c r="LX228" s="939"/>
      <c r="LY228" s="939"/>
      <c r="LZ228" s="939"/>
      <c r="MA228" s="939"/>
      <c r="MB228" s="939"/>
      <c r="MC228" s="939"/>
      <c r="MD228" s="939"/>
      <c r="ME228" s="939"/>
      <c r="MF228" s="939"/>
      <c r="MG228" s="939"/>
      <c r="MH228" s="939"/>
      <c r="MI228" s="939"/>
      <c r="MJ228" s="939"/>
      <c r="MK228" s="939"/>
      <c r="ML228" s="939"/>
      <c r="MM228" s="939"/>
      <c r="MN228" s="939"/>
      <c r="MO228" s="939"/>
      <c r="MP228" s="939"/>
      <c r="MQ228" s="939"/>
      <c r="MR228" s="939"/>
      <c r="MS228" s="939"/>
      <c r="MT228" s="939"/>
      <c r="MU228" s="939"/>
      <c r="MV228" s="939"/>
      <c r="MW228" s="939"/>
      <c r="MX228" s="939"/>
      <c r="MY228" s="939"/>
      <c r="MZ228" s="939"/>
      <c r="NA228" s="939"/>
      <c r="NB228" s="939"/>
      <c r="NC228" s="939"/>
      <c r="ND228" s="939"/>
      <c r="NE228" s="939"/>
      <c r="NF228" s="939"/>
      <c r="NG228" s="939"/>
      <c r="NH228" s="939"/>
      <c r="NI228" s="939"/>
      <c r="NJ228" s="939"/>
      <c r="NK228" s="939"/>
      <c r="NL228" s="939"/>
      <c r="NM228" s="939"/>
      <c r="NN228" s="939"/>
    </row>
    <row r="229" spans="1:378" s="958" customFormat="1" ht="18.5" hidden="1" outlineLevel="1">
      <c r="A229" s="987" t="str">
        <f t="shared" si="60"/>
        <v>11.5</v>
      </c>
      <c r="B229" s="940" t="s">
        <v>1536</v>
      </c>
      <c r="C229" s="1027"/>
      <c r="D229" s="941"/>
      <c r="E229" s="935"/>
      <c r="F229" s="959">
        <f>F227</f>
        <v>46178</v>
      </c>
      <c r="G229" s="960">
        <f>IF(ISBLANK(F229)," - ",IF(H229=0,F229,WORKDAY.INTL(F229,H229,1,Data!$C$3:$C$57)))</f>
        <v>46195</v>
      </c>
      <c r="H229" s="936">
        <v>10</v>
      </c>
      <c r="I229" s="937">
        <v>0</v>
      </c>
      <c r="J229" s="937">
        <f t="shared" ca="1" si="68"/>
        <v>0</v>
      </c>
      <c r="K229" s="938"/>
      <c r="L229" s="955"/>
      <c r="M229" s="955"/>
      <c r="N229" s="968"/>
      <c r="O229" s="939"/>
      <c r="P229" s="939"/>
      <c r="Q229" s="939"/>
      <c r="R229" s="939"/>
      <c r="S229" s="939"/>
      <c r="T229" s="939"/>
      <c r="U229" s="939"/>
      <c r="V229" s="939"/>
      <c r="W229" s="939"/>
      <c r="X229" s="939"/>
      <c r="Y229" s="939"/>
      <c r="Z229" s="939"/>
      <c r="AA229" s="939"/>
      <c r="AB229" s="939"/>
      <c r="AC229" s="939"/>
      <c r="AD229" s="939"/>
      <c r="AE229" s="939"/>
      <c r="AF229" s="939"/>
      <c r="AG229" s="939"/>
      <c r="AH229" s="939"/>
      <c r="AI229" s="939"/>
      <c r="AJ229" s="939"/>
      <c r="AK229" s="939"/>
      <c r="AL229" s="939"/>
      <c r="AM229" s="939"/>
      <c r="AN229" s="939"/>
      <c r="AO229" s="939"/>
      <c r="AP229" s="939"/>
      <c r="AQ229" s="939"/>
      <c r="AR229" s="939"/>
      <c r="AS229" s="939"/>
      <c r="AT229" s="939"/>
      <c r="AU229" s="939"/>
      <c r="AV229" s="939"/>
      <c r="AW229" s="939"/>
      <c r="AX229" s="939"/>
      <c r="AY229" s="939"/>
      <c r="AZ229" s="939"/>
      <c r="BA229" s="939"/>
      <c r="BB229" s="939"/>
      <c r="BC229" s="939"/>
      <c r="BD229" s="939"/>
      <c r="BE229" s="939"/>
      <c r="BF229" s="939"/>
      <c r="BG229" s="939"/>
      <c r="BH229" s="939"/>
      <c r="BI229" s="939"/>
      <c r="BJ229" s="939"/>
      <c r="BK229" s="939"/>
      <c r="BL229" s="939"/>
      <c r="BM229" s="939"/>
      <c r="BN229" s="939"/>
      <c r="BO229" s="939"/>
      <c r="BP229" s="939"/>
      <c r="BQ229" s="939"/>
      <c r="BR229" s="939"/>
      <c r="BS229" s="939"/>
      <c r="BT229" s="939"/>
      <c r="BU229" s="939"/>
      <c r="BV229" s="939"/>
      <c r="BW229" s="939"/>
      <c r="BX229" s="939"/>
      <c r="BY229" s="939"/>
      <c r="BZ229" s="939"/>
      <c r="CA229" s="939"/>
      <c r="CB229" s="939"/>
      <c r="CC229" s="939"/>
      <c r="CD229" s="939"/>
      <c r="CE229" s="939"/>
      <c r="CF229" s="939"/>
      <c r="CG229" s="939"/>
      <c r="CH229" s="939"/>
      <c r="CI229" s="939"/>
      <c r="CJ229" s="939"/>
      <c r="CK229" s="939"/>
      <c r="CL229" s="939"/>
      <c r="CM229" s="939"/>
      <c r="CN229" s="939"/>
      <c r="CO229" s="939"/>
      <c r="CP229" s="939"/>
      <c r="CQ229" s="939"/>
      <c r="CR229" s="939"/>
      <c r="CS229" s="939"/>
      <c r="CT229" s="939"/>
      <c r="CU229" s="939"/>
      <c r="CV229" s="939"/>
      <c r="CW229" s="939"/>
      <c r="CX229" s="939"/>
      <c r="CY229" s="939"/>
      <c r="CZ229" s="939"/>
      <c r="DA229" s="939"/>
      <c r="DB229" s="939"/>
      <c r="DC229" s="939"/>
      <c r="DD229" s="939"/>
      <c r="DE229" s="939"/>
      <c r="DF229" s="939"/>
      <c r="DG229" s="939"/>
      <c r="DH229" s="939"/>
      <c r="DI229" s="939"/>
      <c r="DJ229" s="939"/>
      <c r="DK229" s="939"/>
      <c r="DL229" s="939"/>
      <c r="DM229" s="939"/>
      <c r="DN229" s="939"/>
      <c r="DO229" s="939"/>
      <c r="DP229" s="939"/>
      <c r="DQ229" s="939"/>
      <c r="DR229" s="939"/>
      <c r="DS229" s="939"/>
      <c r="DT229" s="939"/>
      <c r="DU229" s="939"/>
      <c r="DV229" s="939"/>
      <c r="DW229" s="939"/>
      <c r="DX229" s="939"/>
      <c r="DY229" s="939"/>
      <c r="DZ229" s="939"/>
      <c r="EA229" s="939"/>
      <c r="EB229" s="939"/>
      <c r="EC229" s="939"/>
      <c r="ED229" s="939"/>
      <c r="EE229" s="939"/>
      <c r="EF229" s="939"/>
      <c r="EG229" s="939"/>
      <c r="EH229" s="939"/>
      <c r="EI229" s="939"/>
      <c r="EJ229" s="939"/>
      <c r="EK229" s="939"/>
      <c r="EL229" s="939"/>
      <c r="EM229" s="939"/>
      <c r="EN229" s="939"/>
      <c r="EO229" s="939"/>
      <c r="EP229" s="939"/>
      <c r="EQ229" s="939"/>
      <c r="ER229" s="939"/>
      <c r="ES229" s="939"/>
      <c r="ET229" s="939"/>
      <c r="EU229" s="939"/>
      <c r="EV229" s="939"/>
      <c r="EW229" s="939"/>
      <c r="EX229" s="939"/>
      <c r="EY229" s="939"/>
      <c r="EZ229" s="939"/>
      <c r="FA229" s="939"/>
      <c r="FB229" s="939"/>
      <c r="FC229" s="939"/>
      <c r="FD229" s="939"/>
      <c r="FE229" s="939"/>
      <c r="FF229" s="939"/>
      <c r="FG229" s="939"/>
      <c r="FH229" s="939"/>
      <c r="FI229" s="939"/>
      <c r="FJ229" s="939"/>
      <c r="FK229" s="939"/>
      <c r="FL229" s="939"/>
      <c r="FM229" s="939"/>
      <c r="FN229" s="939"/>
      <c r="FO229" s="939"/>
      <c r="FP229" s="939"/>
      <c r="FQ229" s="939"/>
      <c r="FR229" s="939"/>
      <c r="FS229" s="939"/>
      <c r="FT229" s="939"/>
      <c r="FU229" s="939"/>
      <c r="FV229" s="939"/>
      <c r="FW229" s="939"/>
      <c r="FX229" s="939"/>
      <c r="FY229" s="939"/>
      <c r="FZ229" s="939"/>
      <c r="GA229" s="939"/>
      <c r="GB229" s="939"/>
      <c r="GC229" s="939"/>
      <c r="GD229" s="939"/>
      <c r="GE229" s="939"/>
      <c r="GF229" s="939"/>
      <c r="GG229" s="939"/>
      <c r="GH229" s="939"/>
      <c r="GI229" s="939"/>
      <c r="GJ229" s="939"/>
      <c r="GK229" s="939"/>
      <c r="GL229" s="939"/>
      <c r="GM229" s="939"/>
      <c r="GN229" s="939"/>
      <c r="GO229" s="939"/>
      <c r="GP229" s="939"/>
      <c r="GQ229" s="939"/>
      <c r="GR229" s="939"/>
      <c r="GS229" s="939"/>
      <c r="GT229" s="939"/>
      <c r="GU229" s="939"/>
      <c r="GV229" s="939"/>
      <c r="GW229" s="939"/>
      <c r="GX229" s="939"/>
      <c r="GY229" s="939"/>
      <c r="GZ229" s="939"/>
      <c r="HA229" s="939"/>
      <c r="HB229" s="939"/>
      <c r="HC229" s="939"/>
      <c r="HD229" s="939"/>
      <c r="HE229" s="939"/>
      <c r="HF229" s="939"/>
      <c r="HG229" s="939"/>
      <c r="HH229" s="939"/>
      <c r="HI229" s="939"/>
      <c r="HJ229" s="939"/>
      <c r="HK229" s="939"/>
      <c r="HL229" s="939"/>
      <c r="HM229" s="939"/>
      <c r="HN229" s="939"/>
      <c r="HO229" s="939"/>
      <c r="HP229" s="939"/>
      <c r="HQ229" s="939"/>
      <c r="HR229" s="939"/>
      <c r="HS229" s="939"/>
      <c r="HT229" s="939"/>
      <c r="HU229" s="939"/>
      <c r="HV229" s="939"/>
      <c r="HW229" s="939"/>
      <c r="HX229" s="939"/>
      <c r="HY229" s="939"/>
      <c r="HZ229" s="939"/>
      <c r="IA229" s="939"/>
      <c r="IB229" s="939"/>
      <c r="IC229" s="939"/>
      <c r="ID229" s="939"/>
      <c r="IE229" s="939"/>
      <c r="IF229" s="939"/>
      <c r="IG229" s="939"/>
      <c r="IH229" s="939"/>
      <c r="II229" s="939"/>
      <c r="IJ229" s="939"/>
      <c r="IK229" s="939"/>
      <c r="IL229" s="939"/>
      <c r="IM229" s="939"/>
      <c r="IN229" s="939"/>
      <c r="IO229" s="939"/>
      <c r="IP229" s="939"/>
      <c r="IQ229" s="939"/>
      <c r="IR229" s="939"/>
      <c r="IS229" s="939"/>
      <c r="IT229" s="939"/>
      <c r="IU229" s="939"/>
      <c r="IV229" s="939"/>
      <c r="IW229" s="939"/>
      <c r="IX229" s="939"/>
      <c r="IY229" s="939"/>
      <c r="IZ229" s="939"/>
      <c r="JA229" s="939"/>
      <c r="JB229" s="939"/>
      <c r="JC229" s="939"/>
      <c r="JD229" s="939"/>
      <c r="JE229" s="939"/>
      <c r="JF229" s="939"/>
      <c r="JG229" s="939"/>
      <c r="JH229" s="939"/>
      <c r="JI229" s="939"/>
      <c r="JJ229" s="939"/>
      <c r="JK229" s="939"/>
      <c r="JL229" s="939"/>
      <c r="JM229" s="939"/>
      <c r="JN229" s="939"/>
      <c r="JO229" s="939"/>
      <c r="JP229" s="939"/>
      <c r="JQ229" s="939"/>
      <c r="JR229" s="939"/>
      <c r="JS229" s="939"/>
      <c r="JT229" s="939"/>
      <c r="JU229" s="939"/>
      <c r="JV229" s="939"/>
      <c r="JW229" s="939"/>
      <c r="JX229" s="939"/>
      <c r="JY229" s="939"/>
      <c r="JZ229" s="939"/>
      <c r="KA229" s="939"/>
      <c r="KB229" s="939"/>
      <c r="KC229" s="939"/>
      <c r="KD229" s="939"/>
      <c r="KE229" s="939"/>
      <c r="KF229" s="939"/>
      <c r="KG229" s="939"/>
      <c r="KH229" s="939"/>
      <c r="KI229" s="939"/>
      <c r="KJ229" s="939"/>
      <c r="KK229" s="939"/>
      <c r="KL229" s="939"/>
      <c r="KM229" s="939"/>
      <c r="KN229" s="939"/>
      <c r="KO229" s="939"/>
      <c r="KP229" s="939"/>
      <c r="KQ229" s="939"/>
      <c r="KR229" s="939"/>
      <c r="KS229" s="939"/>
      <c r="KT229" s="939"/>
      <c r="KU229" s="939"/>
      <c r="KV229" s="939"/>
      <c r="KW229" s="939"/>
      <c r="KX229" s="939"/>
      <c r="KY229" s="939"/>
      <c r="KZ229" s="939"/>
      <c r="LA229" s="939"/>
      <c r="LB229" s="939"/>
      <c r="LC229" s="939"/>
      <c r="LD229" s="939"/>
      <c r="LE229" s="939"/>
      <c r="LF229" s="939"/>
      <c r="LG229" s="939"/>
      <c r="LH229" s="939"/>
      <c r="LI229" s="939"/>
      <c r="LJ229" s="939"/>
      <c r="LK229" s="939"/>
      <c r="LL229" s="939"/>
      <c r="LM229" s="939"/>
      <c r="LN229" s="939"/>
      <c r="LO229" s="939"/>
      <c r="LP229" s="939"/>
      <c r="LQ229" s="939"/>
      <c r="LR229" s="939"/>
      <c r="LS229" s="939"/>
      <c r="LT229" s="939"/>
      <c r="LU229" s="939"/>
      <c r="LV229" s="939"/>
      <c r="LW229" s="939"/>
      <c r="LX229" s="939"/>
      <c r="LY229" s="939"/>
      <c r="LZ229" s="939"/>
      <c r="MA229" s="939"/>
      <c r="MB229" s="939"/>
      <c r="MC229" s="939"/>
      <c r="MD229" s="939"/>
      <c r="ME229" s="939"/>
      <c r="MF229" s="939"/>
      <c r="MG229" s="939"/>
      <c r="MH229" s="939"/>
      <c r="MI229" s="939"/>
      <c r="MJ229" s="939"/>
      <c r="MK229" s="939"/>
      <c r="ML229" s="939"/>
      <c r="MM229" s="939"/>
      <c r="MN229" s="939"/>
      <c r="MO229" s="939"/>
      <c r="MP229" s="939"/>
      <c r="MQ229" s="939"/>
      <c r="MR229" s="939"/>
      <c r="MS229" s="939"/>
      <c r="MT229" s="939"/>
      <c r="MU229" s="939"/>
      <c r="MV229" s="939"/>
      <c r="MW229" s="939"/>
      <c r="MX229" s="939"/>
      <c r="MY229" s="939"/>
      <c r="MZ229" s="939"/>
      <c r="NA229" s="939"/>
      <c r="NB229" s="939"/>
      <c r="NC229" s="939"/>
      <c r="ND229" s="939"/>
      <c r="NE229" s="939"/>
      <c r="NF229" s="939"/>
      <c r="NG229" s="939"/>
      <c r="NH229" s="939"/>
      <c r="NI229" s="939"/>
      <c r="NJ229" s="939"/>
      <c r="NK229" s="939"/>
      <c r="NL229" s="939"/>
      <c r="NM229" s="939"/>
      <c r="NN229" s="939"/>
    </row>
    <row r="230" spans="1:378" s="958" customFormat="1" ht="18.5" hidden="1" outlineLevel="1">
      <c r="A230" s="987" t="str">
        <f t="shared" si="60"/>
        <v>11.6</v>
      </c>
      <c r="B230" s="940" t="s">
        <v>1537</v>
      </c>
      <c r="C230" s="1027"/>
      <c r="D230" s="941"/>
      <c r="E230" s="935"/>
      <c r="F230" s="959">
        <f>G229</f>
        <v>46195</v>
      </c>
      <c r="G230" s="960">
        <f>IF(ISBLANK(F230)," - ",IF(H230=0,F230,WORKDAY.INTL(F230,H230,1,Data!$C$3:$C$57)))</f>
        <v>46209</v>
      </c>
      <c r="H230" s="936">
        <v>10</v>
      </c>
      <c r="I230" s="937">
        <v>0</v>
      </c>
      <c r="J230" s="937">
        <f t="shared" ca="1" si="68"/>
        <v>0</v>
      </c>
      <c r="K230" s="938"/>
      <c r="L230" s="955"/>
      <c r="M230" s="955"/>
      <c r="N230" s="968"/>
      <c r="O230" s="939"/>
      <c r="P230" s="939"/>
      <c r="Q230" s="939"/>
      <c r="R230" s="939"/>
      <c r="S230" s="939"/>
      <c r="T230" s="939"/>
      <c r="U230" s="939"/>
      <c r="V230" s="939"/>
      <c r="W230" s="939"/>
      <c r="X230" s="939"/>
      <c r="Y230" s="939"/>
      <c r="Z230" s="939"/>
      <c r="AA230" s="939"/>
      <c r="AB230" s="939"/>
      <c r="AC230" s="939"/>
      <c r="AD230" s="939"/>
      <c r="AE230" s="939"/>
      <c r="AF230" s="939"/>
      <c r="AG230" s="939"/>
      <c r="AH230" s="939"/>
      <c r="AI230" s="939"/>
      <c r="AJ230" s="939"/>
      <c r="AK230" s="939"/>
      <c r="AL230" s="939"/>
      <c r="AM230" s="939"/>
      <c r="AN230" s="939"/>
      <c r="AO230" s="939"/>
      <c r="AP230" s="939"/>
      <c r="AQ230" s="939"/>
      <c r="AR230" s="939"/>
      <c r="AS230" s="939"/>
      <c r="AT230" s="939"/>
      <c r="AU230" s="939"/>
      <c r="AV230" s="939"/>
      <c r="AW230" s="939"/>
      <c r="AX230" s="939"/>
      <c r="AY230" s="939"/>
      <c r="AZ230" s="939"/>
      <c r="BA230" s="939"/>
      <c r="BB230" s="939"/>
      <c r="BC230" s="939"/>
      <c r="BD230" s="939"/>
      <c r="BE230" s="939"/>
      <c r="BF230" s="939"/>
      <c r="BG230" s="939"/>
      <c r="BH230" s="939"/>
      <c r="BI230" s="939"/>
      <c r="BJ230" s="939"/>
      <c r="BK230" s="939"/>
      <c r="BL230" s="939"/>
      <c r="BM230" s="939"/>
      <c r="BN230" s="939"/>
      <c r="BO230" s="939"/>
      <c r="BP230" s="939"/>
      <c r="BQ230" s="939"/>
      <c r="BR230" s="939"/>
      <c r="BS230" s="939"/>
      <c r="BT230" s="939"/>
      <c r="BU230" s="939"/>
      <c r="BV230" s="939"/>
      <c r="BW230" s="939"/>
      <c r="BX230" s="939"/>
      <c r="BY230" s="939"/>
      <c r="BZ230" s="939"/>
      <c r="CA230" s="939"/>
      <c r="CB230" s="939"/>
      <c r="CC230" s="939"/>
      <c r="CD230" s="939"/>
      <c r="CE230" s="939"/>
      <c r="CF230" s="939"/>
      <c r="CG230" s="939"/>
      <c r="CH230" s="939"/>
      <c r="CI230" s="939"/>
      <c r="CJ230" s="939"/>
      <c r="CK230" s="939"/>
      <c r="CL230" s="939"/>
      <c r="CM230" s="939"/>
      <c r="CN230" s="939"/>
      <c r="CO230" s="939"/>
      <c r="CP230" s="939"/>
      <c r="CQ230" s="939"/>
      <c r="CR230" s="939"/>
      <c r="CS230" s="939"/>
      <c r="CT230" s="939"/>
      <c r="CU230" s="939"/>
      <c r="CV230" s="939"/>
      <c r="CW230" s="939"/>
      <c r="CX230" s="939"/>
      <c r="CY230" s="939"/>
      <c r="CZ230" s="939"/>
      <c r="DA230" s="939"/>
      <c r="DB230" s="939"/>
      <c r="DC230" s="939"/>
      <c r="DD230" s="939"/>
      <c r="DE230" s="939"/>
      <c r="DF230" s="939"/>
      <c r="DG230" s="939"/>
      <c r="DH230" s="939"/>
      <c r="DI230" s="939"/>
      <c r="DJ230" s="939"/>
      <c r="DK230" s="939"/>
      <c r="DL230" s="939"/>
      <c r="DM230" s="939"/>
      <c r="DN230" s="939"/>
      <c r="DO230" s="939"/>
      <c r="DP230" s="939"/>
      <c r="DQ230" s="939"/>
      <c r="DR230" s="939"/>
      <c r="DS230" s="939"/>
      <c r="DT230" s="939"/>
      <c r="DU230" s="939"/>
      <c r="DV230" s="939"/>
      <c r="DW230" s="939"/>
      <c r="DX230" s="939"/>
      <c r="DY230" s="939"/>
      <c r="DZ230" s="939"/>
      <c r="EA230" s="939"/>
      <c r="EB230" s="939"/>
      <c r="EC230" s="939"/>
      <c r="ED230" s="939"/>
      <c r="EE230" s="939"/>
      <c r="EF230" s="939"/>
      <c r="EG230" s="939"/>
      <c r="EH230" s="939"/>
      <c r="EI230" s="939"/>
      <c r="EJ230" s="939"/>
      <c r="EK230" s="939"/>
      <c r="EL230" s="939"/>
      <c r="EM230" s="939"/>
      <c r="EN230" s="939"/>
      <c r="EO230" s="939"/>
      <c r="EP230" s="939"/>
      <c r="EQ230" s="939"/>
      <c r="ER230" s="939"/>
      <c r="ES230" s="939"/>
      <c r="ET230" s="939"/>
      <c r="EU230" s="939"/>
      <c r="EV230" s="939"/>
      <c r="EW230" s="939"/>
      <c r="EX230" s="939"/>
      <c r="EY230" s="939"/>
      <c r="EZ230" s="939"/>
      <c r="FA230" s="939"/>
      <c r="FB230" s="939"/>
      <c r="FC230" s="939"/>
      <c r="FD230" s="939"/>
      <c r="FE230" s="939"/>
      <c r="FF230" s="939"/>
      <c r="FG230" s="939"/>
      <c r="FH230" s="939"/>
      <c r="FI230" s="939"/>
      <c r="FJ230" s="939"/>
      <c r="FK230" s="939"/>
      <c r="FL230" s="939"/>
      <c r="FM230" s="939"/>
      <c r="FN230" s="939"/>
      <c r="FO230" s="939"/>
      <c r="FP230" s="939"/>
      <c r="FQ230" s="939"/>
      <c r="FR230" s="939"/>
      <c r="FS230" s="939"/>
      <c r="FT230" s="939"/>
      <c r="FU230" s="939"/>
      <c r="FV230" s="939"/>
      <c r="FW230" s="939"/>
      <c r="FX230" s="939"/>
      <c r="FY230" s="939"/>
      <c r="FZ230" s="939"/>
      <c r="GA230" s="939"/>
      <c r="GB230" s="939"/>
      <c r="GC230" s="939"/>
      <c r="GD230" s="939"/>
      <c r="GE230" s="939"/>
      <c r="GF230" s="939"/>
      <c r="GG230" s="939"/>
      <c r="GH230" s="939"/>
      <c r="GI230" s="939"/>
      <c r="GJ230" s="939"/>
      <c r="GK230" s="939"/>
      <c r="GL230" s="939"/>
      <c r="GM230" s="939"/>
      <c r="GN230" s="939"/>
      <c r="GO230" s="939"/>
      <c r="GP230" s="939"/>
      <c r="GQ230" s="939"/>
      <c r="GR230" s="939"/>
      <c r="GS230" s="939"/>
      <c r="GT230" s="939"/>
      <c r="GU230" s="939"/>
      <c r="GV230" s="939"/>
      <c r="GW230" s="939"/>
      <c r="GX230" s="939"/>
      <c r="GY230" s="939"/>
      <c r="GZ230" s="939"/>
      <c r="HA230" s="939"/>
      <c r="HB230" s="939"/>
      <c r="HC230" s="939"/>
      <c r="HD230" s="939"/>
      <c r="HE230" s="939"/>
      <c r="HF230" s="939"/>
      <c r="HG230" s="939"/>
      <c r="HH230" s="939"/>
      <c r="HI230" s="939"/>
      <c r="HJ230" s="939"/>
      <c r="HK230" s="939"/>
      <c r="HL230" s="939"/>
      <c r="HM230" s="939"/>
      <c r="HN230" s="939"/>
      <c r="HO230" s="939"/>
      <c r="HP230" s="939"/>
      <c r="HQ230" s="939"/>
      <c r="HR230" s="939"/>
      <c r="HS230" s="939"/>
      <c r="HT230" s="939"/>
      <c r="HU230" s="939"/>
      <c r="HV230" s="939"/>
      <c r="HW230" s="939"/>
      <c r="HX230" s="939"/>
      <c r="HY230" s="939"/>
      <c r="HZ230" s="939"/>
      <c r="IA230" s="939"/>
      <c r="IB230" s="939"/>
      <c r="IC230" s="939"/>
      <c r="ID230" s="939"/>
      <c r="IE230" s="939"/>
      <c r="IF230" s="939"/>
      <c r="IG230" s="939"/>
      <c r="IH230" s="939"/>
      <c r="II230" s="939"/>
      <c r="IJ230" s="939"/>
      <c r="IK230" s="939"/>
      <c r="IL230" s="939"/>
      <c r="IM230" s="939"/>
      <c r="IN230" s="939"/>
      <c r="IO230" s="939"/>
      <c r="IP230" s="939"/>
      <c r="IQ230" s="939"/>
      <c r="IR230" s="939"/>
      <c r="IS230" s="939"/>
      <c r="IT230" s="939"/>
      <c r="IU230" s="939"/>
      <c r="IV230" s="939"/>
      <c r="IW230" s="939"/>
      <c r="IX230" s="939"/>
      <c r="IY230" s="939"/>
      <c r="IZ230" s="939"/>
      <c r="JA230" s="939"/>
      <c r="JB230" s="939"/>
      <c r="JC230" s="939"/>
      <c r="JD230" s="939"/>
      <c r="JE230" s="939"/>
      <c r="JF230" s="939"/>
      <c r="JG230" s="939"/>
      <c r="JH230" s="939"/>
      <c r="JI230" s="939"/>
      <c r="JJ230" s="939"/>
      <c r="JK230" s="939"/>
      <c r="JL230" s="939"/>
      <c r="JM230" s="939"/>
      <c r="JN230" s="939"/>
      <c r="JO230" s="939"/>
      <c r="JP230" s="939"/>
      <c r="JQ230" s="939"/>
      <c r="JR230" s="939"/>
      <c r="JS230" s="939"/>
      <c r="JT230" s="939"/>
      <c r="JU230" s="939"/>
      <c r="JV230" s="939"/>
      <c r="JW230" s="939"/>
      <c r="JX230" s="939"/>
      <c r="JY230" s="939"/>
      <c r="JZ230" s="939"/>
      <c r="KA230" s="939"/>
      <c r="KB230" s="939"/>
      <c r="KC230" s="939"/>
      <c r="KD230" s="939"/>
      <c r="KE230" s="939"/>
      <c r="KF230" s="939"/>
      <c r="KG230" s="939"/>
      <c r="KH230" s="939"/>
      <c r="KI230" s="939"/>
      <c r="KJ230" s="939"/>
      <c r="KK230" s="939"/>
      <c r="KL230" s="939"/>
      <c r="KM230" s="939"/>
      <c r="KN230" s="939"/>
      <c r="KO230" s="939"/>
      <c r="KP230" s="939"/>
      <c r="KQ230" s="939"/>
      <c r="KR230" s="939"/>
      <c r="KS230" s="939"/>
      <c r="KT230" s="939"/>
      <c r="KU230" s="939"/>
      <c r="KV230" s="939"/>
      <c r="KW230" s="939"/>
      <c r="KX230" s="939"/>
      <c r="KY230" s="939"/>
      <c r="KZ230" s="939"/>
      <c r="LA230" s="939"/>
      <c r="LB230" s="939"/>
      <c r="LC230" s="939"/>
      <c r="LD230" s="939"/>
      <c r="LE230" s="939"/>
      <c r="LF230" s="939"/>
      <c r="LG230" s="939"/>
      <c r="LH230" s="939"/>
      <c r="LI230" s="939"/>
      <c r="LJ230" s="939"/>
      <c r="LK230" s="939"/>
      <c r="LL230" s="939"/>
      <c r="LM230" s="939"/>
      <c r="LN230" s="939"/>
      <c r="LO230" s="939"/>
      <c r="LP230" s="939"/>
      <c r="LQ230" s="939"/>
      <c r="LR230" s="939"/>
      <c r="LS230" s="939"/>
      <c r="LT230" s="939"/>
      <c r="LU230" s="939"/>
      <c r="LV230" s="939"/>
      <c r="LW230" s="939"/>
      <c r="LX230" s="939"/>
      <c r="LY230" s="939"/>
      <c r="LZ230" s="939"/>
      <c r="MA230" s="939"/>
      <c r="MB230" s="939"/>
      <c r="MC230" s="939"/>
      <c r="MD230" s="939"/>
      <c r="ME230" s="939"/>
      <c r="MF230" s="939"/>
      <c r="MG230" s="939"/>
      <c r="MH230" s="939"/>
      <c r="MI230" s="939"/>
      <c r="MJ230" s="939"/>
      <c r="MK230" s="939"/>
      <c r="ML230" s="939"/>
      <c r="MM230" s="939"/>
      <c r="MN230" s="939"/>
      <c r="MO230" s="939"/>
      <c r="MP230" s="939"/>
      <c r="MQ230" s="939"/>
      <c r="MR230" s="939"/>
      <c r="MS230" s="939"/>
      <c r="MT230" s="939"/>
      <c r="MU230" s="939"/>
      <c r="MV230" s="939"/>
      <c r="MW230" s="939"/>
      <c r="MX230" s="939"/>
      <c r="MY230" s="939"/>
      <c r="MZ230" s="939"/>
      <c r="NA230" s="939"/>
      <c r="NB230" s="939"/>
      <c r="NC230" s="939"/>
      <c r="ND230" s="939"/>
      <c r="NE230" s="939"/>
      <c r="NF230" s="939"/>
      <c r="NG230" s="939"/>
      <c r="NH230" s="939"/>
      <c r="NI230" s="939"/>
      <c r="NJ230" s="939"/>
      <c r="NK230" s="939"/>
      <c r="NL230" s="939"/>
      <c r="NM230" s="939"/>
      <c r="NN230" s="939"/>
    </row>
    <row r="231" spans="1:378" s="958" customFormat="1" ht="18.5" hidden="1" outlineLevel="1">
      <c r="A231" s="987" t="str">
        <f t="shared" si="60"/>
        <v>11.7</v>
      </c>
      <c r="B231" s="940" t="s">
        <v>1538</v>
      </c>
      <c r="C231" s="1027"/>
      <c r="D231" s="941"/>
      <c r="E231" s="935"/>
      <c r="F231" s="959">
        <f>G230</f>
        <v>46209</v>
      </c>
      <c r="G231" s="960">
        <f>IF(ISBLANK(F231)," - ",IF(H231=0,F231,WORKDAY.INTL(F231,H231,1,Data!$C$3:$C$57)))</f>
        <v>46223</v>
      </c>
      <c r="H231" s="936">
        <v>10</v>
      </c>
      <c r="I231" s="937">
        <v>0</v>
      </c>
      <c r="J231" s="937">
        <f t="shared" ca="1" si="68"/>
        <v>0</v>
      </c>
      <c r="K231" s="938"/>
      <c r="L231" s="955"/>
      <c r="M231" s="955"/>
      <c r="N231" s="968"/>
      <c r="O231" s="939"/>
      <c r="P231" s="939"/>
      <c r="Q231" s="939"/>
      <c r="R231" s="939"/>
      <c r="S231" s="939"/>
      <c r="T231" s="939"/>
      <c r="U231" s="939"/>
      <c r="V231" s="939"/>
      <c r="W231" s="939"/>
      <c r="X231" s="939"/>
      <c r="Y231" s="939"/>
      <c r="Z231" s="939"/>
      <c r="AA231" s="939"/>
      <c r="AB231" s="939"/>
      <c r="AC231" s="939"/>
      <c r="AD231" s="939"/>
      <c r="AE231" s="939"/>
      <c r="AF231" s="939"/>
      <c r="AG231" s="939"/>
      <c r="AH231" s="939"/>
      <c r="AI231" s="939"/>
      <c r="AJ231" s="939"/>
      <c r="AK231" s="939"/>
      <c r="AL231" s="939"/>
      <c r="AM231" s="939"/>
      <c r="AN231" s="939"/>
      <c r="AO231" s="939"/>
      <c r="AP231" s="939"/>
      <c r="AQ231" s="939"/>
      <c r="AR231" s="939"/>
      <c r="AS231" s="939"/>
      <c r="AT231" s="939"/>
      <c r="AU231" s="939"/>
      <c r="AV231" s="939"/>
      <c r="AW231" s="939"/>
      <c r="AX231" s="939"/>
      <c r="AY231" s="939"/>
      <c r="AZ231" s="939"/>
      <c r="BA231" s="939"/>
      <c r="BB231" s="939"/>
      <c r="BC231" s="939"/>
      <c r="BD231" s="939"/>
      <c r="BE231" s="939"/>
      <c r="BF231" s="939"/>
      <c r="BG231" s="939"/>
      <c r="BH231" s="939"/>
      <c r="BI231" s="939"/>
      <c r="BJ231" s="939"/>
      <c r="BK231" s="939"/>
      <c r="BL231" s="939"/>
      <c r="BM231" s="939"/>
      <c r="BN231" s="939"/>
      <c r="BO231" s="939"/>
      <c r="BP231" s="939"/>
      <c r="BQ231" s="939"/>
      <c r="BR231" s="939"/>
      <c r="BS231" s="939"/>
      <c r="BT231" s="939"/>
      <c r="BU231" s="939"/>
      <c r="BV231" s="939"/>
      <c r="BW231" s="939"/>
      <c r="BX231" s="939"/>
      <c r="BY231" s="939"/>
      <c r="BZ231" s="939"/>
      <c r="CA231" s="939"/>
      <c r="CB231" s="939"/>
      <c r="CC231" s="939"/>
      <c r="CD231" s="939"/>
      <c r="CE231" s="939"/>
      <c r="CF231" s="939"/>
      <c r="CG231" s="939"/>
      <c r="CH231" s="939"/>
      <c r="CI231" s="939"/>
      <c r="CJ231" s="939"/>
      <c r="CK231" s="939"/>
      <c r="CL231" s="939"/>
      <c r="CM231" s="939"/>
      <c r="CN231" s="939"/>
      <c r="CO231" s="939"/>
      <c r="CP231" s="939"/>
      <c r="CQ231" s="939"/>
      <c r="CR231" s="939"/>
      <c r="CS231" s="939"/>
      <c r="CT231" s="939"/>
      <c r="CU231" s="939"/>
      <c r="CV231" s="939"/>
      <c r="CW231" s="939"/>
      <c r="CX231" s="939"/>
      <c r="CY231" s="939"/>
      <c r="CZ231" s="939"/>
      <c r="DA231" s="939"/>
      <c r="DB231" s="939"/>
      <c r="DC231" s="939"/>
      <c r="DD231" s="939"/>
      <c r="DE231" s="939"/>
      <c r="DF231" s="939"/>
      <c r="DG231" s="939"/>
      <c r="DH231" s="939"/>
      <c r="DI231" s="939"/>
      <c r="DJ231" s="939"/>
      <c r="DK231" s="939"/>
      <c r="DL231" s="939"/>
      <c r="DM231" s="939"/>
      <c r="DN231" s="939"/>
      <c r="DO231" s="939"/>
      <c r="DP231" s="939"/>
      <c r="DQ231" s="939"/>
      <c r="DR231" s="939"/>
      <c r="DS231" s="939"/>
      <c r="DT231" s="939"/>
      <c r="DU231" s="939"/>
      <c r="DV231" s="939"/>
      <c r="DW231" s="939"/>
      <c r="DX231" s="939"/>
      <c r="DY231" s="939"/>
      <c r="DZ231" s="939"/>
      <c r="EA231" s="939"/>
      <c r="EB231" s="939"/>
      <c r="EC231" s="939"/>
      <c r="ED231" s="939"/>
      <c r="EE231" s="939"/>
      <c r="EF231" s="939"/>
      <c r="EG231" s="939"/>
      <c r="EH231" s="939"/>
      <c r="EI231" s="939"/>
      <c r="EJ231" s="939"/>
      <c r="EK231" s="939"/>
      <c r="EL231" s="939"/>
      <c r="EM231" s="939"/>
      <c r="EN231" s="939"/>
      <c r="EO231" s="939"/>
      <c r="EP231" s="939"/>
      <c r="EQ231" s="939"/>
      <c r="ER231" s="939"/>
      <c r="ES231" s="939"/>
      <c r="ET231" s="939"/>
      <c r="EU231" s="939"/>
      <c r="EV231" s="939"/>
      <c r="EW231" s="939"/>
      <c r="EX231" s="939"/>
      <c r="EY231" s="939"/>
      <c r="EZ231" s="939"/>
      <c r="FA231" s="939"/>
      <c r="FB231" s="939"/>
      <c r="FC231" s="939"/>
      <c r="FD231" s="939"/>
      <c r="FE231" s="939"/>
      <c r="FF231" s="939"/>
      <c r="FG231" s="939"/>
      <c r="FH231" s="939"/>
      <c r="FI231" s="939"/>
      <c r="FJ231" s="939"/>
      <c r="FK231" s="939"/>
      <c r="FL231" s="939"/>
      <c r="FM231" s="939"/>
      <c r="FN231" s="939"/>
      <c r="FO231" s="939"/>
      <c r="FP231" s="939"/>
      <c r="FQ231" s="939"/>
      <c r="FR231" s="939"/>
      <c r="FS231" s="939"/>
      <c r="FT231" s="939"/>
      <c r="FU231" s="939"/>
      <c r="FV231" s="939"/>
      <c r="FW231" s="939"/>
      <c r="FX231" s="939"/>
      <c r="FY231" s="939"/>
      <c r="FZ231" s="939"/>
      <c r="GA231" s="939"/>
      <c r="GB231" s="939"/>
      <c r="GC231" s="939"/>
      <c r="GD231" s="939"/>
      <c r="GE231" s="939"/>
      <c r="GF231" s="939"/>
      <c r="GG231" s="939"/>
      <c r="GH231" s="939"/>
      <c r="GI231" s="939"/>
      <c r="GJ231" s="939"/>
      <c r="GK231" s="939"/>
      <c r="GL231" s="939"/>
      <c r="GM231" s="939"/>
      <c r="GN231" s="939"/>
      <c r="GO231" s="939"/>
      <c r="GP231" s="939"/>
      <c r="GQ231" s="939"/>
      <c r="GR231" s="939"/>
      <c r="GS231" s="939"/>
      <c r="GT231" s="939"/>
      <c r="GU231" s="939"/>
      <c r="GV231" s="939"/>
      <c r="GW231" s="939"/>
      <c r="GX231" s="939"/>
      <c r="GY231" s="939"/>
      <c r="GZ231" s="939"/>
      <c r="HA231" s="939"/>
      <c r="HB231" s="939"/>
      <c r="HC231" s="939"/>
      <c r="HD231" s="939"/>
      <c r="HE231" s="939"/>
      <c r="HF231" s="939"/>
      <c r="HG231" s="939"/>
      <c r="HH231" s="939"/>
      <c r="HI231" s="939"/>
      <c r="HJ231" s="939"/>
      <c r="HK231" s="939"/>
      <c r="HL231" s="939"/>
      <c r="HM231" s="939"/>
      <c r="HN231" s="939"/>
      <c r="HO231" s="939"/>
      <c r="HP231" s="939"/>
      <c r="HQ231" s="939"/>
      <c r="HR231" s="939"/>
      <c r="HS231" s="939"/>
      <c r="HT231" s="939"/>
      <c r="HU231" s="939"/>
      <c r="HV231" s="939"/>
      <c r="HW231" s="939"/>
      <c r="HX231" s="939"/>
      <c r="HY231" s="939"/>
      <c r="HZ231" s="939"/>
      <c r="IA231" s="939"/>
      <c r="IB231" s="939"/>
      <c r="IC231" s="939"/>
      <c r="ID231" s="939"/>
      <c r="IE231" s="939"/>
      <c r="IF231" s="939"/>
      <c r="IG231" s="939"/>
      <c r="IH231" s="939"/>
      <c r="II231" s="939"/>
      <c r="IJ231" s="939"/>
      <c r="IK231" s="939"/>
      <c r="IL231" s="939"/>
      <c r="IM231" s="939"/>
      <c r="IN231" s="939"/>
      <c r="IO231" s="939"/>
      <c r="IP231" s="939"/>
      <c r="IQ231" s="939"/>
      <c r="IR231" s="939"/>
      <c r="IS231" s="939"/>
      <c r="IT231" s="939"/>
      <c r="IU231" s="939"/>
      <c r="IV231" s="939"/>
      <c r="IW231" s="939"/>
      <c r="IX231" s="939"/>
      <c r="IY231" s="939"/>
      <c r="IZ231" s="939"/>
      <c r="JA231" s="939"/>
      <c r="JB231" s="939"/>
      <c r="JC231" s="939"/>
      <c r="JD231" s="939"/>
      <c r="JE231" s="939"/>
      <c r="JF231" s="939"/>
      <c r="JG231" s="939"/>
      <c r="JH231" s="939"/>
      <c r="JI231" s="939"/>
      <c r="JJ231" s="939"/>
      <c r="JK231" s="939"/>
      <c r="JL231" s="939"/>
      <c r="JM231" s="939"/>
      <c r="JN231" s="939"/>
      <c r="JO231" s="939"/>
      <c r="JP231" s="939"/>
      <c r="JQ231" s="939"/>
      <c r="JR231" s="939"/>
      <c r="JS231" s="939"/>
      <c r="JT231" s="939"/>
      <c r="JU231" s="939"/>
      <c r="JV231" s="939"/>
      <c r="JW231" s="939"/>
      <c r="JX231" s="939"/>
      <c r="JY231" s="939"/>
      <c r="JZ231" s="939"/>
      <c r="KA231" s="939"/>
      <c r="KB231" s="939"/>
      <c r="KC231" s="939"/>
      <c r="KD231" s="939"/>
      <c r="KE231" s="939"/>
      <c r="KF231" s="939"/>
      <c r="KG231" s="939"/>
      <c r="KH231" s="939"/>
      <c r="KI231" s="939"/>
      <c r="KJ231" s="939"/>
      <c r="KK231" s="939"/>
      <c r="KL231" s="939"/>
      <c r="KM231" s="939"/>
      <c r="KN231" s="939"/>
      <c r="KO231" s="939"/>
      <c r="KP231" s="939"/>
      <c r="KQ231" s="939"/>
      <c r="KR231" s="939"/>
      <c r="KS231" s="939"/>
      <c r="KT231" s="939"/>
      <c r="KU231" s="939"/>
      <c r="KV231" s="939"/>
      <c r="KW231" s="939"/>
      <c r="KX231" s="939"/>
      <c r="KY231" s="939"/>
      <c r="KZ231" s="939"/>
      <c r="LA231" s="939"/>
      <c r="LB231" s="939"/>
      <c r="LC231" s="939"/>
      <c r="LD231" s="939"/>
      <c r="LE231" s="939"/>
      <c r="LF231" s="939"/>
      <c r="LG231" s="939"/>
      <c r="LH231" s="939"/>
      <c r="LI231" s="939"/>
      <c r="LJ231" s="939"/>
      <c r="LK231" s="939"/>
      <c r="LL231" s="939"/>
      <c r="LM231" s="939"/>
      <c r="LN231" s="939"/>
      <c r="LO231" s="939"/>
      <c r="LP231" s="939"/>
      <c r="LQ231" s="939"/>
      <c r="LR231" s="939"/>
      <c r="LS231" s="939"/>
      <c r="LT231" s="939"/>
      <c r="LU231" s="939"/>
      <c r="LV231" s="939"/>
      <c r="LW231" s="939"/>
      <c r="LX231" s="939"/>
      <c r="LY231" s="939"/>
      <c r="LZ231" s="939"/>
      <c r="MA231" s="939"/>
      <c r="MB231" s="939"/>
      <c r="MC231" s="939"/>
      <c r="MD231" s="939"/>
      <c r="ME231" s="939"/>
      <c r="MF231" s="939"/>
      <c r="MG231" s="939"/>
      <c r="MH231" s="939"/>
      <c r="MI231" s="939"/>
      <c r="MJ231" s="939"/>
      <c r="MK231" s="939"/>
      <c r="ML231" s="939"/>
      <c r="MM231" s="939"/>
      <c r="MN231" s="939"/>
      <c r="MO231" s="939"/>
      <c r="MP231" s="939"/>
      <c r="MQ231" s="939"/>
      <c r="MR231" s="939"/>
      <c r="MS231" s="939"/>
      <c r="MT231" s="939"/>
      <c r="MU231" s="939"/>
      <c r="MV231" s="939"/>
      <c r="MW231" s="939"/>
      <c r="MX231" s="939"/>
      <c r="MY231" s="939"/>
      <c r="MZ231" s="939"/>
      <c r="NA231" s="939"/>
      <c r="NB231" s="939"/>
      <c r="NC231" s="939"/>
      <c r="ND231" s="939"/>
      <c r="NE231" s="939"/>
      <c r="NF231" s="939"/>
      <c r="NG231" s="939"/>
      <c r="NH231" s="939"/>
      <c r="NI231" s="939"/>
      <c r="NJ231" s="939"/>
      <c r="NK231" s="939"/>
      <c r="NL231" s="939"/>
      <c r="NM231" s="939"/>
      <c r="NN231" s="939"/>
    </row>
    <row r="232" spans="1:378" s="958" customFormat="1" ht="18.5" hidden="1" outlineLevel="1">
      <c r="A232" s="987" t="str">
        <f t="shared" si="60"/>
        <v>11.8</v>
      </c>
      <c r="B232" s="940" t="s">
        <v>1539</v>
      </c>
      <c r="C232" s="1027"/>
      <c r="D232" s="941"/>
      <c r="E232" s="935"/>
      <c r="F232" s="959">
        <f>G231</f>
        <v>46223</v>
      </c>
      <c r="G232" s="960">
        <f>IF(ISBLANK(F232)," - ",IF(H232=0,F232,WORKDAY.INTL(F232,H232,1,Data!$C$3:$C$57)))</f>
        <v>46237</v>
      </c>
      <c r="H232" s="936">
        <v>10</v>
      </c>
      <c r="I232" s="937">
        <v>0</v>
      </c>
      <c r="J232" s="937">
        <f t="shared" ca="1" si="68"/>
        <v>0</v>
      </c>
      <c r="K232" s="938"/>
      <c r="L232" s="955"/>
      <c r="M232" s="955"/>
      <c r="N232" s="968"/>
      <c r="O232" s="939"/>
      <c r="P232" s="939"/>
      <c r="Q232" s="939"/>
      <c r="R232" s="939"/>
      <c r="S232" s="939"/>
      <c r="T232" s="939"/>
      <c r="U232" s="939"/>
      <c r="V232" s="939"/>
      <c r="W232" s="939"/>
      <c r="X232" s="939"/>
      <c r="Y232" s="939"/>
      <c r="Z232" s="939"/>
      <c r="AA232" s="939"/>
      <c r="AB232" s="939"/>
      <c r="AC232" s="939"/>
      <c r="AD232" s="939"/>
      <c r="AE232" s="939"/>
      <c r="AF232" s="939"/>
      <c r="AG232" s="939"/>
      <c r="AH232" s="939"/>
      <c r="AI232" s="939"/>
      <c r="AJ232" s="939"/>
      <c r="AK232" s="939"/>
      <c r="AL232" s="939"/>
      <c r="AM232" s="939"/>
      <c r="AN232" s="939"/>
      <c r="AO232" s="939"/>
      <c r="AP232" s="939"/>
      <c r="AQ232" s="939"/>
      <c r="AR232" s="939"/>
      <c r="AS232" s="939"/>
      <c r="AT232" s="939"/>
      <c r="AU232" s="939"/>
      <c r="AV232" s="939"/>
      <c r="AW232" s="939"/>
      <c r="AX232" s="939"/>
      <c r="AY232" s="939"/>
      <c r="AZ232" s="939"/>
      <c r="BA232" s="939"/>
      <c r="BB232" s="939"/>
      <c r="BC232" s="939"/>
      <c r="BD232" s="939"/>
      <c r="BE232" s="939"/>
      <c r="BF232" s="939"/>
      <c r="BG232" s="939"/>
      <c r="BH232" s="939"/>
      <c r="BI232" s="939"/>
      <c r="BJ232" s="939"/>
      <c r="BK232" s="939"/>
      <c r="BL232" s="939"/>
      <c r="BM232" s="939"/>
      <c r="BN232" s="939"/>
      <c r="BO232" s="939"/>
      <c r="BP232" s="939"/>
      <c r="BQ232" s="939"/>
      <c r="BR232" s="939"/>
      <c r="BS232" s="939"/>
      <c r="BT232" s="939"/>
      <c r="BU232" s="939"/>
      <c r="BV232" s="939"/>
      <c r="BW232" s="939"/>
      <c r="BX232" s="939"/>
      <c r="BY232" s="939"/>
      <c r="BZ232" s="939"/>
      <c r="CA232" s="939"/>
      <c r="CB232" s="939"/>
      <c r="CC232" s="939"/>
      <c r="CD232" s="939"/>
      <c r="CE232" s="939"/>
      <c r="CF232" s="939"/>
      <c r="CG232" s="939"/>
      <c r="CH232" s="939"/>
      <c r="CI232" s="939"/>
      <c r="CJ232" s="939"/>
      <c r="CK232" s="939"/>
      <c r="CL232" s="939"/>
      <c r="CM232" s="939"/>
      <c r="CN232" s="939"/>
      <c r="CO232" s="939"/>
      <c r="CP232" s="939"/>
      <c r="CQ232" s="939"/>
      <c r="CR232" s="939"/>
      <c r="CS232" s="939"/>
      <c r="CT232" s="939"/>
      <c r="CU232" s="939"/>
      <c r="CV232" s="939"/>
      <c r="CW232" s="939"/>
      <c r="CX232" s="939"/>
      <c r="CY232" s="939"/>
      <c r="CZ232" s="939"/>
      <c r="DA232" s="939"/>
      <c r="DB232" s="939"/>
      <c r="DC232" s="939"/>
      <c r="DD232" s="939"/>
      <c r="DE232" s="939"/>
      <c r="DF232" s="939"/>
      <c r="DG232" s="939"/>
      <c r="DH232" s="939"/>
      <c r="DI232" s="939"/>
      <c r="DJ232" s="939"/>
      <c r="DK232" s="939"/>
      <c r="DL232" s="939"/>
      <c r="DM232" s="939"/>
      <c r="DN232" s="939"/>
      <c r="DO232" s="939"/>
      <c r="DP232" s="939"/>
      <c r="DQ232" s="939"/>
      <c r="DR232" s="939"/>
      <c r="DS232" s="939"/>
      <c r="DT232" s="939"/>
      <c r="DU232" s="939"/>
      <c r="DV232" s="939"/>
      <c r="DW232" s="939"/>
      <c r="DX232" s="939"/>
      <c r="DY232" s="939"/>
      <c r="DZ232" s="939"/>
      <c r="EA232" s="939"/>
      <c r="EB232" s="939"/>
      <c r="EC232" s="939"/>
      <c r="ED232" s="939"/>
      <c r="EE232" s="939"/>
      <c r="EF232" s="939"/>
      <c r="EG232" s="939"/>
      <c r="EH232" s="939"/>
      <c r="EI232" s="939"/>
      <c r="EJ232" s="939"/>
      <c r="EK232" s="939"/>
      <c r="EL232" s="939"/>
      <c r="EM232" s="939"/>
      <c r="EN232" s="939"/>
      <c r="EO232" s="939"/>
      <c r="EP232" s="939"/>
      <c r="EQ232" s="939"/>
      <c r="ER232" s="939"/>
      <c r="ES232" s="939"/>
      <c r="ET232" s="939"/>
      <c r="EU232" s="939"/>
      <c r="EV232" s="939"/>
      <c r="EW232" s="939"/>
      <c r="EX232" s="939"/>
      <c r="EY232" s="939"/>
      <c r="EZ232" s="939"/>
      <c r="FA232" s="939"/>
      <c r="FB232" s="939"/>
      <c r="FC232" s="939"/>
      <c r="FD232" s="939"/>
      <c r="FE232" s="939"/>
      <c r="FF232" s="939"/>
      <c r="FG232" s="939"/>
      <c r="FH232" s="939"/>
      <c r="FI232" s="939"/>
      <c r="FJ232" s="939"/>
      <c r="FK232" s="939"/>
      <c r="FL232" s="939"/>
      <c r="FM232" s="939"/>
      <c r="FN232" s="939"/>
      <c r="FO232" s="939"/>
      <c r="FP232" s="939"/>
      <c r="FQ232" s="939"/>
      <c r="FR232" s="939"/>
      <c r="FS232" s="939"/>
      <c r="FT232" s="939"/>
      <c r="FU232" s="939"/>
      <c r="FV232" s="939"/>
      <c r="FW232" s="939"/>
      <c r="FX232" s="939"/>
      <c r="FY232" s="939"/>
      <c r="FZ232" s="939"/>
      <c r="GA232" s="939"/>
      <c r="GB232" s="939"/>
      <c r="GC232" s="939"/>
      <c r="GD232" s="939"/>
      <c r="GE232" s="939"/>
      <c r="GF232" s="939"/>
      <c r="GG232" s="939"/>
      <c r="GH232" s="939"/>
      <c r="GI232" s="939"/>
      <c r="GJ232" s="939"/>
      <c r="GK232" s="939"/>
      <c r="GL232" s="939"/>
      <c r="GM232" s="939"/>
      <c r="GN232" s="939"/>
      <c r="GO232" s="939"/>
      <c r="GP232" s="939"/>
      <c r="GQ232" s="939"/>
      <c r="GR232" s="939"/>
      <c r="GS232" s="939"/>
      <c r="GT232" s="939"/>
      <c r="GU232" s="939"/>
      <c r="GV232" s="939"/>
      <c r="GW232" s="939"/>
      <c r="GX232" s="939"/>
      <c r="GY232" s="939"/>
      <c r="GZ232" s="939"/>
      <c r="HA232" s="939"/>
      <c r="HB232" s="939"/>
      <c r="HC232" s="939"/>
      <c r="HD232" s="939"/>
      <c r="HE232" s="939"/>
      <c r="HF232" s="939"/>
      <c r="HG232" s="939"/>
      <c r="HH232" s="939"/>
      <c r="HI232" s="939"/>
      <c r="HJ232" s="939"/>
      <c r="HK232" s="939"/>
      <c r="HL232" s="939"/>
      <c r="HM232" s="939"/>
      <c r="HN232" s="939"/>
      <c r="HO232" s="939"/>
      <c r="HP232" s="939"/>
      <c r="HQ232" s="939"/>
      <c r="HR232" s="939"/>
      <c r="HS232" s="939"/>
      <c r="HT232" s="939"/>
      <c r="HU232" s="939"/>
      <c r="HV232" s="939"/>
      <c r="HW232" s="939"/>
      <c r="HX232" s="939"/>
      <c r="HY232" s="939"/>
      <c r="HZ232" s="939"/>
      <c r="IA232" s="939"/>
      <c r="IB232" s="939"/>
      <c r="IC232" s="939"/>
      <c r="ID232" s="939"/>
      <c r="IE232" s="939"/>
      <c r="IF232" s="939"/>
      <c r="IG232" s="939"/>
      <c r="IH232" s="939"/>
      <c r="II232" s="939"/>
      <c r="IJ232" s="939"/>
      <c r="IK232" s="939"/>
      <c r="IL232" s="939"/>
      <c r="IM232" s="939"/>
      <c r="IN232" s="939"/>
      <c r="IO232" s="939"/>
      <c r="IP232" s="939"/>
      <c r="IQ232" s="939"/>
      <c r="IR232" s="939"/>
      <c r="IS232" s="939"/>
      <c r="IT232" s="939"/>
      <c r="IU232" s="939"/>
      <c r="IV232" s="939"/>
      <c r="IW232" s="939"/>
      <c r="IX232" s="939"/>
      <c r="IY232" s="939"/>
      <c r="IZ232" s="939"/>
      <c r="JA232" s="939"/>
      <c r="JB232" s="939"/>
      <c r="JC232" s="939"/>
      <c r="JD232" s="939"/>
      <c r="JE232" s="939"/>
      <c r="JF232" s="939"/>
      <c r="JG232" s="939"/>
      <c r="JH232" s="939"/>
      <c r="JI232" s="939"/>
      <c r="JJ232" s="939"/>
      <c r="JK232" s="939"/>
      <c r="JL232" s="939"/>
      <c r="JM232" s="939"/>
      <c r="JN232" s="939"/>
      <c r="JO232" s="939"/>
      <c r="JP232" s="939"/>
      <c r="JQ232" s="939"/>
      <c r="JR232" s="939"/>
      <c r="JS232" s="939"/>
      <c r="JT232" s="939"/>
      <c r="JU232" s="939"/>
      <c r="JV232" s="939"/>
      <c r="JW232" s="939"/>
      <c r="JX232" s="939"/>
      <c r="JY232" s="939"/>
      <c r="JZ232" s="939"/>
      <c r="KA232" s="939"/>
      <c r="KB232" s="939"/>
      <c r="KC232" s="939"/>
      <c r="KD232" s="939"/>
      <c r="KE232" s="939"/>
      <c r="KF232" s="939"/>
      <c r="KG232" s="939"/>
      <c r="KH232" s="939"/>
      <c r="KI232" s="939"/>
      <c r="KJ232" s="939"/>
      <c r="KK232" s="939"/>
      <c r="KL232" s="939"/>
      <c r="KM232" s="939"/>
      <c r="KN232" s="939"/>
      <c r="KO232" s="939"/>
      <c r="KP232" s="939"/>
      <c r="KQ232" s="939"/>
      <c r="KR232" s="939"/>
      <c r="KS232" s="939"/>
      <c r="KT232" s="939"/>
      <c r="KU232" s="939"/>
      <c r="KV232" s="939"/>
      <c r="KW232" s="939"/>
      <c r="KX232" s="939"/>
      <c r="KY232" s="939"/>
      <c r="KZ232" s="939"/>
      <c r="LA232" s="939"/>
      <c r="LB232" s="939"/>
      <c r="LC232" s="939"/>
      <c r="LD232" s="939"/>
      <c r="LE232" s="939"/>
      <c r="LF232" s="939"/>
      <c r="LG232" s="939"/>
      <c r="LH232" s="939"/>
      <c r="LI232" s="939"/>
      <c r="LJ232" s="939"/>
      <c r="LK232" s="939"/>
      <c r="LL232" s="939"/>
      <c r="LM232" s="939"/>
      <c r="LN232" s="939"/>
      <c r="LO232" s="939"/>
      <c r="LP232" s="939"/>
      <c r="LQ232" s="939"/>
      <c r="LR232" s="939"/>
      <c r="LS232" s="939"/>
      <c r="LT232" s="939"/>
      <c r="LU232" s="939"/>
      <c r="LV232" s="939"/>
      <c r="LW232" s="939"/>
      <c r="LX232" s="939"/>
      <c r="LY232" s="939"/>
      <c r="LZ232" s="939"/>
      <c r="MA232" s="939"/>
      <c r="MB232" s="939"/>
      <c r="MC232" s="939"/>
      <c r="MD232" s="939"/>
      <c r="ME232" s="939"/>
      <c r="MF232" s="939"/>
      <c r="MG232" s="939"/>
      <c r="MH232" s="939"/>
      <c r="MI232" s="939"/>
      <c r="MJ232" s="939"/>
      <c r="MK232" s="939"/>
      <c r="ML232" s="939"/>
      <c r="MM232" s="939"/>
      <c r="MN232" s="939"/>
      <c r="MO232" s="939"/>
      <c r="MP232" s="939"/>
      <c r="MQ232" s="939"/>
      <c r="MR232" s="939"/>
      <c r="MS232" s="939"/>
      <c r="MT232" s="939"/>
      <c r="MU232" s="939"/>
      <c r="MV232" s="939"/>
      <c r="MW232" s="939"/>
      <c r="MX232" s="939"/>
      <c r="MY232" s="939"/>
      <c r="MZ232" s="939"/>
      <c r="NA232" s="939"/>
      <c r="NB232" s="939"/>
      <c r="NC232" s="939"/>
      <c r="ND232" s="939"/>
      <c r="NE232" s="939"/>
      <c r="NF232" s="939"/>
      <c r="NG232" s="939"/>
      <c r="NH232" s="939"/>
      <c r="NI232" s="939"/>
      <c r="NJ232" s="939"/>
      <c r="NK232" s="939"/>
      <c r="NL232" s="939"/>
      <c r="NM232" s="939"/>
      <c r="NN232" s="939"/>
    </row>
    <row r="233" spans="1:378" s="958" customFormat="1" ht="24" hidden="1" outlineLevel="1">
      <c r="A233" s="987" t="str">
        <f t="shared" si="60"/>
        <v>11.9</v>
      </c>
      <c r="B233" s="940" t="s">
        <v>757</v>
      </c>
      <c r="C233" s="1027"/>
      <c r="D233" s="941"/>
      <c r="E233" s="935"/>
      <c r="F233" s="959">
        <f>G230</f>
        <v>46209</v>
      </c>
      <c r="G233" s="960">
        <f>IF(ISBLANK(F233)," - ",IF(H233=0,F233,WORKDAY.INTL(F233,H233,1,Data!$C$3:$C$57)))</f>
        <v>46223</v>
      </c>
      <c r="H233" s="936">
        <v>10</v>
      </c>
      <c r="I233" s="937">
        <v>0</v>
      </c>
      <c r="J233" s="937">
        <f t="shared" ca="1" si="68"/>
        <v>0</v>
      </c>
      <c r="K233" s="938"/>
      <c r="L233" s="955"/>
      <c r="M233" s="955"/>
      <c r="N233" s="968"/>
      <c r="O233" s="939"/>
      <c r="P233" s="939"/>
      <c r="Q233" s="939"/>
      <c r="R233" s="939"/>
      <c r="S233" s="939"/>
      <c r="T233" s="939"/>
      <c r="U233" s="939"/>
      <c r="V233" s="939"/>
      <c r="W233" s="939"/>
      <c r="X233" s="939"/>
      <c r="Y233" s="939"/>
      <c r="Z233" s="939"/>
      <c r="AA233" s="939"/>
      <c r="AB233" s="939"/>
      <c r="AC233" s="939"/>
      <c r="AD233" s="939"/>
      <c r="AE233" s="939"/>
      <c r="AF233" s="939"/>
      <c r="AG233" s="939"/>
      <c r="AH233" s="939"/>
      <c r="AI233" s="939"/>
      <c r="AJ233" s="939"/>
      <c r="AK233" s="939"/>
      <c r="AL233" s="939"/>
      <c r="AM233" s="939"/>
      <c r="AN233" s="939"/>
      <c r="AO233" s="939"/>
      <c r="AP233" s="939"/>
      <c r="AQ233" s="939"/>
      <c r="AR233" s="939"/>
      <c r="AS233" s="939"/>
      <c r="AT233" s="939"/>
      <c r="AU233" s="939"/>
      <c r="AV233" s="939"/>
      <c r="AW233" s="939"/>
      <c r="AX233" s="939"/>
      <c r="AY233" s="939"/>
      <c r="AZ233" s="939"/>
      <c r="BA233" s="939"/>
      <c r="BB233" s="939"/>
      <c r="BC233" s="939"/>
      <c r="BD233" s="939"/>
      <c r="BE233" s="939"/>
      <c r="BF233" s="939"/>
      <c r="BG233" s="939"/>
      <c r="BH233" s="939"/>
      <c r="BI233" s="939"/>
      <c r="BJ233" s="939"/>
      <c r="BK233" s="939"/>
      <c r="BL233" s="939"/>
      <c r="BM233" s="939"/>
      <c r="BN233" s="939"/>
      <c r="BO233" s="939"/>
      <c r="BP233" s="939"/>
      <c r="BQ233" s="939"/>
      <c r="BR233" s="939"/>
      <c r="BS233" s="939"/>
      <c r="BT233" s="939"/>
      <c r="BU233" s="939"/>
      <c r="BV233" s="939"/>
      <c r="BW233" s="939"/>
      <c r="BX233" s="939"/>
      <c r="BY233" s="939"/>
      <c r="BZ233" s="939"/>
      <c r="CA233" s="939"/>
      <c r="CB233" s="939"/>
      <c r="CC233" s="939"/>
      <c r="CD233" s="939"/>
      <c r="CE233" s="939"/>
      <c r="CF233" s="939"/>
      <c r="CG233" s="939"/>
      <c r="CH233" s="939"/>
      <c r="CI233" s="939"/>
      <c r="CJ233" s="939"/>
      <c r="CK233" s="939"/>
      <c r="CL233" s="939"/>
      <c r="CM233" s="939"/>
      <c r="CN233" s="939"/>
      <c r="CO233" s="939"/>
      <c r="CP233" s="939"/>
      <c r="CQ233" s="939"/>
      <c r="CR233" s="939"/>
      <c r="CS233" s="939"/>
      <c r="CT233" s="939"/>
      <c r="CU233" s="939"/>
      <c r="CV233" s="939"/>
      <c r="CW233" s="939"/>
      <c r="CX233" s="939"/>
      <c r="CY233" s="939"/>
      <c r="CZ233" s="939"/>
      <c r="DA233" s="939"/>
      <c r="DB233" s="939"/>
      <c r="DC233" s="939"/>
      <c r="DD233" s="939"/>
      <c r="DE233" s="939"/>
      <c r="DF233" s="939"/>
      <c r="DG233" s="939"/>
      <c r="DH233" s="939"/>
      <c r="DI233" s="939"/>
      <c r="DJ233" s="939"/>
      <c r="DK233" s="939"/>
      <c r="DL233" s="939"/>
      <c r="DM233" s="939"/>
      <c r="DN233" s="939"/>
      <c r="DO233" s="939"/>
      <c r="DP233" s="939"/>
      <c r="DQ233" s="939"/>
      <c r="DR233" s="939"/>
      <c r="DS233" s="939"/>
      <c r="DT233" s="939"/>
      <c r="DU233" s="939"/>
      <c r="DV233" s="939"/>
      <c r="DW233" s="939"/>
      <c r="DX233" s="939"/>
      <c r="DY233" s="939"/>
      <c r="DZ233" s="939"/>
      <c r="EA233" s="939"/>
      <c r="EB233" s="939"/>
      <c r="EC233" s="939"/>
      <c r="ED233" s="939"/>
      <c r="EE233" s="939"/>
      <c r="EF233" s="939"/>
      <c r="EG233" s="939"/>
      <c r="EH233" s="939"/>
      <c r="EI233" s="939"/>
      <c r="EJ233" s="939"/>
      <c r="EK233" s="939"/>
      <c r="EL233" s="939"/>
      <c r="EM233" s="939"/>
      <c r="EN233" s="939"/>
      <c r="EO233" s="939"/>
      <c r="EP233" s="939"/>
      <c r="EQ233" s="939"/>
      <c r="ER233" s="939"/>
      <c r="ES233" s="939"/>
      <c r="ET233" s="939"/>
      <c r="EU233" s="939"/>
      <c r="EV233" s="939"/>
      <c r="EW233" s="939"/>
      <c r="EX233" s="939"/>
      <c r="EY233" s="939"/>
      <c r="EZ233" s="939"/>
      <c r="FA233" s="939"/>
      <c r="FB233" s="939"/>
      <c r="FC233" s="939"/>
      <c r="FD233" s="939"/>
      <c r="FE233" s="939"/>
      <c r="FF233" s="939"/>
      <c r="FG233" s="939"/>
      <c r="FH233" s="939"/>
      <c r="FI233" s="939"/>
      <c r="FJ233" s="939"/>
      <c r="FK233" s="939"/>
      <c r="FL233" s="939"/>
      <c r="FM233" s="939"/>
      <c r="FN233" s="939"/>
      <c r="FO233" s="939"/>
      <c r="FP233" s="939"/>
      <c r="FQ233" s="939"/>
      <c r="FR233" s="939"/>
      <c r="FS233" s="939"/>
      <c r="FT233" s="939"/>
      <c r="FU233" s="939"/>
      <c r="FV233" s="939"/>
      <c r="FW233" s="939"/>
      <c r="FX233" s="939"/>
      <c r="FY233" s="939"/>
      <c r="FZ233" s="939"/>
      <c r="GA233" s="939"/>
      <c r="GB233" s="939"/>
      <c r="GC233" s="939"/>
      <c r="GD233" s="939"/>
      <c r="GE233" s="939"/>
      <c r="GF233" s="939"/>
      <c r="GG233" s="939"/>
      <c r="GH233" s="939"/>
      <c r="GI233" s="939"/>
      <c r="GJ233" s="939"/>
      <c r="GK233" s="939"/>
      <c r="GL233" s="939"/>
      <c r="GM233" s="939"/>
      <c r="GN233" s="939"/>
      <c r="GO233" s="939"/>
      <c r="GP233" s="939"/>
      <c r="GQ233" s="939"/>
      <c r="GR233" s="939"/>
      <c r="GS233" s="939"/>
      <c r="GT233" s="939"/>
      <c r="GU233" s="939"/>
      <c r="GV233" s="939"/>
      <c r="GW233" s="939"/>
      <c r="GX233" s="939"/>
      <c r="GY233" s="939"/>
      <c r="GZ233" s="939"/>
      <c r="HA233" s="939"/>
      <c r="HB233" s="939"/>
      <c r="HC233" s="939"/>
      <c r="HD233" s="939"/>
      <c r="HE233" s="939"/>
      <c r="HF233" s="939"/>
      <c r="HG233" s="939"/>
      <c r="HH233" s="939"/>
      <c r="HI233" s="939"/>
      <c r="HJ233" s="939"/>
      <c r="HK233" s="939"/>
      <c r="HL233" s="939"/>
      <c r="HM233" s="939"/>
      <c r="HN233" s="939"/>
      <c r="HO233" s="939"/>
      <c r="HP233" s="939"/>
      <c r="HQ233" s="939"/>
      <c r="HR233" s="939"/>
      <c r="HS233" s="939"/>
      <c r="HT233" s="939"/>
      <c r="HU233" s="939"/>
      <c r="HV233" s="939"/>
      <c r="HW233" s="939"/>
      <c r="HX233" s="939"/>
      <c r="HY233" s="939"/>
      <c r="HZ233" s="939"/>
      <c r="IA233" s="939"/>
      <c r="IB233" s="939"/>
      <c r="IC233" s="939"/>
      <c r="ID233" s="939"/>
      <c r="IE233" s="939"/>
      <c r="IF233" s="939"/>
      <c r="IG233" s="939"/>
      <c r="IH233" s="939"/>
      <c r="II233" s="939"/>
      <c r="IJ233" s="939"/>
      <c r="IK233" s="939"/>
      <c r="IL233" s="939"/>
      <c r="IM233" s="939"/>
      <c r="IN233" s="939"/>
      <c r="IO233" s="939"/>
      <c r="IP233" s="939"/>
      <c r="IQ233" s="939"/>
      <c r="IR233" s="939"/>
      <c r="IS233" s="939"/>
      <c r="IT233" s="939"/>
      <c r="IU233" s="939"/>
      <c r="IV233" s="939"/>
      <c r="IW233" s="939"/>
      <c r="IX233" s="939"/>
      <c r="IY233" s="939"/>
      <c r="IZ233" s="939"/>
      <c r="JA233" s="939"/>
      <c r="JB233" s="939"/>
      <c r="JC233" s="939"/>
      <c r="JD233" s="939"/>
      <c r="JE233" s="939"/>
      <c r="JF233" s="939"/>
      <c r="JG233" s="939"/>
      <c r="JH233" s="939"/>
      <c r="JI233" s="939"/>
      <c r="JJ233" s="939"/>
      <c r="JK233" s="939"/>
      <c r="JL233" s="939"/>
      <c r="JM233" s="939"/>
      <c r="JN233" s="939"/>
      <c r="JO233" s="939"/>
      <c r="JP233" s="939"/>
      <c r="JQ233" s="939"/>
      <c r="JR233" s="939"/>
      <c r="JS233" s="939"/>
      <c r="JT233" s="939"/>
      <c r="JU233" s="939"/>
      <c r="JV233" s="939"/>
      <c r="JW233" s="939"/>
      <c r="JX233" s="939"/>
      <c r="JY233" s="939"/>
      <c r="JZ233" s="939"/>
      <c r="KA233" s="939"/>
      <c r="KB233" s="939"/>
      <c r="KC233" s="939"/>
      <c r="KD233" s="939"/>
      <c r="KE233" s="939"/>
      <c r="KF233" s="939"/>
      <c r="KG233" s="939"/>
      <c r="KH233" s="939"/>
      <c r="KI233" s="939"/>
      <c r="KJ233" s="939"/>
      <c r="KK233" s="939"/>
      <c r="KL233" s="939"/>
      <c r="KM233" s="939"/>
      <c r="KN233" s="939"/>
      <c r="KO233" s="939"/>
      <c r="KP233" s="939"/>
      <c r="KQ233" s="939"/>
      <c r="KR233" s="939"/>
      <c r="KS233" s="939"/>
      <c r="KT233" s="939"/>
      <c r="KU233" s="939"/>
      <c r="KV233" s="939"/>
      <c r="KW233" s="939"/>
      <c r="KX233" s="939"/>
      <c r="KY233" s="939"/>
      <c r="KZ233" s="939"/>
      <c r="LA233" s="939"/>
      <c r="LB233" s="939"/>
      <c r="LC233" s="939"/>
      <c r="LD233" s="939"/>
      <c r="LE233" s="939"/>
      <c r="LF233" s="939"/>
      <c r="LG233" s="939"/>
      <c r="LH233" s="939"/>
      <c r="LI233" s="939"/>
      <c r="LJ233" s="939"/>
      <c r="LK233" s="939"/>
      <c r="LL233" s="939"/>
      <c r="LM233" s="939"/>
      <c r="LN233" s="939"/>
      <c r="LO233" s="939"/>
      <c r="LP233" s="939"/>
      <c r="LQ233" s="939"/>
      <c r="LR233" s="939"/>
      <c r="LS233" s="939"/>
      <c r="LT233" s="939"/>
      <c r="LU233" s="939"/>
      <c r="LV233" s="939"/>
      <c r="LW233" s="939"/>
      <c r="LX233" s="939"/>
      <c r="LY233" s="939"/>
      <c r="LZ233" s="939"/>
      <c r="MA233" s="939"/>
      <c r="MB233" s="939"/>
      <c r="MC233" s="939"/>
      <c r="MD233" s="939"/>
      <c r="ME233" s="939"/>
      <c r="MF233" s="939"/>
      <c r="MG233" s="939"/>
      <c r="MH233" s="939"/>
      <c r="MI233" s="939"/>
      <c r="MJ233" s="939"/>
      <c r="MK233" s="939"/>
      <c r="ML233" s="939"/>
      <c r="MM233" s="939"/>
      <c r="MN233" s="939"/>
      <c r="MO233" s="939"/>
      <c r="MP233" s="939"/>
      <c r="MQ233" s="939"/>
      <c r="MR233" s="939"/>
      <c r="MS233" s="939"/>
      <c r="MT233" s="939"/>
      <c r="MU233" s="939"/>
      <c r="MV233" s="939"/>
      <c r="MW233" s="939"/>
      <c r="MX233" s="939"/>
      <c r="MY233" s="939"/>
      <c r="MZ233" s="939"/>
      <c r="NA233" s="939"/>
      <c r="NB233" s="939"/>
      <c r="NC233" s="939"/>
      <c r="ND233" s="939"/>
      <c r="NE233" s="939"/>
      <c r="NF233" s="939"/>
      <c r="NG233" s="939"/>
      <c r="NH233" s="939"/>
      <c r="NI233" s="939"/>
      <c r="NJ233" s="939"/>
      <c r="NK233" s="939"/>
      <c r="NL233" s="939"/>
      <c r="NM233" s="939"/>
      <c r="NN233" s="939"/>
    </row>
    <row r="234" spans="1:378" s="958" customFormat="1" ht="24" hidden="1" outlineLevel="1">
      <c r="A234" s="987" t="str">
        <f t="shared" si="60"/>
        <v>11.10</v>
      </c>
      <c r="B234" s="940" t="s">
        <v>758</v>
      </c>
      <c r="C234" s="1027"/>
      <c r="D234" s="941"/>
      <c r="E234" s="935"/>
      <c r="F234" s="959">
        <f>G230</f>
        <v>46209</v>
      </c>
      <c r="G234" s="960">
        <f>IF(ISBLANK(F234)," - ",IF(H234=0,F234,WORKDAY.INTL(F234,H234,1,Data!$C$3:$C$57)))</f>
        <v>46216</v>
      </c>
      <c r="H234" s="936">
        <v>5</v>
      </c>
      <c r="I234" s="937">
        <v>0</v>
      </c>
      <c r="J234" s="937">
        <f t="shared" ca="1" si="68"/>
        <v>0</v>
      </c>
      <c r="K234" s="938"/>
      <c r="L234" s="955"/>
      <c r="M234" s="955"/>
      <c r="N234" s="968"/>
      <c r="O234" s="939"/>
      <c r="P234" s="939"/>
      <c r="Q234" s="939"/>
      <c r="R234" s="939"/>
      <c r="S234" s="939"/>
      <c r="T234" s="939"/>
      <c r="U234" s="939"/>
      <c r="V234" s="939"/>
      <c r="W234" s="939"/>
      <c r="X234" s="939"/>
      <c r="Y234" s="939"/>
      <c r="Z234" s="939"/>
      <c r="AA234" s="939"/>
      <c r="AB234" s="939"/>
      <c r="AC234" s="939"/>
      <c r="AD234" s="939"/>
      <c r="AE234" s="939"/>
      <c r="AF234" s="939"/>
      <c r="AG234" s="939"/>
      <c r="AH234" s="939"/>
      <c r="AI234" s="939"/>
      <c r="AJ234" s="939"/>
      <c r="AK234" s="939"/>
      <c r="AL234" s="939"/>
      <c r="AM234" s="939"/>
      <c r="AN234" s="939"/>
      <c r="AO234" s="939"/>
      <c r="AP234" s="939"/>
      <c r="AQ234" s="939"/>
      <c r="AR234" s="939"/>
      <c r="AS234" s="939"/>
      <c r="AT234" s="939"/>
      <c r="AU234" s="939"/>
      <c r="AV234" s="939"/>
      <c r="AW234" s="939"/>
      <c r="AX234" s="939"/>
      <c r="AY234" s="939"/>
      <c r="AZ234" s="939"/>
      <c r="BA234" s="939"/>
      <c r="BB234" s="939"/>
      <c r="BC234" s="939"/>
      <c r="BD234" s="939"/>
      <c r="BE234" s="939"/>
      <c r="BF234" s="939"/>
      <c r="BG234" s="939"/>
      <c r="BH234" s="939"/>
      <c r="BI234" s="939"/>
      <c r="BJ234" s="939"/>
      <c r="BK234" s="939"/>
      <c r="BL234" s="939"/>
      <c r="BM234" s="939"/>
      <c r="BN234" s="939"/>
      <c r="BO234" s="939"/>
      <c r="BP234" s="939"/>
      <c r="BQ234" s="939"/>
      <c r="BR234" s="939"/>
      <c r="BS234" s="939"/>
      <c r="BT234" s="939"/>
      <c r="BU234" s="939"/>
      <c r="BV234" s="939"/>
      <c r="BW234" s="939"/>
      <c r="BX234" s="939"/>
      <c r="BY234" s="939"/>
      <c r="BZ234" s="939"/>
      <c r="CA234" s="939"/>
      <c r="CB234" s="939"/>
      <c r="CC234" s="939"/>
      <c r="CD234" s="939"/>
      <c r="CE234" s="939"/>
      <c r="CF234" s="939"/>
      <c r="CG234" s="939"/>
      <c r="CH234" s="939"/>
      <c r="CI234" s="939"/>
      <c r="CJ234" s="939"/>
      <c r="CK234" s="939"/>
      <c r="CL234" s="939"/>
      <c r="CM234" s="939"/>
      <c r="CN234" s="939"/>
      <c r="CO234" s="939"/>
      <c r="CP234" s="939"/>
      <c r="CQ234" s="939"/>
      <c r="CR234" s="939"/>
      <c r="CS234" s="939"/>
      <c r="CT234" s="939"/>
      <c r="CU234" s="939"/>
      <c r="CV234" s="939"/>
      <c r="CW234" s="939"/>
      <c r="CX234" s="939"/>
      <c r="CY234" s="939"/>
      <c r="CZ234" s="939"/>
      <c r="DA234" s="939"/>
      <c r="DB234" s="939"/>
      <c r="DC234" s="939"/>
      <c r="DD234" s="939"/>
      <c r="DE234" s="939"/>
      <c r="DF234" s="939"/>
      <c r="DG234" s="939"/>
      <c r="DH234" s="939"/>
      <c r="DI234" s="939"/>
      <c r="DJ234" s="939"/>
      <c r="DK234" s="939"/>
      <c r="DL234" s="939"/>
      <c r="DM234" s="939"/>
      <c r="DN234" s="939"/>
      <c r="DO234" s="939"/>
      <c r="DP234" s="939"/>
      <c r="DQ234" s="939"/>
      <c r="DR234" s="939"/>
      <c r="DS234" s="939"/>
      <c r="DT234" s="939"/>
      <c r="DU234" s="939"/>
      <c r="DV234" s="939"/>
      <c r="DW234" s="939"/>
      <c r="DX234" s="939"/>
      <c r="DY234" s="939"/>
      <c r="DZ234" s="939"/>
      <c r="EA234" s="939"/>
      <c r="EB234" s="939"/>
      <c r="EC234" s="939"/>
      <c r="ED234" s="939"/>
      <c r="EE234" s="939"/>
      <c r="EF234" s="939"/>
      <c r="EG234" s="939"/>
      <c r="EH234" s="939"/>
      <c r="EI234" s="939"/>
      <c r="EJ234" s="939"/>
      <c r="EK234" s="939"/>
      <c r="EL234" s="939"/>
      <c r="EM234" s="939"/>
      <c r="EN234" s="939"/>
      <c r="EO234" s="939"/>
      <c r="EP234" s="939"/>
      <c r="EQ234" s="939"/>
      <c r="ER234" s="939"/>
      <c r="ES234" s="939"/>
      <c r="ET234" s="939"/>
      <c r="EU234" s="939"/>
      <c r="EV234" s="939"/>
      <c r="EW234" s="939"/>
      <c r="EX234" s="939"/>
      <c r="EY234" s="939"/>
      <c r="EZ234" s="939"/>
      <c r="FA234" s="939"/>
      <c r="FB234" s="939"/>
      <c r="FC234" s="939"/>
      <c r="FD234" s="939"/>
      <c r="FE234" s="939"/>
      <c r="FF234" s="939"/>
      <c r="FG234" s="939"/>
      <c r="FH234" s="939"/>
      <c r="FI234" s="939"/>
      <c r="FJ234" s="939"/>
      <c r="FK234" s="939"/>
      <c r="FL234" s="939"/>
      <c r="FM234" s="939"/>
      <c r="FN234" s="939"/>
      <c r="FO234" s="939"/>
      <c r="FP234" s="939"/>
      <c r="FQ234" s="939"/>
      <c r="FR234" s="939"/>
      <c r="FS234" s="939"/>
      <c r="FT234" s="939"/>
      <c r="FU234" s="939"/>
      <c r="FV234" s="939"/>
      <c r="FW234" s="939"/>
      <c r="FX234" s="939"/>
      <c r="FY234" s="939"/>
      <c r="FZ234" s="939"/>
      <c r="GA234" s="939"/>
      <c r="GB234" s="939"/>
      <c r="GC234" s="939"/>
      <c r="GD234" s="939"/>
      <c r="GE234" s="939"/>
      <c r="GF234" s="939"/>
      <c r="GG234" s="939"/>
      <c r="GH234" s="939"/>
      <c r="GI234" s="939"/>
      <c r="GJ234" s="939"/>
      <c r="GK234" s="939"/>
      <c r="GL234" s="939"/>
      <c r="GM234" s="939"/>
      <c r="GN234" s="939"/>
      <c r="GO234" s="939"/>
      <c r="GP234" s="939"/>
      <c r="GQ234" s="939"/>
      <c r="GR234" s="939"/>
      <c r="GS234" s="939"/>
      <c r="GT234" s="939"/>
      <c r="GU234" s="939"/>
      <c r="GV234" s="939"/>
      <c r="GW234" s="939"/>
      <c r="GX234" s="939"/>
      <c r="GY234" s="939"/>
      <c r="GZ234" s="939"/>
      <c r="HA234" s="939"/>
      <c r="HB234" s="939"/>
      <c r="HC234" s="939"/>
      <c r="HD234" s="939"/>
      <c r="HE234" s="939"/>
      <c r="HF234" s="939"/>
      <c r="HG234" s="939"/>
      <c r="HH234" s="939"/>
      <c r="HI234" s="939"/>
      <c r="HJ234" s="939"/>
      <c r="HK234" s="939"/>
      <c r="HL234" s="939"/>
      <c r="HM234" s="939"/>
      <c r="HN234" s="939"/>
      <c r="HO234" s="939"/>
      <c r="HP234" s="939"/>
      <c r="HQ234" s="939"/>
      <c r="HR234" s="939"/>
      <c r="HS234" s="939"/>
      <c r="HT234" s="939"/>
      <c r="HU234" s="939"/>
      <c r="HV234" s="939"/>
      <c r="HW234" s="939"/>
      <c r="HX234" s="939"/>
      <c r="HY234" s="939"/>
      <c r="HZ234" s="939"/>
      <c r="IA234" s="939"/>
      <c r="IB234" s="939"/>
      <c r="IC234" s="939"/>
      <c r="ID234" s="939"/>
      <c r="IE234" s="939"/>
      <c r="IF234" s="939"/>
      <c r="IG234" s="939"/>
      <c r="IH234" s="939"/>
      <c r="II234" s="939"/>
      <c r="IJ234" s="939"/>
      <c r="IK234" s="939"/>
      <c r="IL234" s="939"/>
      <c r="IM234" s="939"/>
      <c r="IN234" s="939"/>
      <c r="IO234" s="939"/>
      <c r="IP234" s="939"/>
      <c r="IQ234" s="939"/>
      <c r="IR234" s="939"/>
      <c r="IS234" s="939"/>
      <c r="IT234" s="939"/>
      <c r="IU234" s="939"/>
      <c r="IV234" s="939"/>
      <c r="IW234" s="939"/>
      <c r="IX234" s="939"/>
      <c r="IY234" s="939"/>
      <c r="IZ234" s="939"/>
      <c r="JA234" s="939"/>
      <c r="JB234" s="939"/>
      <c r="JC234" s="939"/>
      <c r="JD234" s="939"/>
      <c r="JE234" s="939"/>
      <c r="JF234" s="939"/>
      <c r="JG234" s="939"/>
      <c r="JH234" s="939"/>
      <c r="JI234" s="939"/>
      <c r="JJ234" s="939"/>
      <c r="JK234" s="939"/>
      <c r="JL234" s="939"/>
      <c r="JM234" s="939"/>
      <c r="JN234" s="939"/>
      <c r="JO234" s="939"/>
      <c r="JP234" s="939"/>
      <c r="JQ234" s="939"/>
      <c r="JR234" s="939"/>
      <c r="JS234" s="939"/>
      <c r="JT234" s="939"/>
      <c r="JU234" s="939"/>
      <c r="JV234" s="939"/>
      <c r="JW234" s="939"/>
      <c r="JX234" s="939"/>
      <c r="JY234" s="939"/>
      <c r="JZ234" s="939"/>
      <c r="KA234" s="939"/>
      <c r="KB234" s="939"/>
      <c r="KC234" s="939"/>
      <c r="KD234" s="939"/>
      <c r="KE234" s="939"/>
      <c r="KF234" s="939"/>
      <c r="KG234" s="939"/>
      <c r="KH234" s="939"/>
      <c r="KI234" s="939"/>
      <c r="KJ234" s="939"/>
      <c r="KK234" s="939"/>
      <c r="KL234" s="939"/>
      <c r="KM234" s="939"/>
      <c r="KN234" s="939"/>
      <c r="KO234" s="939"/>
      <c r="KP234" s="939"/>
      <c r="KQ234" s="939"/>
      <c r="KR234" s="939"/>
      <c r="KS234" s="939"/>
      <c r="KT234" s="939"/>
      <c r="KU234" s="939"/>
      <c r="KV234" s="939"/>
      <c r="KW234" s="939"/>
      <c r="KX234" s="939"/>
      <c r="KY234" s="939"/>
      <c r="KZ234" s="939"/>
      <c r="LA234" s="939"/>
      <c r="LB234" s="939"/>
      <c r="LC234" s="939"/>
      <c r="LD234" s="939"/>
      <c r="LE234" s="939"/>
      <c r="LF234" s="939"/>
      <c r="LG234" s="939"/>
      <c r="LH234" s="939"/>
      <c r="LI234" s="939"/>
      <c r="LJ234" s="939"/>
      <c r="LK234" s="939"/>
      <c r="LL234" s="939"/>
      <c r="LM234" s="939"/>
      <c r="LN234" s="939"/>
      <c r="LO234" s="939"/>
      <c r="LP234" s="939"/>
      <c r="LQ234" s="939"/>
      <c r="LR234" s="939"/>
      <c r="LS234" s="939"/>
      <c r="LT234" s="939"/>
      <c r="LU234" s="939"/>
      <c r="LV234" s="939"/>
      <c r="LW234" s="939"/>
      <c r="LX234" s="939"/>
      <c r="LY234" s="939"/>
      <c r="LZ234" s="939"/>
      <c r="MA234" s="939"/>
      <c r="MB234" s="939"/>
      <c r="MC234" s="939"/>
      <c r="MD234" s="939"/>
      <c r="ME234" s="939"/>
      <c r="MF234" s="939"/>
      <c r="MG234" s="939"/>
      <c r="MH234" s="939"/>
      <c r="MI234" s="939"/>
      <c r="MJ234" s="939"/>
      <c r="MK234" s="939"/>
      <c r="ML234" s="939"/>
      <c r="MM234" s="939"/>
      <c r="MN234" s="939"/>
      <c r="MO234" s="939"/>
      <c r="MP234" s="939"/>
      <c r="MQ234" s="939"/>
      <c r="MR234" s="939"/>
      <c r="MS234" s="939"/>
      <c r="MT234" s="939"/>
      <c r="MU234" s="939"/>
      <c r="MV234" s="939"/>
      <c r="MW234" s="939"/>
      <c r="MX234" s="939"/>
      <c r="MY234" s="939"/>
      <c r="MZ234" s="939"/>
      <c r="NA234" s="939"/>
      <c r="NB234" s="939"/>
      <c r="NC234" s="939"/>
      <c r="ND234" s="939"/>
      <c r="NE234" s="939"/>
      <c r="NF234" s="939"/>
      <c r="NG234" s="939"/>
      <c r="NH234" s="939"/>
      <c r="NI234" s="939"/>
      <c r="NJ234" s="939"/>
      <c r="NK234" s="939"/>
      <c r="NL234" s="939"/>
      <c r="NM234" s="939"/>
      <c r="NN234" s="939"/>
    </row>
    <row r="235" spans="1:378" s="958" customFormat="1" ht="24" hidden="1" outlineLevel="1">
      <c r="A235" s="987" t="str">
        <f t="shared" si="60"/>
        <v>11.11</v>
      </c>
      <c r="B235" s="940" t="s">
        <v>759</v>
      </c>
      <c r="C235" s="1027"/>
      <c r="D235" s="941"/>
      <c r="E235" s="935"/>
      <c r="F235" s="959">
        <f>G234</f>
        <v>46216</v>
      </c>
      <c r="G235" s="960">
        <f>IF(ISBLANK(F235)," - ",IF(H235=0,F235,WORKDAY.INTL(F235,H235,1,Data!$C$3:$C$57)))</f>
        <v>46217</v>
      </c>
      <c r="H235" s="936">
        <v>1</v>
      </c>
      <c r="I235" s="937">
        <v>0</v>
      </c>
      <c r="J235" s="937">
        <f t="shared" ca="1" si="68"/>
        <v>0</v>
      </c>
      <c r="K235" s="938"/>
      <c r="L235" s="955"/>
      <c r="M235" s="955"/>
      <c r="N235" s="968"/>
      <c r="O235" s="939"/>
      <c r="P235" s="939"/>
      <c r="Q235" s="939"/>
      <c r="R235" s="939"/>
      <c r="S235" s="939"/>
      <c r="T235" s="939"/>
      <c r="U235" s="939"/>
      <c r="V235" s="939"/>
      <c r="W235" s="939"/>
      <c r="X235" s="939"/>
      <c r="Y235" s="939"/>
      <c r="Z235" s="939"/>
      <c r="AA235" s="939"/>
      <c r="AB235" s="939"/>
      <c r="AC235" s="939"/>
      <c r="AD235" s="939"/>
      <c r="AE235" s="939"/>
      <c r="AF235" s="939"/>
      <c r="AG235" s="939"/>
      <c r="AH235" s="939"/>
      <c r="AI235" s="939"/>
      <c r="AJ235" s="939"/>
      <c r="AK235" s="939"/>
      <c r="AL235" s="939"/>
      <c r="AM235" s="939"/>
      <c r="AN235" s="939"/>
      <c r="AO235" s="939"/>
      <c r="AP235" s="939"/>
      <c r="AQ235" s="939"/>
      <c r="AR235" s="939"/>
      <c r="AS235" s="939"/>
      <c r="AT235" s="939"/>
      <c r="AU235" s="939"/>
      <c r="AV235" s="939"/>
      <c r="AW235" s="939"/>
      <c r="AX235" s="939"/>
      <c r="AY235" s="939"/>
      <c r="AZ235" s="939"/>
      <c r="BA235" s="939"/>
      <c r="BB235" s="939"/>
      <c r="BC235" s="939"/>
      <c r="BD235" s="939"/>
      <c r="BE235" s="939"/>
      <c r="BF235" s="939"/>
      <c r="BG235" s="939"/>
      <c r="BH235" s="939"/>
      <c r="BI235" s="939"/>
      <c r="BJ235" s="939"/>
      <c r="BK235" s="939"/>
      <c r="BL235" s="939"/>
      <c r="BM235" s="939"/>
      <c r="BN235" s="939"/>
      <c r="BO235" s="939"/>
      <c r="BP235" s="939"/>
      <c r="BQ235" s="939"/>
      <c r="BR235" s="939"/>
      <c r="BS235" s="939"/>
      <c r="BT235" s="939"/>
      <c r="BU235" s="939"/>
      <c r="BV235" s="939"/>
      <c r="BW235" s="939"/>
      <c r="BX235" s="939"/>
      <c r="BY235" s="939"/>
      <c r="BZ235" s="939"/>
      <c r="CA235" s="939"/>
      <c r="CB235" s="939"/>
      <c r="CC235" s="939"/>
      <c r="CD235" s="939"/>
      <c r="CE235" s="939"/>
      <c r="CF235" s="939"/>
      <c r="CG235" s="939"/>
      <c r="CH235" s="939"/>
      <c r="CI235" s="939"/>
      <c r="CJ235" s="939"/>
      <c r="CK235" s="939"/>
      <c r="CL235" s="939"/>
      <c r="CM235" s="939"/>
      <c r="CN235" s="939"/>
      <c r="CO235" s="939"/>
      <c r="CP235" s="939"/>
      <c r="CQ235" s="939"/>
      <c r="CR235" s="939"/>
      <c r="CS235" s="939"/>
      <c r="CT235" s="939"/>
      <c r="CU235" s="939"/>
      <c r="CV235" s="939"/>
      <c r="CW235" s="939"/>
      <c r="CX235" s="939"/>
      <c r="CY235" s="939"/>
      <c r="CZ235" s="939"/>
      <c r="DA235" s="939"/>
      <c r="DB235" s="939"/>
      <c r="DC235" s="939"/>
      <c r="DD235" s="939"/>
      <c r="DE235" s="939"/>
      <c r="DF235" s="939"/>
      <c r="DG235" s="939"/>
      <c r="DH235" s="939"/>
      <c r="DI235" s="939"/>
      <c r="DJ235" s="939"/>
      <c r="DK235" s="939"/>
      <c r="DL235" s="939"/>
      <c r="DM235" s="939"/>
      <c r="DN235" s="939"/>
      <c r="DO235" s="939"/>
      <c r="DP235" s="939"/>
      <c r="DQ235" s="939"/>
      <c r="DR235" s="939"/>
      <c r="DS235" s="939"/>
      <c r="DT235" s="939"/>
      <c r="DU235" s="939"/>
      <c r="DV235" s="939"/>
      <c r="DW235" s="939"/>
      <c r="DX235" s="939"/>
      <c r="DY235" s="939"/>
      <c r="DZ235" s="939"/>
      <c r="EA235" s="939"/>
      <c r="EB235" s="939"/>
      <c r="EC235" s="939"/>
      <c r="ED235" s="939"/>
      <c r="EE235" s="939"/>
      <c r="EF235" s="939"/>
      <c r="EG235" s="939"/>
      <c r="EH235" s="939"/>
      <c r="EI235" s="939"/>
      <c r="EJ235" s="939"/>
      <c r="EK235" s="939"/>
      <c r="EL235" s="939"/>
      <c r="EM235" s="939"/>
      <c r="EN235" s="939"/>
      <c r="EO235" s="939"/>
      <c r="EP235" s="939"/>
      <c r="EQ235" s="939"/>
      <c r="ER235" s="939"/>
      <c r="ES235" s="939"/>
      <c r="ET235" s="939"/>
      <c r="EU235" s="939"/>
      <c r="EV235" s="939"/>
      <c r="EW235" s="939"/>
      <c r="EX235" s="939"/>
      <c r="EY235" s="939"/>
      <c r="EZ235" s="939"/>
      <c r="FA235" s="939"/>
      <c r="FB235" s="939"/>
      <c r="FC235" s="939"/>
      <c r="FD235" s="939"/>
      <c r="FE235" s="939"/>
      <c r="FF235" s="939"/>
      <c r="FG235" s="939"/>
      <c r="FH235" s="939"/>
      <c r="FI235" s="939"/>
      <c r="FJ235" s="939"/>
      <c r="FK235" s="939"/>
      <c r="FL235" s="939"/>
      <c r="FM235" s="939"/>
      <c r="FN235" s="939"/>
      <c r="FO235" s="939"/>
      <c r="FP235" s="939"/>
      <c r="FQ235" s="939"/>
      <c r="FR235" s="939"/>
      <c r="FS235" s="939"/>
      <c r="FT235" s="939"/>
      <c r="FU235" s="939"/>
      <c r="FV235" s="939"/>
      <c r="FW235" s="939"/>
      <c r="FX235" s="939"/>
      <c r="FY235" s="939"/>
      <c r="FZ235" s="939"/>
      <c r="GA235" s="939"/>
      <c r="GB235" s="939"/>
      <c r="GC235" s="939"/>
      <c r="GD235" s="939"/>
      <c r="GE235" s="939"/>
      <c r="GF235" s="939"/>
      <c r="GG235" s="939"/>
      <c r="GH235" s="939"/>
      <c r="GI235" s="939"/>
      <c r="GJ235" s="939"/>
      <c r="GK235" s="939"/>
      <c r="GL235" s="939"/>
      <c r="GM235" s="939"/>
      <c r="GN235" s="939"/>
      <c r="GO235" s="939"/>
      <c r="GP235" s="939"/>
      <c r="GQ235" s="939"/>
      <c r="GR235" s="939"/>
      <c r="GS235" s="939"/>
      <c r="GT235" s="939"/>
      <c r="GU235" s="939"/>
      <c r="GV235" s="939"/>
      <c r="GW235" s="939"/>
      <c r="GX235" s="939"/>
      <c r="GY235" s="939"/>
      <c r="GZ235" s="939"/>
      <c r="HA235" s="939"/>
      <c r="HB235" s="939"/>
      <c r="HC235" s="939"/>
      <c r="HD235" s="939"/>
      <c r="HE235" s="939"/>
      <c r="HF235" s="939"/>
      <c r="HG235" s="939"/>
      <c r="HH235" s="939"/>
      <c r="HI235" s="939"/>
      <c r="HJ235" s="939"/>
      <c r="HK235" s="939"/>
      <c r="HL235" s="939"/>
      <c r="HM235" s="939"/>
      <c r="HN235" s="939"/>
      <c r="HO235" s="939"/>
      <c r="HP235" s="939"/>
      <c r="HQ235" s="939"/>
      <c r="HR235" s="939"/>
      <c r="HS235" s="939"/>
      <c r="HT235" s="939"/>
      <c r="HU235" s="939"/>
      <c r="HV235" s="939"/>
      <c r="HW235" s="939"/>
      <c r="HX235" s="939"/>
      <c r="HY235" s="939"/>
      <c r="HZ235" s="939"/>
      <c r="IA235" s="939"/>
      <c r="IB235" s="939"/>
      <c r="IC235" s="939"/>
      <c r="ID235" s="939"/>
      <c r="IE235" s="939"/>
      <c r="IF235" s="939"/>
      <c r="IG235" s="939"/>
      <c r="IH235" s="939"/>
      <c r="II235" s="939"/>
      <c r="IJ235" s="939"/>
      <c r="IK235" s="939"/>
      <c r="IL235" s="939"/>
      <c r="IM235" s="939"/>
      <c r="IN235" s="939"/>
      <c r="IO235" s="939"/>
      <c r="IP235" s="939"/>
      <c r="IQ235" s="939"/>
      <c r="IR235" s="939"/>
      <c r="IS235" s="939"/>
      <c r="IT235" s="939"/>
      <c r="IU235" s="939"/>
      <c r="IV235" s="939"/>
      <c r="IW235" s="939"/>
      <c r="IX235" s="939"/>
      <c r="IY235" s="939"/>
      <c r="IZ235" s="939"/>
      <c r="JA235" s="939"/>
      <c r="JB235" s="939"/>
      <c r="JC235" s="939"/>
      <c r="JD235" s="939"/>
      <c r="JE235" s="939"/>
      <c r="JF235" s="939"/>
      <c r="JG235" s="939"/>
      <c r="JH235" s="939"/>
      <c r="JI235" s="939"/>
      <c r="JJ235" s="939"/>
      <c r="JK235" s="939"/>
      <c r="JL235" s="939"/>
      <c r="JM235" s="939"/>
      <c r="JN235" s="939"/>
      <c r="JO235" s="939"/>
      <c r="JP235" s="939"/>
      <c r="JQ235" s="939"/>
      <c r="JR235" s="939"/>
      <c r="JS235" s="939"/>
      <c r="JT235" s="939"/>
      <c r="JU235" s="939"/>
      <c r="JV235" s="939"/>
      <c r="JW235" s="939"/>
      <c r="JX235" s="939"/>
      <c r="JY235" s="939"/>
      <c r="JZ235" s="939"/>
      <c r="KA235" s="939"/>
      <c r="KB235" s="939"/>
      <c r="KC235" s="939"/>
      <c r="KD235" s="939"/>
      <c r="KE235" s="939"/>
      <c r="KF235" s="939"/>
      <c r="KG235" s="939"/>
      <c r="KH235" s="939"/>
      <c r="KI235" s="939"/>
      <c r="KJ235" s="939"/>
      <c r="KK235" s="939"/>
      <c r="KL235" s="939"/>
      <c r="KM235" s="939"/>
      <c r="KN235" s="939"/>
      <c r="KO235" s="939"/>
      <c r="KP235" s="939"/>
      <c r="KQ235" s="939"/>
      <c r="KR235" s="939"/>
      <c r="KS235" s="939"/>
      <c r="KT235" s="939"/>
      <c r="KU235" s="939"/>
      <c r="KV235" s="939"/>
      <c r="KW235" s="939"/>
      <c r="KX235" s="939"/>
      <c r="KY235" s="939"/>
      <c r="KZ235" s="939"/>
      <c r="LA235" s="939"/>
      <c r="LB235" s="939"/>
      <c r="LC235" s="939"/>
      <c r="LD235" s="939"/>
      <c r="LE235" s="939"/>
      <c r="LF235" s="939"/>
      <c r="LG235" s="939"/>
      <c r="LH235" s="939"/>
      <c r="LI235" s="939"/>
      <c r="LJ235" s="939"/>
      <c r="LK235" s="939"/>
      <c r="LL235" s="939"/>
      <c r="LM235" s="939"/>
      <c r="LN235" s="939"/>
      <c r="LO235" s="939"/>
      <c r="LP235" s="939"/>
      <c r="LQ235" s="939"/>
      <c r="LR235" s="939"/>
      <c r="LS235" s="939"/>
      <c r="LT235" s="939"/>
      <c r="LU235" s="939"/>
      <c r="LV235" s="939"/>
      <c r="LW235" s="939"/>
      <c r="LX235" s="939"/>
      <c r="LY235" s="939"/>
      <c r="LZ235" s="939"/>
      <c r="MA235" s="939"/>
      <c r="MB235" s="939"/>
      <c r="MC235" s="939"/>
      <c r="MD235" s="939"/>
      <c r="ME235" s="939"/>
      <c r="MF235" s="939"/>
      <c r="MG235" s="939"/>
      <c r="MH235" s="939"/>
      <c r="MI235" s="939"/>
      <c r="MJ235" s="939"/>
      <c r="MK235" s="939"/>
      <c r="ML235" s="939"/>
      <c r="MM235" s="939"/>
      <c r="MN235" s="939"/>
      <c r="MO235" s="939"/>
      <c r="MP235" s="939"/>
      <c r="MQ235" s="939"/>
      <c r="MR235" s="939"/>
      <c r="MS235" s="939"/>
      <c r="MT235" s="939"/>
      <c r="MU235" s="939"/>
      <c r="MV235" s="939"/>
      <c r="MW235" s="939"/>
      <c r="MX235" s="939"/>
      <c r="MY235" s="939"/>
      <c r="MZ235" s="939"/>
      <c r="NA235" s="939"/>
      <c r="NB235" s="939"/>
      <c r="NC235" s="939"/>
      <c r="ND235" s="939"/>
      <c r="NE235" s="939"/>
      <c r="NF235" s="939"/>
      <c r="NG235" s="939"/>
      <c r="NH235" s="939"/>
      <c r="NI235" s="939"/>
      <c r="NJ235" s="939"/>
      <c r="NK235" s="939"/>
      <c r="NL235" s="939"/>
      <c r="NM235" s="939"/>
      <c r="NN235" s="939"/>
    </row>
    <row r="236" spans="1:378" s="958" customFormat="1" ht="24" hidden="1" outlineLevel="1">
      <c r="A236" s="987" t="str">
        <f t="shared" si="60"/>
        <v>11.12</v>
      </c>
      <c r="B236" s="940" t="s">
        <v>760</v>
      </c>
      <c r="C236" s="1027"/>
      <c r="D236" s="941"/>
      <c r="E236" s="935"/>
      <c r="F236" s="959">
        <f>G234</f>
        <v>46216</v>
      </c>
      <c r="G236" s="960">
        <f>IF(ISBLANK(F236)," - ",IF(H236=0,F236,WORKDAY.INTL(F236,H236,1,Data!$C$3:$C$57)))</f>
        <v>46230</v>
      </c>
      <c r="H236" s="936">
        <v>10</v>
      </c>
      <c r="I236" s="937">
        <v>0</v>
      </c>
      <c r="J236" s="937">
        <f t="shared" ca="1" si="68"/>
        <v>0</v>
      </c>
      <c r="K236" s="938"/>
      <c r="L236" s="955"/>
      <c r="M236" s="955"/>
      <c r="N236" s="968"/>
      <c r="O236" s="939"/>
      <c r="P236" s="939"/>
      <c r="Q236" s="939"/>
      <c r="R236" s="939"/>
      <c r="S236" s="939"/>
      <c r="T236" s="939"/>
      <c r="U236" s="939"/>
      <c r="V236" s="939"/>
      <c r="W236" s="939"/>
      <c r="X236" s="939"/>
      <c r="Y236" s="939"/>
      <c r="Z236" s="939"/>
      <c r="AA236" s="939"/>
      <c r="AB236" s="939"/>
      <c r="AC236" s="939"/>
      <c r="AD236" s="939"/>
      <c r="AE236" s="939"/>
      <c r="AF236" s="939"/>
      <c r="AG236" s="939"/>
      <c r="AH236" s="939"/>
      <c r="AI236" s="939"/>
      <c r="AJ236" s="939"/>
      <c r="AK236" s="939"/>
      <c r="AL236" s="939"/>
      <c r="AM236" s="939"/>
      <c r="AN236" s="939"/>
      <c r="AO236" s="939"/>
      <c r="AP236" s="939"/>
      <c r="AQ236" s="939"/>
      <c r="AR236" s="939"/>
      <c r="AS236" s="939"/>
      <c r="AT236" s="939"/>
      <c r="AU236" s="939"/>
      <c r="AV236" s="939"/>
      <c r="AW236" s="939"/>
      <c r="AX236" s="939"/>
      <c r="AY236" s="939"/>
      <c r="AZ236" s="939"/>
      <c r="BA236" s="939"/>
      <c r="BB236" s="939"/>
      <c r="BC236" s="939"/>
      <c r="BD236" s="939"/>
      <c r="BE236" s="939"/>
      <c r="BF236" s="939"/>
      <c r="BG236" s="939"/>
      <c r="BH236" s="939"/>
      <c r="BI236" s="939"/>
      <c r="BJ236" s="939"/>
      <c r="BK236" s="939"/>
      <c r="BL236" s="939"/>
      <c r="BM236" s="939"/>
      <c r="BN236" s="939"/>
      <c r="BO236" s="939"/>
      <c r="BP236" s="939"/>
      <c r="BQ236" s="939"/>
      <c r="BR236" s="939"/>
      <c r="BS236" s="939"/>
      <c r="BT236" s="939"/>
      <c r="BU236" s="939"/>
      <c r="BV236" s="939"/>
      <c r="BW236" s="939"/>
      <c r="BX236" s="939"/>
      <c r="BY236" s="939"/>
      <c r="BZ236" s="939"/>
      <c r="CA236" s="939"/>
      <c r="CB236" s="939"/>
      <c r="CC236" s="939"/>
      <c r="CD236" s="939"/>
      <c r="CE236" s="939"/>
      <c r="CF236" s="939"/>
      <c r="CG236" s="939"/>
      <c r="CH236" s="939"/>
      <c r="CI236" s="939"/>
      <c r="CJ236" s="939"/>
      <c r="CK236" s="939"/>
      <c r="CL236" s="939"/>
      <c r="CM236" s="939"/>
      <c r="CN236" s="939"/>
      <c r="CO236" s="939"/>
      <c r="CP236" s="939"/>
      <c r="CQ236" s="939"/>
      <c r="CR236" s="939"/>
      <c r="CS236" s="939"/>
      <c r="CT236" s="939"/>
      <c r="CU236" s="939"/>
      <c r="CV236" s="939"/>
      <c r="CW236" s="939"/>
      <c r="CX236" s="939"/>
      <c r="CY236" s="939"/>
      <c r="CZ236" s="939"/>
      <c r="DA236" s="939"/>
      <c r="DB236" s="939"/>
      <c r="DC236" s="939"/>
      <c r="DD236" s="939"/>
      <c r="DE236" s="939"/>
      <c r="DF236" s="939"/>
      <c r="DG236" s="939"/>
      <c r="DH236" s="939"/>
      <c r="DI236" s="939"/>
      <c r="DJ236" s="939"/>
      <c r="DK236" s="939"/>
      <c r="DL236" s="939"/>
      <c r="DM236" s="939"/>
      <c r="DN236" s="939"/>
      <c r="DO236" s="939"/>
      <c r="DP236" s="939"/>
      <c r="DQ236" s="939"/>
      <c r="DR236" s="939"/>
      <c r="DS236" s="939"/>
      <c r="DT236" s="939"/>
      <c r="DU236" s="939"/>
      <c r="DV236" s="939"/>
      <c r="DW236" s="939"/>
      <c r="DX236" s="939"/>
      <c r="DY236" s="939"/>
      <c r="DZ236" s="939"/>
      <c r="EA236" s="939"/>
      <c r="EB236" s="939"/>
      <c r="EC236" s="939"/>
      <c r="ED236" s="939"/>
      <c r="EE236" s="939"/>
      <c r="EF236" s="939"/>
      <c r="EG236" s="939"/>
      <c r="EH236" s="939"/>
      <c r="EI236" s="939"/>
      <c r="EJ236" s="939"/>
      <c r="EK236" s="939"/>
      <c r="EL236" s="939"/>
      <c r="EM236" s="939"/>
      <c r="EN236" s="939"/>
      <c r="EO236" s="939"/>
      <c r="EP236" s="939"/>
      <c r="EQ236" s="939"/>
      <c r="ER236" s="939"/>
      <c r="ES236" s="939"/>
      <c r="ET236" s="939"/>
      <c r="EU236" s="939"/>
      <c r="EV236" s="939"/>
      <c r="EW236" s="939"/>
      <c r="EX236" s="939"/>
      <c r="EY236" s="939"/>
      <c r="EZ236" s="939"/>
      <c r="FA236" s="939"/>
      <c r="FB236" s="939"/>
      <c r="FC236" s="939"/>
      <c r="FD236" s="939"/>
      <c r="FE236" s="939"/>
      <c r="FF236" s="939"/>
      <c r="FG236" s="939"/>
      <c r="FH236" s="939"/>
      <c r="FI236" s="939"/>
      <c r="FJ236" s="939"/>
      <c r="FK236" s="939"/>
      <c r="FL236" s="939"/>
      <c r="FM236" s="939"/>
      <c r="FN236" s="939"/>
      <c r="FO236" s="939"/>
      <c r="FP236" s="939"/>
      <c r="FQ236" s="939"/>
      <c r="FR236" s="939"/>
      <c r="FS236" s="939"/>
      <c r="FT236" s="939"/>
      <c r="FU236" s="939"/>
      <c r="FV236" s="939"/>
      <c r="FW236" s="939"/>
      <c r="FX236" s="939"/>
      <c r="FY236" s="939"/>
      <c r="FZ236" s="939"/>
      <c r="GA236" s="939"/>
      <c r="GB236" s="939"/>
      <c r="GC236" s="939"/>
      <c r="GD236" s="939"/>
      <c r="GE236" s="939"/>
      <c r="GF236" s="939"/>
      <c r="GG236" s="939"/>
      <c r="GH236" s="939"/>
      <c r="GI236" s="939"/>
      <c r="GJ236" s="939"/>
      <c r="GK236" s="939"/>
      <c r="GL236" s="939"/>
      <c r="GM236" s="939"/>
      <c r="GN236" s="939"/>
      <c r="GO236" s="939"/>
      <c r="GP236" s="939"/>
      <c r="GQ236" s="939"/>
      <c r="GR236" s="939"/>
      <c r="GS236" s="939"/>
      <c r="GT236" s="939"/>
      <c r="GU236" s="939"/>
      <c r="GV236" s="939"/>
      <c r="GW236" s="939"/>
      <c r="GX236" s="939"/>
      <c r="GY236" s="939"/>
      <c r="GZ236" s="939"/>
      <c r="HA236" s="939"/>
      <c r="HB236" s="939"/>
      <c r="HC236" s="939"/>
      <c r="HD236" s="939"/>
      <c r="HE236" s="939"/>
      <c r="HF236" s="939"/>
      <c r="HG236" s="939"/>
      <c r="HH236" s="939"/>
      <c r="HI236" s="939"/>
      <c r="HJ236" s="939"/>
      <c r="HK236" s="939"/>
      <c r="HL236" s="939"/>
      <c r="HM236" s="939"/>
      <c r="HN236" s="939"/>
      <c r="HO236" s="939"/>
      <c r="HP236" s="939"/>
      <c r="HQ236" s="939"/>
      <c r="HR236" s="939"/>
      <c r="HS236" s="939"/>
      <c r="HT236" s="939"/>
      <c r="HU236" s="939"/>
      <c r="HV236" s="939"/>
      <c r="HW236" s="939"/>
      <c r="HX236" s="939"/>
      <c r="HY236" s="939"/>
      <c r="HZ236" s="939"/>
      <c r="IA236" s="939"/>
      <c r="IB236" s="939"/>
      <c r="IC236" s="939"/>
      <c r="ID236" s="939"/>
      <c r="IE236" s="939"/>
      <c r="IF236" s="939"/>
      <c r="IG236" s="939"/>
      <c r="IH236" s="939"/>
      <c r="II236" s="939"/>
      <c r="IJ236" s="939"/>
      <c r="IK236" s="939"/>
      <c r="IL236" s="939"/>
      <c r="IM236" s="939"/>
      <c r="IN236" s="939"/>
      <c r="IO236" s="939"/>
      <c r="IP236" s="939"/>
      <c r="IQ236" s="939"/>
      <c r="IR236" s="939"/>
      <c r="IS236" s="939"/>
      <c r="IT236" s="939"/>
      <c r="IU236" s="939"/>
      <c r="IV236" s="939"/>
      <c r="IW236" s="939"/>
      <c r="IX236" s="939"/>
      <c r="IY236" s="939"/>
      <c r="IZ236" s="939"/>
      <c r="JA236" s="939"/>
      <c r="JB236" s="939"/>
      <c r="JC236" s="939"/>
      <c r="JD236" s="939"/>
      <c r="JE236" s="939"/>
      <c r="JF236" s="939"/>
      <c r="JG236" s="939"/>
      <c r="JH236" s="939"/>
      <c r="JI236" s="939"/>
      <c r="JJ236" s="939"/>
      <c r="JK236" s="939"/>
      <c r="JL236" s="939"/>
      <c r="JM236" s="939"/>
      <c r="JN236" s="939"/>
      <c r="JO236" s="939"/>
      <c r="JP236" s="939"/>
      <c r="JQ236" s="939"/>
      <c r="JR236" s="939"/>
      <c r="JS236" s="939"/>
      <c r="JT236" s="939"/>
      <c r="JU236" s="939"/>
      <c r="JV236" s="939"/>
      <c r="JW236" s="939"/>
      <c r="JX236" s="939"/>
      <c r="JY236" s="939"/>
      <c r="JZ236" s="939"/>
      <c r="KA236" s="939"/>
      <c r="KB236" s="939"/>
      <c r="KC236" s="939"/>
      <c r="KD236" s="939"/>
      <c r="KE236" s="939"/>
      <c r="KF236" s="939"/>
      <c r="KG236" s="939"/>
      <c r="KH236" s="939"/>
      <c r="KI236" s="939"/>
      <c r="KJ236" s="939"/>
      <c r="KK236" s="939"/>
      <c r="KL236" s="939"/>
      <c r="KM236" s="939"/>
      <c r="KN236" s="939"/>
      <c r="KO236" s="939"/>
      <c r="KP236" s="939"/>
      <c r="KQ236" s="939"/>
      <c r="KR236" s="939"/>
      <c r="KS236" s="939"/>
      <c r="KT236" s="939"/>
      <c r="KU236" s="939"/>
      <c r="KV236" s="939"/>
      <c r="KW236" s="939"/>
      <c r="KX236" s="939"/>
      <c r="KY236" s="939"/>
      <c r="KZ236" s="939"/>
      <c r="LA236" s="939"/>
      <c r="LB236" s="939"/>
      <c r="LC236" s="939"/>
      <c r="LD236" s="939"/>
      <c r="LE236" s="939"/>
      <c r="LF236" s="939"/>
      <c r="LG236" s="939"/>
      <c r="LH236" s="939"/>
      <c r="LI236" s="939"/>
      <c r="LJ236" s="939"/>
      <c r="LK236" s="939"/>
      <c r="LL236" s="939"/>
      <c r="LM236" s="939"/>
      <c r="LN236" s="939"/>
      <c r="LO236" s="939"/>
      <c r="LP236" s="939"/>
      <c r="LQ236" s="939"/>
      <c r="LR236" s="939"/>
      <c r="LS236" s="939"/>
      <c r="LT236" s="939"/>
      <c r="LU236" s="939"/>
      <c r="LV236" s="939"/>
      <c r="LW236" s="939"/>
      <c r="LX236" s="939"/>
      <c r="LY236" s="939"/>
      <c r="LZ236" s="939"/>
      <c r="MA236" s="939"/>
      <c r="MB236" s="939"/>
      <c r="MC236" s="939"/>
      <c r="MD236" s="939"/>
      <c r="ME236" s="939"/>
      <c r="MF236" s="939"/>
      <c r="MG236" s="939"/>
      <c r="MH236" s="939"/>
      <c r="MI236" s="939"/>
      <c r="MJ236" s="939"/>
      <c r="MK236" s="939"/>
      <c r="ML236" s="939"/>
      <c r="MM236" s="939"/>
      <c r="MN236" s="939"/>
      <c r="MO236" s="939"/>
      <c r="MP236" s="939"/>
      <c r="MQ236" s="939"/>
      <c r="MR236" s="939"/>
      <c r="MS236" s="939"/>
      <c r="MT236" s="939"/>
      <c r="MU236" s="939"/>
      <c r="MV236" s="939"/>
      <c r="MW236" s="939"/>
      <c r="MX236" s="939"/>
      <c r="MY236" s="939"/>
      <c r="MZ236" s="939"/>
      <c r="NA236" s="939"/>
      <c r="NB236" s="939"/>
      <c r="NC236" s="939"/>
      <c r="ND236" s="939"/>
      <c r="NE236" s="939"/>
      <c r="NF236" s="939"/>
      <c r="NG236" s="939"/>
      <c r="NH236" s="939"/>
      <c r="NI236" s="939"/>
      <c r="NJ236" s="939"/>
      <c r="NK236" s="939"/>
      <c r="NL236" s="939"/>
      <c r="NM236" s="939"/>
      <c r="NN236" s="939"/>
    </row>
    <row r="237" spans="1:378" s="958" customFormat="1" ht="24" hidden="1" outlineLevel="1">
      <c r="A237" s="987" t="str">
        <f t="shared" si="60"/>
        <v>11.13</v>
      </c>
      <c r="B237" s="940" t="s">
        <v>761</v>
      </c>
      <c r="C237" s="1027"/>
      <c r="D237" s="941"/>
      <c r="E237" s="935"/>
      <c r="F237" s="959">
        <f>G236</f>
        <v>46230</v>
      </c>
      <c r="G237" s="960">
        <f>IF(ISBLANK(F237)," - ",IF(H237=0,F237,WORKDAY.INTL(F237,H237,1,Data!$C$3:$C$57)))</f>
        <v>46237</v>
      </c>
      <c r="H237" s="936">
        <v>5</v>
      </c>
      <c r="I237" s="937">
        <v>0</v>
      </c>
      <c r="J237" s="937">
        <f t="shared" ca="1" si="68"/>
        <v>0</v>
      </c>
      <c r="K237" s="938"/>
      <c r="L237" s="955"/>
      <c r="M237" s="955"/>
      <c r="N237" s="968"/>
      <c r="O237" s="939"/>
      <c r="P237" s="939"/>
      <c r="Q237" s="939"/>
      <c r="R237" s="939"/>
      <c r="S237" s="939"/>
      <c r="T237" s="939"/>
      <c r="U237" s="939"/>
      <c r="V237" s="939"/>
      <c r="W237" s="939"/>
      <c r="X237" s="939"/>
      <c r="Y237" s="939"/>
      <c r="Z237" s="939"/>
      <c r="AA237" s="939"/>
      <c r="AB237" s="939"/>
      <c r="AC237" s="939"/>
      <c r="AD237" s="939"/>
      <c r="AE237" s="939"/>
      <c r="AF237" s="939"/>
      <c r="AG237" s="939"/>
      <c r="AH237" s="939"/>
      <c r="AI237" s="939"/>
      <c r="AJ237" s="939"/>
      <c r="AK237" s="939"/>
      <c r="AL237" s="939"/>
      <c r="AM237" s="939"/>
      <c r="AN237" s="939"/>
      <c r="AO237" s="939"/>
      <c r="AP237" s="939"/>
      <c r="AQ237" s="939"/>
      <c r="AR237" s="939"/>
      <c r="AS237" s="939"/>
      <c r="AT237" s="939"/>
      <c r="AU237" s="939"/>
      <c r="AV237" s="939"/>
      <c r="AW237" s="939"/>
      <c r="AX237" s="939"/>
      <c r="AY237" s="939"/>
      <c r="AZ237" s="939"/>
      <c r="BA237" s="939"/>
      <c r="BB237" s="939"/>
      <c r="BC237" s="939"/>
      <c r="BD237" s="939"/>
      <c r="BE237" s="939"/>
      <c r="BF237" s="939"/>
      <c r="BG237" s="939"/>
      <c r="BH237" s="939"/>
      <c r="BI237" s="939"/>
      <c r="BJ237" s="939"/>
      <c r="BK237" s="939"/>
      <c r="BL237" s="939"/>
      <c r="BM237" s="939"/>
      <c r="BN237" s="939"/>
      <c r="BO237" s="939"/>
      <c r="BP237" s="939"/>
      <c r="BQ237" s="939"/>
      <c r="BR237" s="939"/>
      <c r="BS237" s="939"/>
      <c r="BT237" s="939"/>
      <c r="BU237" s="939"/>
      <c r="BV237" s="939"/>
      <c r="BW237" s="939"/>
      <c r="BX237" s="939"/>
      <c r="BY237" s="939"/>
      <c r="BZ237" s="939"/>
      <c r="CA237" s="939"/>
      <c r="CB237" s="939"/>
      <c r="CC237" s="939"/>
      <c r="CD237" s="939"/>
      <c r="CE237" s="939"/>
      <c r="CF237" s="939"/>
      <c r="CG237" s="939"/>
      <c r="CH237" s="939"/>
      <c r="CI237" s="939"/>
      <c r="CJ237" s="939"/>
      <c r="CK237" s="939"/>
      <c r="CL237" s="939"/>
      <c r="CM237" s="939"/>
      <c r="CN237" s="939"/>
      <c r="CO237" s="939"/>
      <c r="CP237" s="939"/>
      <c r="CQ237" s="939"/>
      <c r="CR237" s="939"/>
      <c r="CS237" s="939"/>
      <c r="CT237" s="939"/>
      <c r="CU237" s="939"/>
      <c r="CV237" s="939"/>
      <c r="CW237" s="939"/>
      <c r="CX237" s="939"/>
      <c r="CY237" s="939"/>
      <c r="CZ237" s="939"/>
      <c r="DA237" s="939"/>
      <c r="DB237" s="939"/>
      <c r="DC237" s="939"/>
      <c r="DD237" s="939"/>
      <c r="DE237" s="939"/>
      <c r="DF237" s="939"/>
      <c r="DG237" s="939"/>
      <c r="DH237" s="939"/>
      <c r="DI237" s="939"/>
      <c r="DJ237" s="939"/>
      <c r="DK237" s="939"/>
      <c r="DL237" s="939"/>
      <c r="DM237" s="939"/>
      <c r="DN237" s="939"/>
      <c r="DO237" s="939"/>
      <c r="DP237" s="939"/>
      <c r="DQ237" s="939"/>
      <c r="DR237" s="939"/>
      <c r="DS237" s="939"/>
      <c r="DT237" s="939"/>
      <c r="DU237" s="939"/>
      <c r="DV237" s="939"/>
      <c r="DW237" s="939"/>
      <c r="DX237" s="939"/>
      <c r="DY237" s="939"/>
      <c r="DZ237" s="939"/>
      <c r="EA237" s="939"/>
      <c r="EB237" s="939"/>
      <c r="EC237" s="939"/>
      <c r="ED237" s="939"/>
      <c r="EE237" s="939"/>
      <c r="EF237" s="939"/>
      <c r="EG237" s="939"/>
      <c r="EH237" s="939"/>
      <c r="EI237" s="939"/>
      <c r="EJ237" s="939"/>
      <c r="EK237" s="939"/>
      <c r="EL237" s="939"/>
      <c r="EM237" s="939"/>
      <c r="EN237" s="939"/>
      <c r="EO237" s="939"/>
      <c r="EP237" s="939"/>
      <c r="EQ237" s="939"/>
      <c r="ER237" s="939"/>
      <c r="ES237" s="939"/>
      <c r="ET237" s="939"/>
      <c r="EU237" s="939"/>
      <c r="EV237" s="939"/>
      <c r="EW237" s="939"/>
      <c r="EX237" s="939"/>
      <c r="EY237" s="939"/>
      <c r="EZ237" s="939"/>
      <c r="FA237" s="939"/>
      <c r="FB237" s="939"/>
      <c r="FC237" s="939"/>
      <c r="FD237" s="939"/>
      <c r="FE237" s="939"/>
      <c r="FF237" s="939"/>
      <c r="FG237" s="939"/>
      <c r="FH237" s="939"/>
      <c r="FI237" s="939"/>
      <c r="FJ237" s="939"/>
      <c r="FK237" s="939"/>
      <c r="FL237" s="939"/>
      <c r="FM237" s="939"/>
      <c r="FN237" s="939"/>
      <c r="FO237" s="939"/>
      <c r="FP237" s="939"/>
      <c r="FQ237" s="939"/>
      <c r="FR237" s="939"/>
      <c r="FS237" s="939"/>
      <c r="FT237" s="939"/>
      <c r="FU237" s="939"/>
      <c r="FV237" s="939"/>
      <c r="FW237" s="939"/>
      <c r="FX237" s="939"/>
      <c r="FY237" s="939"/>
      <c r="FZ237" s="939"/>
      <c r="GA237" s="939"/>
      <c r="GB237" s="939"/>
      <c r="GC237" s="939"/>
      <c r="GD237" s="939"/>
      <c r="GE237" s="939"/>
      <c r="GF237" s="939"/>
      <c r="GG237" s="939"/>
      <c r="GH237" s="939"/>
      <c r="GI237" s="939"/>
      <c r="GJ237" s="939"/>
      <c r="GK237" s="939"/>
      <c r="GL237" s="939"/>
      <c r="GM237" s="939"/>
      <c r="GN237" s="939"/>
      <c r="GO237" s="939"/>
      <c r="GP237" s="939"/>
      <c r="GQ237" s="939"/>
      <c r="GR237" s="939"/>
      <c r="GS237" s="939"/>
      <c r="GT237" s="939"/>
      <c r="GU237" s="939"/>
      <c r="GV237" s="939"/>
      <c r="GW237" s="939"/>
      <c r="GX237" s="939"/>
      <c r="GY237" s="939"/>
      <c r="GZ237" s="939"/>
      <c r="HA237" s="939"/>
      <c r="HB237" s="939"/>
      <c r="HC237" s="939"/>
      <c r="HD237" s="939"/>
      <c r="HE237" s="939"/>
      <c r="HF237" s="939"/>
      <c r="HG237" s="939"/>
      <c r="HH237" s="939"/>
      <c r="HI237" s="939"/>
      <c r="HJ237" s="939"/>
      <c r="HK237" s="939"/>
      <c r="HL237" s="939"/>
      <c r="HM237" s="939"/>
      <c r="HN237" s="939"/>
      <c r="HO237" s="939"/>
      <c r="HP237" s="939"/>
      <c r="HQ237" s="939"/>
      <c r="HR237" s="939"/>
      <c r="HS237" s="939"/>
      <c r="HT237" s="939"/>
      <c r="HU237" s="939"/>
      <c r="HV237" s="939"/>
      <c r="HW237" s="939"/>
      <c r="HX237" s="939"/>
      <c r="HY237" s="939"/>
      <c r="HZ237" s="939"/>
      <c r="IA237" s="939"/>
      <c r="IB237" s="939"/>
      <c r="IC237" s="939"/>
      <c r="ID237" s="939"/>
      <c r="IE237" s="939"/>
      <c r="IF237" s="939"/>
      <c r="IG237" s="939"/>
      <c r="IH237" s="939"/>
      <c r="II237" s="939"/>
      <c r="IJ237" s="939"/>
      <c r="IK237" s="939"/>
      <c r="IL237" s="939"/>
      <c r="IM237" s="939"/>
      <c r="IN237" s="939"/>
      <c r="IO237" s="939"/>
      <c r="IP237" s="939"/>
      <c r="IQ237" s="939"/>
      <c r="IR237" s="939"/>
      <c r="IS237" s="939"/>
      <c r="IT237" s="939"/>
      <c r="IU237" s="939"/>
      <c r="IV237" s="939"/>
      <c r="IW237" s="939"/>
      <c r="IX237" s="939"/>
      <c r="IY237" s="939"/>
      <c r="IZ237" s="939"/>
      <c r="JA237" s="939"/>
      <c r="JB237" s="939"/>
      <c r="JC237" s="939"/>
      <c r="JD237" s="939"/>
      <c r="JE237" s="939"/>
      <c r="JF237" s="939"/>
      <c r="JG237" s="939"/>
      <c r="JH237" s="939"/>
      <c r="JI237" s="939"/>
      <c r="JJ237" s="939"/>
      <c r="JK237" s="939"/>
      <c r="JL237" s="939"/>
      <c r="JM237" s="939"/>
      <c r="JN237" s="939"/>
      <c r="JO237" s="939"/>
      <c r="JP237" s="939"/>
      <c r="JQ237" s="939"/>
      <c r="JR237" s="939"/>
      <c r="JS237" s="939"/>
      <c r="JT237" s="939"/>
      <c r="JU237" s="939"/>
      <c r="JV237" s="939"/>
      <c r="JW237" s="939"/>
      <c r="JX237" s="939"/>
      <c r="JY237" s="939"/>
      <c r="JZ237" s="939"/>
      <c r="KA237" s="939"/>
      <c r="KB237" s="939"/>
      <c r="KC237" s="939"/>
      <c r="KD237" s="939"/>
      <c r="KE237" s="939"/>
      <c r="KF237" s="939"/>
      <c r="KG237" s="939"/>
      <c r="KH237" s="939"/>
      <c r="KI237" s="939"/>
      <c r="KJ237" s="939"/>
      <c r="KK237" s="939"/>
      <c r="KL237" s="939"/>
      <c r="KM237" s="939"/>
      <c r="KN237" s="939"/>
      <c r="KO237" s="939"/>
      <c r="KP237" s="939"/>
      <c r="KQ237" s="939"/>
      <c r="KR237" s="939"/>
      <c r="KS237" s="939"/>
      <c r="KT237" s="939"/>
      <c r="KU237" s="939"/>
      <c r="KV237" s="939"/>
      <c r="KW237" s="939"/>
      <c r="KX237" s="939"/>
      <c r="KY237" s="939"/>
      <c r="KZ237" s="939"/>
      <c r="LA237" s="939"/>
      <c r="LB237" s="939"/>
      <c r="LC237" s="939"/>
      <c r="LD237" s="939"/>
      <c r="LE237" s="939"/>
      <c r="LF237" s="939"/>
      <c r="LG237" s="939"/>
      <c r="LH237" s="939"/>
      <c r="LI237" s="939"/>
      <c r="LJ237" s="939"/>
      <c r="LK237" s="939"/>
      <c r="LL237" s="939"/>
      <c r="LM237" s="939"/>
      <c r="LN237" s="939"/>
      <c r="LO237" s="939"/>
      <c r="LP237" s="939"/>
      <c r="LQ237" s="939"/>
      <c r="LR237" s="939"/>
      <c r="LS237" s="939"/>
      <c r="LT237" s="939"/>
      <c r="LU237" s="939"/>
      <c r="LV237" s="939"/>
      <c r="LW237" s="939"/>
      <c r="LX237" s="939"/>
      <c r="LY237" s="939"/>
      <c r="LZ237" s="939"/>
      <c r="MA237" s="939"/>
      <c r="MB237" s="939"/>
      <c r="MC237" s="939"/>
      <c r="MD237" s="939"/>
      <c r="ME237" s="939"/>
      <c r="MF237" s="939"/>
      <c r="MG237" s="939"/>
      <c r="MH237" s="939"/>
      <c r="MI237" s="939"/>
      <c r="MJ237" s="939"/>
      <c r="MK237" s="939"/>
      <c r="ML237" s="939"/>
      <c r="MM237" s="939"/>
      <c r="MN237" s="939"/>
      <c r="MO237" s="939"/>
      <c r="MP237" s="939"/>
      <c r="MQ237" s="939"/>
      <c r="MR237" s="939"/>
      <c r="MS237" s="939"/>
      <c r="MT237" s="939"/>
      <c r="MU237" s="939"/>
      <c r="MV237" s="939"/>
      <c r="MW237" s="939"/>
      <c r="MX237" s="939"/>
      <c r="MY237" s="939"/>
      <c r="MZ237" s="939"/>
      <c r="NA237" s="939"/>
      <c r="NB237" s="939"/>
      <c r="NC237" s="939"/>
      <c r="ND237" s="939"/>
      <c r="NE237" s="939"/>
      <c r="NF237" s="939"/>
      <c r="NG237" s="939"/>
      <c r="NH237" s="939"/>
      <c r="NI237" s="939"/>
      <c r="NJ237" s="939"/>
      <c r="NK237" s="939"/>
      <c r="NL237" s="939"/>
      <c r="NM237" s="939"/>
      <c r="NN237" s="939"/>
    </row>
    <row r="238" spans="1:378" s="958" customFormat="1" ht="24" hidden="1" outlineLevel="1">
      <c r="A238" s="987" t="str">
        <f t="shared" si="60"/>
        <v>11.14</v>
      </c>
      <c r="B238" s="940" t="s">
        <v>762</v>
      </c>
      <c r="C238" s="1027"/>
      <c r="D238" s="941"/>
      <c r="E238" s="935"/>
      <c r="F238" s="959">
        <f>G234</f>
        <v>46216</v>
      </c>
      <c r="G238" s="960">
        <f>IF(ISBLANK(F238)," - ",IF(H238=0,F238,WORKDAY.INTL(F238,H238,1,Data!$C$3:$C$57)))</f>
        <v>46217</v>
      </c>
      <c r="H238" s="936">
        <v>1</v>
      </c>
      <c r="I238" s="937">
        <v>0</v>
      </c>
      <c r="J238" s="937">
        <f t="shared" ca="1" si="68"/>
        <v>0</v>
      </c>
      <c r="K238" s="938"/>
      <c r="L238" s="955"/>
      <c r="M238" s="955"/>
      <c r="N238" s="968"/>
      <c r="O238" s="939"/>
      <c r="P238" s="939"/>
      <c r="Q238" s="939"/>
      <c r="R238" s="939"/>
      <c r="S238" s="939"/>
      <c r="T238" s="939"/>
      <c r="U238" s="939"/>
      <c r="V238" s="939"/>
      <c r="W238" s="939"/>
      <c r="X238" s="939"/>
      <c r="Y238" s="939"/>
      <c r="Z238" s="939"/>
      <c r="AA238" s="939"/>
      <c r="AB238" s="939"/>
      <c r="AC238" s="939"/>
      <c r="AD238" s="939"/>
      <c r="AE238" s="939"/>
      <c r="AF238" s="939"/>
      <c r="AG238" s="939"/>
      <c r="AH238" s="939"/>
      <c r="AI238" s="939"/>
      <c r="AJ238" s="939"/>
      <c r="AK238" s="939"/>
      <c r="AL238" s="939"/>
      <c r="AM238" s="939"/>
      <c r="AN238" s="939"/>
      <c r="AO238" s="939"/>
      <c r="AP238" s="939"/>
      <c r="AQ238" s="939"/>
      <c r="AR238" s="939"/>
      <c r="AS238" s="939"/>
      <c r="AT238" s="939"/>
      <c r="AU238" s="939"/>
      <c r="AV238" s="939"/>
      <c r="AW238" s="939"/>
      <c r="AX238" s="939"/>
      <c r="AY238" s="939"/>
      <c r="AZ238" s="939"/>
      <c r="BA238" s="939"/>
      <c r="BB238" s="939"/>
      <c r="BC238" s="939"/>
      <c r="BD238" s="939"/>
      <c r="BE238" s="939"/>
      <c r="BF238" s="939"/>
      <c r="BG238" s="939"/>
      <c r="BH238" s="939"/>
      <c r="BI238" s="939"/>
      <c r="BJ238" s="939"/>
      <c r="BK238" s="939"/>
      <c r="BL238" s="939"/>
      <c r="BM238" s="939"/>
      <c r="BN238" s="939"/>
      <c r="BO238" s="939"/>
      <c r="BP238" s="939"/>
      <c r="BQ238" s="939"/>
      <c r="BR238" s="939"/>
      <c r="BS238" s="939"/>
      <c r="BT238" s="939"/>
      <c r="BU238" s="939"/>
      <c r="BV238" s="939"/>
      <c r="BW238" s="939"/>
      <c r="BX238" s="939"/>
      <c r="BY238" s="939"/>
      <c r="BZ238" s="939"/>
      <c r="CA238" s="939"/>
      <c r="CB238" s="939"/>
      <c r="CC238" s="939"/>
      <c r="CD238" s="939"/>
      <c r="CE238" s="939"/>
      <c r="CF238" s="939"/>
      <c r="CG238" s="939"/>
      <c r="CH238" s="939"/>
      <c r="CI238" s="939"/>
      <c r="CJ238" s="939"/>
      <c r="CK238" s="939"/>
      <c r="CL238" s="939"/>
      <c r="CM238" s="939"/>
      <c r="CN238" s="939"/>
      <c r="CO238" s="939"/>
      <c r="CP238" s="939"/>
      <c r="CQ238" s="939"/>
      <c r="CR238" s="939"/>
      <c r="CS238" s="939"/>
      <c r="CT238" s="939"/>
      <c r="CU238" s="939"/>
      <c r="CV238" s="939"/>
      <c r="CW238" s="939"/>
      <c r="CX238" s="939"/>
      <c r="CY238" s="939"/>
      <c r="CZ238" s="939"/>
      <c r="DA238" s="939"/>
      <c r="DB238" s="939"/>
      <c r="DC238" s="939"/>
      <c r="DD238" s="939"/>
      <c r="DE238" s="939"/>
      <c r="DF238" s="939"/>
      <c r="DG238" s="939"/>
      <c r="DH238" s="939"/>
      <c r="DI238" s="939"/>
      <c r="DJ238" s="939"/>
      <c r="DK238" s="939"/>
      <c r="DL238" s="939"/>
      <c r="DM238" s="939"/>
      <c r="DN238" s="939"/>
      <c r="DO238" s="939"/>
      <c r="DP238" s="939"/>
      <c r="DQ238" s="939"/>
      <c r="DR238" s="939"/>
      <c r="DS238" s="939"/>
      <c r="DT238" s="939"/>
      <c r="DU238" s="939"/>
      <c r="DV238" s="939"/>
      <c r="DW238" s="939"/>
      <c r="DX238" s="939"/>
      <c r="DY238" s="939"/>
      <c r="DZ238" s="939"/>
      <c r="EA238" s="939"/>
      <c r="EB238" s="939"/>
      <c r="EC238" s="939"/>
      <c r="ED238" s="939"/>
      <c r="EE238" s="939"/>
      <c r="EF238" s="939"/>
      <c r="EG238" s="939"/>
      <c r="EH238" s="939"/>
      <c r="EI238" s="939"/>
      <c r="EJ238" s="939"/>
      <c r="EK238" s="939"/>
      <c r="EL238" s="939"/>
      <c r="EM238" s="939"/>
      <c r="EN238" s="939"/>
      <c r="EO238" s="939"/>
      <c r="EP238" s="939"/>
      <c r="EQ238" s="939"/>
      <c r="ER238" s="939"/>
      <c r="ES238" s="939"/>
      <c r="ET238" s="939"/>
      <c r="EU238" s="939"/>
      <c r="EV238" s="939"/>
      <c r="EW238" s="939"/>
      <c r="EX238" s="939"/>
      <c r="EY238" s="939"/>
      <c r="EZ238" s="939"/>
      <c r="FA238" s="939"/>
      <c r="FB238" s="939"/>
      <c r="FC238" s="939"/>
      <c r="FD238" s="939"/>
      <c r="FE238" s="939"/>
      <c r="FF238" s="939"/>
      <c r="FG238" s="939"/>
      <c r="FH238" s="939"/>
      <c r="FI238" s="939"/>
      <c r="FJ238" s="939"/>
      <c r="FK238" s="939"/>
      <c r="FL238" s="939"/>
      <c r="FM238" s="939"/>
      <c r="FN238" s="939"/>
      <c r="FO238" s="939"/>
      <c r="FP238" s="939"/>
      <c r="FQ238" s="939"/>
      <c r="FR238" s="939"/>
      <c r="FS238" s="939"/>
      <c r="FT238" s="939"/>
      <c r="FU238" s="939"/>
      <c r="FV238" s="939"/>
      <c r="FW238" s="939"/>
      <c r="FX238" s="939"/>
      <c r="FY238" s="939"/>
      <c r="FZ238" s="939"/>
      <c r="GA238" s="939"/>
      <c r="GB238" s="939"/>
      <c r="GC238" s="939"/>
      <c r="GD238" s="939"/>
      <c r="GE238" s="939"/>
      <c r="GF238" s="939"/>
      <c r="GG238" s="939"/>
      <c r="GH238" s="939"/>
      <c r="GI238" s="939"/>
      <c r="GJ238" s="939"/>
      <c r="GK238" s="939"/>
      <c r="GL238" s="939"/>
      <c r="GM238" s="939"/>
      <c r="GN238" s="939"/>
      <c r="GO238" s="939"/>
      <c r="GP238" s="939"/>
      <c r="GQ238" s="939"/>
      <c r="GR238" s="939"/>
      <c r="GS238" s="939"/>
      <c r="GT238" s="939"/>
      <c r="GU238" s="939"/>
      <c r="GV238" s="939"/>
      <c r="GW238" s="939"/>
      <c r="GX238" s="939"/>
      <c r="GY238" s="939"/>
      <c r="GZ238" s="939"/>
      <c r="HA238" s="939"/>
      <c r="HB238" s="939"/>
      <c r="HC238" s="939"/>
      <c r="HD238" s="939"/>
      <c r="HE238" s="939"/>
      <c r="HF238" s="939"/>
      <c r="HG238" s="939"/>
      <c r="HH238" s="939"/>
      <c r="HI238" s="939"/>
      <c r="HJ238" s="939"/>
      <c r="HK238" s="939"/>
      <c r="HL238" s="939"/>
      <c r="HM238" s="939"/>
      <c r="HN238" s="939"/>
      <c r="HO238" s="939"/>
      <c r="HP238" s="939"/>
      <c r="HQ238" s="939"/>
      <c r="HR238" s="939"/>
      <c r="HS238" s="939"/>
      <c r="HT238" s="939"/>
      <c r="HU238" s="939"/>
      <c r="HV238" s="939"/>
      <c r="HW238" s="939"/>
      <c r="HX238" s="939"/>
      <c r="HY238" s="939"/>
      <c r="HZ238" s="939"/>
      <c r="IA238" s="939"/>
      <c r="IB238" s="939"/>
      <c r="IC238" s="939"/>
      <c r="ID238" s="939"/>
      <c r="IE238" s="939"/>
      <c r="IF238" s="939"/>
      <c r="IG238" s="939"/>
      <c r="IH238" s="939"/>
      <c r="II238" s="939"/>
      <c r="IJ238" s="939"/>
      <c r="IK238" s="939"/>
      <c r="IL238" s="939"/>
      <c r="IM238" s="939"/>
      <c r="IN238" s="939"/>
      <c r="IO238" s="939"/>
      <c r="IP238" s="939"/>
      <c r="IQ238" s="939"/>
      <c r="IR238" s="939"/>
      <c r="IS238" s="939"/>
      <c r="IT238" s="939"/>
      <c r="IU238" s="939"/>
      <c r="IV238" s="939"/>
      <c r="IW238" s="939"/>
      <c r="IX238" s="939"/>
      <c r="IY238" s="939"/>
      <c r="IZ238" s="939"/>
      <c r="JA238" s="939"/>
      <c r="JB238" s="939"/>
      <c r="JC238" s="939"/>
      <c r="JD238" s="939"/>
      <c r="JE238" s="939"/>
      <c r="JF238" s="939"/>
      <c r="JG238" s="939"/>
      <c r="JH238" s="939"/>
      <c r="JI238" s="939"/>
      <c r="JJ238" s="939"/>
      <c r="JK238" s="939"/>
      <c r="JL238" s="939"/>
      <c r="JM238" s="939"/>
      <c r="JN238" s="939"/>
      <c r="JO238" s="939"/>
      <c r="JP238" s="939"/>
      <c r="JQ238" s="939"/>
      <c r="JR238" s="939"/>
      <c r="JS238" s="939"/>
      <c r="JT238" s="939"/>
      <c r="JU238" s="939"/>
      <c r="JV238" s="939"/>
      <c r="JW238" s="939"/>
      <c r="JX238" s="939"/>
      <c r="JY238" s="939"/>
      <c r="JZ238" s="939"/>
      <c r="KA238" s="939"/>
      <c r="KB238" s="939"/>
      <c r="KC238" s="939"/>
      <c r="KD238" s="939"/>
      <c r="KE238" s="939"/>
      <c r="KF238" s="939"/>
      <c r="KG238" s="939"/>
      <c r="KH238" s="939"/>
      <c r="KI238" s="939"/>
      <c r="KJ238" s="939"/>
      <c r="KK238" s="939"/>
      <c r="KL238" s="939"/>
      <c r="KM238" s="939"/>
      <c r="KN238" s="939"/>
      <c r="KO238" s="939"/>
      <c r="KP238" s="939"/>
      <c r="KQ238" s="939"/>
      <c r="KR238" s="939"/>
      <c r="KS238" s="939"/>
      <c r="KT238" s="939"/>
      <c r="KU238" s="939"/>
      <c r="KV238" s="939"/>
      <c r="KW238" s="939"/>
      <c r="KX238" s="939"/>
      <c r="KY238" s="939"/>
      <c r="KZ238" s="939"/>
      <c r="LA238" s="939"/>
      <c r="LB238" s="939"/>
      <c r="LC238" s="939"/>
      <c r="LD238" s="939"/>
      <c r="LE238" s="939"/>
      <c r="LF238" s="939"/>
      <c r="LG238" s="939"/>
      <c r="LH238" s="939"/>
      <c r="LI238" s="939"/>
      <c r="LJ238" s="939"/>
      <c r="LK238" s="939"/>
      <c r="LL238" s="939"/>
      <c r="LM238" s="939"/>
      <c r="LN238" s="939"/>
      <c r="LO238" s="939"/>
      <c r="LP238" s="939"/>
      <c r="LQ238" s="939"/>
      <c r="LR238" s="939"/>
      <c r="LS238" s="939"/>
      <c r="LT238" s="939"/>
      <c r="LU238" s="939"/>
      <c r="LV238" s="939"/>
      <c r="LW238" s="939"/>
      <c r="LX238" s="939"/>
      <c r="LY238" s="939"/>
      <c r="LZ238" s="939"/>
      <c r="MA238" s="939"/>
      <c r="MB238" s="939"/>
      <c r="MC238" s="939"/>
      <c r="MD238" s="939"/>
      <c r="ME238" s="939"/>
      <c r="MF238" s="939"/>
      <c r="MG238" s="939"/>
      <c r="MH238" s="939"/>
      <c r="MI238" s="939"/>
      <c r="MJ238" s="939"/>
      <c r="MK238" s="939"/>
      <c r="ML238" s="939"/>
      <c r="MM238" s="939"/>
      <c r="MN238" s="939"/>
      <c r="MO238" s="939"/>
      <c r="MP238" s="939"/>
      <c r="MQ238" s="939"/>
      <c r="MR238" s="939"/>
      <c r="MS238" s="939"/>
      <c r="MT238" s="939"/>
      <c r="MU238" s="939"/>
      <c r="MV238" s="939"/>
      <c r="MW238" s="939"/>
      <c r="MX238" s="939"/>
      <c r="MY238" s="939"/>
      <c r="MZ238" s="939"/>
      <c r="NA238" s="939"/>
      <c r="NB238" s="939"/>
      <c r="NC238" s="939"/>
      <c r="ND238" s="939"/>
      <c r="NE238" s="939"/>
      <c r="NF238" s="939"/>
      <c r="NG238" s="939"/>
      <c r="NH238" s="939"/>
      <c r="NI238" s="939"/>
      <c r="NJ238" s="939"/>
      <c r="NK238" s="939"/>
      <c r="NL238" s="939"/>
      <c r="NM238" s="939"/>
      <c r="NN238" s="939"/>
    </row>
    <row r="239" spans="1:378" s="958" customFormat="1" ht="18.5" hidden="1" outlineLevel="1">
      <c r="A239" s="987" t="str">
        <f t="shared" si="60"/>
        <v>11.15</v>
      </c>
      <c r="B239" s="940" t="s">
        <v>770</v>
      </c>
      <c r="C239" s="1027"/>
      <c r="D239" s="941"/>
      <c r="E239" s="935"/>
      <c r="F239" s="959">
        <f t="shared" ref="F239:F248" si="69">G238</f>
        <v>46217</v>
      </c>
      <c r="G239" s="960">
        <f>IF(ISBLANK(F239)," - ",IF(H239=0,F239,WORKDAY.INTL(F239,H239,1,Data!$C$3:$C$57)))</f>
        <v>46231</v>
      </c>
      <c r="H239" s="936">
        <v>10</v>
      </c>
      <c r="I239" s="937">
        <v>0</v>
      </c>
      <c r="J239" s="937">
        <f t="shared" ca="1" si="68"/>
        <v>0</v>
      </c>
      <c r="K239" s="938"/>
      <c r="L239" s="955"/>
      <c r="M239" s="955"/>
      <c r="N239" s="968"/>
      <c r="O239" s="939"/>
      <c r="P239" s="939"/>
      <c r="Q239" s="939"/>
      <c r="R239" s="939"/>
      <c r="S239" s="939"/>
      <c r="T239" s="939"/>
      <c r="U239" s="939"/>
      <c r="V239" s="939"/>
      <c r="W239" s="939"/>
      <c r="X239" s="939"/>
      <c r="Y239" s="939"/>
      <c r="Z239" s="939"/>
      <c r="AA239" s="939"/>
      <c r="AB239" s="939"/>
      <c r="AC239" s="939"/>
      <c r="AD239" s="939"/>
      <c r="AE239" s="939"/>
      <c r="AF239" s="939"/>
      <c r="AG239" s="939"/>
      <c r="AH239" s="939"/>
      <c r="AI239" s="939"/>
      <c r="AJ239" s="939"/>
      <c r="AK239" s="939"/>
      <c r="AL239" s="939"/>
      <c r="AM239" s="939"/>
      <c r="AN239" s="939"/>
      <c r="AO239" s="939"/>
      <c r="AP239" s="939"/>
      <c r="AQ239" s="939"/>
      <c r="AR239" s="939"/>
      <c r="AS239" s="939"/>
      <c r="AT239" s="939"/>
      <c r="AU239" s="939"/>
      <c r="AV239" s="939"/>
      <c r="AW239" s="939"/>
      <c r="AX239" s="939"/>
      <c r="AY239" s="939"/>
      <c r="AZ239" s="939"/>
      <c r="BA239" s="939"/>
      <c r="BB239" s="939"/>
      <c r="BC239" s="939"/>
      <c r="BD239" s="939"/>
      <c r="BE239" s="939"/>
      <c r="BF239" s="939"/>
      <c r="BG239" s="939"/>
      <c r="BH239" s="939"/>
      <c r="BI239" s="939"/>
      <c r="BJ239" s="939"/>
      <c r="BK239" s="939"/>
      <c r="BL239" s="939"/>
      <c r="BM239" s="939"/>
      <c r="BN239" s="939"/>
      <c r="BO239" s="939"/>
      <c r="BP239" s="939"/>
      <c r="BQ239" s="939"/>
      <c r="BR239" s="939"/>
      <c r="BS239" s="939"/>
      <c r="BT239" s="939"/>
      <c r="BU239" s="939"/>
      <c r="BV239" s="939"/>
      <c r="BW239" s="939"/>
      <c r="BX239" s="939"/>
      <c r="BY239" s="939"/>
      <c r="BZ239" s="939"/>
      <c r="CA239" s="939"/>
      <c r="CB239" s="939"/>
      <c r="CC239" s="939"/>
      <c r="CD239" s="939"/>
      <c r="CE239" s="939"/>
      <c r="CF239" s="939"/>
      <c r="CG239" s="939"/>
      <c r="CH239" s="939"/>
      <c r="CI239" s="939"/>
      <c r="CJ239" s="939"/>
      <c r="CK239" s="939"/>
      <c r="CL239" s="939"/>
      <c r="CM239" s="939"/>
      <c r="CN239" s="939"/>
      <c r="CO239" s="939"/>
      <c r="CP239" s="939"/>
      <c r="CQ239" s="939"/>
      <c r="CR239" s="939"/>
      <c r="CS239" s="939"/>
      <c r="CT239" s="939"/>
      <c r="CU239" s="939"/>
      <c r="CV239" s="939"/>
      <c r="CW239" s="939"/>
      <c r="CX239" s="939"/>
      <c r="CY239" s="939"/>
      <c r="CZ239" s="939"/>
      <c r="DA239" s="939"/>
      <c r="DB239" s="939"/>
      <c r="DC239" s="939"/>
      <c r="DD239" s="939"/>
      <c r="DE239" s="939"/>
      <c r="DF239" s="939"/>
      <c r="DG239" s="939"/>
      <c r="DH239" s="939"/>
      <c r="DI239" s="939"/>
      <c r="DJ239" s="939"/>
      <c r="DK239" s="939"/>
      <c r="DL239" s="939"/>
      <c r="DM239" s="939"/>
      <c r="DN239" s="939"/>
      <c r="DO239" s="939"/>
      <c r="DP239" s="939"/>
      <c r="DQ239" s="939"/>
      <c r="DR239" s="939"/>
      <c r="DS239" s="939"/>
      <c r="DT239" s="939"/>
      <c r="DU239" s="939"/>
      <c r="DV239" s="939"/>
      <c r="DW239" s="939"/>
      <c r="DX239" s="939"/>
      <c r="DY239" s="939"/>
      <c r="DZ239" s="939"/>
      <c r="EA239" s="939"/>
      <c r="EB239" s="939"/>
      <c r="EC239" s="939"/>
      <c r="ED239" s="939"/>
      <c r="EE239" s="939"/>
      <c r="EF239" s="939"/>
      <c r="EG239" s="939"/>
      <c r="EH239" s="939"/>
      <c r="EI239" s="939"/>
      <c r="EJ239" s="939"/>
      <c r="EK239" s="939"/>
      <c r="EL239" s="939"/>
      <c r="EM239" s="939"/>
      <c r="EN239" s="939"/>
      <c r="EO239" s="939"/>
      <c r="EP239" s="939"/>
      <c r="EQ239" s="939"/>
      <c r="ER239" s="939"/>
      <c r="ES239" s="939"/>
      <c r="ET239" s="939"/>
      <c r="EU239" s="939"/>
      <c r="EV239" s="939"/>
      <c r="EW239" s="939"/>
      <c r="EX239" s="939"/>
      <c r="EY239" s="939"/>
      <c r="EZ239" s="939"/>
      <c r="FA239" s="939"/>
      <c r="FB239" s="939"/>
      <c r="FC239" s="939"/>
      <c r="FD239" s="939"/>
      <c r="FE239" s="939"/>
      <c r="FF239" s="939"/>
      <c r="FG239" s="939"/>
      <c r="FH239" s="939"/>
      <c r="FI239" s="939"/>
      <c r="FJ239" s="939"/>
      <c r="FK239" s="939"/>
      <c r="FL239" s="939"/>
      <c r="FM239" s="939"/>
      <c r="FN239" s="939"/>
      <c r="FO239" s="939"/>
      <c r="FP239" s="939"/>
      <c r="FQ239" s="939"/>
      <c r="FR239" s="939"/>
      <c r="FS239" s="939"/>
      <c r="FT239" s="939"/>
      <c r="FU239" s="939"/>
      <c r="FV239" s="939"/>
      <c r="FW239" s="939"/>
      <c r="FX239" s="939"/>
      <c r="FY239" s="939"/>
      <c r="FZ239" s="939"/>
      <c r="GA239" s="939"/>
      <c r="GB239" s="939"/>
      <c r="GC239" s="939"/>
      <c r="GD239" s="939"/>
      <c r="GE239" s="939"/>
      <c r="GF239" s="939"/>
      <c r="GG239" s="939"/>
      <c r="GH239" s="939"/>
      <c r="GI239" s="939"/>
      <c r="GJ239" s="939"/>
      <c r="GK239" s="939"/>
      <c r="GL239" s="939"/>
      <c r="GM239" s="939"/>
      <c r="GN239" s="939"/>
      <c r="GO239" s="939"/>
      <c r="GP239" s="939"/>
      <c r="GQ239" s="939"/>
      <c r="GR239" s="939"/>
      <c r="GS239" s="939"/>
      <c r="GT239" s="939"/>
      <c r="GU239" s="939"/>
      <c r="GV239" s="939"/>
      <c r="GW239" s="939"/>
      <c r="GX239" s="939"/>
      <c r="GY239" s="939"/>
      <c r="GZ239" s="939"/>
      <c r="HA239" s="939"/>
      <c r="HB239" s="939"/>
      <c r="HC239" s="939"/>
      <c r="HD239" s="939"/>
      <c r="HE239" s="939"/>
      <c r="HF239" s="939"/>
      <c r="HG239" s="939"/>
      <c r="HH239" s="939"/>
      <c r="HI239" s="939"/>
      <c r="HJ239" s="939"/>
      <c r="HK239" s="939"/>
      <c r="HL239" s="939"/>
      <c r="HM239" s="939"/>
      <c r="HN239" s="939"/>
      <c r="HO239" s="939"/>
      <c r="HP239" s="939"/>
      <c r="HQ239" s="939"/>
      <c r="HR239" s="939"/>
      <c r="HS239" s="939"/>
      <c r="HT239" s="939"/>
      <c r="HU239" s="939"/>
      <c r="HV239" s="939"/>
      <c r="HW239" s="939"/>
      <c r="HX239" s="939"/>
      <c r="HY239" s="939"/>
      <c r="HZ239" s="939"/>
      <c r="IA239" s="939"/>
      <c r="IB239" s="939"/>
      <c r="IC239" s="939"/>
      <c r="ID239" s="939"/>
      <c r="IE239" s="939"/>
      <c r="IF239" s="939"/>
      <c r="IG239" s="939"/>
      <c r="IH239" s="939"/>
      <c r="II239" s="939"/>
      <c r="IJ239" s="939"/>
      <c r="IK239" s="939"/>
      <c r="IL239" s="939"/>
      <c r="IM239" s="939"/>
      <c r="IN239" s="939"/>
      <c r="IO239" s="939"/>
      <c r="IP239" s="939"/>
      <c r="IQ239" s="939"/>
      <c r="IR239" s="939"/>
      <c r="IS239" s="939"/>
      <c r="IT239" s="939"/>
      <c r="IU239" s="939"/>
      <c r="IV239" s="939"/>
      <c r="IW239" s="939"/>
      <c r="IX239" s="939"/>
      <c r="IY239" s="939"/>
      <c r="IZ239" s="939"/>
      <c r="JA239" s="939"/>
      <c r="JB239" s="939"/>
      <c r="JC239" s="939"/>
      <c r="JD239" s="939"/>
      <c r="JE239" s="939"/>
      <c r="JF239" s="939"/>
      <c r="JG239" s="939"/>
      <c r="JH239" s="939"/>
      <c r="JI239" s="939"/>
      <c r="JJ239" s="939"/>
      <c r="JK239" s="939"/>
      <c r="JL239" s="939"/>
      <c r="JM239" s="939"/>
      <c r="JN239" s="939"/>
      <c r="JO239" s="939"/>
      <c r="JP239" s="939"/>
      <c r="JQ239" s="939"/>
      <c r="JR239" s="939"/>
      <c r="JS239" s="939"/>
      <c r="JT239" s="939"/>
      <c r="JU239" s="939"/>
      <c r="JV239" s="939"/>
      <c r="JW239" s="939"/>
      <c r="JX239" s="939"/>
      <c r="JY239" s="939"/>
      <c r="JZ239" s="939"/>
      <c r="KA239" s="939"/>
      <c r="KB239" s="939"/>
      <c r="KC239" s="939"/>
      <c r="KD239" s="939"/>
      <c r="KE239" s="939"/>
      <c r="KF239" s="939"/>
      <c r="KG239" s="939"/>
      <c r="KH239" s="939"/>
      <c r="KI239" s="939"/>
      <c r="KJ239" s="939"/>
      <c r="KK239" s="939"/>
      <c r="KL239" s="939"/>
      <c r="KM239" s="939"/>
      <c r="KN239" s="939"/>
      <c r="KO239" s="939"/>
      <c r="KP239" s="939"/>
      <c r="KQ239" s="939"/>
      <c r="KR239" s="939"/>
      <c r="KS239" s="939"/>
      <c r="KT239" s="939"/>
      <c r="KU239" s="939"/>
      <c r="KV239" s="939"/>
      <c r="KW239" s="939"/>
      <c r="KX239" s="939"/>
      <c r="KY239" s="939"/>
      <c r="KZ239" s="939"/>
      <c r="LA239" s="939"/>
      <c r="LB239" s="939"/>
      <c r="LC239" s="939"/>
      <c r="LD239" s="939"/>
      <c r="LE239" s="939"/>
      <c r="LF239" s="939"/>
      <c r="LG239" s="939"/>
      <c r="LH239" s="939"/>
      <c r="LI239" s="939"/>
      <c r="LJ239" s="939"/>
      <c r="LK239" s="939"/>
      <c r="LL239" s="939"/>
      <c r="LM239" s="939"/>
      <c r="LN239" s="939"/>
      <c r="LO239" s="939"/>
      <c r="LP239" s="939"/>
      <c r="LQ239" s="939"/>
      <c r="LR239" s="939"/>
      <c r="LS239" s="939"/>
      <c r="LT239" s="939"/>
      <c r="LU239" s="939"/>
      <c r="LV239" s="939"/>
      <c r="LW239" s="939"/>
      <c r="LX239" s="939"/>
      <c r="LY239" s="939"/>
      <c r="LZ239" s="939"/>
      <c r="MA239" s="939"/>
      <c r="MB239" s="939"/>
      <c r="MC239" s="939"/>
      <c r="MD239" s="939"/>
      <c r="ME239" s="939"/>
      <c r="MF239" s="939"/>
      <c r="MG239" s="939"/>
      <c r="MH239" s="939"/>
      <c r="MI239" s="939"/>
      <c r="MJ239" s="939"/>
      <c r="MK239" s="939"/>
      <c r="ML239" s="939"/>
      <c r="MM239" s="939"/>
      <c r="MN239" s="939"/>
      <c r="MO239" s="939"/>
      <c r="MP239" s="939"/>
      <c r="MQ239" s="939"/>
      <c r="MR239" s="939"/>
      <c r="MS239" s="939"/>
      <c r="MT239" s="939"/>
      <c r="MU239" s="939"/>
      <c r="MV239" s="939"/>
      <c r="MW239" s="939"/>
      <c r="MX239" s="939"/>
      <c r="MY239" s="939"/>
      <c r="MZ239" s="939"/>
      <c r="NA239" s="939"/>
      <c r="NB239" s="939"/>
      <c r="NC239" s="939"/>
      <c r="ND239" s="939"/>
      <c r="NE239" s="939"/>
      <c r="NF239" s="939"/>
      <c r="NG239" s="939"/>
      <c r="NH239" s="939"/>
      <c r="NI239" s="939"/>
      <c r="NJ239" s="939"/>
      <c r="NK239" s="939"/>
      <c r="NL239" s="939"/>
      <c r="NM239" s="939"/>
      <c r="NN239" s="939"/>
    </row>
    <row r="240" spans="1:378" s="958" customFormat="1" ht="24" hidden="1" outlineLevel="1">
      <c r="A240" s="987" t="str">
        <f t="shared" si="60"/>
        <v>11.16</v>
      </c>
      <c r="B240" s="940" t="s">
        <v>771</v>
      </c>
      <c r="C240" s="1027"/>
      <c r="D240" s="941"/>
      <c r="E240" s="935"/>
      <c r="F240" s="959">
        <f t="shared" si="69"/>
        <v>46231</v>
      </c>
      <c r="G240" s="960">
        <f>IF(ISBLANK(F240)," - ",IF(H240=0,F240,WORKDAY.INTL(F240,H240,1,Data!$C$3:$C$57)))</f>
        <v>46246</v>
      </c>
      <c r="H240" s="936">
        <v>10</v>
      </c>
      <c r="I240" s="937">
        <v>0</v>
      </c>
      <c r="J240" s="937">
        <f t="shared" ca="1" si="68"/>
        <v>0</v>
      </c>
      <c r="K240" s="938"/>
      <c r="L240" s="955"/>
      <c r="M240" s="955"/>
      <c r="N240" s="968"/>
      <c r="O240" s="939"/>
      <c r="P240" s="939"/>
      <c r="Q240" s="939"/>
      <c r="R240" s="939"/>
      <c r="S240" s="939"/>
      <c r="T240" s="939"/>
      <c r="U240" s="939"/>
      <c r="V240" s="939"/>
      <c r="W240" s="939"/>
      <c r="X240" s="939"/>
      <c r="Y240" s="939"/>
      <c r="Z240" s="939"/>
      <c r="AA240" s="939"/>
      <c r="AB240" s="939"/>
      <c r="AC240" s="939"/>
      <c r="AD240" s="939"/>
      <c r="AE240" s="939"/>
      <c r="AF240" s="939"/>
      <c r="AG240" s="939"/>
      <c r="AH240" s="939"/>
      <c r="AI240" s="939"/>
      <c r="AJ240" s="939"/>
      <c r="AK240" s="939"/>
      <c r="AL240" s="939"/>
      <c r="AM240" s="939"/>
      <c r="AN240" s="939"/>
      <c r="AO240" s="939"/>
      <c r="AP240" s="939"/>
      <c r="AQ240" s="939"/>
      <c r="AR240" s="939"/>
      <c r="AS240" s="939"/>
      <c r="AT240" s="939"/>
      <c r="AU240" s="939"/>
      <c r="AV240" s="939"/>
      <c r="AW240" s="939"/>
      <c r="AX240" s="939"/>
      <c r="AY240" s="939"/>
      <c r="AZ240" s="939"/>
      <c r="BA240" s="939"/>
      <c r="BB240" s="939"/>
      <c r="BC240" s="939"/>
      <c r="BD240" s="939"/>
      <c r="BE240" s="939"/>
      <c r="BF240" s="939"/>
      <c r="BG240" s="939"/>
      <c r="BH240" s="939"/>
      <c r="BI240" s="939"/>
      <c r="BJ240" s="939"/>
      <c r="BK240" s="939"/>
      <c r="BL240" s="939"/>
      <c r="BM240" s="939"/>
      <c r="BN240" s="939"/>
      <c r="BO240" s="939"/>
      <c r="BP240" s="939"/>
      <c r="BQ240" s="939"/>
      <c r="BR240" s="939"/>
      <c r="BS240" s="939"/>
      <c r="BT240" s="939"/>
      <c r="BU240" s="939"/>
      <c r="BV240" s="939"/>
      <c r="BW240" s="939"/>
      <c r="BX240" s="939"/>
      <c r="BY240" s="939"/>
      <c r="BZ240" s="939"/>
      <c r="CA240" s="939"/>
      <c r="CB240" s="939"/>
      <c r="CC240" s="939"/>
      <c r="CD240" s="939"/>
      <c r="CE240" s="939"/>
      <c r="CF240" s="939"/>
      <c r="CG240" s="939"/>
      <c r="CH240" s="939"/>
      <c r="CI240" s="939"/>
      <c r="CJ240" s="939"/>
      <c r="CK240" s="939"/>
      <c r="CL240" s="939"/>
      <c r="CM240" s="939"/>
      <c r="CN240" s="939"/>
      <c r="CO240" s="939"/>
      <c r="CP240" s="939"/>
      <c r="CQ240" s="939"/>
      <c r="CR240" s="939"/>
      <c r="CS240" s="939"/>
      <c r="CT240" s="939"/>
      <c r="CU240" s="939"/>
      <c r="CV240" s="939"/>
      <c r="CW240" s="939"/>
      <c r="CX240" s="939"/>
      <c r="CY240" s="939"/>
      <c r="CZ240" s="939"/>
      <c r="DA240" s="939"/>
      <c r="DB240" s="939"/>
      <c r="DC240" s="939"/>
      <c r="DD240" s="939"/>
      <c r="DE240" s="939"/>
      <c r="DF240" s="939"/>
      <c r="DG240" s="939"/>
      <c r="DH240" s="939"/>
      <c r="DI240" s="939"/>
      <c r="DJ240" s="939"/>
      <c r="DK240" s="939"/>
      <c r="DL240" s="939"/>
      <c r="DM240" s="939"/>
      <c r="DN240" s="939"/>
      <c r="DO240" s="939"/>
      <c r="DP240" s="939"/>
      <c r="DQ240" s="939"/>
      <c r="DR240" s="939"/>
      <c r="DS240" s="939"/>
      <c r="DT240" s="939"/>
      <c r="DU240" s="939"/>
      <c r="DV240" s="939"/>
      <c r="DW240" s="939"/>
      <c r="DX240" s="939"/>
      <c r="DY240" s="939"/>
      <c r="DZ240" s="939"/>
      <c r="EA240" s="939"/>
      <c r="EB240" s="939"/>
      <c r="EC240" s="939"/>
      <c r="ED240" s="939"/>
      <c r="EE240" s="939"/>
      <c r="EF240" s="939"/>
      <c r="EG240" s="939"/>
      <c r="EH240" s="939"/>
      <c r="EI240" s="939"/>
      <c r="EJ240" s="939"/>
      <c r="EK240" s="939"/>
      <c r="EL240" s="939"/>
      <c r="EM240" s="939"/>
      <c r="EN240" s="939"/>
      <c r="EO240" s="939"/>
      <c r="EP240" s="939"/>
      <c r="EQ240" s="939"/>
      <c r="ER240" s="939"/>
      <c r="ES240" s="939"/>
      <c r="ET240" s="939"/>
      <c r="EU240" s="939"/>
      <c r="EV240" s="939"/>
      <c r="EW240" s="939"/>
      <c r="EX240" s="939"/>
      <c r="EY240" s="939"/>
      <c r="EZ240" s="939"/>
      <c r="FA240" s="939"/>
      <c r="FB240" s="939"/>
      <c r="FC240" s="939"/>
      <c r="FD240" s="939"/>
      <c r="FE240" s="939"/>
      <c r="FF240" s="939"/>
      <c r="FG240" s="939"/>
      <c r="FH240" s="939"/>
      <c r="FI240" s="939"/>
      <c r="FJ240" s="939"/>
      <c r="FK240" s="939"/>
      <c r="FL240" s="939"/>
      <c r="FM240" s="939"/>
      <c r="FN240" s="939"/>
      <c r="FO240" s="939"/>
      <c r="FP240" s="939"/>
      <c r="FQ240" s="939"/>
      <c r="FR240" s="939"/>
      <c r="FS240" s="939"/>
      <c r="FT240" s="939"/>
      <c r="FU240" s="939"/>
      <c r="FV240" s="939"/>
      <c r="FW240" s="939"/>
      <c r="FX240" s="939"/>
      <c r="FY240" s="939"/>
      <c r="FZ240" s="939"/>
      <c r="GA240" s="939"/>
      <c r="GB240" s="939"/>
      <c r="GC240" s="939"/>
      <c r="GD240" s="939"/>
      <c r="GE240" s="939"/>
      <c r="GF240" s="939"/>
      <c r="GG240" s="939"/>
      <c r="GH240" s="939"/>
      <c r="GI240" s="939"/>
      <c r="GJ240" s="939"/>
      <c r="GK240" s="939"/>
      <c r="GL240" s="939"/>
      <c r="GM240" s="939"/>
      <c r="GN240" s="939"/>
      <c r="GO240" s="939"/>
      <c r="GP240" s="939"/>
      <c r="GQ240" s="939"/>
      <c r="GR240" s="939"/>
      <c r="GS240" s="939"/>
      <c r="GT240" s="939"/>
      <c r="GU240" s="939"/>
      <c r="GV240" s="939"/>
      <c r="GW240" s="939"/>
      <c r="GX240" s="939"/>
      <c r="GY240" s="939"/>
      <c r="GZ240" s="939"/>
      <c r="HA240" s="939"/>
      <c r="HB240" s="939"/>
      <c r="HC240" s="939"/>
      <c r="HD240" s="939"/>
      <c r="HE240" s="939"/>
      <c r="HF240" s="939"/>
      <c r="HG240" s="939"/>
      <c r="HH240" s="939"/>
      <c r="HI240" s="939"/>
      <c r="HJ240" s="939"/>
      <c r="HK240" s="939"/>
      <c r="HL240" s="939"/>
      <c r="HM240" s="939"/>
      <c r="HN240" s="939"/>
      <c r="HO240" s="939"/>
      <c r="HP240" s="939"/>
      <c r="HQ240" s="939"/>
      <c r="HR240" s="939"/>
      <c r="HS240" s="939"/>
      <c r="HT240" s="939"/>
      <c r="HU240" s="939"/>
      <c r="HV240" s="939"/>
      <c r="HW240" s="939"/>
      <c r="HX240" s="939"/>
      <c r="HY240" s="939"/>
      <c r="HZ240" s="939"/>
      <c r="IA240" s="939"/>
      <c r="IB240" s="939"/>
      <c r="IC240" s="939"/>
      <c r="ID240" s="939"/>
      <c r="IE240" s="939"/>
      <c r="IF240" s="939"/>
      <c r="IG240" s="939"/>
      <c r="IH240" s="939"/>
      <c r="II240" s="939"/>
      <c r="IJ240" s="939"/>
      <c r="IK240" s="939"/>
      <c r="IL240" s="939"/>
      <c r="IM240" s="939"/>
      <c r="IN240" s="939"/>
      <c r="IO240" s="939"/>
      <c r="IP240" s="939"/>
      <c r="IQ240" s="939"/>
      <c r="IR240" s="939"/>
      <c r="IS240" s="939"/>
      <c r="IT240" s="939"/>
      <c r="IU240" s="939"/>
      <c r="IV240" s="939"/>
      <c r="IW240" s="939"/>
      <c r="IX240" s="939"/>
      <c r="IY240" s="939"/>
      <c r="IZ240" s="939"/>
      <c r="JA240" s="939"/>
      <c r="JB240" s="939"/>
      <c r="JC240" s="939"/>
      <c r="JD240" s="939"/>
      <c r="JE240" s="939"/>
      <c r="JF240" s="939"/>
      <c r="JG240" s="939"/>
      <c r="JH240" s="939"/>
      <c r="JI240" s="939"/>
      <c r="JJ240" s="939"/>
      <c r="JK240" s="939"/>
      <c r="JL240" s="939"/>
      <c r="JM240" s="939"/>
      <c r="JN240" s="939"/>
      <c r="JO240" s="939"/>
      <c r="JP240" s="939"/>
      <c r="JQ240" s="939"/>
      <c r="JR240" s="939"/>
      <c r="JS240" s="939"/>
      <c r="JT240" s="939"/>
      <c r="JU240" s="939"/>
      <c r="JV240" s="939"/>
      <c r="JW240" s="939"/>
      <c r="JX240" s="939"/>
      <c r="JY240" s="939"/>
      <c r="JZ240" s="939"/>
      <c r="KA240" s="939"/>
      <c r="KB240" s="939"/>
      <c r="KC240" s="939"/>
      <c r="KD240" s="939"/>
      <c r="KE240" s="939"/>
      <c r="KF240" s="939"/>
      <c r="KG240" s="939"/>
      <c r="KH240" s="939"/>
      <c r="KI240" s="939"/>
      <c r="KJ240" s="939"/>
      <c r="KK240" s="939"/>
      <c r="KL240" s="939"/>
      <c r="KM240" s="939"/>
      <c r="KN240" s="939"/>
      <c r="KO240" s="939"/>
      <c r="KP240" s="939"/>
      <c r="KQ240" s="939"/>
      <c r="KR240" s="939"/>
      <c r="KS240" s="939"/>
      <c r="KT240" s="939"/>
      <c r="KU240" s="939"/>
      <c r="KV240" s="939"/>
      <c r="KW240" s="939"/>
      <c r="KX240" s="939"/>
      <c r="KY240" s="939"/>
      <c r="KZ240" s="939"/>
      <c r="LA240" s="939"/>
      <c r="LB240" s="939"/>
      <c r="LC240" s="939"/>
      <c r="LD240" s="939"/>
      <c r="LE240" s="939"/>
      <c r="LF240" s="939"/>
      <c r="LG240" s="939"/>
      <c r="LH240" s="939"/>
      <c r="LI240" s="939"/>
      <c r="LJ240" s="939"/>
      <c r="LK240" s="939"/>
      <c r="LL240" s="939"/>
      <c r="LM240" s="939"/>
      <c r="LN240" s="939"/>
      <c r="LO240" s="939"/>
      <c r="LP240" s="939"/>
      <c r="LQ240" s="939"/>
      <c r="LR240" s="939"/>
      <c r="LS240" s="939"/>
      <c r="LT240" s="939"/>
      <c r="LU240" s="939"/>
      <c r="LV240" s="939"/>
      <c r="LW240" s="939"/>
      <c r="LX240" s="939"/>
      <c r="LY240" s="939"/>
      <c r="LZ240" s="939"/>
      <c r="MA240" s="939"/>
      <c r="MB240" s="939"/>
      <c r="MC240" s="939"/>
      <c r="MD240" s="939"/>
      <c r="ME240" s="939"/>
      <c r="MF240" s="939"/>
      <c r="MG240" s="939"/>
      <c r="MH240" s="939"/>
      <c r="MI240" s="939"/>
      <c r="MJ240" s="939"/>
      <c r="MK240" s="939"/>
      <c r="ML240" s="939"/>
      <c r="MM240" s="939"/>
      <c r="MN240" s="939"/>
      <c r="MO240" s="939"/>
      <c r="MP240" s="939"/>
      <c r="MQ240" s="939"/>
      <c r="MR240" s="939"/>
      <c r="MS240" s="939"/>
      <c r="MT240" s="939"/>
      <c r="MU240" s="939"/>
      <c r="MV240" s="939"/>
      <c r="MW240" s="939"/>
      <c r="MX240" s="939"/>
      <c r="MY240" s="939"/>
      <c r="MZ240" s="939"/>
      <c r="NA240" s="939"/>
      <c r="NB240" s="939"/>
      <c r="NC240" s="939"/>
      <c r="ND240" s="939"/>
      <c r="NE240" s="939"/>
      <c r="NF240" s="939"/>
      <c r="NG240" s="939"/>
      <c r="NH240" s="939"/>
      <c r="NI240" s="939"/>
      <c r="NJ240" s="939"/>
      <c r="NK240" s="939"/>
      <c r="NL240" s="939"/>
      <c r="NM240" s="939"/>
      <c r="NN240" s="939"/>
    </row>
    <row r="241" spans="1:378" s="958" customFormat="1" ht="24" hidden="1" outlineLevel="1">
      <c r="A241" s="987" t="str">
        <f t="shared" ref="A241:A249" si="7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11.17</v>
      </c>
      <c r="B241" s="940" t="s">
        <v>773</v>
      </c>
      <c r="C241" s="1027"/>
      <c r="D241" s="941"/>
      <c r="E241" s="935"/>
      <c r="F241" s="959">
        <f t="shared" si="69"/>
        <v>46246</v>
      </c>
      <c r="G241" s="960">
        <f>IF(ISBLANK(F241)," - ",IF(H241=0,F241,WORKDAY.INTL(F241,H241,1,Data!$C$3:$C$57)))</f>
        <v>46260</v>
      </c>
      <c r="H241" s="936">
        <v>10</v>
      </c>
      <c r="I241" s="937">
        <v>0</v>
      </c>
      <c r="J241" s="937">
        <f t="shared" ca="1" si="68"/>
        <v>0</v>
      </c>
      <c r="K241" s="938"/>
      <c r="L241" s="955"/>
      <c r="M241" s="955"/>
      <c r="N241" s="968"/>
      <c r="O241" s="939"/>
      <c r="P241" s="939"/>
      <c r="Q241" s="939"/>
      <c r="R241" s="939"/>
      <c r="S241" s="939"/>
      <c r="T241" s="939"/>
      <c r="U241" s="939"/>
      <c r="V241" s="939"/>
      <c r="W241" s="939"/>
      <c r="X241" s="939"/>
      <c r="Y241" s="939"/>
      <c r="Z241" s="939"/>
      <c r="AA241" s="939"/>
      <c r="AB241" s="939"/>
      <c r="AC241" s="939"/>
      <c r="AD241" s="939"/>
      <c r="AE241" s="939"/>
      <c r="AF241" s="939"/>
      <c r="AG241" s="939"/>
      <c r="AH241" s="939"/>
      <c r="AI241" s="939"/>
      <c r="AJ241" s="939"/>
      <c r="AK241" s="939"/>
      <c r="AL241" s="939"/>
      <c r="AM241" s="939"/>
      <c r="AN241" s="939"/>
      <c r="AO241" s="939"/>
      <c r="AP241" s="939"/>
      <c r="AQ241" s="939"/>
      <c r="AR241" s="939"/>
      <c r="AS241" s="939"/>
      <c r="AT241" s="939"/>
      <c r="AU241" s="939"/>
      <c r="AV241" s="939"/>
      <c r="AW241" s="939"/>
      <c r="AX241" s="939"/>
      <c r="AY241" s="939"/>
      <c r="AZ241" s="939"/>
      <c r="BA241" s="939"/>
      <c r="BB241" s="939"/>
      <c r="BC241" s="939"/>
      <c r="BD241" s="939"/>
      <c r="BE241" s="939"/>
      <c r="BF241" s="939"/>
      <c r="BG241" s="939"/>
      <c r="BH241" s="939"/>
      <c r="BI241" s="939"/>
      <c r="BJ241" s="939"/>
      <c r="BK241" s="939"/>
      <c r="BL241" s="939"/>
      <c r="BM241" s="939"/>
      <c r="BN241" s="939"/>
      <c r="BO241" s="939"/>
      <c r="BP241" s="939"/>
      <c r="BQ241" s="939"/>
      <c r="BR241" s="939"/>
      <c r="BS241" s="939"/>
      <c r="BT241" s="939"/>
      <c r="BU241" s="939"/>
      <c r="BV241" s="939"/>
      <c r="BW241" s="939"/>
      <c r="BX241" s="939"/>
      <c r="BY241" s="939"/>
      <c r="BZ241" s="939"/>
      <c r="CA241" s="939"/>
      <c r="CB241" s="939"/>
      <c r="CC241" s="939"/>
      <c r="CD241" s="939"/>
      <c r="CE241" s="939"/>
      <c r="CF241" s="939"/>
      <c r="CG241" s="939"/>
      <c r="CH241" s="939"/>
      <c r="CI241" s="939"/>
      <c r="CJ241" s="939"/>
      <c r="CK241" s="939"/>
      <c r="CL241" s="939"/>
      <c r="CM241" s="939"/>
      <c r="CN241" s="939"/>
      <c r="CO241" s="939"/>
      <c r="CP241" s="939"/>
      <c r="CQ241" s="939"/>
      <c r="CR241" s="939"/>
      <c r="CS241" s="939"/>
      <c r="CT241" s="939"/>
      <c r="CU241" s="939"/>
      <c r="CV241" s="939"/>
      <c r="CW241" s="939"/>
      <c r="CX241" s="939"/>
      <c r="CY241" s="939"/>
      <c r="CZ241" s="939"/>
      <c r="DA241" s="939"/>
      <c r="DB241" s="939"/>
      <c r="DC241" s="939"/>
      <c r="DD241" s="939"/>
      <c r="DE241" s="939"/>
      <c r="DF241" s="939"/>
      <c r="DG241" s="939"/>
      <c r="DH241" s="939"/>
      <c r="DI241" s="939"/>
      <c r="DJ241" s="939"/>
      <c r="DK241" s="939"/>
      <c r="DL241" s="939"/>
      <c r="DM241" s="939"/>
      <c r="DN241" s="939"/>
      <c r="DO241" s="939"/>
      <c r="DP241" s="939"/>
      <c r="DQ241" s="939"/>
      <c r="DR241" s="939"/>
      <c r="DS241" s="939"/>
      <c r="DT241" s="939"/>
      <c r="DU241" s="939"/>
      <c r="DV241" s="939"/>
      <c r="DW241" s="939"/>
      <c r="DX241" s="939"/>
      <c r="DY241" s="939"/>
      <c r="DZ241" s="939"/>
      <c r="EA241" s="939"/>
      <c r="EB241" s="939"/>
      <c r="EC241" s="939"/>
      <c r="ED241" s="939"/>
      <c r="EE241" s="939"/>
      <c r="EF241" s="939"/>
      <c r="EG241" s="939"/>
      <c r="EH241" s="939"/>
      <c r="EI241" s="939"/>
      <c r="EJ241" s="939"/>
      <c r="EK241" s="939"/>
      <c r="EL241" s="939"/>
      <c r="EM241" s="939"/>
      <c r="EN241" s="939"/>
      <c r="EO241" s="939"/>
      <c r="EP241" s="939"/>
      <c r="EQ241" s="939"/>
      <c r="ER241" s="939"/>
      <c r="ES241" s="939"/>
      <c r="ET241" s="939"/>
      <c r="EU241" s="939"/>
      <c r="EV241" s="939"/>
      <c r="EW241" s="939"/>
      <c r="EX241" s="939"/>
      <c r="EY241" s="939"/>
      <c r="EZ241" s="939"/>
      <c r="FA241" s="939"/>
      <c r="FB241" s="939"/>
      <c r="FC241" s="939"/>
      <c r="FD241" s="939"/>
      <c r="FE241" s="939"/>
      <c r="FF241" s="939"/>
      <c r="FG241" s="939"/>
      <c r="FH241" s="939"/>
      <c r="FI241" s="939"/>
      <c r="FJ241" s="939"/>
      <c r="FK241" s="939"/>
      <c r="FL241" s="939"/>
      <c r="FM241" s="939"/>
      <c r="FN241" s="939"/>
      <c r="FO241" s="939"/>
      <c r="FP241" s="939"/>
      <c r="FQ241" s="939"/>
      <c r="FR241" s="939"/>
      <c r="FS241" s="939"/>
      <c r="FT241" s="939"/>
      <c r="FU241" s="939"/>
      <c r="FV241" s="939"/>
      <c r="FW241" s="939"/>
      <c r="FX241" s="939"/>
      <c r="FY241" s="939"/>
      <c r="FZ241" s="939"/>
      <c r="GA241" s="939"/>
      <c r="GB241" s="939"/>
      <c r="GC241" s="939"/>
      <c r="GD241" s="939"/>
      <c r="GE241" s="939"/>
      <c r="GF241" s="939"/>
      <c r="GG241" s="939"/>
      <c r="GH241" s="939"/>
      <c r="GI241" s="939"/>
      <c r="GJ241" s="939"/>
      <c r="GK241" s="939"/>
      <c r="GL241" s="939"/>
      <c r="GM241" s="939"/>
      <c r="GN241" s="939"/>
      <c r="GO241" s="939"/>
      <c r="GP241" s="939"/>
      <c r="GQ241" s="939"/>
      <c r="GR241" s="939"/>
      <c r="GS241" s="939"/>
      <c r="GT241" s="939"/>
      <c r="GU241" s="939"/>
      <c r="GV241" s="939"/>
      <c r="GW241" s="939"/>
      <c r="GX241" s="939"/>
      <c r="GY241" s="939"/>
      <c r="GZ241" s="939"/>
      <c r="HA241" s="939"/>
      <c r="HB241" s="939"/>
      <c r="HC241" s="939"/>
      <c r="HD241" s="939"/>
      <c r="HE241" s="939"/>
      <c r="HF241" s="939"/>
      <c r="HG241" s="939"/>
      <c r="HH241" s="939"/>
      <c r="HI241" s="939"/>
      <c r="HJ241" s="939"/>
      <c r="HK241" s="939"/>
      <c r="HL241" s="939"/>
      <c r="HM241" s="939"/>
      <c r="HN241" s="939"/>
      <c r="HO241" s="939"/>
      <c r="HP241" s="939"/>
      <c r="HQ241" s="939"/>
      <c r="HR241" s="939"/>
      <c r="HS241" s="939"/>
      <c r="HT241" s="939"/>
      <c r="HU241" s="939"/>
      <c r="HV241" s="939"/>
      <c r="HW241" s="939"/>
      <c r="HX241" s="939"/>
      <c r="HY241" s="939"/>
      <c r="HZ241" s="939"/>
      <c r="IA241" s="939"/>
      <c r="IB241" s="939"/>
      <c r="IC241" s="939"/>
      <c r="ID241" s="939"/>
      <c r="IE241" s="939"/>
      <c r="IF241" s="939"/>
      <c r="IG241" s="939"/>
      <c r="IH241" s="939"/>
      <c r="II241" s="939"/>
      <c r="IJ241" s="939"/>
      <c r="IK241" s="939"/>
      <c r="IL241" s="939"/>
      <c r="IM241" s="939"/>
      <c r="IN241" s="939"/>
      <c r="IO241" s="939"/>
      <c r="IP241" s="939"/>
      <c r="IQ241" s="939"/>
      <c r="IR241" s="939"/>
      <c r="IS241" s="939"/>
      <c r="IT241" s="939"/>
      <c r="IU241" s="939"/>
      <c r="IV241" s="939"/>
      <c r="IW241" s="939"/>
      <c r="IX241" s="939"/>
      <c r="IY241" s="939"/>
      <c r="IZ241" s="939"/>
      <c r="JA241" s="939"/>
      <c r="JB241" s="939"/>
      <c r="JC241" s="939"/>
      <c r="JD241" s="939"/>
      <c r="JE241" s="939"/>
      <c r="JF241" s="939"/>
      <c r="JG241" s="939"/>
      <c r="JH241" s="939"/>
      <c r="JI241" s="939"/>
      <c r="JJ241" s="939"/>
      <c r="JK241" s="939"/>
      <c r="JL241" s="939"/>
      <c r="JM241" s="939"/>
      <c r="JN241" s="939"/>
      <c r="JO241" s="939"/>
      <c r="JP241" s="939"/>
      <c r="JQ241" s="939"/>
      <c r="JR241" s="939"/>
      <c r="JS241" s="939"/>
      <c r="JT241" s="939"/>
      <c r="JU241" s="939"/>
      <c r="JV241" s="939"/>
      <c r="JW241" s="939"/>
      <c r="JX241" s="939"/>
      <c r="JY241" s="939"/>
      <c r="JZ241" s="939"/>
      <c r="KA241" s="939"/>
      <c r="KB241" s="939"/>
      <c r="KC241" s="939"/>
      <c r="KD241" s="939"/>
      <c r="KE241" s="939"/>
      <c r="KF241" s="939"/>
      <c r="KG241" s="939"/>
      <c r="KH241" s="939"/>
      <c r="KI241" s="939"/>
      <c r="KJ241" s="939"/>
      <c r="KK241" s="939"/>
      <c r="KL241" s="939"/>
      <c r="KM241" s="939"/>
      <c r="KN241" s="939"/>
      <c r="KO241" s="939"/>
      <c r="KP241" s="939"/>
      <c r="KQ241" s="939"/>
      <c r="KR241" s="939"/>
      <c r="KS241" s="939"/>
      <c r="KT241" s="939"/>
      <c r="KU241" s="939"/>
      <c r="KV241" s="939"/>
      <c r="KW241" s="939"/>
      <c r="KX241" s="939"/>
      <c r="KY241" s="939"/>
      <c r="KZ241" s="939"/>
      <c r="LA241" s="939"/>
      <c r="LB241" s="939"/>
      <c r="LC241" s="939"/>
      <c r="LD241" s="939"/>
      <c r="LE241" s="939"/>
      <c r="LF241" s="939"/>
      <c r="LG241" s="939"/>
      <c r="LH241" s="939"/>
      <c r="LI241" s="939"/>
      <c r="LJ241" s="939"/>
      <c r="LK241" s="939"/>
      <c r="LL241" s="939"/>
      <c r="LM241" s="939"/>
      <c r="LN241" s="939"/>
      <c r="LO241" s="939"/>
      <c r="LP241" s="939"/>
      <c r="LQ241" s="939"/>
      <c r="LR241" s="939"/>
      <c r="LS241" s="939"/>
      <c r="LT241" s="939"/>
      <c r="LU241" s="939"/>
      <c r="LV241" s="939"/>
      <c r="LW241" s="939"/>
      <c r="LX241" s="939"/>
      <c r="LY241" s="939"/>
      <c r="LZ241" s="939"/>
      <c r="MA241" s="939"/>
      <c r="MB241" s="939"/>
      <c r="MC241" s="939"/>
      <c r="MD241" s="939"/>
      <c r="ME241" s="939"/>
      <c r="MF241" s="939"/>
      <c r="MG241" s="939"/>
      <c r="MH241" s="939"/>
      <c r="MI241" s="939"/>
      <c r="MJ241" s="939"/>
      <c r="MK241" s="939"/>
      <c r="ML241" s="939"/>
      <c r="MM241" s="939"/>
      <c r="MN241" s="939"/>
      <c r="MO241" s="939"/>
      <c r="MP241" s="939"/>
      <c r="MQ241" s="939"/>
      <c r="MR241" s="939"/>
      <c r="MS241" s="939"/>
      <c r="MT241" s="939"/>
      <c r="MU241" s="939"/>
      <c r="MV241" s="939"/>
      <c r="MW241" s="939"/>
      <c r="MX241" s="939"/>
      <c r="MY241" s="939"/>
      <c r="MZ241" s="939"/>
      <c r="NA241" s="939"/>
      <c r="NB241" s="939"/>
      <c r="NC241" s="939"/>
      <c r="ND241" s="939"/>
      <c r="NE241" s="939"/>
      <c r="NF241" s="939"/>
      <c r="NG241" s="939"/>
      <c r="NH241" s="939"/>
      <c r="NI241" s="939"/>
      <c r="NJ241" s="939"/>
      <c r="NK241" s="939"/>
      <c r="NL241" s="939"/>
      <c r="NM241" s="939"/>
      <c r="NN241" s="939"/>
    </row>
    <row r="242" spans="1:378" s="958" customFormat="1" ht="24" hidden="1" outlineLevel="1">
      <c r="A242" s="987" t="str">
        <f t="shared" si="70"/>
        <v>11.18</v>
      </c>
      <c r="B242" s="940" t="s">
        <v>1540</v>
      </c>
      <c r="C242" s="1027"/>
      <c r="D242" s="941"/>
      <c r="E242" s="935"/>
      <c r="F242" s="959">
        <f t="shared" si="69"/>
        <v>46260</v>
      </c>
      <c r="G242" s="960">
        <f>IF(ISBLANK(F242)," - ",IF(H242=0,F242,WORKDAY.INTL(F242,H242,1,Data!$C$3:$C$57)))</f>
        <v>46267</v>
      </c>
      <c r="H242" s="936">
        <v>5</v>
      </c>
      <c r="I242" s="937">
        <v>0</v>
      </c>
      <c r="J242" s="937">
        <f t="shared" ca="1" si="68"/>
        <v>0</v>
      </c>
      <c r="K242" s="938">
        <f t="shared" ref="K242" si="71">IF(OR(G242=0,F242=0)," - ",NETWORKDAYS(F242,G242))</f>
        <v>6</v>
      </c>
      <c r="L242" s="955"/>
      <c r="M242" s="955"/>
      <c r="N242" s="968"/>
      <c r="O242" s="939"/>
      <c r="P242" s="939"/>
      <c r="Q242" s="939"/>
      <c r="R242" s="939"/>
      <c r="S242" s="939"/>
      <c r="T242" s="939"/>
      <c r="U242" s="939"/>
      <c r="V242" s="939"/>
      <c r="W242" s="939"/>
      <c r="X242" s="939"/>
      <c r="Y242" s="939"/>
      <c r="Z242" s="939"/>
      <c r="AA242" s="939"/>
      <c r="AB242" s="939"/>
      <c r="AC242" s="939"/>
      <c r="AD242" s="939"/>
      <c r="AE242" s="939"/>
      <c r="AF242" s="939"/>
      <c r="AG242" s="939"/>
      <c r="AH242" s="939"/>
      <c r="AI242" s="939"/>
      <c r="AJ242" s="939"/>
      <c r="AK242" s="939"/>
      <c r="AL242" s="939"/>
      <c r="AM242" s="939"/>
      <c r="AN242" s="939"/>
      <c r="AO242" s="939"/>
      <c r="AP242" s="939"/>
      <c r="AQ242" s="939"/>
      <c r="AR242" s="939"/>
      <c r="AS242" s="939"/>
      <c r="AT242" s="939"/>
      <c r="AU242" s="939"/>
      <c r="AV242" s="939"/>
      <c r="AW242" s="939"/>
      <c r="AX242" s="939"/>
      <c r="AY242" s="939"/>
      <c r="AZ242" s="939"/>
      <c r="BA242" s="939"/>
      <c r="BB242" s="939"/>
      <c r="BC242" s="939"/>
      <c r="BD242" s="939"/>
      <c r="BE242" s="939"/>
      <c r="BF242" s="939"/>
      <c r="BG242" s="939"/>
      <c r="BH242" s="939"/>
      <c r="BI242" s="939"/>
      <c r="BJ242" s="939"/>
      <c r="BK242" s="939"/>
      <c r="BL242" s="939"/>
      <c r="BM242" s="939"/>
      <c r="BN242" s="939"/>
      <c r="BO242" s="939"/>
      <c r="BP242" s="939"/>
      <c r="BQ242" s="939"/>
      <c r="BR242" s="939"/>
      <c r="BS242" s="939"/>
      <c r="BT242" s="939"/>
      <c r="BU242" s="939"/>
      <c r="BV242" s="939"/>
      <c r="BW242" s="939"/>
      <c r="BX242" s="939"/>
      <c r="BY242" s="939"/>
      <c r="BZ242" s="939"/>
      <c r="CA242" s="939"/>
      <c r="CB242" s="939"/>
      <c r="CC242" s="939"/>
      <c r="CD242" s="939"/>
      <c r="CE242" s="939"/>
      <c r="CF242" s="939"/>
      <c r="CG242" s="939"/>
      <c r="CH242" s="939"/>
      <c r="CI242" s="939"/>
      <c r="CJ242" s="939"/>
      <c r="CK242" s="939"/>
      <c r="CL242" s="939"/>
      <c r="CM242" s="939"/>
      <c r="CN242" s="939"/>
      <c r="CO242" s="939"/>
      <c r="CP242" s="939"/>
      <c r="CQ242" s="939"/>
      <c r="CR242" s="939"/>
      <c r="CS242" s="939"/>
      <c r="CT242" s="939"/>
      <c r="CU242" s="939"/>
      <c r="CV242" s="939"/>
      <c r="CW242" s="939"/>
      <c r="CX242" s="939"/>
      <c r="CY242" s="939"/>
      <c r="CZ242" s="939"/>
      <c r="DA242" s="939"/>
      <c r="DB242" s="939"/>
      <c r="DC242" s="939"/>
      <c r="DD242" s="939"/>
      <c r="DE242" s="939"/>
      <c r="DF242" s="939"/>
      <c r="DG242" s="939"/>
      <c r="DH242" s="939"/>
      <c r="DI242" s="939"/>
      <c r="DJ242" s="939"/>
      <c r="DK242" s="939"/>
      <c r="DL242" s="939"/>
      <c r="DM242" s="939"/>
      <c r="DN242" s="939"/>
      <c r="DO242" s="939"/>
      <c r="DP242" s="939"/>
      <c r="DQ242" s="939"/>
      <c r="DR242" s="939"/>
      <c r="DS242" s="939"/>
      <c r="DT242" s="939"/>
      <c r="DU242" s="939"/>
      <c r="DV242" s="939"/>
      <c r="DW242" s="939"/>
      <c r="DX242" s="939"/>
      <c r="DY242" s="939"/>
      <c r="DZ242" s="939"/>
      <c r="EA242" s="939"/>
      <c r="EB242" s="939"/>
      <c r="EC242" s="939"/>
      <c r="ED242" s="939"/>
      <c r="EE242" s="939"/>
      <c r="EF242" s="939"/>
      <c r="EG242" s="939"/>
      <c r="EH242" s="939"/>
      <c r="EI242" s="939"/>
      <c r="EJ242" s="939"/>
      <c r="EK242" s="939"/>
      <c r="EL242" s="939"/>
      <c r="EM242" s="939"/>
      <c r="EN242" s="939"/>
      <c r="EO242" s="939"/>
      <c r="EP242" s="939"/>
      <c r="EQ242" s="939"/>
      <c r="ER242" s="939"/>
      <c r="ES242" s="939"/>
      <c r="ET242" s="939"/>
      <c r="EU242" s="939"/>
      <c r="EV242" s="939"/>
      <c r="EW242" s="939"/>
      <c r="EX242" s="939"/>
      <c r="EY242" s="939"/>
      <c r="EZ242" s="939"/>
      <c r="FA242" s="939"/>
      <c r="FB242" s="939"/>
      <c r="FC242" s="939"/>
      <c r="FD242" s="939"/>
      <c r="FE242" s="939"/>
      <c r="FF242" s="939"/>
      <c r="FG242" s="939"/>
      <c r="FH242" s="939"/>
      <c r="FI242" s="939"/>
      <c r="FJ242" s="939"/>
      <c r="FK242" s="939"/>
      <c r="FL242" s="939"/>
      <c r="FM242" s="939"/>
      <c r="FN242" s="939"/>
      <c r="FO242" s="939"/>
      <c r="FP242" s="939"/>
      <c r="FQ242" s="939"/>
      <c r="FR242" s="939"/>
      <c r="FS242" s="939"/>
      <c r="FT242" s="939"/>
      <c r="FU242" s="939"/>
      <c r="FV242" s="939"/>
      <c r="FW242" s="939"/>
      <c r="FX242" s="939"/>
      <c r="FY242" s="939"/>
      <c r="FZ242" s="939"/>
      <c r="GA242" s="939"/>
      <c r="GB242" s="939"/>
      <c r="GC242" s="939"/>
      <c r="GD242" s="939"/>
      <c r="GE242" s="939"/>
      <c r="GF242" s="939"/>
      <c r="GG242" s="939"/>
      <c r="GH242" s="939"/>
      <c r="GI242" s="939"/>
      <c r="GJ242" s="939"/>
      <c r="GK242" s="939"/>
      <c r="GL242" s="939"/>
      <c r="GM242" s="939"/>
      <c r="GN242" s="939"/>
      <c r="GO242" s="939"/>
      <c r="GP242" s="939"/>
      <c r="GQ242" s="939"/>
      <c r="GR242" s="939"/>
      <c r="GS242" s="939"/>
      <c r="GT242" s="939"/>
      <c r="GU242" s="939"/>
      <c r="GV242" s="939"/>
      <c r="GW242" s="939"/>
      <c r="GX242" s="939"/>
      <c r="GY242" s="939"/>
      <c r="GZ242" s="939"/>
      <c r="HA242" s="939"/>
      <c r="HB242" s="939"/>
      <c r="HC242" s="939"/>
      <c r="HD242" s="939"/>
      <c r="HE242" s="939"/>
      <c r="HF242" s="939"/>
      <c r="HG242" s="939"/>
      <c r="HH242" s="939"/>
      <c r="HI242" s="939"/>
      <c r="HJ242" s="939"/>
      <c r="HK242" s="939"/>
      <c r="HL242" s="939"/>
      <c r="HM242" s="939"/>
      <c r="HN242" s="939"/>
      <c r="HO242" s="939"/>
      <c r="HP242" s="939"/>
      <c r="HQ242" s="939"/>
      <c r="HR242" s="939"/>
      <c r="HS242" s="939"/>
      <c r="HT242" s="939"/>
      <c r="HU242" s="939"/>
      <c r="HV242" s="939"/>
      <c r="HW242" s="939"/>
      <c r="HX242" s="939"/>
      <c r="HY242" s="939"/>
      <c r="HZ242" s="939"/>
      <c r="IA242" s="939"/>
      <c r="IB242" s="939"/>
      <c r="IC242" s="939"/>
      <c r="ID242" s="939"/>
      <c r="IE242" s="939"/>
      <c r="IF242" s="939"/>
      <c r="IG242" s="939"/>
      <c r="IH242" s="939"/>
      <c r="II242" s="939"/>
      <c r="IJ242" s="939"/>
      <c r="IK242" s="939"/>
      <c r="IL242" s="939"/>
      <c r="IM242" s="939"/>
      <c r="IN242" s="939"/>
      <c r="IO242" s="939"/>
      <c r="IP242" s="939"/>
      <c r="IQ242" s="939"/>
      <c r="IR242" s="939"/>
      <c r="IS242" s="939"/>
      <c r="IT242" s="939"/>
      <c r="IU242" s="939"/>
      <c r="IV242" s="939"/>
      <c r="IW242" s="939"/>
      <c r="IX242" s="939"/>
      <c r="IY242" s="939"/>
      <c r="IZ242" s="939"/>
      <c r="JA242" s="939"/>
      <c r="JB242" s="939"/>
      <c r="JC242" s="939"/>
      <c r="JD242" s="939"/>
      <c r="JE242" s="939"/>
      <c r="JF242" s="939"/>
      <c r="JG242" s="939"/>
      <c r="JH242" s="939"/>
      <c r="JI242" s="939"/>
      <c r="JJ242" s="939"/>
      <c r="JK242" s="939"/>
      <c r="JL242" s="939"/>
      <c r="JM242" s="939"/>
      <c r="JN242" s="939"/>
      <c r="JO242" s="939"/>
      <c r="JP242" s="939"/>
      <c r="JQ242" s="939"/>
      <c r="JR242" s="939"/>
      <c r="JS242" s="939"/>
      <c r="JT242" s="939"/>
      <c r="JU242" s="939"/>
      <c r="JV242" s="939"/>
      <c r="JW242" s="939"/>
      <c r="JX242" s="939"/>
      <c r="JY242" s="939"/>
      <c r="JZ242" s="939"/>
      <c r="KA242" s="939"/>
      <c r="KB242" s="939"/>
      <c r="KC242" s="939"/>
      <c r="KD242" s="939"/>
      <c r="KE242" s="939"/>
      <c r="KF242" s="939"/>
      <c r="KG242" s="939"/>
      <c r="KH242" s="939"/>
      <c r="KI242" s="939"/>
      <c r="KJ242" s="939"/>
      <c r="KK242" s="939"/>
      <c r="KL242" s="939"/>
      <c r="KM242" s="939"/>
      <c r="KN242" s="939"/>
      <c r="KO242" s="939"/>
      <c r="KP242" s="939"/>
      <c r="KQ242" s="939"/>
      <c r="KR242" s="939"/>
      <c r="KS242" s="939"/>
      <c r="KT242" s="939"/>
      <c r="KU242" s="939"/>
      <c r="KV242" s="939"/>
      <c r="KW242" s="939"/>
      <c r="KX242" s="939"/>
      <c r="KY242" s="939"/>
      <c r="KZ242" s="939"/>
      <c r="LA242" s="939"/>
      <c r="LB242" s="939"/>
      <c r="LC242" s="939"/>
      <c r="LD242" s="939"/>
      <c r="LE242" s="939"/>
      <c r="LF242" s="939"/>
      <c r="LG242" s="939"/>
      <c r="LH242" s="939"/>
      <c r="LI242" s="939"/>
      <c r="LJ242" s="939"/>
      <c r="LK242" s="939"/>
      <c r="LL242" s="939"/>
      <c r="LM242" s="939"/>
      <c r="LN242" s="939"/>
      <c r="LO242" s="939"/>
      <c r="LP242" s="939"/>
      <c r="LQ242" s="939"/>
      <c r="LR242" s="939"/>
      <c r="LS242" s="939"/>
      <c r="LT242" s="939"/>
      <c r="LU242" s="939"/>
      <c r="LV242" s="939"/>
      <c r="LW242" s="939"/>
      <c r="LX242" s="939"/>
      <c r="LY242" s="939"/>
      <c r="LZ242" s="939"/>
      <c r="MA242" s="939"/>
      <c r="MB242" s="939"/>
      <c r="MC242" s="939"/>
      <c r="MD242" s="939"/>
      <c r="ME242" s="939"/>
      <c r="MF242" s="939"/>
      <c r="MG242" s="939"/>
      <c r="MH242" s="939"/>
      <c r="MI242" s="939"/>
      <c r="MJ242" s="939"/>
      <c r="MK242" s="939"/>
      <c r="ML242" s="939"/>
      <c r="MM242" s="939"/>
      <c r="MN242" s="939"/>
      <c r="MO242" s="939"/>
      <c r="MP242" s="939"/>
      <c r="MQ242" s="939"/>
      <c r="MR242" s="939"/>
      <c r="MS242" s="939"/>
      <c r="MT242" s="939"/>
      <c r="MU242" s="939"/>
      <c r="MV242" s="939"/>
      <c r="MW242" s="939"/>
      <c r="MX242" s="939"/>
      <c r="MY242" s="939"/>
      <c r="MZ242" s="939"/>
      <c r="NA242" s="939"/>
      <c r="NB242" s="939"/>
      <c r="NC242" s="939"/>
      <c r="ND242" s="939"/>
      <c r="NE242" s="939"/>
      <c r="NF242" s="939"/>
      <c r="NG242" s="939"/>
      <c r="NH242" s="939"/>
      <c r="NI242" s="939"/>
      <c r="NJ242" s="939"/>
      <c r="NK242" s="939"/>
      <c r="NL242" s="939"/>
      <c r="NM242" s="939"/>
      <c r="NN242" s="939"/>
    </row>
    <row r="243" spans="1:378" s="958" customFormat="1" ht="24" hidden="1" outlineLevel="1">
      <c r="A243" s="987" t="str">
        <f t="shared" si="70"/>
        <v>11.19</v>
      </c>
      <c r="B243" s="940" t="s">
        <v>1541</v>
      </c>
      <c r="C243" s="1027"/>
      <c r="D243" s="941"/>
      <c r="E243" s="935"/>
      <c r="F243" s="959">
        <f t="shared" si="69"/>
        <v>46267</v>
      </c>
      <c r="G243" s="960">
        <f>IF(ISBLANK(F243)," - ",IF(H243=0,F243,WORKDAY.INTL(F243,H243,1,Data!$C$3:$C$57)))</f>
        <v>46275</v>
      </c>
      <c r="H243" s="936">
        <v>6</v>
      </c>
      <c r="I243" s="937">
        <v>0</v>
      </c>
      <c r="J243" s="937">
        <f t="shared" ca="1" si="68"/>
        <v>0</v>
      </c>
      <c r="K243" s="938"/>
      <c r="L243" s="955"/>
      <c r="M243" s="955"/>
      <c r="N243" s="968"/>
      <c r="O243" s="939"/>
      <c r="P243" s="939"/>
      <c r="Q243" s="939"/>
      <c r="R243" s="939"/>
      <c r="S243" s="939"/>
      <c r="T243" s="939"/>
      <c r="U243" s="939"/>
      <c r="V243" s="939"/>
      <c r="W243" s="939"/>
      <c r="X243" s="939"/>
      <c r="Y243" s="939"/>
      <c r="Z243" s="939"/>
      <c r="AA243" s="939"/>
      <c r="AB243" s="939"/>
      <c r="AC243" s="939"/>
      <c r="AD243" s="939"/>
      <c r="AE243" s="939"/>
      <c r="AF243" s="939"/>
      <c r="AG243" s="939"/>
      <c r="AH243" s="939"/>
      <c r="AI243" s="939"/>
      <c r="AJ243" s="939"/>
      <c r="AK243" s="939"/>
      <c r="AL243" s="939"/>
      <c r="AM243" s="939"/>
      <c r="AN243" s="939"/>
      <c r="AO243" s="939"/>
      <c r="AP243" s="939"/>
      <c r="AQ243" s="939"/>
      <c r="AR243" s="939"/>
      <c r="AS243" s="939"/>
      <c r="AT243" s="939"/>
      <c r="AU243" s="939"/>
      <c r="AV243" s="939"/>
      <c r="AW243" s="939"/>
      <c r="AX243" s="939"/>
      <c r="AY243" s="939"/>
      <c r="AZ243" s="939"/>
      <c r="BA243" s="939"/>
      <c r="BB243" s="939"/>
      <c r="BC243" s="939"/>
      <c r="BD243" s="939"/>
      <c r="BE243" s="939"/>
      <c r="BF243" s="939"/>
      <c r="BG243" s="939"/>
      <c r="BH243" s="939"/>
      <c r="BI243" s="939"/>
      <c r="BJ243" s="939"/>
      <c r="BK243" s="939"/>
      <c r="BL243" s="939"/>
      <c r="BM243" s="939"/>
      <c r="BN243" s="939"/>
      <c r="BO243" s="939"/>
      <c r="BP243" s="939"/>
      <c r="BQ243" s="939"/>
      <c r="BR243" s="939"/>
      <c r="BS243" s="939"/>
      <c r="BT243" s="939"/>
      <c r="BU243" s="939"/>
      <c r="BV243" s="939"/>
      <c r="BW243" s="939"/>
      <c r="BX243" s="939"/>
      <c r="BY243" s="939"/>
      <c r="BZ243" s="939"/>
      <c r="CA243" s="939"/>
      <c r="CB243" s="939"/>
      <c r="CC243" s="939"/>
      <c r="CD243" s="939"/>
      <c r="CE243" s="939"/>
      <c r="CF243" s="939"/>
      <c r="CG243" s="939"/>
      <c r="CH243" s="939"/>
      <c r="CI243" s="939"/>
      <c r="CJ243" s="939"/>
      <c r="CK243" s="939"/>
      <c r="CL243" s="939"/>
      <c r="CM243" s="939"/>
      <c r="CN243" s="939"/>
      <c r="CO243" s="939"/>
      <c r="CP243" s="939"/>
      <c r="CQ243" s="939"/>
      <c r="CR243" s="939"/>
      <c r="CS243" s="939"/>
      <c r="CT243" s="939"/>
      <c r="CU243" s="939"/>
      <c r="CV243" s="939"/>
      <c r="CW243" s="939"/>
      <c r="CX243" s="939"/>
      <c r="CY243" s="939"/>
      <c r="CZ243" s="939"/>
      <c r="DA243" s="939"/>
      <c r="DB243" s="939"/>
      <c r="DC243" s="939"/>
      <c r="DD243" s="939"/>
      <c r="DE243" s="939"/>
      <c r="DF243" s="939"/>
      <c r="DG243" s="939"/>
      <c r="DH243" s="939"/>
      <c r="DI243" s="939"/>
      <c r="DJ243" s="939"/>
      <c r="DK243" s="939"/>
      <c r="DL243" s="939"/>
      <c r="DM243" s="939"/>
      <c r="DN243" s="939"/>
      <c r="DO243" s="939"/>
      <c r="DP243" s="939"/>
      <c r="DQ243" s="939"/>
      <c r="DR243" s="939"/>
      <c r="DS243" s="939"/>
      <c r="DT243" s="939"/>
      <c r="DU243" s="939"/>
      <c r="DV243" s="939"/>
      <c r="DW243" s="939"/>
      <c r="DX243" s="939"/>
      <c r="DY243" s="939"/>
      <c r="DZ243" s="939"/>
      <c r="EA243" s="939"/>
      <c r="EB243" s="939"/>
      <c r="EC243" s="939"/>
      <c r="ED243" s="939"/>
      <c r="EE243" s="939"/>
      <c r="EF243" s="939"/>
      <c r="EG243" s="939"/>
      <c r="EH243" s="939"/>
      <c r="EI243" s="939"/>
      <c r="EJ243" s="939"/>
      <c r="EK243" s="939"/>
      <c r="EL243" s="939"/>
      <c r="EM243" s="939"/>
      <c r="EN243" s="939"/>
      <c r="EO243" s="939"/>
      <c r="EP243" s="939"/>
      <c r="EQ243" s="939"/>
      <c r="ER243" s="939"/>
      <c r="ES243" s="939"/>
      <c r="ET243" s="939"/>
      <c r="EU243" s="939"/>
      <c r="EV243" s="939"/>
      <c r="EW243" s="939"/>
      <c r="EX243" s="939"/>
      <c r="EY243" s="939"/>
      <c r="EZ243" s="939"/>
      <c r="FA243" s="939"/>
      <c r="FB243" s="939"/>
      <c r="FC243" s="939"/>
      <c r="FD243" s="939"/>
      <c r="FE243" s="939"/>
      <c r="FF243" s="939"/>
      <c r="FG243" s="939"/>
      <c r="FH243" s="939"/>
      <c r="FI243" s="939"/>
      <c r="FJ243" s="939"/>
      <c r="FK243" s="939"/>
      <c r="FL243" s="939"/>
      <c r="FM243" s="939"/>
      <c r="FN243" s="939"/>
      <c r="FO243" s="939"/>
      <c r="FP243" s="939"/>
      <c r="FQ243" s="939"/>
      <c r="FR243" s="939"/>
      <c r="FS243" s="939"/>
      <c r="FT243" s="939"/>
      <c r="FU243" s="939"/>
      <c r="FV243" s="939"/>
      <c r="FW243" s="939"/>
      <c r="FX243" s="939"/>
      <c r="FY243" s="939"/>
      <c r="FZ243" s="939"/>
      <c r="GA243" s="939"/>
      <c r="GB243" s="939"/>
      <c r="GC243" s="939"/>
      <c r="GD243" s="939"/>
      <c r="GE243" s="939"/>
      <c r="GF243" s="939"/>
      <c r="GG243" s="939"/>
      <c r="GH243" s="939"/>
      <c r="GI243" s="939"/>
      <c r="GJ243" s="939"/>
      <c r="GK243" s="939"/>
      <c r="GL243" s="939"/>
      <c r="GM243" s="939"/>
      <c r="GN243" s="939"/>
      <c r="GO243" s="939"/>
      <c r="GP243" s="939"/>
      <c r="GQ243" s="939"/>
      <c r="GR243" s="939"/>
      <c r="GS243" s="939"/>
      <c r="GT243" s="939"/>
      <c r="GU243" s="939"/>
      <c r="GV243" s="939"/>
      <c r="GW243" s="939"/>
      <c r="GX243" s="939"/>
      <c r="GY243" s="939"/>
      <c r="GZ243" s="939"/>
      <c r="HA243" s="939"/>
      <c r="HB243" s="939"/>
      <c r="HC243" s="939"/>
      <c r="HD243" s="939"/>
      <c r="HE243" s="939"/>
      <c r="HF243" s="939"/>
      <c r="HG243" s="939"/>
      <c r="HH243" s="939"/>
      <c r="HI243" s="939"/>
      <c r="HJ243" s="939"/>
      <c r="HK243" s="939"/>
      <c r="HL243" s="939"/>
      <c r="HM243" s="939"/>
      <c r="HN243" s="939"/>
      <c r="HO243" s="939"/>
      <c r="HP243" s="939"/>
      <c r="HQ243" s="939"/>
      <c r="HR243" s="939"/>
      <c r="HS243" s="939"/>
      <c r="HT243" s="939"/>
      <c r="HU243" s="939"/>
      <c r="HV243" s="939"/>
      <c r="HW243" s="939"/>
      <c r="HX243" s="939"/>
      <c r="HY243" s="939"/>
      <c r="HZ243" s="939"/>
      <c r="IA243" s="939"/>
      <c r="IB243" s="939"/>
      <c r="IC243" s="939"/>
      <c r="ID243" s="939"/>
      <c r="IE243" s="939"/>
      <c r="IF243" s="939"/>
      <c r="IG243" s="939"/>
      <c r="IH243" s="939"/>
      <c r="II243" s="939"/>
      <c r="IJ243" s="939"/>
      <c r="IK243" s="939"/>
      <c r="IL243" s="939"/>
      <c r="IM243" s="939"/>
      <c r="IN243" s="939"/>
      <c r="IO243" s="939"/>
      <c r="IP243" s="939"/>
      <c r="IQ243" s="939"/>
      <c r="IR243" s="939"/>
      <c r="IS243" s="939"/>
      <c r="IT243" s="939"/>
      <c r="IU243" s="939"/>
      <c r="IV243" s="939"/>
      <c r="IW243" s="939"/>
      <c r="IX243" s="939"/>
      <c r="IY243" s="939"/>
      <c r="IZ243" s="939"/>
      <c r="JA243" s="939"/>
      <c r="JB243" s="939"/>
      <c r="JC243" s="939"/>
      <c r="JD243" s="939"/>
      <c r="JE243" s="939"/>
      <c r="JF243" s="939"/>
      <c r="JG243" s="939"/>
      <c r="JH243" s="939"/>
      <c r="JI243" s="939"/>
      <c r="JJ243" s="939"/>
      <c r="JK243" s="939"/>
      <c r="JL243" s="939"/>
      <c r="JM243" s="939"/>
      <c r="JN243" s="939"/>
      <c r="JO243" s="939"/>
      <c r="JP243" s="939"/>
      <c r="JQ243" s="939"/>
      <c r="JR243" s="939"/>
      <c r="JS243" s="939"/>
      <c r="JT243" s="939"/>
      <c r="JU243" s="939"/>
      <c r="JV243" s="939"/>
      <c r="JW243" s="939"/>
      <c r="JX243" s="939"/>
      <c r="JY243" s="939"/>
      <c r="JZ243" s="939"/>
      <c r="KA243" s="939"/>
      <c r="KB243" s="939"/>
      <c r="KC243" s="939"/>
      <c r="KD243" s="939"/>
      <c r="KE243" s="939"/>
      <c r="KF243" s="939"/>
      <c r="KG243" s="939"/>
      <c r="KH243" s="939"/>
      <c r="KI243" s="939"/>
      <c r="KJ243" s="939"/>
      <c r="KK243" s="939"/>
      <c r="KL243" s="939"/>
      <c r="KM243" s="939"/>
      <c r="KN243" s="939"/>
      <c r="KO243" s="939"/>
      <c r="KP243" s="939"/>
      <c r="KQ243" s="939"/>
      <c r="KR243" s="939"/>
      <c r="KS243" s="939"/>
      <c r="KT243" s="939"/>
      <c r="KU243" s="939"/>
      <c r="KV243" s="939"/>
      <c r="KW243" s="939"/>
      <c r="KX243" s="939"/>
      <c r="KY243" s="939"/>
      <c r="KZ243" s="939"/>
      <c r="LA243" s="939"/>
      <c r="LB243" s="939"/>
      <c r="LC243" s="939"/>
      <c r="LD243" s="939"/>
      <c r="LE243" s="939"/>
      <c r="LF243" s="939"/>
      <c r="LG243" s="939"/>
      <c r="LH243" s="939"/>
      <c r="LI243" s="939"/>
      <c r="LJ243" s="939"/>
      <c r="LK243" s="939"/>
      <c r="LL243" s="939"/>
      <c r="LM243" s="939"/>
      <c r="LN243" s="939"/>
      <c r="LO243" s="939"/>
      <c r="LP243" s="939"/>
      <c r="LQ243" s="939"/>
      <c r="LR243" s="939"/>
      <c r="LS243" s="939"/>
      <c r="LT243" s="939"/>
      <c r="LU243" s="939"/>
      <c r="LV243" s="939"/>
      <c r="LW243" s="939"/>
      <c r="LX243" s="939"/>
      <c r="LY243" s="939"/>
      <c r="LZ243" s="939"/>
      <c r="MA243" s="939"/>
      <c r="MB243" s="939"/>
      <c r="MC243" s="939"/>
      <c r="MD243" s="939"/>
      <c r="ME243" s="939"/>
      <c r="MF243" s="939"/>
      <c r="MG243" s="939"/>
      <c r="MH243" s="939"/>
      <c r="MI243" s="939"/>
      <c r="MJ243" s="939"/>
      <c r="MK243" s="939"/>
      <c r="ML243" s="939"/>
      <c r="MM243" s="939"/>
      <c r="MN243" s="939"/>
      <c r="MO243" s="939"/>
      <c r="MP243" s="939"/>
      <c r="MQ243" s="939"/>
      <c r="MR243" s="939"/>
      <c r="MS243" s="939"/>
      <c r="MT243" s="939"/>
      <c r="MU243" s="939"/>
      <c r="MV243" s="939"/>
      <c r="MW243" s="939"/>
      <c r="MX243" s="939"/>
      <c r="MY243" s="939"/>
      <c r="MZ243" s="939"/>
      <c r="NA243" s="939"/>
      <c r="NB243" s="939"/>
      <c r="NC243" s="939"/>
      <c r="ND243" s="939"/>
      <c r="NE243" s="939"/>
      <c r="NF243" s="939"/>
      <c r="NG243" s="939"/>
      <c r="NH243" s="939"/>
      <c r="NI243" s="939"/>
      <c r="NJ243" s="939"/>
      <c r="NK243" s="939"/>
      <c r="NL243" s="939"/>
      <c r="NM243" s="939"/>
      <c r="NN243" s="939"/>
    </row>
    <row r="244" spans="1:378" s="958" customFormat="1" ht="18.5" hidden="1" outlineLevel="1">
      <c r="A244" s="987" t="str">
        <f t="shared" si="70"/>
        <v>11.20</v>
      </c>
      <c r="B244" s="940" t="s">
        <v>679</v>
      </c>
      <c r="C244" s="1027"/>
      <c r="D244" s="941"/>
      <c r="E244" s="935"/>
      <c r="F244" s="959">
        <f t="shared" si="69"/>
        <v>46275</v>
      </c>
      <c r="G244" s="960">
        <f>IF(ISBLANK(F244)," - ",IF(H244=0,F244,WORKDAY.INTL(F244,H244,1,Data!$C$3:$C$57)))</f>
        <v>46280</v>
      </c>
      <c r="H244" s="936">
        <v>3</v>
      </c>
      <c r="I244" s="937">
        <v>0</v>
      </c>
      <c r="J244" s="937">
        <f t="shared" ca="1" si="68"/>
        <v>0</v>
      </c>
      <c r="K244" s="938"/>
      <c r="L244" s="955"/>
      <c r="M244" s="955"/>
      <c r="N244" s="968"/>
      <c r="O244" s="939"/>
      <c r="P244" s="939"/>
      <c r="Q244" s="939"/>
      <c r="R244" s="939"/>
      <c r="S244" s="939"/>
      <c r="T244" s="939"/>
      <c r="U244" s="939"/>
      <c r="V244" s="939"/>
      <c r="W244" s="939"/>
      <c r="X244" s="939"/>
      <c r="Y244" s="939"/>
      <c r="Z244" s="939"/>
      <c r="AA244" s="939"/>
      <c r="AB244" s="939"/>
      <c r="AC244" s="939"/>
      <c r="AD244" s="939"/>
      <c r="AE244" s="939"/>
      <c r="AF244" s="939"/>
      <c r="AG244" s="939"/>
      <c r="AH244" s="939"/>
      <c r="AI244" s="939"/>
      <c r="AJ244" s="939"/>
      <c r="AK244" s="939"/>
      <c r="AL244" s="939"/>
      <c r="AM244" s="939"/>
      <c r="AN244" s="939"/>
      <c r="AO244" s="939"/>
      <c r="AP244" s="939"/>
      <c r="AQ244" s="939"/>
      <c r="AR244" s="939"/>
      <c r="AS244" s="939"/>
      <c r="AT244" s="939"/>
      <c r="AU244" s="939"/>
      <c r="AV244" s="939"/>
      <c r="AW244" s="939"/>
      <c r="AX244" s="939"/>
      <c r="AY244" s="939"/>
      <c r="AZ244" s="939"/>
      <c r="BA244" s="939"/>
      <c r="BB244" s="939"/>
      <c r="BC244" s="939"/>
      <c r="BD244" s="939"/>
      <c r="BE244" s="939"/>
      <c r="BF244" s="939"/>
      <c r="BG244" s="939"/>
      <c r="BH244" s="939"/>
      <c r="BI244" s="939"/>
      <c r="BJ244" s="939"/>
      <c r="BK244" s="939"/>
      <c r="BL244" s="939"/>
      <c r="BM244" s="939"/>
      <c r="BN244" s="939"/>
      <c r="BO244" s="939"/>
      <c r="BP244" s="939"/>
      <c r="BQ244" s="939"/>
      <c r="BR244" s="939"/>
      <c r="BS244" s="939"/>
      <c r="BT244" s="939"/>
      <c r="BU244" s="939"/>
      <c r="BV244" s="939"/>
      <c r="BW244" s="939"/>
      <c r="BX244" s="939"/>
      <c r="BY244" s="939"/>
      <c r="BZ244" s="939"/>
      <c r="CA244" s="939"/>
      <c r="CB244" s="939"/>
      <c r="CC244" s="939"/>
      <c r="CD244" s="939"/>
      <c r="CE244" s="939"/>
      <c r="CF244" s="939"/>
      <c r="CG244" s="939"/>
      <c r="CH244" s="939"/>
      <c r="CI244" s="939"/>
      <c r="CJ244" s="939"/>
      <c r="CK244" s="939"/>
      <c r="CL244" s="939"/>
      <c r="CM244" s="939"/>
      <c r="CN244" s="939"/>
      <c r="CO244" s="939"/>
      <c r="CP244" s="939"/>
      <c r="CQ244" s="939"/>
      <c r="CR244" s="939"/>
      <c r="CS244" s="939"/>
      <c r="CT244" s="939"/>
      <c r="CU244" s="939"/>
      <c r="CV244" s="939"/>
      <c r="CW244" s="939"/>
      <c r="CX244" s="939"/>
      <c r="CY244" s="939"/>
      <c r="CZ244" s="939"/>
      <c r="DA244" s="939"/>
      <c r="DB244" s="939"/>
      <c r="DC244" s="939"/>
      <c r="DD244" s="939"/>
      <c r="DE244" s="939"/>
      <c r="DF244" s="939"/>
      <c r="DG244" s="939"/>
      <c r="DH244" s="939"/>
      <c r="DI244" s="939"/>
      <c r="DJ244" s="939"/>
      <c r="DK244" s="939"/>
      <c r="DL244" s="939"/>
      <c r="DM244" s="939"/>
      <c r="DN244" s="939"/>
      <c r="DO244" s="939"/>
      <c r="DP244" s="939"/>
      <c r="DQ244" s="939"/>
      <c r="DR244" s="939"/>
      <c r="DS244" s="939"/>
      <c r="DT244" s="939"/>
      <c r="DU244" s="939"/>
      <c r="DV244" s="939"/>
      <c r="DW244" s="939"/>
      <c r="DX244" s="939"/>
      <c r="DY244" s="939"/>
      <c r="DZ244" s="939"/>
      <c r="EA244" s="939"/>
      <c r="EB244" s="939"/>
      <c r="EC244" s="939"/>
      <c r="ED244" s="939"/>
      <c r="EE244" s="939"/>
      <c r="EF244" s="939"/>
      <c r="EG244" s="939"/>
      <c r="EH244" s="939"/>
      <c r="EI244" s="939"/>
      <c r="EJ244" s="939"/>
      <c r="EK244" s="939"/>
      <c r="EL244" s="939"/>
      <c r="EM244" s="939"/>
      <c r="EN244" s="939"/>
      <c r="EO244" s="939"/>
      <c r="EP244" s="939"/>
      <c r="EQ244" s="939"/>
      <c r="ER244" s="939"/>
      <c r="ES244" s="939"/>
      <c r="ET244" s="939"/>
      <c r="EU244" s="939"/>
      <c r="EV244" s="939"/>
      <c r="EW244" s="939"/>
      <c r="EX244" s="939"/>
      <c r="EY244" s="939"/>
      <c r="EZ244" s="939"/>
      <c r="FA244" s="939"/>
      <c r="FB244" s="939"/>
      <c r="FC244" s="939"/>
      <c r="FD244" s="939"/>
      <c r="FE244" s="939"/>
      <c r="FF244" s="939"/>
      <c r="FG244" s="939"/>
      <c r="FH244" s="939"/>
      <c r="FI244" s="939"/>
      <c r="FJ244" s="939"/>
      <c r="FK244" s="939"/>
      <c r="FL244" s="939"/>
      <c r="FM244" s="939"/>
      <c r="FN244" s="939"/>
      <c r="FO244" s="939"/>
      <c r="FP244" s="939"/>
      <c r="FQ244" s="939"/>
      <c r="FR244" s="939"/>
      <c r="FS244" s="939"/>
      <c r="FT244" s="939"/>
      <c r="FU244" s="939"/>
      <c r="FV244" s="939"/>
      <c r="FW244" s="939"/>
      <c r="FX244" s="939"/>
      <c r="FY244" s="939"/>
      <c r="FZ244" s="939"/>
      <c r="GA244" s="939"/>
      <c r="GB244" s="939"/>
      <c r="GC244" s="939"/>
      <c r="GD244" s="939"/>
      <c r="GE244" s="939"/>
      <c r="GF244" s="939"/>
      <c r="GG244" s="939"/>
      <c r="GH244" s="939"/>
      <c r="GI244" s="939"/>
      <c r="GJ244" s="939"/>
      <c r="GK244" s="939"/>
      <c r="GL244" s="939"/>
      <c r="GM244" s="939"/>
      <c r="GN244" s="939"/>
      <c r="GO244" s="939"/>
      <c r="GP244" s="939"/>
      <c r="GQ244" s="939"/>
      <c r="GR244" s="939"/>
      <c r="GS244" s="939"/>
      <c r="GT244" s="939"/>
      <c r="GU244" s="939"/>
      <c r="GV244" s="939"/>
      <c r="GW244" s="939"/>
      <c r="GX244" s="939"/>
      <c r="GY244" s="939"/>
      <c r="GZ244" s="939"/>
      <c r="HA244" s="939"/>
      <c r="HB244" s="939"/>
      <c r="HC244" s="939"/>
      <c r="HD244" s="939"/>
      <c r="HE244" s="939"/>
      <c r="HF244" s="939"/>
      <c r="HG244" s="939"/>
      <c r="HH244" s="939"/>
      <c r="HI244" s="939"/>
      <c r="HJ244" s="939"/>
      <c r="HK244" s="939"/>
      <c r="HL244" s="939"/>
      <c r="HM244" s="939"/>
      <c r="HN244" s="939"/>
      <c r="HO244" s="939"/>
      <c r="HP244" s="939"/>
      <c r="HQ244" s="939"/>
      <c r="HR244" s="939"/>
      <c r="HS244" s="939"/>
      <c r="HT244" s="939"/>
      <c r="HU244" s="939"/>
      <c r="HV244" s="939"/>
      <c r="HW244" s="939"/>
      <c r="HX244" s="939"/>
      <c r="HY244" s="939"/>
      <c r="HZ244" s="939"/>
      <c r="IA244" s="939"/>
      <c r="IB244" s="939"/>
      <c r="IC244" s="939"/>
      <c r="ID244" s="939"/>
      <c r="IE244" s="939"/>
      <c r="IF244" s="939"/>
      <c r="IG244" s="939"/>
      <c r="IH244" s="939"/>
      <c r="II244" s="939"/>
      <c r="IJ244" s="939"/>
      <c r="IK244" s="939"/>
      <c r="IL244" s="939"/>
      <c r="IM244" s="939"/>
      <c r="IN244" s="939"/>
      <c r="IO244" s="939"/>
      <c r="IP244" s="939"/>
      <c r="IQ244" s="939"/>
      <c r="IR244" s="939"/>
      <c r="IS244" s="939"/>
      <c r="IT244" s="939"/>
      <c r="IU244" s="939"/>
      <c r="IV244" s="939"/>
      <c r="IW244" s="939"/>
      <c r="IX244" s="939"/>
      <c r="IY244" s="939"/>
      <c r="IZ244" s="939"/>
      <c r="JA244" s="939"/>
      <c r="JB244" s="939"/>
      <c r="JC244" s="939"/>
      <c r="JD244" s="939"/>
      <c r="JE244" s="939"/>
      <c r="JF244" s="939"/>
      <c r="JG244" s="939"/>
      <c r="JH244" s="939"/>
      <c r="JI244" s="939"/>
      <c r="JJ244" s="939"/>
      <c r="JK244" s="939"/>
      <c r="JL244" s="939"/>
      <c r="JM244" s="939"/>
      <c r="JN244" s="939"/>
      <c r="JO244" s="939"/>
      <c r="JP244" s="939"/>
      <c r="JQ244" s="939"/>
      <c r="JR244" s="939"/>
      <c r="JS244" s="939"/>
      <c r="JT244" s="939"/>
      <c r="JU244" s="939"/>
      <c r="JV244" s="939"/>
      <c r="JW244" s="939"/>
      <c r="JX244" s="939"/>
      <c r="JY244" s="939"/>
      <c r="JZ244" s="939"/>
      <c r="KA244" s="939"/>
      <c r="KB244" s="939"/>
      <c r="KC244" s="939"/>
      <c r="KD244" s="939"/>
      <c r="KE244" s="939"/>
      <c r="KF244" s="939"/>
      <c r="KG244" s="939"/>
      <c r="KH244" s="939"/>
      <c r="KI244" s="939"/>
      <c r="KJ244" s="939"/>
      <c r="KK244" s="939"/>
      <c r="KL244" s="939"/>
      <c r="KM244" s="939"/>
      <c r="KN244" s="939"/>
      <c r="KO244" s="939"/>
      <c r="KP244" s="939"/>
      <c r="KQ244" s="939"/>
      <c r="KR244" s="939"/>
      <c r="KS244" s="939"/>
      <c r="KT244" s="939"/>
      <c r="KU244" s="939"/>
      <c r="KV244" s="939"/>
      <c r="KW244" s="939"/>
      <c r="KX244" s="939"/>
      <c r="KY244" s="939"/>
      <c r="KZ244" s="939"/>
      <c r="LA244" s="939"/>
      <c r="LB244" s="939"/>
      <c r="LC244" s="939"/>
      <c r="LD244" s="939"/>
      <c r="LE244" s="939"/>
      <c r="LF244" s="939"/>
      <c r="LG244" s="939"/>
      <c r="LH244" s="939"/>
      <c r="LI244" s="939"/>
      <c r="LJ244" s="939"/>
      <c r="LK244" s="939"/>
      <c r="LL244" s="939"/>
      <c r="LM244" s="939"/>
      <c r="LN244" s="939"/>
      <c r="LO244" s="939"/>
      <c r="LP244" s="939"/>
      <c r="LQ244" s="939"/>
      <c r="LR244" s="939"/>
      <c r="LS244" s="939"/>
      <c r="LT244" s="939"/>
      <c r="LU244" s="939"/>
      <c r="LV244" s="939"/>
      <c r="LW244" s="939"/>
      <c r="LX244" s="939"/>
      <c r="LY244" s="939"/>
      <c r="LZ244" s="939"/>
      <c r="MA244" s="939"/>
      <c r="MB244" s="939"/>
      <c r="MC244" s="939"/>
      <c r="MD244" s="939"/>
      <c r="ME244" s="939"/>
      <c r="MF244" s="939"/>
      <c r="MG244" s="939"/>
      <c r="MH244" s="939"/>
      <c r="MI244" s="939"/>
      <c r="MJ244" s="939"/>
      <c r="MK244" s="939"/>
      <c r="ML244" s="939"/>
      <c r="MM244" s="939"/>
      <c r="MN244" s="939"/>
      <c r="MO244" s="939"/>
      <c r="MP244" s="939"/>
      <c r="MQ244" s="939"/>
      <c r="MR244" s="939"/>
      <c r="MS244" s="939"/>
      <c r="MT244" s="939"/>
      <c r="MU244" s="939"/>
      <c r="MV244" s="939"/>
      <c r="MW244" s="939"/>
      <c r="MX244" s="939"/>
      <c r="MY244" s="939"/>
      <c r="MZ244" s="939"/>
      <c r="NA244" s="939"/>
      <c r="NB244" s="939"/>
      <c r="NC244" s="939"/>
      <c r="ND244" s="939"/>
      <c r="NE244" s="939"/>
      <c r="NF244" s="939"/>
      <c r="NG244" s="939"/>
      <c r="NH244" s="939"/>
      <c r="NI244" s="939"/>
      <c r="NJ244" s="939"/>
      <c r="NK244" s="939"/>
      <c r="NL244" s="939"/>
      <c r="NM244" s="939"/>
      <c r="NN244" s="939"/>
    </row>
    <row r="245" spans="1:378" s="958" customFormat="1" ht="18.5" hidden="1" outlineLevel="1">
      <c r="A245" s="987" t="str">
        <f t="shared" si="70"/>
        <v>11.21</v>
      </c>
      <c r="B245" s="940" t="s">
        <v>1523</v>
      </c>
      <c r="C245" s="1027"/>
      <c r="D245" s="941"/>
      <c r="E245" s="935"/>
      <c r="F245" s="959">
        <f t="shared" si="69"/>
        <v>46280</v>
      </c>
      <c r="G245" s="960">
        <f>IF(ISBLANK(F245)," - ",IF(H245=0,F245,WORKDAY.INTL(F245,H245,1,Data!$C$3:$C$57)))</f>
        <v>46283</v>
      </c>
      <c r="H245" s="936">
        <v>3</v>
      </c>
      <c r="I245" s="937">
        <v>0</v>
      </c>
      <c r="J245" s="937">
        <f t="shared" ca="1" si="68"/>
        <v>0</v>
      </c>
      <c r="K245" s="938"/>
      <c r="L245" s="955"/>
      <c r="M245" s="955"/>
      <c r="N245" s="968"/>
      <c r="O245" s="939"/>
      <c r="P245" s="939"/>
      <c r="Q245" s="939"/>
      <c r="R245" s="939"/>
      <c r="S245" s="939"/>
      <c r="T245" s="939"/>
      <c r="U245" s="939"/>
      <c r="V245" s="939"/>
      <c r="W245" s="939"/>
      <c r="X245" s="939"/>
      <c r="Y245" s="939"/>
      <c r="Z245" s="939"/>
      <c r="AA245" s="939"/>
      <c r="AB245" s="939"/>
      <c r="AC245" s="939"/>
      <c r="AD245" s="939"/>
      <c r="AE245" s="939"/>
      <c r="AF245" s="939"/>
      <c r="AG245" s="939"/>
      <c r="AH245" s="939"/>
      <c r="AI245" s="939"/>
      <c r="AJ245" s="939"/>
      <c r="AK245" s="939"/>
      <c r="AL245" s="939"/>
      <c r="AM245" s="939"/>
      <c r="AN245" s="939"/>
      <c r="AO245" s="939"/>
      <c r="AP245" s="939"/>
      <c r="AQ245" s="939"/>
      <c r="AR245" s="939"/>
      <c r="AS245" s="939"/>
      <c r="AT245" s="939"/>
      <c r="AU245" s="939"/>
      <c r="AV245" s="939"/>
      <c r="AW245" s="939"/>
      <c r="AX245" s="939"/>
      <c r="AY245" s="939"/>
      <c r="AZ245" s="939"/>
      <c r="BA245" s="939"/>
      <c r="BB245" s="939"/>
      <c r="BC245" s="939"/>
      <c r="BD245" s="939"/>
      <c r="BE245" s="939"/>
      <c r="BF245" s="939"/>
      <c r="BG245" s="939"/>
      <c r="BH245" s="939"/>
      <c r="BI245" s="939"/>
      <c r="BJ245" s="939"/>
      <c r="BK245" s="939"/>
      <c r="BL245" s="939"/>
      <c r="BM245" s="939"/>
      <c r="BN245" s="939"/>
      <c r="BO245" s="939"/>
      <c r="BP245" s="939"/>
      <c r="BQ245" s="939"/>
      <c r="BR245" s="939"/>
      <c r="BS245" s="939"/>
      <c r="BT245" s="939"/>
      <c r="BU245" s="939"/>
      <c r="BV245" s="939"/>
      <c r="BW245" s="939"/>
      <c r="BX245" s="939"/>
      <c r="BY245" s="939"/>
      <c r="BZ245" s="939"/>
      <c r="CA245" s="939"/>
      <c r="CB245" s="939"/>
      <c r="CC245" s="939"/>
      <c r="CD245" s="939"/>
      <c r="CE245" s="939"/>
      <c r="CF245" s="939"/>
      <c r="CG245" s="939"/>
      <c r="CH245" s="939"/>
      <c r="CI245" s="939"/>
      <c r="CJ245" s="939"/>
      <c r="CK245" s="939"/>
      <c r="CL245" s="939"/>
      <c r="CM245" s="939"/>
      <c r="CN245" s="939"/>
      <c r="CO245" s="939"/>
      <c r="CP245" s="939"/>
      <c r="CQ245" s="939"/>
      <c r="CR245" s="939"/>
      <c r="CS245" s="939"/>
      <c r="CT245" s="939"/>
      <c r="CU245" s="939"/>
      <c r="CV245" s="939"/>
      <c r="CW245" s="939"/>
      <c r="CX245" s="939"/>
      <c r="CY245" s="939"/>
      <c r="CZ245" s="939"/>
      <c r="DA245" s="939"/>
      <c r="DB245" s="939"/>
      <c r="DC245" s="939"/>
      <c r="DD245" s="939"/>
      <c r="DE245" s="939"/>
      <c r="DF245" s="939"/>
      <c r="DG245" s="939"/>
      <c r="DH245" s="939"/>
      <c r="DI245" s="939"/>
      <c r="DJ245" s="939"/>
      <c r="DK245" s="939"/>
      <c r="DL245" s="939"/>
      <c r="DM245" s="939"/>
      <c r="DN245" s="939"/>
      <c r="DO245" s="939"/>
      <c r="DP245" s="939"/>
      <c r="DQ245" s="939"/>
      <c r="DR245" s="939"/>
      <c r="DS245" s="939"/>
      <c r="DT245" s="939"/>
      <c r="DU245" s="939"/>
      <c r="DV245" s="939"/>
      <c r="DW245" s="939"/>
      <c r="DX245" s="939"/>
      <c r="DY245" s="939"/>
      <c r="DZ245" s="939"/>
      <c r="EA245" s="939"/>
      <c r="EB245" s="939"/>
      <c r="EC245" s="939"/>
      <c r="ED245" s="939"/>
      <c r="EE245" s="939"/>
      <c r="EF245" s="939"/>
      <c r="EG245" s="939"/>
      <c r="EH245" s="939"/>
      <c r="EI245" s="939"/>
      <c r="EJ245" s="939"/>
      <c r="EK245" s="939"/>
      <c r="EL245" s="939"/>
      <c r="EM245" s="939"/>
      <c r="EN245" s="939"/>
      <c r="EO245" s="939"/>
      <c r="EP245" s="939"/>
      <c r="EQ245" s="939"/>
      <c r="ER245" s="939"/>
      <c r="ES245" s="939"/>
      <c r="ET245" s="939"/>
      <c r="EU245" s="939"/>
      <c r="EV245" s="939"/>
      <c r="EW245" s="939"/>
      <c r="EX245" s="939"/>
      <c r="EY245" s="939"/>
      <c r="EZ245" s="939"/>
      <c r="FA245" s="939"/>
      <c r="FB245" s="939"/>
      <c r="FC245" s="939"/>
      <c r="FD245" s="939"/>
      <c r="FE245" s="939"/>
      <c r="FF245" s="939"/>
      <c r="FG245" s="939"/>
      <c r="FH245" s="939"/>
      <c r="FI245" s="939"/>
      <c r="FJ245" s="939"/>
      <c r="FK245" s="939"/>
      <c r="FL245" s="939"/>
      <c r="FM245" s="939"/>
      <c r="FN245" s="939"/>
      <c r="FO245" s="939"/>
      <c r="FP245" s="939"/>
      <c r="FQ245" s="939"/>
      <c r="FR245" s="939"/>
      <c r="FS245" s="939"/>
      <c r="FT245" s="939"/>
      <c r="FU245" s="939"/>
      <c r="FV245" s="939"/>
      <c r="FW245" s="939"/>
      <c r="FX245" s="939"/>
      <c r="FY245" s="939"/>
      <c r="FZ245" s="939"/>
      <c r="GA245" s="939"/>
      <c r="GB245" s="939"/>
      <c r="GC245" s="939"/>
      <c r="GD245" s="939"/>
      <c r="GE245" s="939"/>
      <c r="GF245" s="939"/>
      <c r="GG245" s="939"/>
      <c r="GH245" s="939"/>
      <c r="GI245" s="939"/>
      <c r="GJ245" s="939"/>
      <c r="GK245" s="939"/>
      <c r="GL245" s="939"/>
      <c r="GM245" s="939"/>
      <c r="GN245" s="939"/>
      <c r="GO245" s="939"/>
      <c r="GP245" s="939"/>
      <c r="GQ245" s="939"/>
      <c r="GR245" s="939"/>
      <c r="GS245" s="939"/>
      <c r="GT245" s="939"/>
      <c r="GU245" s="939"/>
      <c r="GV245" s="939"/>
      <c r="GW245" s="939"/>
      <c r="GX245" s="939"/>
      <c r="GY245" s="939"/>
      <c r="GZ245" s="939"/>
      <c r="HA245" s="939"/>
      <c r="HB245" s="939"/>
      <c r="HC245" s="939"/>
      <c r="HD245" s="939"/>
      <c r="HE245" s="939"/>
      <c r="HF245" s="939"/>
      <c r="HG245" s="939"/>
      <c r="HH245" s="939"/>
      <c r="HI245" s="939"/>
      <c r="HJ245" s="939"/>
      <c r="HK245" s="939"/>
      <c r="HL245" s="939"/>
      <c r="HM245" s="939"/>
      <c r="HN245" s="939"/>
      <c r="HO245" s="939"/>
      <c r="HP245" s="939"/>
      <c r="HQ245" s="939"/>
      <c r="HR245" s="939"/>
      <c r="HS245" s="939"/>
      <c r="HT245" s="939"/>
      <c r="HU245" s="939"/>
      <c r="HV245" s="939"/>
      <c r="HW245" s="939"/>
      <c r="HX245" s="939"/>
      <c r="HY245" s="939"/>
      <c r="HZ245" s="939"/>
      <c r="IA245" s="939"/>
      <c r="IB245" s="939"/>
      <c r="IC245" s="939"/>
      <c r="ID245" s="939"/>
      <c r="IE245" s="939"/>
      <c r="IF245" s="939"/>
      <c r="IG245" s="939"/>
      <c r="IH245" s="939"/>
      <c r="II245" s="939"/>
      <c r="IJ245" s="939"/>
      <c r="IK245" s="939"/>
      <c r="IL245" s="939"/>
      <c r="IM245" s="939"/>
      <c r="IN245" s="939"/>
      <c r="IO245" s="939"/>
      <c r="IP245" s="939"/>
      <c r="IQ245" s="939"/>
      <c r="IR245" s="939"/>
      <c r="IS245" s="939"/>
      <c r="IT245" s="939"/>
      <c r="IU245" s="939"/>
      <c r="IV245" s="939"/>
      <c r="IW245" s="939"/>
      <c r="IX245" s="939"/>
      <c r="IY245" s="939"/>
      <c r="IZ245" s="939"/>
      <c r="JA245" s="939"/>
      <c r="JB245" s="939"/>
      <c r="JC245" s="939"/>
      <c r="JD245" s="939"/>
      <c r="JE245" s="939"/>
      <c r="JF245" s="939"/>
      <c r="JG245" s="939"/>
      <c r="JH245" s="939"/>
      <c r="JI245" s="939"/>
      <c r="JJ245" s="939"/>
      <c r="JK245" s="939"/>
      <c r="JL245" s="939"/>
      <c r="JM245" s="939"/>
      <c r="JN245" s="939"/>
      <c r="JO245" s="939"/>
      <c r="JP245" s="939"/>
      <c r="JQ245" s="939"/>
      <c r="JR245" s="939"/>
      <c r="JS245" s="939"/>
      <c r="JT245" s="939"/>
      <c r="JU245" s="939"/>
      <c r="JV245" s="939"/>
      <c r="JW245" s="939"/>
      <c r="JX245" s="939"/>
      <c r="JY245" s="939"/>
      <c r="JZ245" s="939"/>
      <c r="KA245" s="939"/>
      <c r="KB245" s="939"/>
      <c r="KC245" s="939"/>
      <c r="KD245" s="939"/>
      <c r="KE245" s="939"/>
      <c r="KF245" s="939"/>
      <c r="KG245" s="939"/>
      <c r="KH245" s="939"/>
      <c r="KI245" s="939"/>
      <c r="KJ245" s="939"/>
      <c r="KK245" s="939"/>
      <c r="KL245" s="939"/>
      <c r="KM245" s="939"/>
      <c r="KN245" s="939"/>
      <c r="KO245" s="939"/>
      <c r="KP245" s="939"/>
      <c r="KQ245" s="939"/>
      <c r="KR245" s="939"/>
      <c r="KS245" s="939"/>
      <c r="KT245" s="939"/>
      <c r="KU245" s="939"/>
      <c r="KV245" s="939"/>
      <c r="KW245" s="939"/>
      <c r="KX245" s="939"/>
      <c r="KY245" s="939"/>
      <c r="KZ245" s="939"/>
      <c r="LA245" s="939"/>
      <c r="LB245" s="939"/>
      <c r="LC245" s="939"/>
      <c r="LD245" s="939"/>
      <c r="LE245" s="939"/>
      <c r="LF245" s="939"/>
      <c r="LG245" s="939"/>
      <c r="LH245" s="939"/>
      <c r="LI245" s="939"/>
      <c r="LJ245" s="939"/>
      <c r="LK245" s="939"/>
      <c r="LL245" s="939"/>
      <c r="LM245" s="939"/>
      <c r="LN245" s="939"/>
      <c r="LO245" s="939"/>
      <c r="LP245" s="939"/>
      <c r="LQ245" s="939"/>
      <c r="LR245" s="939"/>
      <c r="LS245" s="939"/>
      <c r="LT245" s="939"/>
      <c r="LU245" s="939"/>
      <c r="LV245" s="939"/>
      <c r="LW245" s="939"/>
      <c r="LX245" s="939"/>
      <c r="LY245" s="939"/>
      <c r="LZ245" s="939"/>
      <c r="MA245" s="939"/>
      <c r="MB245" s="939"/>
      <c r="MC245" s="939"/>
      <c r="MD245" s="939"/>
      <c r="ME245" s="939"/>
      <c r="MF245" s="939"/>
      <c r="MG245" s="939"/>
      <c r="MH245" s="939"/>
      <c r="MI245" s="939"/>
      <c r="MJ245" s="939"/>
      <c r="MK245" s="939"/>
      <c r="ML245" s="939"/>
      <c r="MM245" s="939"/>
      <c r="MN245" s="939"/>
      <c r="MO245" s="939"/>
      <c r="MP245" s="939"/>
      <c r="MQ245" s="939"/>
      <c r="MR245" s="939"/>
      <c r="MS245" s="939"/>
      <c r="MT245" s="939"/>
      <c r="MU245" s="939"/>
      <c r="MV245" s="939"/>
      <c r="MW245" s="939"/>
      <c r="MX245" s="939"/>
      <c r="MY245" s="939"/>
      <c r="MZ245" s="939"/>
      <c r="NA245" s="939"/>
      <c r="NB245" s="939"/>
      <c r="NC245" s="939"/>
      <c r="ND245" s="939"/>
      <c r="NE245" s="939"/>
      <c r="NF245" s="939"/>
      <c r="NG245" s="939"/>
      <c r="NH245" s="939"/>
      <c r="NI245" s="939"/>
      <c r="NJ245" s="939"/>
      <c r="NK245" s="939"/>
      <c r="NL245" s="939"/>
      <c r="NM245" s="939"/>
      <c r="NN245" s="939"/>
    </row>
    <row r="246" spans="1:378" s="958" customFormat="1" ht="18.5" hidden="1" outlineLevel="1">
      <c r="A246" s="987" t="str">
        <f t="shared" si="70"/>
        <v>11.22</v>
      </c>
      <c r="B246" s="940" t="s">
        <v>681</v>
      </c>
      <c r="C246" s="1027"/>
      <c r="D246" s="941"/>
      <c r="E246" s="935"/>
      <c r="F246" s="959">
        <f t="shared" si="69"/>
        <v>46283</v>
      </c>
      <c r="G246" s="960">
        <f>IF(ISBLANK(F246)," - ",IF(H246=0,F246,WORKDAY.INTL(F246,H246,1,Data!$C$3:$C$57)))</f>
        <v>46288</v>
      </c>
      <c r="H246" s="936">
        <v>3</v>
      </c>
      <c r="I246" s="937">
        <v>0</v>
      </c>
      <c r="J246" s="937">
        <f t="shared" ca="1" si="68"/>
        <v>0</v>
      </c>
      <c r="K246" s="938"/>
      <c r="L246" s="955"/>
      <c r="M246" s="955"/>
      <c r="N246" s="968"/>
      <c r="O246" s="939"/>
      <c r="P246" s="939"/>
      <c r="Q246" s="939"/>
      <c r="R246" s="939"/>
      <c r="S246" s="939"/>
      <c r="T246" s="939"/>
      <c r="U246" s="939"/>
      <c r="V246" s="939"/>
      <c r="W246" s="939"/>
      <c r="X246" s="939"/>
      <c r="Y246" s="939"/>
      <c r="Z246" s="939"/>
      <c r="AA246" s="939"/>
      <c r="AB246" s="939"/>
      <c r="AC246" s="939"/>
      <c r="AD246" s="939"/>
      <c r="AE246" s="939"/>
      <c r="AF246" s="939"/>
      <c r="AG246" s="939"/>
      <c r="AH246" s="939"/>
      <c r="AI246" s="939"/>
      <c r="AJ246" s="939"/>
      <c r="AK246" s="939"/>
      <c r="AL246" s="939"/>
      <c r="AM246" s="939"/>
      <c r="AN246" s="939"/>
      <c r="AO246" s="939"/>
      <c r="AP246" s="939"/>
      <c r="AQ246" s="939"/>
      <c r="AR246" s="939"/>
      <c r="AS246" s="939"/>
      <c r="AT246" s="939"/>
      <c r="AU246" s="939"/>
      <c r="AV246" s="939"/>
      <c r="AW246" s="939"/>
      <c r="AX246" s="939"/>
      <c r="AY246" s="939"/>
      <c r="AZ246" s="939"/>
      <c r="BA246" s="939"/>
      <c r="BB246" s="939"/>
      <c r="BC246" s="939"/>
      <c r="BD246" s="939"/>
      <c r="BE246" s="939"/>
      <c r="BF246" s="939"/>
      <c r="BG246" s="939"/>
      <c r="BH246" s="939"/>
      <c r="BI246" s="939"/>
      <c r="BJ246" s="939"/>
      <c r="BK246" s="939"/>
      <c r="BL246" s="939"/>
      <c r="BM246" s="939"/>
      <c r="BN246" s="939"/>
      <c r="BO246" s="939"/>
      <c r="BP246" s="939"/>
      <c r="BQ246" s="939"/>
      <c r="BR246" s="939"/>
      <c r="BS246" s="939"/>
      <c r="BT246" s="939"/>
      <c r="BU246" s="939"/>
      <c r="BV246" s="939"/>
      <c r="BW246" s="939"/>
      <c r="BX246" s="939"/>
      <c r="BY246" s="939"/>
      <c r="BZ246" s="939"/>
      <c r="CA246" s="939"/>
      <c r="CB246" s="939"/>
      <c r="CC246" s="939"/>
      <c r="CD246" s="939"/>
      <c r="CE246" s="939"/>
      <c r="CF246" s="939"/>
      <c r="CG246" s="939"/>
      <c r="CH246" s="939"/>
      <c r="CI246" s="939"/>
      <c r="CJ246" s="939"/>
      <c r="CK246" s="939"/>
      <c r="CL246" s="939"/>
      <c r="CM246" s="939"/>
      <c r="CN246" s="939"/>
      <c r="CO246" s="939"/>
      <c r="CP246" s="939"/>
      <c r="CQ246" s="939"/>
      <c r="CR246" s="939"/>
      <c r="CS246" s="939"/>
      <c r="CT246" s="939"/>
      <c r="CU246" s="939"/>
      <c r="CV246" s="939"/>
      <c r="CW246" s="939"/>
      <c r="CX246" s="939"/>
      <c r="CY246" s="939"/>
      <c r="CZ246" s="939"/>
      <c r="DA246" s="939"/>
      <c r="DB246" s="939"/>
      <c r="DC246" s="939"/>
      <c r="DD246" s="939"/>
      <c r="DE246" s="939"/>
      <c r="DF246" s="939"/>
      <c r="DG246" s="939"/>
      <c r="DH246" s="939"/>
      <c r="DI246" s="939"/>
      <c r="DJ246" s="939"/>
      <c r="DK246" s="939"/>
      <c r="DL246" s="939"/>
      <c r="DM246" s="939"/>
      <c r="DN246" s="939"/>
      <c r="DO246" s="939"/>
      <c r="DP246" s="939"/>
      <c r="DQ246" s="939"/>
      <c r="DR246" s="939"/>
      <c r="DS246" s="939"/>
      <c r="DT246" s="939"/>
      <c r="DU246" s="939"/>
      <c r="DV246" s="939"/>
      <c r="DW246" s="939"/>
      <c r="DX246" s="939"/>
      <c r="DY246" s="939"/>
      <c r="DZ246" s="939"/>
      <c r="EA246" s="939"/>
      <c r="EB246" s="939"/>
      <c r="EC246" s="939"/>
      <c r="ED246" s="939"/>
      <c r="EE246" s="939"/>
      <c r="EF246" s="939"/>
      <c r="EG246" s="939"/>
      <c r="EH246" s="939"/>
      <c r="EI246" s="939"/>
      <c r="EJ246" s="939"/>
      <c r="EK246" s="939"/>
      <c r="EL246" s="939"/>
      <c r="EM246" s="939"/>
      <c r="EN246" s="939"/>
      <c r="EO246" s="939"/>
      <c r="EP246" s="939"/>
      <c r="EQ246" s="939"/>
      <c r="ER246" s="939"/>
      <c r="ES246" s="939"/>
      <c r="ET246" s="939"/>
      <c r="EU246" s="939"/>
      <c r="EV246" s="939"/>
      <c r="EW246" s="939"/>
      <c r="EX246" s="939"/>
      <c r="EY246" s="939"/>
      <c r="EZ246" s="939"/>
      <c r="FA246" s="939"/>
      <c r="FB246" s="939"/>
      <c r="FC246" s="939"/>
      <c r="FD246" s="939"/>
      <c r="FE246" s="939"/>
      <c r="FF246" s="939"/>
      <c r="FG246" s="939"/>
      <c r="FH246" s="939"/>
      <c r="FI246" s="939"/>
      <c r="FJ246" s="939"/>
      <c r="FK246" s="939"/>
      <c r="FL246" s="939"/>
      <c r="FM246" s="939"/>
      <c r="FN246" s="939"/>
      <c r="FO246" s="939"/>
      <c r="FP246" s="939"/>
      <c r="FQ246" s="939"/>
      <c r="FR246" s="939"/>
      <c r="FS246" s="939"/>
      <c r="FT246" s="939"/>
      <c r="FU246" s="939"/>
      <c r="FV246" s="939"/>
      <c r="FW246" s="939"/>
      <c r="FX246" s="939"/>
      <c r="FY246" s="939"/>
      <c r="FZ246" s="939"/>
      <c r="GA246" s="939"/>
      <c r="GB246" s="939"/>
      <c r="GC246" s="939"/>
      <c r="GD246" s="939"/>
      <c r="GE246" s="939"/>
      <c r="GF246" s="939"/>
      <c r="GG246" s="939"/>
      <c r="GH246" s="939"/>
      <c r="GI246" s="939"/>
      <c r="GJ246" s="939"/>
      <c r="GK246" s="939"/>
      <c r="GL246" s="939"/>
      <c r="GM246" s="939"/>
      <c r="GN246" s="939"/>
      <c r="GO246" s="939"/>
      <c r="GP246" s="939"/>
      <c r="GQ246" s="939"/>
      <c r="GR246" s="939"/>
      <c r="GS246" s="939"/>
      <c r="GT246" s="939"/>
      <c r="GU246" s="939"/>
      <c r="GV246" s="939"/>
      <c r="GW246" s="939"/>
      <c r="GX246" s="939"/>
      <c r="GY246" s="939"/>
      <c r="GZ246" s="939"/>
      <c r="HA246" s="939"/>
      <c r="HB246" s="939"/>
      <c r="HC246" s="939"/>
      <c r="HD246" s="939"/>
      <c r="HE246" s="939"/>
      <c r="HF246" s="939"/>
      <c r="HG246" s="939"/>
      <c r="HH246" s="939"/>
      <c r="HI246" s="939"/>
      <c r="HJ246" s="939"/>
      <c r="HK246" s="939"/>
      <c r="HL246" s="939"/>
      <c r="HM246" s="939"/>
      <c r="HN246" s="939"/>
      <c r="HO246" s="939"/>
      <c r="HP246" s="939"/>
      <c r="HQ246" s="939"/>
      <c r="HR246" s="939"/>
      <c r="HS246" s="939"/>
      <c r="HT246" s="939"/>
      <c r="HU246" s="939"/>
      <c r="HV246" s="939"/>
      <c r="HW246" s="939"/>
      <c r="HX246" s="939"/>
      <c r="HY246" s="939"/>
      <c r="HZ246" s="939"/>
      <c r="IA246" s="939"/>
      <c r="IB246" s="939"/>
      <c r="IC246" s="939"/>
      <c r="ID246" s="939"/>
      <c r="IE246" s="939"/>
      <c r="IF246" s="939"/>
      <c r="IG246" s="939"/>
      <c r="IH246" s="939"/>
      <c r="II246" s="939"/>
      <c r="IJ246" s="939"/>
      <c r="IK246" s="939"/>
      <c r="IL246" s="939"/>
      <c r="IM246" s="939"/>
      <c r="IN246" s="939"/>
      <c r="IO246" s="939"/>
      <c r="IP246" s="939"/>
      <c r="IQ246" s="939"/>
      <c r="IR246" s="939"/>
      <c r="IS246" s="939"/>
      <c r="IT246" s="939"/>
      <c r="IU246" s="939"/>
      <c r="IV246" s="939"/>
      <c r="IW246" s="939"/>
      <c r="IX246" s="939"/>
      <c r="IY246" s="939"/>
      <c r="IZ246" s="939"/>
      <c r="JA246" s="939"/>
      <c r="JB246" s="939"/>
      <c r="JC246" s="939"/>
      <c r="JD246" s="939"/>
      <c r="JE246" s="939"/>
      <c r="JF246" s="939"/>
      <c r="JG246" s="939"/>
      <c r="JH246" s="939"/>
      <c r="JI246" s="939"/>
      <c r="JJ246" s="939"/>
      <c r="JK246" s="939"/>
      <c r="JL246" s="939"/>
      <c r="JM246" s="939"/>
      <c r="JN246" s="939"/>
      <c r="JO246" s="939"/>
      <c r="JP246" s="939"/>
      <c r="JQ246" s="939"/>
      <c r="JR246" s="939"/>
      <c r="JS246" s="939"/>
      <c r="JT246" s="939"/>
      <c r="JU246" s="939"/>
      <c r="JV246" s="939"/>
      <c r="JW246" s="939"/>
      <c r="JX246" s="939"/>
      <c r="JY246" s="939"/>
      <c r="JZ246" s="939"/>
      <c r="KA246" s="939"/>
      <c r="KB246" s="939"/>
      <c r="KC246" s="939"/>
      <c r="KD246" s="939"/>
      <c r="KE246" s="939"/>
      <c r="KF246" s="939"/>
      <c r="KG246" s="939"/>
      <c r="KH246" s="939"/>
      <c r="KI246" s="939"/>
      <c r="KJ246" s="939"/>
      <c r="KK246" s="939"/>
      <c r="KL246" s="939"/>
      <c r="KM246" s="939"/>
      <c r="KN246" s="939"/>
      <c r="KO246" s="939"/>
      <c r="KP246" s="939"/>
      <c r="KQ246" s="939"/>
      <c r="KR246" s="939"/>
      <c r="KS246" s="939"/>
      <c r="KT246" s="939"/>
      <c r="KU246" s="939"/>
      <c r="KV246" s="939"/>
      <c r="KW246" s="939"/>
      <c r="KX246" s="939"/>
      <c r="KY246" s="939"/>
      <c r="KZ246" s="939"/>
      <c r="LA246" s="939"/>
      <c r="LB246" s="939"/>
      <c r="LC246" s="939"/>
      <c r="LD246" s="939"/>
      <c r="LE246" s="939"/>
      <c r="LF246" s="939"/>
      <c r="LG246" s="939"/>
      <c r="LH246" s="939"/>
      <c r="LI246" s="939"/>
      <c r="LJ246" s="939"/>
      <c r="LK246" s="939"/>
      <c r="LL246" s="939"/>
      <c r="LM246" s="939"/>
      <c r="LN246" s="939"/>
      <c r="LO246" s="939"/>
      <c r="LP246" s="939"/>
      <c r="LQ246" s="939"/>
      <c r="LR246" s="939"/>
      <c r="LS246" s="939"/>
      <c r="LT246" s="939"/>
      <c r="LU246" s="939"/>
      <c r="LV246" s="939"/>
      <c r="LW246" s="939"/>
      <c r="LX246" s="939"/>
      <c r="LY246" s="939"/>
      <c r="LZ246" s="939"/>
      <c r="MA246" s="939"/>
      <c r="MB246" s="939"/>
      <c r="MC246" s="939"/>
      <c r="MD246" s="939"/>
      <c r="ME246" s="939"/>
      <c r="MF246" s="939"/>
      <c r="MG246" s="939"/>
      <c r="MH246" s="939"/>
      <c r="MI246" s="939"/>
      <c r="MJ246" s="939"/>
      <c r="MK246" s="939"/>
      <c r="ML246" s="939"/>
      <c r="MM246" s="939"/>
      <c r="MN246" s="939"/>
      <c r="MO246" s="939"/>
      <c r="MP246" s="939"/>
      <c r="MQ246" s="939"/>
      <c r="MR246" s="939"/>
      <c r="MS246" s="939"/>
      <c r="MT246" s="939"/>
      <c r="MU246" s="939"/>
      <c r="MV246" s="939"/>
      <c r="MW246" s="939"/>
      <c r="MX246" s="939"/>
      <c r="MY246" s="939"/>
      <c r="MZ246" s="939"/>
      <c r="NA246" s="939"/>
      <c r="NB246" s="939"/>
      <c r="NC246" s="939"/>
      <c r="ND246" s="939"/>
      <c r="NE246" s="939"/>
      <c r="NF246" s="939"/>
      <c r="NG246" s="939"/>
      <c r="NH246" s="939"/>
      <c r="NI246" s="939"/>
      <c r="NJ246" s="939"/>
      <c r="NK246" s="939"/>
      <c r="NL246" s="939"/>
      <c r="NM246" s="939"/>
      <c r="NN246" s="939"/>
    </row>
    <row r="247" spans="1:378" s="958" customFormat="1" ht="18.5" hidden="1" outlineLevel="1">
      <c r="A247" s="987" t="str">
        <f t="shared" si="70"/>
        <v>11.23</v>
      </c>
      <c r="B247" s="940" t="s">
        <v>782</v>
      </c>
      <c r="C247" s="1027"/>
      <c r="D247" s="941"/>
      <c r="E247" s="935"/>
      <c r="F247" s="959">
        <f t="shared" si="69"/>
        <v>46288</v>
      </c>
      <c r="G247" s="960">
        <f>IF(ISBLANK(F247)," - ",IF(H247=0,F247,WORKDAY.INTL(F247,H247,1,Data!$C$3:$C$57)))</f>
        <v>46290</v>
      </c>
      <c r="H247" s="936">
        <v>1</v>
      </c>
      <c r="I247" s="937">
        <v>0</v>
      </c>
      <c r="J247" s="937">
        <f t="shared" ca="1" si="68"/>
        <v>0</v>
      </c>
      <c r="K247" s="938"/>
      <c r="L247" s="955"/>
      <c r="M247" s="955"/>
      <c r="N247" s="968"/>
      <c r="O247" s="939"/>
      <c r="P247" s="939"/>
      <c r="Q247" s="939"/>
      <c r="R247" s="939"/>
      <c r="S247" s="939"/>
      <c r="T247" s="939"/>
      <c r="U247" s="939"/>
      <c r="V247" s="939"/>
      <c r="W247" s="939"/>
      <c r="X247" s="939"/>
      <c r="Y247" s="939"/>
      <c r="Z247" s="939"/>
      <c r="AA247" s="939"/>
      <c r="AB247" s="939"/>
      <c r="AC247" s="939"/>
      <c r="AD247" s="939"/>
      <c r="AE247" s="939"/>
      <c r="AF247" s="939"/>
      <c r="AG247" s="939"/>
      <c r="AH247" s="939"/>
      <c r="AI247" s="939"/>
      <c r="AJ247" s="939"/>
      <c r="AK247" s="939"/>
      <c r="AL247" s="939"/>
      <c r="AM247" s="939"/>
      <c r="AN247" s="939"/>
      <c r="AO247" s="939"/>
      <c r="AP247" s="939"/>
      <c r="AQ247" s="939"/>
      <c r="AR247" s="939"/>
      <c r="AS247" s="939"/>
      <c r="AT247" s="939"/>
      <c r="AU247" s="939"/>
      <c r="AV247" s="939"/>
      <c r="AW247" s="939"/>
      <c r="AX247" s="939"/>
      <c r="AY247" s="939"/>
      <c r="AZ247" s="939"/>
      <c r="BA247" s="939"/>
      <c r="BB247" s="939"/>
      <c r="BC247" s="939"/>
      <c r="BD247" s="939"/>
      <c r="BE247" s="939"/>
      <c r="BF247" s="939"/>
      <c r="BG247" s="939"/>
      <c r="BH247" s="939"/>
      <c r="BI247" s="939"/>
      <c r="BJ247" s="939"/>
      <c r="BK247" s="939"/>
      <c r="BL247" s="939"/>
      <c r="BM247" s="939"/>
      <c r="BN247" s="939"/>
      <c r="BO247" s="939"/>
      <c r="BP247" s="939"/>
      <c r="BQ247" s="939"/>
      <c r="BR247" s="939"/>
      <c r="BS247" s="939"/>
      <c r="BT247" s="939"/>
      <c r="BU247" s="939"/>
      <c r="BV247" s="939"/>
      <c r="BW247" s="939"/>
      <c r="BX247" s="939"/>
      <c r="BY247" s="939"/>
      <c r="BZ247" s="939"/>
      <c r="CA247" s="939"/>
      <c r="CB247" s="939"/>
      <c r="CC247" s="939"/>
      <c r="CD247" s="939"/>
      <c r="CE247" s="939"/>
      <c r="CF247" s="939"/>
      <c r="CG247" s="939"/>
      <c r="CH247" s="939"/>
      <c r="CI247" s="939"/>
      <c r="CJ247" s="939"/>
      <c r="CK247" s="939"/>
      <c r="CL247" s="939"/>
      <c r="CM247" s="939"/>
      <c r="CN247" s="939"/>
      <c r="CO247" s="939"/>
      <c r="CP247" s="939"/>
      <c r="CQ247" s="939"/>
      <c r="CR247" s="939"/>
      <c r="CS247" s="939"/>
      <c r="CT247" s="939"/>
      <c r="CU247" s="939"/>
      <c r="CV247" s="939"/>
      <c r="CW247" s="939"/>
      <c r="CX247" s="939"/>
      <c r="CY247" s="939"/>
      <c r="CZ247" s="939"/>
      <c r="DA247" s="939"/>
      <c r="DB247" s="939"/>
      <c r="DC247" s="939"/>
      <c r="DD247" s="939"/>
      <c r="DE247" s="939"/>
      <c r="DF247" s="939"/>
      <c r="DG247" s="939"/>
      <c r="DH247" s="939"/>
      <c r="DI247" s="939"/>
      <c r="DJ247" s="939"/>
      <c r="DK247" s="939"/>
      <c r="DL247" s="939"/>
      <c r="DM247" s="939"/>
      <c r="DN247" s="939"/>
      <c r="DO247" s="939"/>
      <c r="DP247" s="939"/>
      <c r="DQ247" s="939"/>
      <c r="DR247" s="939"/>
      <c r="DS247" s="939"/>
      <c r="DT247" s="939"/>
      <c r="DU247" s="939"/>
      <c r="DV247" s="939"/>
      <c r="DW247" s="939"/>
      <c r="DX247" s="939"/>
      <c r="DY247" s="939"/>
      <c r="DZ247" s="939"/>
      <c r="EA247" s="939"/>
      <c r="EB247" s="939"/>
      <c r="EC247" s="939"/>
      <c r="ED247" s="939"/>
      <c r="EE247" s="939"/>
      <c r="EF247" s="939"/>
      <c r="EG247" s="939"/>
      <c r="EH247" s="939"/>
      <c r="EI247" s="939"/>
      <c r="EJ247" s="939"/>
      <c r="EK247" s="939"/>
      <c r="EL247" s="939"/>
      <c r="EM247" s="939"/>
      <c r="EN247" s="939"/>
      <c r="EO247" s="939"/>
      <c r="EP247" s="939"/>
      <c r="EQ247" s="939"/>
      <c r="ER247" s="939"/>
      <c r="ES247" s="939"/>
      <c r="ET247" s="939"/>
      <c r="EU247" s="939"/>
      <c r="EV247" s="939"/>
      <c r="EW247" s="939"/>
      <c r="EX247" s="939"/>
      <c r="EY247" s="939"/>
      <c r="EZ247" s="939"/>
      <c r="FA247" s="939"/>
      <c r="FB247" s="939"/>
      <c r="FC247" s="939"/>
      <c r="FD247" s="939"/>
      <c r="FE247" s="939"/>
      <c r="FF247" s="939"/>
      <c r="FG247" s="939"/>
      <c r="FH247" s="939"/>
      <c r="FI247" s="939"/>
      <c r="FJ247" s="939"/>
      <c r="FK247" s="939"/>
      <c r="FL247" s="939"/>
      <c r="FM247" s="939"/>
      <c r="FN247" s="939"/>
      <c r="FO247" s="939"/>
      <c r="FP247" s="939"/>
      <c r="FQ247" s="939"/>
      <c r="FR247" s="939"/>
      <c r="FS247" s="939"/>
      <c r="FT247" s="939"/>
      <c r="FU247" s="939"/>
      <c r="FV247" s="939"/>
      <c r="FW247" s="939"/>
      <c r="FX247" s="939"/>
      <c r="FY247" s="939"/>
      <c r="FZ247" s="939"/>
      <c r="GA247" s="939"/>
      <c r="GB247" s="939"/>
      <c r="GC247" s="939"/>
      <c r="GD247" s="939"/>
      <c r="GE247" s="939"/>
      <c r="GF247" s="939"/>
      <c r="GG247" s="939"/>
      <c r="GH247" s="939"/>
      <c r="GI247" s="939"/>
      <c r="GJ247" s="939"/>
      <c r="GK247" s="939"/>
      <c r="GL247" s="939"/>
      <c r="GM247" s="939"/>
      <c r="GN247" s="939"/>
      <c r="GO247" s="939"/>
      <c r="GP247" s="939"/>
      <c r="GQ247" s="939"/>
      <c r="GR247" s="939"/>
      <c r="GS247" s="939"/>
      <c r="GT247" s="939"/>
      <c r="GU247" s="939"/>
      <c r="GV247" s="939"/>
      <c r="GW247" s="939"/>
      <c r="GX247" s="939"/>
      <c r="GY247" s="939"/>
      <c r="GZ247" s="939"/>
      <c r="HA247" s="939"/>
      <c r="HB247" s="939"/>
      <c r="HC247" s="939"/>
      <c r="HD247" s="939"/>
      <c r="HE247" s="939"/>
      <c r="HF247" s="939"/>
      <c r="HG247" s="939"/>
      <c r="HH247" s="939"/>
      <c r="HI247" s="939"/>
      <c r="HJ247" s="939"/>
      <c r="HK247" s="939"/>
      <c r="HL247" s="939"/>
      <c r="HM247" s="939"/>
      <c r="HN247" s="939"/>
      <c r="HO247" s="939"/>
      <c r="HP247" s="939"/>
      <c r="HQ247" s="939"/>
      <c r="HR247" s="939"/>
      <c r="HS247" s="939"/>
      <c r="HT247" s="939"/>
      <c r="HU247" s="939"/>
      <c r="HV247" s="939"/>
      <c r="HW247" s="939"/>
      <c r="HX247" s="939"/>
      <c r="HY247" s="939"/>
      <c r="HZ247" s="939"/>
      <c r="IA247" s="939"/>
      <c r="IB247" s="939"/>
      <c r="IC247" s="939"/>
      <c r="ID247" s="939"/>
      <c r="IE247" s="939"/>
      <c r="IF247" s="939"/>
      <c r="IG247" s="939"/>
      <c r="IH247" s="939"/>
      <c r="II247" s="939"/>
      <c r="IJ247" s="939"/>
      <c r="IK247" s="939"/>
      <c r="IL247" s="939"/>
      <c r="IM247" s="939"/>
      <c r="IN247" s="939"/>
      <c r="IO247" s="939"/>
      <c r="IP247" s="939"/>
      <c r="IQ247" s="939"/>
      <c r="IR247" s="939"/>
      <c r="IS247" s="939"/>
      <c r="IT247" s="939"/>
      <c r="IU247" s="939"/>
      <c r="IV247" s="939"/>
      <c r="IW247" s="939"/>
      <c r="IX247" s="939"/>
      <c r="IY247" s="939"/>
      <c r="IZ247" s="939"/>
      <c r="JA247" s="939"/>
      <c r="JB247" s="939"/>
      <c r="JC247" s="939"/>
      <c r="JD247" s="939"/>
      <c r="JE247" s="939"/>
      <c r="JF247" s="939"/>
      <c r="JG247" s="939"/>
      <c r="JH247" s="939"/>
      <c r="JI247" s="939"/>
      <c r="JJ247" s="939"/>
      <c r="JK247" s="939"/>
      <c r="JL247" s="939"/>
      <c r="JM247" s="939"/>
      <c r="JN247" s="939"/>
      <c r="JO247" s="939"/>
      <c r="JP247" s="939"/>
      <c r="JQ247" s="939"/>
      <c r="JR247" s="939"/>
      <c r="JS247" s="939"/>
      <c r="JT247" s="939"/>
      <c r="JU247" s="939"/>
      <c r="JV247" s="939"/>
      <c r="JW247" s="939"/>
      <c r="JX247" s="939"/>
      <c r="JY247" s="939"/>
      <c r="JZ247" s="939"/>
      <c r="KA247" s="939"/>
      <c r="KB247" s="939"/>
      <c r="KC247" s="939"/>
      <c r="KD247" s="939"/>
      <c r="KE247" s="939"/>
      <c r="KF247" s="939"/>
      <c r="KG247" s="939"/>
      <c r="KH247" s="939"/>
      <c r="KI247" s="939"/>
      <c r="KJ247" s="939"/>
      <c r="KK247" s="939"/>
      <c r="KL247" s="939"/>
      <c r="KM247" s="939"/>
      <c r="KN247" s="939"/>
      <c r="KO247" s="939"/>
      <c r="KP247" s="939"/>
      <c r="KQ247" s="939"/>
      <c r="KR247" s="939"/>
      <c r="KS247" s="939"/>
      <c r="KT247" s="939"/>
      <c r="KU247" s="939"/>
      <c r="KV247" s="939"/>
      <c r="KW247" s="939"/>
      <c r="KX247" s="939"/>
      <c r="KY247" s="939"/>
      <c r="KZ247" s="939"/>
      <c r="LA247" s="939"/>
      <c r="LB247" s="939"/>
      <c r="LC247" s="939"/>
      <c r="LD247" s="939"/>
      <c r="LE247" s="939"/>
      <c r="LF247" s="939"/>
      <c r="LG247" s="939"/>
      <c r="LH247" s="939"/>
      <c r="LI247" s="939"/>
      <c r="LJ247" s="939"/>
      <c r="LK247" s="939"/>
      <c r="LL247" s="939"/>
      <c r="LM247" s="939"/>
      <c r="LN247" s="939"/>
      <c r="LO247" s="939"/>
      <c r="LP247" s="939"/>
      <c r="LQ247" s="939"/>
      <c r="LR247" s="939"/>
      <c r="LS247" s="939"/>
      <c r="LT247" s="939"/>
      <c r="LU247" s="939"/>
      <c r="LV247" s="939"/>
      <c r="LW247" s="939"/>
      <c r="LX247" s="939"/>
      <c r="LY247" s="939"/>
      <c r="LZ247" s="939"/>
      <c r="MA247" s="939"/>
      <c r="MB247" s="939"/>
      <c r="MC247" s="939"/>
      <c r="MD247" s="939"/>
      <c r="ME247" s="939"/>
      <c r="MF247" s="939"/>
      <c r="MG247" s="939"/>
      <c r="MH247" s="939"/>
      <c r="MI247" s="939"/>
      <c r="MJ247" s="939"/>
      <c r="MK247" s="939"/>
      <c r="ML247" s="939"/>
      <c r="MM247" s="939"/>
      <c r="MN247" s="939"/>
      <c r="MO247" s="939"/>
      <c r="MP247" s="939"/>
      <c r="MQ247" s="939"/>
      <c r="MR247" s="939"/>
      <c r="MS247" s="939"/>
      <c r="MT247" s="939"/>
      <c r="MU247" s="939"/>
      <c r="MV247" s="939"/>
      <c r="MW247" s="939"/>
      <c r="MX247" s="939"/>
      <c r="MY247" s="939"/>
      <c r="MZ247" s="939"/>
      <c r="NA247" s="939"/>
      <c r="NB247" s="939"/>
      <c r="NC247" s="939"/>
      <c r="ND247" s="939"/>
      <c r="NE247" s="939"/>
      <c r="NF247" s="939"/>
      <c r="NG247" s="939"/>
      <c r="NH247" s="939"/>
      <c r="NI247" s="939"/>
      <c r="NJ247" s="939"/>
      <c r="NK247" s="939"/>
      <c r="NL247" s="939"/>
      <c r="NM247" s="939"/>
      <c r="NN247" s="939"/>
    </row>
    <row r="248" spans="1:378" s="958" customFormat="1" ht="18.5" hidden="1" outlineLevel="1">
      <c r="A248" s="987" t="str">
        <f t="shared" si="70"/>
        <v>11.24</v>
      </c>
      <c r="B248" s="940" t="s">
        <v>783</v>
      </c>
      <c r="C248" s="1027"/>
      <c r="D248" s="941"/>
      <c r="E248" s="935"/>
      <c r="F248" s="959">
        <f t="shared" si="69"/>
        <v>46290</v>
      </c>
      <c r="G248" s="960">
        <f>IF(ISBLANK(F248)," - ",IF(H248=0,F248,WORKDAY.INTL(F248,H248,1,Data!$C$3:$C$57)))</f>
        <v>46293</v>
      </c>
      <c r="H248" s="936">
        <v>1</v>
      </c>
      <c r="I248" s="937">
        <v>0</v>
      </c>
      <c r="J248" s="937">
        <f t="shared" ca="1" si="68"/>
        <v>0</v>
      </c>
      <c r="K248" s="938"/>
      <c r="L248" s="955"/>
      <c r="M248" s="955"/>
      <c r="N248" s="968"/>
      <c r="O248" s="939"/>
      <c r="P248" s="939"/>
      <c r="Q248" s="939"/>
      <c r="R248" s="939"/>
      <c r="S248" s="939"/>
      <c r="T248" s="939"/>
      <c r="U248" s="939"/>
      <c r="V248" s="939"/>
      <c r="W248" s="939"/>
      <c r="X248" s="939"/>
      <c r="Y248" s="939"/>
      <c r="Z248" s="939"/>
      <c r="AA248" s="939"/>
      <c r="AB248" s="939"/>
      <c r="AC248" s="939"/>
      <c r="AD248" s="939"/>
      <c r="AE248" s="939"/>
      <c r="AF248" s="939"/>
      <c r="AG248" s="939"/>
      <c r="AH248" s="939"/>
      <c r="AI248" s="939"/>
      <c r="AJ248" s="939"/>
      <c r="AK248" s="939"/>
      <c r="AL248" s="939"/>
      <c r="AM248" s="939"/>
      <c r="AN248" s="939"/>
      <c r="AO248" s="939"/>
      <c r="AP248" s="939"/>
      <c r="AQ248" s="939"/>
      <c r="AR248" s="939"/>
      <c r="AS248" s="939"/>
      <c r="AT248" s="939"/>
      <c r="AU248" s="939"/>
      <c r="AV248" s="939"/>
      <c r="AW248" s="939"/>
      <c r="AX248" s="939"/>
      <c r="AY248" s="939"/>
      <c r="AZ248" s="939"/>
      <c r="BA248" s="939"/>
      <c r="BB248" s="939"/>
      <c r="BC248" s="939"/>
      <c r="BD248" s="939"/>
      <c r="BE248" s="939"/>
      <c r="BF248" s="939"/>
      <c r="BG248" s="939"/>
      <c r="BH248" s="939"/>
      <c r="BI248" s="939"/>
      <c r="BJ248" s="939"/>
      <c r="BK248" s="939"/>
      <c r="BL248" s="939"/>
      <c r="BM248" s="939"/>
      <c r="BN248" s="939"/>
      <c r="BO248" s="939"/>
      <c r="BP248" s="939"/>
      <c r="BQ248" s="939"/>
      <c r="BR248" s="939"/>
      <c r="BS248" s="939"/>
      <c r="BT248" s="939"/>
      <c r="BU248" s="939"/>
      <c r="BV248" s="939"/>
      <c r="BW248" s="939"/>
      <c r="BX248" s="939"/>
      <c r="BY248" s="939"/>
      <c r="BZ248" s="939"/>
      <c r="CA248" s="939"/>
      <c r="CB248" s="939"/>
      <c r="CC248" s="939"/>
      <c r="CD248" s="939"/>
      <c r="CE248" s="939"/>
      <c r="CF248" s="939"/>
      <c r="CG248" s="939"/>
      <c r="CH248" s="939"/>
      <c r="CI248" s="939"/>
      <c r="CJ248" s="939"/>
      <c r="CK248" s="939"/>
      <c r="CL248" s="939"/>
      <c r="CM248" s="939"/>
      <c r="CN248" s="939"/>
      <c r="CO248" s="939"/>
      <c r="CP248" s="939"/>
      <c r="CQ248" s="939"/>
      <c r="CR248" s="939"/>
      <c r="CS248" s="939"/>
      <c r="CT248" s="939"/>
      <c r="CU248" s="939"/>
      <c r="CV248" s="939"/>
      <c r="CW248" s="939"/>
      <c r="CX248" s="939"/>
      <c r="CY248" s="939"/>
      <c r="CZ248" s="939"/>
      <c r="DA248" s="939"/>
      <c r="DB248" s="939"/>
      <c r="DC248" s="939"/>
      <c r="DD248" s="939"/>
      <c r="DE248" s="939"/>
      <c r="DF248" s="939"/>
      <c r="DG248" s="939"/>
      <c r="DH248" s="939"/>
      <c r="DI248" s="939"/>
      <c r="DJ248" s="939"/>
      <c r="DK248" s="939"/>
      <c r="DL248" s="939"/>
      <c r="DM248" s="939"/>
      <c r="DN248" s="939"/>
      <c r="DO248" s="939"/>
      <c r="DP248" s="939"/>
      <c r="DQ248" s="939"/>
      <c r="DR248" s="939"/>
      <c r="DS248" s="939"/>
      <c r="DT248" s="939"/>
      <c r="DU248" s="939"/>
      <c r="DV248" s="939"/>
      <c r="DW248" s="939"/>
      <c r="DX248" s="939"/>
      <c r="DY248" s="939"/>
      <c r="DZ248" s="939"/>
      <c r="EA248" s="939"/>
      <c r="EB248" s="939"/>
      <c r="EC248" s="939"/>
      <c r="ED248" s="939"/>
      <c r="EE248" s="939"/>
      <c r="EF248" s="939"/>
      <c r="EG248" s="939"/>
      <c r="EH248" s="939"/>
      <c r="EI248" s="939"/>
      <c r="EJ248" s="939"/>
      <c r="EK248" s="939"/>
      <c r="EL248" s="939"/>
      <c r="EM248" s="939"/>
      <c r="EN248" s="939"/>
      <c r="EO248" s="939"/>
      <c r="EP248" s="939"/>
      <c r="EQ248" s="939"/>
      <c r="ER248" s="939"/>
      <c r="ES248" s="939"/>
      <c r="ET248" s="939"/>
      <c r="EU248" s="939"/>
      <c r="EV248" s="939"/>
      <c r="EW248" s="939"/>
      <c r="EX248" s="939"/>
      <c r="EY248" s="939"/>
      <c r="EZ248" s="939"/>
      <c r="FA248" s="939"/>
      <c r="FB248" s="939"/>
      <c r="FC248" s="939"/>
      <c r="FD248" s="939"/>
      <c r="FE248" s="939"/>
      <c r="FF248" s="939"/>
      <c r="FG248" s="939"/>
      <c r="FH248" s="939"/>
      <c r="FI248" s="939"/>
      <c r="FJ248" s="939"/>
      <c r="FK248" s="939"/>
      <c r="FL248" s="939"/>
      <c r="FM248" s="939"/>
      <c r="FN248" s="939"/>
      <c r="FO248" s="939"/>
      <c r="FP248" s="939"/>
      <c r="FQ248" s="939"/>
      <c r="FR248" s="939"/>
      <c r="FS248" s="939"/>
      <c r="FT248" s="939"/>
      <c r="FU248" s="939"/>
      <c r="FV248" s="939"/>
      <c r="FW248" s="939"/>
      <c r="FX248" s="939"/>
      <c r="FY248" s="939"/>
      <c r="FZ248" s="939"/>
      <c r="GA248" s="939"/>
      <c r="GB248" s="939"/>
      <c r="GC248" s="939"/>
      <c r="GD248" s="939"/>
      <c r="GE248" s="939"/>
      <c r="GF248" s="939"/>
      <c r="GG248" s="939"/>
      <c r="GH248" s="939"/>
      <c r="GI248" s="939"/>
      <c r="GJ248" s="939"/>
      <c r="GK248" s="939"/>
      <c r="GL248" s="939"/>
      <c r="GM248" s="939"/>
      <c r="GN248" s="939"/>
      <c r="GO248" s="939"/>
      <c r="GP248" s="939"/>
      <c r="GQ248" s="939"/>
      <c r="GR248" s="939"/>
      <c r="GS248" s="939"/>
      <c r="GT248" s="939"/>
      <c r="GU248" s="939"/>
      <c r="GV248" s="939"/>
      <c r="GW248" s="939"/>
      <c r="GX248" s="939"/>
      <c r="GY248" s="939"/>
      <c r="GZ248" s="939"/>
      <c r="HA248" s="939"/>
      <c r="HB248" s="939"/>
      <c r="HC248" s="939"/>
      <c r="HD248" s="939"/>
      <c r="HE248" s="939"/>
      <c r="HF248" s="939"/>
      <c r="HG248" s="939"/>
      <c r="HH248" s="939"/>
      <c r="HI248" s="939"/>
      <c r="HJ248" s="939"/>
      <c r="HK248" s="939"/>
      <c r="HL248" s="939"/>
      <c r="HM248" s="939"/>
      <c r="HN248" s="939"/>
      <c r="HO248" s="939"/>
      <c r="HP248" s="939"/>
      <c r="HQ248" s="939"/>
      <c r="HR248" s="939"/>
      <c r="HS248" s="939"/>
      <c r="HT248" s="939"/>
      <c r="HU248" s="939"/>
      <c r="HV248" s="939"/>
      <c r="HW248" s="939"/>
      <c r="HX248" s="939"/>
      <c r="HY248" s="939"/>
      <c r="HZ248" s="939"/>
      <c r="IA248" s="939"/>
      <c r="IB248" s="939"/>
      <c r="IC248" s="939"/>
      <c r="ID248" s="939"/>
      <c r="IE248" s="939"/>
      <c r="IF248" s="939"/>
      <c r="IG248" s="939"/>
      <c r="IH248" s="939"/>
      <c r="II248" s="939"/>
      <c r="IJ248" s="939"/>
      <c r="IK248" s="939"/>
      <c r="IL248" s="939"/>
      <c r="IM248" s="939"/>
      <c r="IN248" s="939"/>
      <c r="IO248" s="939"/>
      <c r="IP248" s="939"/>
      <c r="IQ248" s="939"/>
      <c r="IR248" s="939"/>
      <c r="IS248" s="939"/>
      <c r="IT248" s="939"/>
      <c r="IU248" s="939"/>
      <c r="IV248" s="939"/>
      <c r="IW248" s="939"/>
      <c r="IX248" s="939"/>
      <c r="IY248" s="939"/>
      <c r="IZ248" s="939"/>
      <c r="JA248" s="939"/>
      <c r="JB248" s="939"/>
      <c r="JC248" s="939"/>
      <c r="JD248" s="939"/>
      <c r="JE248" s="939"/>
      <c r="JF248" s="939"/>
      <c r="JG248" s="939"/>
      <c r="JH248" s="939"/>
      <c r="JI248" s="939"/>
      <c r="JJ248" s="939"/>
      <c r="JK248" s="939"/>
      <c r="JL248" s="939"/>
      <c r="JM248" s="939"/>
      <c r="JN248" s="939"/>
      <c r="JO248" s="939"/>
      <c r="JP248" s="939"/>
      <c r="JQ248" s="939"/>
      <c r="JR248" s="939"/>
      <c r="JS248" s="939"/>
      <c r="JT248" s="939"/>
      <c r="JU248" s="939"/>
      <c r="JV248" s="939"/>
      <c r="JW248" s="939"/>
      <c r="JX248" s="939"/>
      <c r="JY248" s="939"/>
      <c r="JZ248" s="939"/>
      <c r="KA248" s="939"/>
      <c r="KB248" s="939"/>
      <c r="KC248" s="939"/>
      <c r="KD248" s="939"/>
      <c r="KE248" s="939"/>
      <c r="KF248" s="939"/>
      <c r="KG248" s="939"/>
      <c r="KH248" s="939"/>
      <c r="KI248" s="939"/>
      <c r="KJ248" s="939"/>
      <c r="KK248" s="939"/>
      <c r="KL248" s="939"/>
      <c r="KM248" s="939"/>
      <c r="KN248" s="939"/>
      <c r="KO248" s="939"/>
      <c r="KP248" s="939"/>
      <c r="KQ248" s="939"/>
      <c r="KR248" s="939"/>
      <c r="KS248" s="939"/>
      <c r="KT248" s="939"/>
      <c r="KU248" s="939"/>
      <c r="KV248" s="939"/>
      <c r="KW248" s="939"/>
      <c r="KX248" s="939"/>
      <c r="KY248" s="939"/>
      <c r="KZ248" s="939"/>
      <c r="LA248" s="939"/>
      <c r="LB248" s="939"/>
      <c r="LC248" s="939"/>
      <c r="LD248" s="939"/>
      <c r="LE248" s="939"/>
      <c r="LF248" s="939"/>
      <c r="LG248" s="939"/>
      <c r="LH248" s="939"/>
      <c r="LI248" s="939"/>
      <c r="LJ248" s="939"/>
      <c r="LK248" s="939"/>
      <c r="LL248" s="939"/>
      <c r="LM248" s="939"/>
      <c r="LN248" s="939"/>
      <c r="LO248" s="939"/>
      <c r="LP248" s="939"/>
      <c r="LQ248" s="939"/>
      <c r="LR248" s="939"/>
      <c r="LS248" s="939"/>
      <c r="LT248" s="939"/>
      <c r="LU248" s="939"/>
      <c r="LV248" s="939"/>
      <c r="LW248" s="939"/>
      <c r="LX248" s="939"/>
      <c r="LY248" s="939"/>
      <c r="LZ248" s="939"/>
      <c r="MA248" s="939"/>
      <c r="MB248" s="939"/>
      <c r="MC248" s="939"/>
      <c r="MD248" s="939"/>
      <c r="ME248" s="939"/>
      <c r="MF248" s="939"/>
      <c r="MG248" s="939"/>
      <c r="MH248" s="939"/>
      <c r="MI248" s="939"/>
      <c r="MJ248" s="939"/>
      <c r="MK248" s="939"/>
      <c r="ML248" s="939"/>
      <c r="MM248" s="939"/>
      <c r="MN248" s="939"/>
      <c r="MO248" s="939"/>
      <c r="MP248" s="939"/>
      <c r="MQ248" s="939"/>
      <c r="MR248" s="939"/>
      <c r="MS248" s="939"/>
      <c r="MT248" s="939"/>
      <c r="MU248" s="939"/>
      <c r="MV248" s="939"/>
      <c r="MW248" s="939"/>
      <c r="MX248" s="939"/>
      <c r="MY248" s="939"/>
      <c r="MZ248" s="939"/>
      <c r="NA248" s="939"/>
      <c r="NB248" s="939"/>
      <c r="NC248" s="939"/>
      <c r="ND248" s="939"/>
      <c r="NE248" s="939"/>
      <c r="NF248" s="939"/>
      <c r="NG248" s="939"/>
      <c r="NH248" s="939"/>
      <c r="NI248" s="939"/>
      <c r="NJ248" s="939"/>
      <c r="NK248" s="939"/>
      <c r="NL248" s="939"/>
      <c r="NM248" s="939"/>
      <c r="NN248" s="939"/>
    </row>
    <row r="249" spans="1:378" s="958" customFormat="1" ht="18.5" hidden="1" outlineLevel="1">
      <c r="A249" s="987" t="str">
        <f t="shared" si="70"/>
        <v>11.25</v>
      </c>
      <c r="B249" s="940"/>
      <c r="C249" s="1027"/>
      <c r="D249" s="941"/>
      <c r="E249" s="935"/>
      <c r="F249" s="959"/>
      <c r="G249" s="960"/>
      <c r="H249" s="936"/>
      <c r="I249" s="937"/>
      <c r="J249" s="937"/>
      <c r="K249" s="938" t="str">
        <f t="shared" ref="K249:K251" si="72">IF(OR(G249=0,F249=0)," - ",NETWORKDAYS(F249,G249))</f>
        <v xml:space="preserve"> - </v>
      </c>
      <c r="L249" s="955"/>
      <c r="M249" s="955"/>
      <c r="N249" s="968"/>
      <c r="O249" s="939"/>
      <c r="P249" s="939"/>
      <c r="Q249" s="939"/>
      <c r="R249" s="939"/>
      <c r="S249" s="939"/>
      <c r="T249" s="939"/>
      <c r="U249" s="939"/>
      <c r="V249" s="939"/>
      <c r="W249" s="939"/>
      <c r="X249" s="939"/>
      <c r="Y249" s="939"/>
      <c r="Z249" s="939"/>
      <c r="AA249" s="939"/>
      <c r="AB249" s="939"/>
      <c r="AC249" s="939"/>
      <c r="AD249" s="939"/>
      <c r="AE249" s="939"/>
      <c r="AF249" s="939"/>
      <c r="AG249" s="939"/>
      <c r="AH249" s="939"/>
      <c r="AI249" s="939"/>
      <c r="AJ249" s="939"/>
      <c r="AK249" s="939"/>
      <c r="AL249" s="939"/>
      <c r="AM249" s="939"/>
      <c r="AN249" s="939"/>
      <c r="AO249" s="939"/>
      <c r="AP249" s="939"/>
      <c r="AQ249" s="939"/>
      <c r="AR249" s="939"/>
      <c r="AS249" s="939"/>
      <c r="AT249" s="939"/>
      <c r="AU249" s="939"/>
      <c r="AV249" s="939"/>
      <c r="AW249" s="939"/>
      <c r="AX249" s="939"/>
      <c r="AY249" s="939"/>
      <c r="AZ249" s="939"/>
      <c r="BA249" s="939"/>
      <c r="BB249" s="939"/>
      <c r="BC249" s="939"/>
      <c r="BD249" s="939"/>
      <c r="BE249" s="939"/>
      <c r="BF249" s="939"/>
      <c r="BG249" s="939"/>
      <c r="BH249" s="939"/>
      <c r="BI249" s="939"/>
      <c r="BJ249" s="939"/>
      <c r="BK249" s="939"/>
      <c r="BL249" s="939"/>
      <c r="BM249" s="939"/>
      <c r="BN249" s="939"/>
      <c r="BO249" s="939"/>
      <c r="BP249" s="939"/>
      <c r="BQ249" s="939"/>
      <c r="BR249" s="939"/>
      <c r="BS249" s="939"/>
      <c r="BT249" s="939"/>
      <c r="BU249" s="939"/>
      <c r="BV249" s="939"/>
      <c r="BW249" s="939"/>
      <c r="BX249" s="939"/>
      <c r="BY249" s="939"/>
      <c r="BZ249" s="939"/>
      <c r="CA249" s="939"/>
      <c r="CB249" s="939"/>
      <c r="CC249" s="939"/>
      <c r="CD249" s="939"/>
      <c r="CE249" s="939"/>
      <c r="CF249" s="939"/>
      <c r="CG249" s="939"/>
      <c r="CH249" s="939"/>
      <c r="CI249" s="939"/>
      <c r="CJ249" s="939"/>
      <c r="CK249" s="939"/>
      <c r="CL249" s="939"/>
      <c r="CM249" s="939"/>
      <c r="CN249" s="939"/>
      <c r="CO249" s="939"/>
      <c r="CP249" s="939"/>
      <c r="CQ249" s="939"/>
      <c r="CR249" s="939"/>
      <c r="CS249" s="939"/>
      <c r="CT249" s="939"/>
      <c r="CU249" s="939"/>
      <c r="CV249" s="939"/>
      <c r="CW249" s="939"/>
      <c r="CX249" s="939"/>
      <c r="CY249" s="939"/>
      <c r="CZ249" s="939"/>
      <c r="DA249" s="939"/>
      <c r="DB249" s="939"/>
      <c r="DC249" s="939"/>
      <c r="DD249" s="939"/>
      <c r="DE249" s="939"/>
      <c r="DF249" s="939"/>
      <c r="DG249" s="939"/>
      <c r="DH249" s="939"/>
      <c r="DI249" s="939"/>
      <c r="DJ249" s="939"/>
      <c r="DK249" s="939"/>
      <c r="DL249" s="939"/>
      <c r="DM249" s="939"/>
      <c r="DN249" s="939"/>
      <c r="DO249" s="939"/>
      <c r="DP249" s="939"/>
      <c r="DQ249" s="939"/>
      <c r="DR249" s="939"/>
      <c r="DS249" s="939"/>
      <c r="DT249" s="939"/>
      <c r="DU249" s="939"/>
      <c r="DV249" s="939"/>
      <c r="DW249" s="939"/>
      <c r="DX249" s="939"/>
      <c r="DY249" s="939"/>
      <c r="DZ249" s="939"/>
      <c r="EA249" s="939"/>
      <c r="EB249" s="939"/>
      <c r="EC249" s="939"/>
      <c r="ED249" s="939"/>
      <c r="EE249" s="939"/>
      <c r="EF249" s="939"/>
      <c r="EG249" s="939"/>
      <c r="EH249" s="939"/>
      <c r="EI249" s="939"/>
      <c r="EJ249" s="939"/>
      <c r="EK249" s="939"/>
      <c r="EL249" s="939"/>
      <c r="EM249" s="939"/>
      <c r="EN249" s="939"/>
      <c r="EO249" s="939"/>
      <c r="EP249" s="939"/>
      <c r="EQ249" s="939"/>
      <c r="ER249" s="939"/>
      <c r="ES249" s="939"/>
      <c r="ET249" s="939"/>
      <c r="EU249" s="939"/>
      <c r="EV249" s="939"/>
      <c r="EW249" s="939"/>
      <c r="EX249" s="939"/>
      <c r="EY249" s="939"/>
      <c r="EZ249" s="939"/>
      <c r="FA249" s="939"/>
      <c r="FB249" s="939"/>
      <c r="FC249" s="939"/>
      <c r="FD249" s="939"/>
      <c r="FE249" s="939"/>
      <c r="FF249" s="939"/>
      <c r="FG249" s="939"/>
      <c r="FH249" s="939"/>
      <c r="FI249" s="939"/>
      <c r="FJ249" s="939"/>
      <c r="FK249" s="939"/>
      <c r="FL249" s="939"/>
      <c r="FM249" s="939"/>
      <c r="FN249" s="939"/>
      <c r="FO249" s="939"/>
      <c r="FP249" s="939"/>
      <c r="FQ249" s="939"/>
      <c r="FR249" s="939"/>
      <c r="FS249" s="939"/>
      <c r="FT249" s="939"/>
      <c r="FU249" s="939"/>
      <c r="FV249" s="939"/>
      <c r="FW249" s="939"/>
      <c r="FX249" s="939"/>
      <c r="FY249" s="939"/>
      <c r="FZ249" s="939"/>
      <c r="GA249" s="939"/>
      <c r="GB249" s="939"/>
      <c r="GC249" s="939"/>
      <c r="GD249" s="939"/>
      <c r="GE249" s="939"/>
      <c r="GF249" s="939"/>
      <c r="GG249" s="939"/>
      <c r="GH249" s="939"/>
      <c r="GI249" s="939"/>
      <c r="GJ249" s="939"/>
      <c r="GK249" s="939"/>
      <c r="GL249" s="939"/>
      <c r="GM249" s="939"/>
      <c r="GN249" s="939"/>
      <c r="GO249" s="939"/>
      <c r="GP249" s="939"/>
      <c r="GQ249" s="939"/>
      <c r="GR249" s="939"/>
      <c r="GS249" s="939"/>
      <c r="GT249" s="939"/>
      <c r="GU249" s="939"/>
      <c r="GV249" s="939"/>
      <c r="GW249" s="939"/>
      <c r="GX249" s="939"/>
      <c r="GY249" s="939"/>
      <c r="GZ249" s="939"/>
      <c r="HA249" s="939"/>
      <c r="HB249" s="939"/>
      <c r="HC249" s="939"/>
      <c r="HD249" s="939"/>
      <c r="HE249" s="939"/>
      <c r="HF249" s="939"/>
      <c r="HG249" s="939"/>
      <c r="HH249" s="939"/>
      <c r="HI249" s="939"/>
      <c r="HJ249" s="939"/>
      <c r="HK249" s="939"/>
      <c r="HL249" s="939"/>
      <c r="HM249" s="939"/>
      <c r="HN249" s="939"/>
      <c r="HO249" s="939"/>
      <c r="HP249" s="939"/>
      <c r="HQ249" s="939"/>
      <c r="HR249" s="939"/>
      <c r="HS249" s="939"/>
      <c r="HT249" s="939"/>
      <c r="HU249" s="939"/>
      <c r="HV249" s="939"/>
      <c r="HW249" s="939"/>
      <c r="HX249" s="939"/>
      <c r="HY249" s="939"/>
      <c r="HZ249" s="939"/>
      <c r="IA249" s="939"/>
      <c r="IB249" s="939"/>
      <c r="IC249" s="939"/>
      <c r="ID249" s="939"/>
      <c r="IE249" s="939"/>
      <c r="IF249" s="939"/>
      <c r="IG249" s="939"/>
      <c r="IH249" s="939"/>
      <c r="II249" s="939"/>
      <c r="IJ249" s="939"/>
      <c r="IK249" s="939"/>
      <c r="IL249" s="939"/>
      <c r="IM249" s="939"/>
      <c r="IN249" s="939"/>
      <c r="IO249" s="939"/>
      <c r="IP249" s="939"/>
      <c r="IQ249" s="939"/>
      <c r="IR249" s="939"/>
      <c r="IS249" s="939"/>
      <c r="IT249" s="939"/>
      <c r="IU249" s="939"/>
      <c r="IV249" s="939"/>
      <c r="IW249" s="939"/>
      <c r="IX249" s="939"/>
      <c r="IY249" s="939"/>
      <c r="IZ249" s="939"/>
      <c r="JA249" s="939"/>
      <c r="JB249" s="939"/>
      <c r="JC249" s="939"/>
      <c r="JD249" s="939"/>
      <c r="JE249" s="939"/>
      <c r="JF249" s="939"/>
      <c r="JG249" s="939"/>
      <c r="JH249" s="939"/>
      <c r="JI249" s="939"/>
      <c r="JJ249" s="939"/>
      <c r="JK249" s="939"/>
      <c r="JL249" s="939"/>
      <c r="JM249" s="939"/>
      <c r="JN249" s="939"/>
      <c r="JO249" s="939"/>
      <c r="JP249" s="939"/>
      <c r="JQ249" s="939"/>
      <c r="JR249" s="939"/>
      <c r="JS249" s="939"/>
      <c r="JT249" s="939"/>
      <c r="JU249" s="939"/>
      <c r="JV249" s="939"/>
      <c r="JW249" s="939"/>
      <c r="JX249" s="939"/>
      <c r="JY249" s="939"/>
      <c r="JZ249" s="939"/>
      <c r="KA249" s="939"/>
      <c r="KB249" s="939"/>
      <c r="KC249" s="939"/>
      <c r="KD249" s="939"/>
      <c r="KE249" s="939"/>
      <c r="KF249" s="939"/>
      <c r="KG249" s="939"/>
      <c r="KH249" s="939"/>
      <c r="KI249" s="939"/>
      <c r="KJ249" s="939"/>
      <c r="KK249" s="939"/>
      <c r="KL249" s="939"/>
      <c r="KM249" s="939"/>
      <c r="KN249" s="939"/>
      <c r="KO249" s="939"/>
      <c r="KP249" s="939"/>
      <c r="KQ249" s="939"/>
      <c r="KR249" s="939"/>
      <c r="KS249" s="939"/>
      <c r="KT249" s="939"/>
      <c r="KU249" s="939"/>
      <c r="KV249" s="939"/>
      <c r="KW249" s="939"/>
      <c r="KX249" s="939"/>
      <c r="KY249" s="939"/>
      <c r="KZ249" s="939"/>
      <c r="LA249" s="939"/>
      <c r="LB249" s="939"/>
      <c r="LC249" s="939"/>
      <c r="LD249" s="939"/>
      <c r="LE249" s="939"/>
      <c r="LF249" s="939"/>
      <c r="LG249" s="939"/>
      <c r="LH249" s="939"/>
      <c r="LI249" s="939"/>
      <c r="LJ249" s="939"/>
      <c r="LK249" s="939"/>
      <c r="LL249" s="939"/>
      <c r="LM249" s="939"/>
      <c r="LN249" s="939"/>
      <c r="LO249" s="939"/>
      <c r="LP249" s="939"/>
      <c r="LQ249" s="939"/>
      <c r="LR249" s="939"/>
      <c r="LS249" s="939"/>
      <c r="LT249" s="939"/>
      <c r="LU249" s="939"/>
      <c r="LV249" s="939"/>
      <c r="LW249" s="939"/>
      <c r="LX249" s="939"/>
      <c r="LY249" s="939"/>
      <c r="LZ249" s="939"/>
      <c r="MA249" s="939"/>
      <c r="MB249" s="939"/>
      <c r="MC249" s="939"/>
      <c r="MD249" s="939"/>
      <c r="ME249" s="939"/>
      <c r="MF249" s="939"/>
      <c r="MG249" s="939"/>
      <c r="MH249" s="939"/>
      <c r="MI249" s="939"/>
      <c r="MJ249" s="939"/>
      <c r="MK249" s="939"/>
      <c r="ML249" s="939"/>
      <c r="MM249" s="939"/>
      <c r="MN249" s="939"/>
      <c r="MO249" s="939"/>
      <c r="MP249" s="939"/>
      <c r="MQ249" s="939"/>
      <c r="MR249" s="939"/>
      <c r="MS249" s="939"/>
      <c r="MT249" s="939"/>
      <c r="MU249" s="939"/>
      <c r="MV249" s="939"/>
      <c r="MW249" s="939"/>
      <c r="MX249" s="939"/>
      <c r="MY249" s="939"/>
      <c r="MZ249" s="939"/>
      <c r="NA249" s="939"/>
      <c r="NB249" s="939"/>
      <c r="NC249" s="939"/>
      <c r="ND249" s="939"/>
      <c r="NE249" s="939"/>
      <c r="NF249" s="939"/>
      <c r="NG249" s="939"/>
      <c r="NH249" s="939"/>
      <c r="NI249" s="939"/>
      <c r="NJ249" s="939"/>
      <c r="NK249" s="939"/>
      <c r="NL249" s="939"/>
      <c r="NM249" s="939"/>
      <c r="NN249" s="939"/>
    </row>
    <row r="250" spans="1:378" s="926" customFormat="1" ht="18.5" collapsed="1">
      <c r="A250" s="986">
        <v>12</v>
      </c>
      <c r="B250" s="925" t="s">
        <v>914</v>
      </c>
      <c r="C250" s="1026"/>
      <c r="E250" s="927"/>
      <c r="F250" s="981">
        <f>MIN(F251:F258)</f>
        <v>46260</v>
      </c>
      <c r="G250" s="981">
        <f>MAX(G251:G258)</f>
        <v>46294</v>
      </c>
      <c r="H250" s="928">
        <f>NETWORKDAYS(F250,G250)</f>
        <v>25</v>
      </c>
      <c r="I250" s="929">
        <f>SUMPRODUCT(H251:H258,I251:I258)/SUM(H251:H258)</f>
        <v>0</v>
      </c>
      <c r="J250" s="929">
        <f ca="1">_xlfn.LET(
  _xlpm.s,VALUE($F250),
  _xlpm.e,VALUE($G250),
  IF(OR(_xlpm.s="",_xlpm.e=""),"", IF(_xlpm.e&lt;=_xlpm.s, IF(TODAY()&gt;=_xlpm.e,1,0), MAX(0,MIN(1,(TODAY()-_xlpm.s)/(_xlpm.e-_xlpm.s)))))
)</f>
        <v>0</v>
      </c>
      <c r="K250" s="930">
        <f t="shared" si="72"/>
        <v>25</v>
      </c>
      <c r="L250" s="930"/>
      <c r="M250" s="930"/>
      <c r="N250" s="965"/>
      <c r="O250" s="931"/>
      <c r="P250" s="931"/>
      <c r="Q250" s="931"/>
      <c r="R250" s="931"/>
      <c r="S250" s="931"/>
      <c r="T250" s="931"/>
      <c r="U250" s="931"/>
      <c r="V250" s="931"/>
      <c r="W250" s="931"/>
      <c r="X250" s="931"/>
      <c r="Y250" s="931"/>
      <c r="Z250" s="931"/>
      <c r="AA250" s="931"/>
      <c r="AB250" s="931"/>
      <c r="AC250" s="931"/>
      <c r="AD250" s="931"/>
      <c r="AE250" s="931"/>
      <c r="AF250" s="931"/>
      <c r="AG250" s="931"/>
      <c r="AH250" s="931"/>
      <c r="AI250" s="931"/>
      <c r="AJ250" s="931"/>
      <c r="AK250" s="931"/>
      <c r="AL250" s="931"/>
      <c r="AM250" s="931"/>
      <c r="AN250" s="931"/>
      <c r="AO250" s="931"/>
      <c r="AP250" s="931"/>
      <c r="AQ250" s="931"/>
      <c r="AR250" s="931"/>
      <c r="AS250" s="931"/>
      <c r="AT250" s="931"/>
      <c r="AU250" s="931"/>
      <c r="AV250" s="931"/>
      <c r="AW250" s="931"/>
      <c r="AX250" s="931"/>
      <c r="AY250" s="931"/>
      <c r="AZ250" s="931"/>
      <c r="BA250" s="931"/>
      <c r="BB250" s="931"/>
      <c r="BC250" s="931"/>
      <c r="BD250" s="931"/>
      <c r="BE250" s="931"/>
      <c r="BF250" s="931"/>
      <c r="BG250" s="931"/>
      <c r="BH250" s="931"/>
      <c r="BI250" s="931"/>
      <c r="BJ250" s="931"/>
      <c r="BK250" s="931"/>
      <c r="BL250" s="931"/>
      <c r="BM250" s="931"/>
      <c r="BN250" s="931"/>
      <c r="BO250" s="931"/>
      <c r="BP250" s="931"/>
      <c r="BQ250" s="931"/>
      <c r="BR250" s="931"/>
    </row>
    <row r="251" spans="1:378" s="958" customFormat="1" ht="18.5" hidden="1" outlineLevel="1">
      <c r="A251" s="987" t="str">
        <f t="shared" ref="A251:A263" si="73">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51" s="940" t="s">
        <v>1544</v>
      </c>
      <c r="C251" s="1027"/>
      <c r="D251" s="941">
        <v>-10</v>
      </c>
      <c r="E251" s="935"/>
      <c r="F251" s="959">
        <f>G241</f>
        <v>46260</v>
      </c>
      <c r="G251" s="960">
        <f>IF(ISBLANK(F251)," - ",IF(H251=0,F251,WORKDAY.INTL(F251,H251,1,Data!$C$3:$C$57)))</f>
        <v>46266</v>
      </c>
      <c r="H251" s="936">
        <v>4</v>
      </c>
      <c r="I251" s="937">
        <v>0</v>
      </c>
      <c r="J251" s="937">
        <f t="shared" ref="J251:J257" ca="1" si="74">_xlfn.LET(
  _xlpm.s,VALUE($F251),
  _xlpm.e,VALUE($G251),
  IF(OR(_xlpm.s="",_xlpm.e=""),"", IF(_xlpm.e&lt;=_xlpm.s, IF(TODAY()&gt;=_xlpm.e,1,0), MAX(0,MIN(1,(TODAY()-_xlpm.s)/(_xlpm.e-_xlpm.s)))))
)</f>
        <v>0</v>
      </c>
      <c r="K251" s="938">
        <f t="shared" si="72"/>
        <v>5</v>
      </c>
      <c r="L251" s="955"/>
      <c r="M251" s="955"/>
      <c r="N251" s="968"/>
      <c r="O251" s="939"/>
      <c r="P251" s="939"/>
      <c r="Q251" s="939"/>
      <c r="R251" s="939"/>
      <c r="S251" s="939"/>
      <c r="T251" s="939"/>
      <c r="U251" s="939"/>
      <c r="V251" s="939"/>
      <c r="W251" s="939"/>
      <c r="X251" s="939"/>
      <c r="Y251" s="939"/>
      <c r="Z251" s="939"/>
      <c r="AA251" s="939"/>
      <c r="AB251" s="939"/>
      <c r="AC251" s="939"/>
      <c r="AD251" s="939"/>
      <c r="AE251" s="939"/>
      <c r="AF251" s="939"/>
      <c r="AG251" s="939"/>
      <c r="AH251" s="939"/>
      <c r="AI251" s="939"/>
      <c r="AJ251" s="939"/>
      <c r="AK251" s="939"/>
      <c r="AL251" s="939"/>
      <c r="AM251" s="939"/>
      <c r="AN251" s="939"/>
      <c r="AO251" s="939"/>
      <c r="AP251" s="939"/>
      <c r="AQ251" s="939"/>
      <c r="AR251" s="939"/>
      <c r="AS251" s="939"/>
      <c r="AT251" s="939"/>
      <c r="AU251" s="939"/>
      <c r="AV251" s="939"/>
      <c r="AW251" s="939"/>
      <c r="AX251" s="939"/>
      <c r="AY251" s="939"/>
      <c r="AZ251" s="939"/>
      <c r="BA251" s="939"/>
      <c r="BB251" s="939"/>
      <c r="BC251" s="939"/>
      <c r="BD251" s="939"/>
      <c r="BE251" s="939"/>
      <c r="BF251" s="939"/>
      <c r="BG251" s="939"/>
      <c r="BH251" s="939"/>
      <c r="BI251" s="939"/>
      <c r="BJ251" s="939"/>
      <c r="BK251" s="939"/>
      <c r="BL251" s="939"/>
      <c r="BM251" s="939"/>
      <c r="BN251" s="939"/>
      <c r="BO251" s="939"/>
      <c r="BP251" s="939"/>
      <c r="BQ251" s="939"/>
      <c r="BR251" s="939"/>
      <c r="BS251" s="939"/>
      <c r="BT251" s="939"/>
      <c r="BU251" s="939"/>
      <c r="BV251" s="939"/>
      <c r="BW251" s="939"/>
      <c r="BX251" s="939"/>
      <c r="BY251" s="939"/>
      <c r="BZ251" s="939"/>
      <c r="CA251" s="939"/>
      <c r="CB251" s="939"/>
      <c r="CC251" s="939"/>
      <c r="CD251" s="939"/>
      <c r="CE251" s="939"/>
      <c r="CF251" s="939"/>
      <c r="CG251" s="939"/>
      <c r="CH251" s="939"/>
      <c r="CI251" s="939"/>
      <c r="CJ251" s="939"/>
      <c r="CK251" s="939"/>
      <c r="CL251" s="939"/>
      <c r="CM251" s="939"/>
      <c r="CN251" s="939"/>
      <c r="CO251" s="939"/>
      <c r="CP251" s="939"/>
      <c r="CQ251" s="939"/>
      <c r="CR251" s="939"/>
      <c r="CS251" s="939"/>
      <c r="CT251" s="939"/>
      <c r="CU251" s="939"/>
      <c r="CV251" s="939"/>
      <c r="CW251" s="939"/>
      <c r="CX251" s="939"/>
      <c r="CY251" s="939"/>
      <c r="CZ251" s="939"/>
      <c r="DA251" s="939"/>
      <c r="DB251" s="939"/>
      <c r="DC251" s="939"/>
      <c r="DD251" s="939"/>
      <c r="DE251" s="939"/>
      <c r="DF251" s="939"/>
      <c r="DG251" s="939"/>
      <c r="DH251" s="939"/>
      <c r="DI251" s="939"/>
      <c r="DJ251" s="939"/>
      <c r="DK251" s="939"/>
      <c r="DL251" s="939"/>
      <c r="DM251" s="939"/>
      <c r="DN251" s="939"/>
      <c r="DO251" s="939"/>
      <c r="DP251" s="939"/>
      <c r="DQ251" s="939"/>
      <c r="DR251" s="939"/>
      <c r="DS251" s="939"/>
      <c r="DT251" s="939"/>
      <c r="DU251" s="939"/>
      <c r="DV251" s="939"/>
      <c r="DW251" s="939"/>
      <c r="DX251" s="939"/>
      <c r="DY251" s="939"/>
      <c r="DZ251" s="939"/>
      <c r="EA251" s="939"/>
      <c r="EB251" s="939"/>
      <c r="EC251" s="939"/>
      <c r="ED251" s="939"/>
      <c r="EE251" s="939"/>
      <c r="EF251" s="939"/>
      <c r="EG251" s="939"/>
      <c r="EH251" s="939"/>
      <c r="EI251" s="939"/>
      <c r="EJ251" s="939"/>
      <c r="EK251" s="939"/>
      <c r="EL251" s="939"/>
      <c r="EM251" s="939"/>
      <c r="EN251" s="939"/>
      <c r="EO251" s="939"/>
      <c r="EP251" s="939"/>
      <c r="EQ251" s="939"/>
      <c r="ER251" s="939"/>
      <c r="ES251" s="939"/>
      <c r="ET251" s="939"/>
      <c r="EU251" s="939"/>
      <c r="EV251" s="939"/>
      <c r="EW251" s="939"/>
      <c r="EX251" s="939"/>
      <c r="EY251" s="939"/>
      <c r="EZ251" s="939"/>
      <c r="FA251" s="939"/>
      <c r="FB251" s="939"/>
      <c r="FC251" s="939"/>
      <c r="FD251" s="939"/>
      <c r="FE251" s="939"/>
      <c r="FF251" s="939"/>
      <c r="FG251" s="939"/>
      <c r="FH251" s="939"/>
      <c r="FI251" s="939"/>
      <c r="FJ251" s="939"/>
      <c r="FK251" s="939"/>
      <c r="FL251" s="939"/>
      <c r="FM251" s="939"/>
      <c r="FN251" s="939"/>
      <c r="FO251" s="939"/>
      <c r="FP251" s="939"/>
      <c r="FQ251" s="939"/>
      <c r="FR251" s="939"/>
      <c r="FS251" s="939"/>
      <c r="FT251" s="939"/>
      <c r="FU251" s="939"/>
      <c r="FV251" s="939"/>
      <c r="FW251" s="939"/>
      <c r="FX251" s="939"/>
      <c r="FY251" s="939"/>
      <c r="FZ251" s="939"/>
      <c r="GA251" s="939"/>
      <c r="GB251" s="939"/>
      <c r="GC251" s="939"/>
      <c r="GD251" s="939"/>
      <c r="GE251" s="939"/>
      <c r="GF251" s="939"/>
      <c r="GG251" s="939"/>
      <c r="GH251" s="939"/>
      <c r="GI251" s="939"/>
      <c r="GJ251" s="939"/>
      <c r="GK251" s="939"/>
      <c r="GL251" s="939"/>
      <c r="GM251" s="939"/>
      <c r="GN251" s="939"/>
      <c r="GO251" s="939"/>
      <c r="GP251" s="939"/>
      <c r="GQ251" s="939"/>
      <c r="GR251" s="939"/>
      <c r="GS251" s="939"/>
      <c r="GT251" s="939"/>
      <c r="GU251" s="939"/>
      <c r="GV251" s="939"/>
      <c r="GW251" s="939"/>
      <c r="GX251" s="939"/>
      <c r="GY251" s="939"/>
      <c r="GZ251" s="939"/>
      <c r="HA251" s="939"/>
      <c r="HB251" s="939"/>
      <c r="HC251" s="939"/>
      <c r="HD251" s="939"/>
      <c r="HE251" s="939"/>
      <c r="HF251" s="939"/>
      <c r="HG251" s="939"/>
      <c r="HH251" s="939"/>
      <c r="HI251" s="939"/>
      <c r="HJ251" s="939"/>
      <c r="HK251" s="939"/>
      <c r="HL251" s="939"/>
      <c r="HM251" s="939"/>
      <c r="HN251" s="939"/>
      <c r="HO251" s="939"/>
      <c r="HP251" s="939"/>
      <c r="HQ251" s="939"/>
      <c r="HR251" s="939"/>
      <c r="HS251" s="939"/>
      <c r="HT251" s="939"/>
      <c r="HU251" s="939"/>
      <c r="HV251" s="939"/>
      <c r="HW251" s="939"/>
      <c r="HX251" s="939"/>
      <c r="HY251" s="939"/>
      <c r="HZ251" s="939"/>
      <c r="IA251" s="939"/>
      <c r="IB251" s="939"/>
      <c r="IC251" s="939"/>
      <c r="ID251" s="939"/>
      <c r="IE251" s="939"/>
      <c r="IF251" s="939"/>
      <c r="IG251" s="939"/>
      <c r="IH251" s="939"/>
      <c r="II251" s="939"/>
      <c r="IJ251" s="939"/>
      <c r="IK251" s="939"/>
      <c r="IL251" s="939"/>
      <c r="IM251" s="939"/>
      <c r="IN251" s="939"/>
      <c r="IO251" s="939"/>
      <c r="IP251" s="939"/>
      <c r="IQ251" s="939"/>
      <c r="IR251" s="939"/>
      <c r="IS251" s="939"/>
      <c r="IT251" s="939"/>
      <c r="IU251" s="939"/>
      <c r="IV251" s="939"/>
      <c r="IW251" s="939"/>
      <c r="IX251" s="939"/>
      <c r="IY251" s="939"/>
      <c r="IZ251" s="939"/>
      <c r="JA251" s="939"/>
      <c r="JB251" s="939"/>
      <c r="JC251" s="939"/>
      <c r="JD251" s="939"/>
      <c r="JE251" s="939"/>
      <c r="JF251" s="939"/>
      <c r="JG251" s="939"/>
      <c r="JH251" s="939"/>
      <c r="JI251" s="939"/>
      <c r="JJ251" s="939"/>
      <c r="JK251" s="939"/>
      <c r="JL251" s="939"/>
      <c r="JM251" s="939"/>
      <c r="JN251" s="939"/>
      <c r="JO251" s="939"/>
      <c r="JP251" s="939"/>
      <c r="JQ251" s="939"/>
      <c r="JR251" s="939"/>
      <c r="JS251" s="939"/>
      <c r="JT251" s="939"/>
      <c r="JU251" s="939"/>
      <c r="JV251" s="939"/>
      <c r="JW251" s="939"/>
      <c r="JX251" s="939"/>
      <c r="JY251" s="939"/>
      <c r="JZ251" s="939"/>
      <c r="KA251" s="939"/>
      <c r="KB251" s="939"/>
      <c r="KC251" s="939"/>
      <c r="KD251" s="939"/>
      <c r="KE251" s="939"/>
      <c r="KF251" s="939"/>
      <c r="KG251" s="939"/>
      <c r="KH251" s="939"/>
      <c r="KI251" s="939"/>
      <c r="KJ251" s="939"/>
      <c r="KK251" s="939"/>
      <c r="KL251" s="939"/>
      <c r="KM251" s="939"/>
      <c r="KN251" s="939"/>
      <c r="KO251" s="939"/>
      <c r="KP251" s="939"/>
      <c r="KQ251" s="939"/>
      <c r="KR251" s="939"/>
      <c r="KS251" s="939"/>
      <c r="KT251" s="939"/>
      <c r="KU251" s="939"/>
      <c r="KV251" s="939"/>
      <c r="KW251" s="939"/>
      <c r="KX251" s="939"/>
      <c r="KY251" s="939"/>
      <c r="KZ251" s="939"/>
      <c r="LA251" s="939"/>
      <c r="LB251" s="939"/>
      <c r="LC251" s="939"/>
      <c r="LD251" s="939"/>
      <c r="LE251" s="939"/>
      <c r="LF251" s="939"/>
      <c r="LG251" s="939"/>
      <c r="LH251" s="939"/>
      <c r="LI251" s="939"/>
      <c r="LJ251" s="939"/>
      <c r="LK251" s="939"/>
      <c r="LL251" s="939"/>
      <c r="LM251" s="939"/>
      <c r="LN251" s="939"/>
      <c r="LO251" s="939"/>
      <c r="LP251" s="939"/>
      <c r="LQ251" s="939"/>
      <c r="LR251" s="939"/>
      <c r="LS251" s="939"/>
      <c r="LT251" s="939"/>
      <c r="LU251" s="939"/>
      <c r="LV251" s="939"/>
      <c r="LW251" s="939"/>
      <c r="LX251" s="939"/>
      <c r="LY251" s="939"/>
      <c r="LZ251" s="939"/>
      <c r="MA251" s="939"/>
      <c r="MB251" s="939"/>
      <c r="MC251" s="939"/>
      <c r="MD251" s="939"/>
      <c r="ME251" s="939"/>
      <c r="MF251" s="939"/>
      <c r="MG251" s="939"/>
      <c r="MH251" s="939"/>
      <c r="MI251" s="939"/>
      <c r="MJ251" s="939"/>
      <c r="MK251" s="939"/>
      <c r="ML251" s="939"/>
      <c r="MM251" s="939"/>
      <c r="MN251" s="939"/>
      <c r="MO251" s="939"/>
      <c r="MP251" s="939"/>
      <c r="MQ251" s="939"/>
      <c r="MR251" s="939"/>
      <c r="MS251" s="939"/>
      <c r="MT251" s="939"/>
      <c r="MU251" s="939"/>
      <c r="MV251" s="939"/>
      <c r="MW251" s="939"/>
      <c r="MX251" s="939"/>
      <c r="MY251" s="939"/>
      <c r="MZ251" s="939"/>
      <c r="NA251" s="939"/>
      <c r="NB251" s="939"/>
      <c r="NC251" s="939"/>
      <c r="ND251" s="939"/>
      <c r="NE251" s="939"/>
      <c r="NF251" s="939"/>
      <c r="NG251" s="939"/>
      <c r="NH251" s="939"/>
      <c r="NI251" s="939"/>
      <c r="NJ251" s="939"/>
      <c r="NK251" s="939"/>
      <c r="NL251" s="939"/>
      <c r="NM251" s="939"/>
      <c r="NN251" s="939"/>
    </row>
    <row r="252" spans="1:378" s="958" customFormat="1" ht="18.5" hidden="1" outlineLevel="1">
      <c r="A252" s="987" t="str">
        <f t="shared" si="73"/>
        <v>12.2</v>
      </c>
      <c r="B252" s="940" t="s">
        <v>1542</v>
      </c>
      <c r="C252" s="1027"/>
      <c r="D252" s="941"/>
      <c r="E252" s="935"/>
      <c r="F252" s="959">
        <f t="shared" ref="F252:F257" si="75">G251</f>
        <v>46266</v>
      </c>
      <c r="G252" s="960">
        <f>IF(ISBLANK(F252)," - ",IF(H252=0,F252,WORKDAY.INTL(F252,H252,1,Data!$C$3:$C$57)))</f>
        <v>46268</v>
      </c>
      <c r="H252" s="936">
        <v>2</v>
      </c>
      <c r="I252" s="937">
        <v>0</v>
      </c>
      <c r="J252" s="937">
        <f t="shared" ca="1" si="74"/>
        <v>0</v>
      </c>
      <c r="K252" s="938"/>
      <c r="L252" s="955"/>
      <c r="M252" s="955"/>
      <c r="N252" s="968"/>
      <c r="O252" s="939"/>
      <c r="P252" s="939"/>
      <c r="Q252" s="939"/>
      <c r="R252" s="939"/>
      <c r="S252" s="939"/>
      <c r="T252" s="939"/>
      <c r="U252" s="939"/>
      <c r="V252" s="939"/>
      <c r="W252" s="939"/>
      <c r="X252" s="939"/>
      <c r="Y252" s="939"/>
      <c r="Z252" s="939"/>
      <c r="AA252" s="939"/>
      <c r="AB252" s="939"/>
      <c r="AC252" s="939"/>
      <c r="AD252" s="939"/>
      <c r="AE252" s="939"/>
      <c r="AF252" s="939"/>
      <c r="AG252" s="939"/>
      <c r="AH252" s="939"/>
      <c r="AI252" s="939"/>
      <c r="AJ252" s="939"/>
      <c r="AK252" s="939"/>
      <c r="AL252" s="939"/>
      <c r="AM252" s="939"/>
      <c r="AN252" s="939"/>
      <c r="AO252" s="939"/>
      <c r="AP252" s="939"/>
      <c r="AQ252" s="939"/>
      <c r="AR252" s="939"/>
      <c r="AS252" s="939"/>
      <c r="AT252" s="939"/>
      <c r="AU252" s="939"/>
      <c r="AV252" s="939"/>
      <c r="AW252" s="939"/>
      <c r="AX252" s="939"/>
      <c r="AY252" s="939"/>
      <c r="AZ252" s="939"/>
      <c r="BA252" s="939"/>
      <c r="BB252" s="939"/>
      <c r="BC252" s="939"/>
      <c r="BD252" s="939"/>
      <c r="BE252" s="939"/>
      <c r="BF252" s="939"/>
      <c r="BG252" s="939"/>
      <c r="BH252" s="939"/>
      <c r="BI252" s="939"/>
      <c r="BJ252" s="939"/>
      <c r="BK252" s="939"/>
      <c r="BL252" s="939"/>
      <c r="BM252" s="939"/>
      <c r="BN252" s="939"/>
      <c r="BO252" s="939"/>
      <c r="BP252" s="939"/>
      <c r="BQ252" s="939"/>
      <c r="BR252" s="939"/>
      <c r="BS252" s="939"/>
      <c r="BT252" s="939"/>
      <c r="BU252" s="939"/>
      <c r="BV252" s="939"/>
      <c r="BW252" s="939"/>
      <c r="BX252" s="939"/>
      <c r="BY252" s="939"/>
      <c r="BZ252" s="939"/>
      <c r="CA252" s="939"/>
      <c r="CB252" s="939"/>
      <c r="CC252" s="939"/>
      <c r="CD252" s="939"/>
      <c r="CE252" s="939"/>
      <c r="CF252" s="939"/>
      <c r="CG252" s="939"/>
      <c r="CH252" s="939"/>
      <c r="CI252" s="939"/>
      <c r="CJ252" s="939"/>
      <c r="CK252" s="939"/>
      <c r="CL252" s="939"/>
      <c r="CM252" s="939"/>
      <c r="CN252" s="939"/>
      <c r="CO252" s="939"/>
      <c r="CP252" s="939"/>
      <c r="CQ252" s="939"/>
      <c r="CR252" s="939"/>
      <c r="CS252" s="939"/>
      <c r="CT252" s="939"/>
      <c r="CU252" s="939"/>
      <c r="CV252" s="939"/>
      <c r="CW252" s="939"/>
      <c r="CX252" s="939"/>
      <c r="CY252" s="939"/>
      <c r="CZ252" s="939"/>
      <c r="DA252" s="939"/>
      <c r="DB252" s="939"/>
      <c r="DC252" s="939"/>
      <c r="DD252" s="939"/>
      <c r="DE252" s="939"/>
      <c r="DF252" s="939"/>
      <c r="DG252" s="939"/>
      <c r="DH252" s="939"/>
      <c r="DI252" s="939"/>
      <c r="DJ252" s="939"/>
      <c r="DK252" s="939"/>
      <c r="DL252" s="939"/>
      <c r="DM252" s="939"/>
      <c r="DN252" s="939"/>
      <c r="DO252" s="939"/>
      <c r="DP252" s="939"/>
      <c r="DQ252" s="939"/>
      <c r="DR252" s="939"/>
      <c r="DS252" s="939"/>
      <c r="DT252" s="939"/>
      <c r="DU252" s="939"/>
      <c r="DV252" s="939"/>
      <c r="DW252" s="939"/>
      <c r="DX252" s="939"/>
      <c r="DY252" s="939"/>
      <c r="DZ252" s="939"/>
      <c r="EA252" s="939"/>
      <c r="EB252" s="939"/>
      <c r="EC252" s="939"/>
      <c r="ED252" s="939"/>
      <c r="EE252" s="939"/>
      <c r="EF252" s="939"/>
      <c r="EG252" s="939"/>
      <c r="EH252" s="939"/>
      <c r="EI252" s="939"/>
      <c r="EJ252" s="939"/>
      <c r="EK252" s="939"/>
      <c r="EL252" s="939"/>
      <c r="EM252" s="939"/>
      <c r="EN252" s="939"/>
      <c r="EO252" s="939"/>
      <c r="EP252" s="939"/>
      <c r="EQ252" s="939"/>
      <c r="ER252" s="939"/>
      <c r="ES252" s="939"/>
      <c r="ET252" s="939"/>
      <c r="EU252" s="939"/>
      <c r="EV252" s="939"/>
      <c r="EW252" s="939"/>
      <c r="EX252" s="939"/>
      <c r="EY252" s="939"/>
      <c r="EZ252" s="939"/>
      <c r="FA252" s="939"/>
      <c r="FB252" s="939"/>
      <c r="FC252" s="939"/>
      <c r="FD252" s="939"/>
      <c r="FE252" s="939"/>
      <c r="FF252" s="939"/>
      <c r="FG252" s="939"/>
      <c r="FH252" s="939"/>
      <c r="FI252" s="939"/>
      <c r="FJ252" s="939"/>
      <c r="FK252" s="939"/>
      <c r="FL252" s="939"/>
      <c r="FM252" s="939"/>
      <c r="FN252" s="939"/>
      <c r="FO252" s="939"/>
      <c r="FP252" s="939"/>
      <c r="FQ252" s="939"/>
      <c r="FR252" s="939"/>
      <c r="FS252" s="939"/>
      <c r="FT252" s="939"/>
      <c r="FU252" s="939"/>
      <c r="FV252" s="939"/>
      <c r="FW252" s="939"/>
      <c r="FX252" s="939"/>
      <c r="FY252" s="939"/>
      <c r="FZ252" s="939"/>
      <c r="GA252" s="939"/>
      <c r="GB252" s="939"/>
      <c r="GC252" s="939"/>
      <c r="GD252" s="939"/>
      <c r="GE252" s="939"/>
      <c r="GF252" s="939"/>
      <c r="GG252" s="939"/>
      <c r="GH252" s="939"/>
      <c r="GI252" s="939"/>
      <c r="GJ252" s="939"/>
      <c r="GK252" s="939"/>
      <c r="GL252" s="939"/>
      <c r="GM252" s="939"/>
      <c r="GN252" s="939"/>
      <c r="GO252" s="939"/>
      <c r="GP252" s="939"/>
      <c r="GQ252" s="939"/>
      <c r="GR252" s="939"/>
      <c r="GS252" s="939"/>
      <c r="GT252" s="939"/>
      <c r="GU252" s="939"/>
      <c r="GV252" s="939"/>
      <c r="GW252" s="939"/>
      <c r="GX252" s="939"/>
      <c r="GY252" s="939"/>
      <c r="GZ252" s="939"/>
      <c r="HA252" s="939"/>
      <c r="HB252" s="939"/>
      <c r="HC252" s="939"/>
      <c r="HD252" s="939"/>
      <c r="HE252" s="939"/>
      <c r="HF252" s="939"/>
      <c r="HG252" s="939"/>
      <c r="HH252" s="939"/>
      <c r="HI252" s="939"/>
      <c r="HJ252" s="939"/>
      <c r="HK252" s="939"/>
      <c r="HL252" s="939"/>
      <c r="HM252" s="939"/>
      <c r="HN252" s="939"/>
      <c r="HO252" s="939"/>
      <c r="HP252" s="939"/>
      <c r="HQ252" s="939"/>
      <c r="HR252" s="939"/>
      <c r="HS252" s="939"/>
      <c r="HT252" s="939"/>
      <c r="HU252" s="939"/>
      <c r="HV252" s="939"/>
      <c r="HW252" s="939"/>
      <c r="HX252" s="939"/>
      <c r="HY252" s="939"/>
      <c r="HZ252" s="939"/>
      <c r="IA252" s="939"/>
      <c r="IB252" s="939"/>
      <c r="IC252" s="939"/>
      <c r="ID252" s="939"/>
      <c r="IE252" s="939"/>
      <c r="IF252" s="939"/>
      <c r="IG252" s="939"/>
      <c r="IH252" s="939"/>
      <c r="II252" s="939"/>
      <c r="IJ252" s="939"/>
      <c r="IK252" s="939"/>
      <c r="IL252" s="939"/>
      <c r="IM252" s="939"/>
      <c r="IN252" s="939"/>
      <c r="IO252" s="939"/>
      <c r="IP252" s="939"/>
      <c r="IQ252" s="939"/>
      <c r="IR252" s="939"/>
      <c r="IS252" s="939"/>
      <c r="IT252" s="939"/>
      <c r="IU252" s="939"/>
      <c r="IV252" s="939"/>
      <c r="IW252" s="939"/>
      <c r="IX252" s="939"/>
      <c r="IY252" s="939"/>
      <c r="IZ252" s="939"/>
      <c r="JA252" s="939"/>
      <c r="JB252" s="939"/>
      <c r="JC252" s="939"/>
      <c r="JD252" s="939"/>
      <c r="JE252" s="939"/>
      <c r="JF252" s="939"/>
      <c r="JG252" s="939"/>
      <c r="JH252" s="939"/>
      <c r="JI252" s="939"/>
      <c r="JJ252" s="939"/>
      <c r="JK252" s="939"/>
      <c r="JL252" s="939"/>
      <c r="JM252" s="939"/>
      <c r="JN252" s="939"/>
      <c r="JO252" s="939"/>
      <c r="JP252" s="939"/>
      <c r="JQ252" s="939"/>
      <c r="JR252" s="939"/>
      <c r="JS252" s="939"/>
      <c r="JT252" s="939"/>
      <c r="JU252" s="939"/>
      <c r="JV252" s="939"/>
      <c r="JW252" s="939"/>
      <c r="JX252" s="939"/>
      <c r="JY252" s="939"/>
      <c r="JZ252" s="939"/>
      <c r="KA252" s="939"/>
      <c r="KB252" s="939"/>
      <c r="KC252" s="939"/>
      <c r="KD252" s="939"/>
      <c r="KE252" s="939"/>
      <c r="KF252" s="939"/>
      <c r="KG252" s="939"/>
      <c r="KH252" s="939"/>
      <c r="KI252" s="939"/>
      <c r="KJ252" s="939"/>
      <c r="KK252" s="939"/>
      <c r="KL252" s="939"/>
      <c r="KM252" s="939"/>
      <c r="KN252" s="939"/>
      <c r="KO252" s="939"/>
      <c r="KP252" s="939"/>
      <c r="KQ252" s="939"/>
      <c r="KR252" s="939"/>
      <c r="KS252" s="939"/>
      <c r="KT252" s="939"/>
      <c r="KU252" s="939"/>
      <c r="KV252" s="939"/>
      <c r="KW252" s="939"/>
      <c r="KX252" s="939"/>
      <c r="KY252" s="939"/>
      <c r="KZ252" s="939"/>
      <c r="LA252" s="939"/>
      <c r="LB252" s="939"/>
      <c r="LC252" s="939"/>
      <c r="LD252" s="939"/>
      <c r="LE252" s="939"/>
      <c r="LF252" s="939"/>
      <c r="LG252" s="939"/>
      <c r="LH252" s="939"/>
      <c r="LI252" s="939"/>
      <c r="LJ252" s="939"/>
      <c r="LK252" s="939"/>
      <c r="LL252" s="939"/>
      <c r="LM252" s="939"/>
      <c r="LN252" s="939"/>
      <c r="LO252" s="939"/>
      <c r="LP252" s="939"/>
      <c r="LQ252" s="939"/>
      <c r="LR252" s="939"/>
      <c r="LS252" s="939"/>
      <c r="LT252" s="939"/>
      <c r="LU252" s="939"/>
      <c r="LV252" s="939"/>
      <c r="LW252" s="939"/>
      <c r="LX252" s="939"/>
      <c r="LY252" s="939"/>
      <c r="LZ252" s="939"/>
      <c r="MA252" s="939"/>
      <c r="MB252" s="939"/>
      <c r="MC252" s="939"/>
      <c r="MD252" s="939"/>
      <c r="ME252" s="939"/>
      <c r="MF252" s="939"/>
      <c r="MG252" s="939"/>
      <c r="MH252" s="939"/>
      <c r="MI252" s="939"/>
      <c r="MJ252" s="939"/>
      <c r="MK252" s="939"/>
      <c r="ML252" s="939"/>
      <c r="MM252" s="939"/>
      <c r="MN252" s="939"/>
      <c r="MO252" s="939"/>
      <c r="MP252" s="939"/>
      <c r="MQ252" s="939"/>
      <c r="MR252" s="939"/>
      <c r="MS252" s="939"/>
      <c r="MT252" s="939"/>
      <c r="MU252" s="939"/>
      <c r="MV252" s="939"/>
      <c r="MW252" s="939"/>
      <c r="MX252" s="939"/>
      <c r="MY252" s="939"/>
      <c r="MZ252" s="939"/>
      <c r="NA252" s="939"/>
      <c r="NB252" s="939"/>
      <c r="NC252" s="939"/>
      <c r="ND252" s="939"/>
      <c r="NE252" s="939"/>
      <c r="NF252" s="939"/>
      <c r="NG252" s="939"/>
      <c r="NH252" s="939"/>
      <c r="NI252" s="939"/>
      <c r="NJ252" s="939"/>
      <c r="NK252" s="939"/>
      <c r="NL252" s="939"/>
      <c r="NM252" s="939"/>
      <c r="NN252" s="939"/>
    </row>
    <row r="253" spans="1:378" s="958" customFormat="1" ht="18.5" hidden="1" outlineLevel="1">
      <c r="A253" s="987" t="str">
        <f t="shared" si="73"/>
        <v>12.3</v>
      </c>
      <c r="B253" s="940" t="s">
        <v>1543</v>
      </c>
      <c r="C253" s="1027"/>
      <c r="D253" s="941"/>
      <c r="E253" s="935"/>
      <c r="F253" s="959">
        <f t="shared" si="75"/>
        <v>46268</v>
      </c>
      <c r="G253" s="960">
        <f>IF(ISBLANK(F253)," - ",IF(H253=0,F253,WORKDAY.INTL(F253,H253,1,Data!$C$3:$C$57)))</f>
        <v>46272</v>
      </c>
      <c r="H253" s="936">
        <v>2</v>
      </c>
      <c r="I253" s="937">
        <v>0</v>
      </c>
      <c r="J253" s="937">
        <f t="shared" ca="1" si="74"/>
        <v>0</v>
      </c>
      <c r="K253" s="938"/>
      <c r="L253" s="955"/>
      <c r="M253" s="955"/>
      <c r="N253" s="968"/>
      <c r="O253" s="939"/>
      <c r="P253" s="939"/>
      <c r="Q253" s="939"/>
      <c r="R253" s="939"/>
      <c r="S253" s="939"/>
      <c r="T253" s="939"/>
      <c r="U253" s="939"/>
      <c r="V253" s="939"/>
      <c r="W253" s="939"/>
      <c r="X253" s="939"/>
      <c r="Y253" s="939"/>
      <c r="Z253" s="939"/>
      <c r="AA253" s="939"/>
      <c r="AB253" s="939"/>
      <c r="AC253" s="939"/>
      <c r="AD253" s="939"/>
      <c r="AE253" s="939"/>
      <c r="AF253" s="939"/>
      <c r="AG253" s="939"/>
      <c r="AH253" s="939"/>
      <c r="AI253" s="939"/>
      <c r="AJ253" s="939"/>
      <c r="AK253" s="939"/>
      <c r="AL253" s="939"/>
      <c r="AM253" s="939"/>
      <c r="AN253" s="939"/>
      <c r="AO253" s="939"/>
      <c r="AP253" s="939"/>
      <c r="AQ253" s="939"/>
      <c r="AR253" s="939"/>
      <c r="AS253" s="939"/>
      <c r="AT253" s="939"/>
      <c r="AU253" s="939"/>
      <c r="AV253" s="939"/>
      <c r="AW253" s="939"/>
      <c r="AX253" s="939"/>
      <c r="AY253" s="939"/>
      <c r="AZ253" s="939"/>
      <c r="BA253" s="939"/>
      <c r="BB253" s="939"/>
      <c r="BC253" s="939"/>
      <c r="BD253" s="939"/>
      <c r="BE253" s="939"/>
      <c r="BF253" s="939"/>
      <c r="BG253" s="939"/>
      <c r="BH253" s="939"/>
      <c r="BI253" s="939"/>
      <c r="BJ253" s="939"/>
      <c r="BK253" s="939"/>
      <c r="BL253" s="939"/>
      <c r="BM253" s="939"/>
      <c r="BN253" s="939"/>
      <c r="BO253" s="939"/>
      <c r="BP253" s="939"/>
      <c r="BQ253" s="939"/>
      <c r="BR253" s="939"/>
      <c r="BS253" s="939"/>
      <c r="BT253" s="939"/>
      <c r="BU253" s="939"/>
      <c r="BV253" s="939"/>
      <c r="BW253" s="939"/>
      <c r="BX253" s="939"/>
      <c r="BY253" s="939"/>
      <c r="BZ253" s="939"/>
      <c r="CA253" s="939"/>
      <c r="CB253" s="939"/>
      <c r="CC253" s="939"/>
      <c r="CD253" s="939"/>
      <c r="CE253" s="939"/>
      <c r="CF253" s="939"/>
      <c r="CG253" s="939"/>
      <c r="CH253" s="939"/>
      <c r="CI253" s="939"/>
      <c r="CJ253" s="939"/>
      <c r="CK253" s="939"/>
      <c r="CL253" s="939"/>
      <c r="CM253" s="939"/>
      <c r="CN253" s="939"/>
      <c r="CO253" s="939"/>
      <c r="CP253" s="939"/>
      <c r="CQ253" s="939"/>
      <c r="CR253" s="939"/>
      <c r="CS253" s="939"/>
      <c r="CT253" s="939"/>
      <c r="CU253" s="939"/>
      <c r="CV253" s="939"/>
      <c r="CW253" s="939"/>
      <c r="CX253" s="939"/>
      <c r="CY253" s="939"/>
      <c r="CZ253" s="939"/>
      <c r="DA253" s="939"/>
      <c r="DB253" s="939"/>
      <c r="DC253" s="939"/>
      <c r="DD253" s="939"/>
      <c r="DE253" s="939"/>
      <c r="DF253" s="939"/>
      <c r="DG253" s="939"/>
      <c r="DH253" s="939"/>
      <c r="DI253" s="939"/>
      <c r="DJ253" s="939"/>
      <c r="DK253" s="939"/>
      <c r="DL253" s="939"/>
      <c r="DM253" s="939"/>
      <c r="DN253" s="939"/>
      <c r="DO253" s="939"/>
      <c r="DP253" s="939"/>
      <c r="DQ253" s="939"/>
      <c r="DR253" s="939"/>
      <c r="DS253" s="939"/>
      <c r="DT253" s="939"/>
      <c r="DU253" s="939"/>
      <c r="DV253" s="939"/>
      <c r="DW253" s="939"/>
      <c r="DX253" s="939"/>
      <c r="DY253" s="939"/>
      <c r="DZ253" s="939"/>
      <c r="EA253" s="939"/>
      <c r="EB253" s="939"/>
      <c r="EC253" s="939"/>
      <c r="ED253" s="939"/>
      <c r="EE253" s="939"/>
      <c r="EF253" s="939"/>
      <c r="EG253" s="939"/>
      <c r="EH253" s="939"/>
      <c r="EI253" s="939"/>
      <c r="EJ253" s="939"/>
      <c r="EK253" s="939"/>
      <c r="EL253" s="939"/>
      <c r="EM253" s="939"/>
      <c r="EN253" s="939"/>
      <c r="EO253" s="939"/>
      <c r="EP253" s="939"/>
      <c r="EQ253" s="939"/>
      <c r="ER253" s="939"/>
      <c r="ES253" s="939"/>
      <c r="ET253" s="939"/>
      <c r="EU253" s="939"/>
      <c r="EV253" s="939"/>
      <c r="EW253" s="939"/>
      <c r="EX253" s="939"/>
      <c r="EY253" s="939"/>
      <c r="EZ253" s="939"/>
      <c r="FA253" s="939"/>
      <c r="FB253" s="939"/>
      <c r="FC253" s="939"/>
      <c r="FD253" s="939"/>
      <c r="FE253" s="939"/>
      <c r="FF253" s="939"/>
      <c r="FG253" s="939"/>
      <c r="FH253" s="939"/>
      <c r="FI253" s="939"/>
      <c r="FJ253" s="939"/>
      <c r="FK253" s="939"/>
      <c r="FL253" s="939"/>
      <c r="FM253" s="939"/>
      <c r="FN253" s="939"/>
      <c r="FO253" s="939"/>
      <c r="FP253" s="939"/>
      <c r="FQ253" s="939"/>
      <c r="FR253" s="939"/>
      <c r="FS253" s="939"/>
      <c r="FT253" s="939"/>
      <c r="FU253" s="939"/>
      <c r="FV253" s="939"/>
      <c r="FW253" s="939"/>
      <c r="FX253" s="939"/>
      <c r="FY253" s="939"/>
      <c r="FZ253" s="939"/>
      <c r="GA253" s="939"/>
      <c r="GB253" s="939"/>
      <c r="GC253" s="939"/>
      <c r="GD253" s="939"/>
      <c r="GE253" s="939"/>
      <c r="GF253" s="939"/>
      <c r="GG253" s="939"/>
      <c r="GH253" s="939"/>
      <c r="GI253" s="939"/>
      <c r="GJ253" s="939"/>
      <c r="GK253" s="939"/>
      <c r="GL253" s="939"/>
      <c r="GM253" s="939"/>
      <c r="GN253" s="939"/>
      <c r="GO253" s="939"/>
      <c r="GP253" s="939"/>
      <c r="GQ253" s="939"/>
      <c r="GR253" s="939"/>
      <c r="GS253" s="939"/>
      <c r="GT253" s="939"/>
      <c r="GU253" s="939"/>
      <c r="GV253" s="939"/>
      <c r="GW253" s="939"/>
      <c r="GX253" s="939"/>
      <c r="GY253" s="939"/>
      <c r="GZ253" s="939"/>
      <c r="HA253" s="939"/>
      <c r="HB253" s="939"/>
      <c r="HC253" s="939"/>
      <c r="HD253" s="939"/>
      <c r="HE253" s="939"/>
      <c r="HF253" s="939"/>
      <c r="HG253" s="939"/>
      <c r="HH253" s="939"/>
      <c r="HI253" s="939"/>
      <c r="HJ253" s="939"/>
      <c r="HK253" s="939"/>
      <c r="HL253" s="939"/>
      <c r="HM253" s="939"/>
      <c r="HN253" s="939"/>
      <c r="HO253" s="939"/>
      <c r="HP253" s="939"/>
      <c r="HQ253" s="939"/>
      <c r="HR253" s="939"/>
      <c r="HS253" s="939"/>
      <c r="HT253" s="939"/>
      <c r="HU253" s="939"/>
      <c r="HV253" s="939"/>
      <c r="HW253" s="939"/>
      <c r="HX253" s="939"/>
      <c r="HY253" s="939"/>
      <c r="HZ253" s="939"/>
      <c r="IA253" s="939"/>
      <c r="IB253" s="939"/>
      <c r="IC253" s="939"/>
      <c r="ID253" s="939"/>
      <c r="IE253" s="939"/>
      <c r="IF253" s="939"/>
      <c r="IG253" s="939"/>
      <c r="IH253" s="939"/>
      <c r="II253" s="939"/>
      <c r="IJ253" s="939"/>
      <c r="IK253" s="939"/>
      <c r="IL253" s="939"/>
      <c r="IM253" s="939"/>
      <c r="IN253" s="939"/>
      <c r="IO253" s="939"/>
      <c r="IP253" s="939"/>
      <c r="IQ253" s="939"/>
      <c r="IR253" s="939"/>
      <c r="IS253" s="939"/>
      <c r="IT253" s="939"/>
      <c r="IU253" s="939"/>
      <c r="IV253" s="939"/>
      <c r="IW253" s="939"/>
      <c r="IX253" s="939"/>
      <c r="IY253" s="939"/>
      <c r="IZ253" s="939"/>
      <c r="JA253" s="939"/>
      <c r="JB253" s="939"/>
      <c r="JC253" s="939"/>
      <c r="JD253" s="939"/>
      <c r="JE253" s="939"/>
      <c r="JF253" s="939"/>
      <c r="JG253" s="939"/>
      <c r="JH253" s="939"/>
      <c r="JI253" s="939"/>
      <c r="JJ253" s="939"/>
      <c r="JK253" s="939"/>
      <c r="JL253" s="939"/>
      <c r="JM253" s="939"/>
      <c r="JN253" s="939"/>
      <c r="JO253" s="939"/>
      <c r="JP253" s="939"/>
      <c r="JQ253" s="939"/>
      <c r="JR253" s="939"/>
      <c r="JS253" s="939"/>
      <c r="JT253" s="939"/>
      <c r="JU253" s="939"/>
      <c r="JV253" s="939"/>
      <c r="JW253" s="939"/>
      <c r="JX253" s="939"/>
      <c r="JY253" s="939"/>
      <c r="JZ253" s="939"/>
      <c r="KA253" s="939"/>
      <c r="KB253" s="939"/>
      <c r="KC253" s="939"/>
      <c r="KD253" s="939"/>
      <c r="KE253" s="939"/>
      <c r="KF253" s="939"/>
      <c r="KG253" s="939"/>
      <c r="KH253" s="939"/>
      <c r="KI253" s="939"/>
      <c r="KJ253" s="939"/>
      <c r="KK253" s="939"/>
      <c r="KL253" s="939"/>
      <c r="KM253" s="939"/>
      <c r="KN253" s="939"/>
      <c r="KO253" s="939"/>
      <c r="KP253" s="939"/>
      <c r="KQ253" s="939"/>
      <c r="KR253" s="939"/>
      <c r="KS253" s="939"/>
      <c r="KT253" s="939"/>
      <c r="KU253" s="939"/>
      <c r="KV253" s="939"/>
      <c r="KW253" s="939"/>
      <c r="KX253" s="939"/>
      <c r="KY253" s="939"/>
      <c r="KZ253" s="939"/>
      <c r="LA253" s="939"/>
      <c r="LB253" s="939"/>
      <c r="LC253" s="939"/>
      <c r="LD253" s="939"/>
      <c r="LE253" s="939"/>
      <c r="LF253" s="939"/>
      <c r="LG253" s="939"/>
      <c r="LH253" s="939"/>
      <c r="LI253" s="939"/>
      <c r="LJ253" s="939"/>
      <c r="LK253" s="939"/>
      <c r="LL253" s="939"/>
      <c r="LM253" s="939"/>
      <c r="LN253" s="939"/>
      <c r="LO253" s="939"/>
      <c r="LP253" s="939"/>
      <c r="LQ253" s="939"/>
      <c r="LR253" s="939"/>
      <c r="LS253" s="939"/>
      <c r="LT253" s="939"/>
      <c r="LU253" s="939"/>
      <c r="LV253" s="939"/>
      <c r="LW253" s="939"/>
      <c r="LX253" s="939"/>
      <c r="LY253" s="939"/>
      <c r="LZ253" s="939"/>
      <c r="MA253" s="939"/>
      <c r="MB253" s="939"/>
      <c r="MC253" s="939"/>
      <c r="MD253" s="939"/>
      <c r="ME253" s="939"/>
      <c r="MF253" s="939"/>
      <c r="MG253" s="939"/>
      <c r="MH253" s="939"/>
      <c r="MI253" s="939"/>
      <c r="MJ253" s="939"/>
      <c r="MK253" s="939"/>
      <c r="ML253" s="939"/>
      <c r="MM253" s="939"/>
      <c r="MN253" s="939"/>
      <c r="MO253" s="939"/>
      <c r="MP253" s="939"/>
      <c r="MQ253" s="939"/>
      <c r="MR253" s="939"/>
      <c r="MS253" s="939"/>
      <c r="MT253" s="939"/>
      <c r="MU253" s="939"/>
      <c r="MV253" s="939"/>
      <c r="MW253" s="939"/>
      <c r="MX253" s="939"/>
      <c r="MY253" s="939"/>
      <c r="MZ253" s="939"/>
      <c r="NA253" s="939"/>
      <c r="NB253" s="939"/>
      <c r="NC253" s="939"/>
      <c r="ND253" s="939"/>
      <c r="NE253" s="939"/>
      <c r="NF253" s="939"/>
      <c r="NG253" s="939"/>
      <c r="NH253" s="939"/>
      <c r="NI253" s="939"/>
      <c r="NJ253" s="939"/>
      <c r="NK253" s="939"/>
      <c r="NL253" s="939"/>
      <c r="NM253" s="939"/>
      <c r="NN253" s="939"/>
    </row>
    <row r="254" spans="1:378" s="958" customFormat="1" ht="18.5" hidden="1" outlineLevel="1">
      <c r="A254" s="987" t="str">
        <f t="shared" si="73"/>
        <v>12.4</v>
      </c>
      <c r="B254" s="940" t="s">
        <v>1545</v>
      </c>
      <c r="C254" s="1027"/>
      <c r="D254" s="941"/>
      <c r="E254" s="935"/>
      <c r="F254" s="959">
        <f t="shared" si="75"/>
        <v>46272</v>
      </c>
      <c r="G254" s="960">
        <f>IF(ISBLANK(F254)," - ",IF(H254=0,F254,WORKDAY.INTL(F254,H254,1,Data!$C$3:$C$57)))</f>
        <v>46274</v>
      </c>
      <c r="H254" s="936">
        <v>2</v>
      </c>
      <c r="I254" s="937">
        <v>0</v>
      </c>
      <c r="J254" s="937">
        <f t="shared" ca="1" si="74"/>
        <v>0</v>
      </c>
      <c r="K254" s="938"/>
      <c r="L254" s="955"/>
      <c r="M254" s="955"/>
      <c r="N254" s="968"/>
      <c r="O254" s="939"/>
      <c r="P254" s="939"/>
      <c r="Q254" s="939"/>
      <c r="R254" s="939"/>
      <c r="S254" s="939"/>
      <c r="T254" s="939"/>
      <c r="U254" s="939"/>
      <c r="V254" s="939"/>
      <c r="W254" s="939"/>
      <c r="X254" s="939"/>
      <c r="Y254" s="939"/>
      <c r="Z254" s="939"/>
      <c r="AA254" s="939"/>
      <c r="AB254" s="939"/>
      <c r="AC254" s="939"/>
      <c r="AD254" s="939"/>
      <c r="AE254" s="939"/>
      <c r="AF254" s="939"/>
      <c r="AG254" s="939"/>
      <c r="AH254" s="939"/>
      <c r="AI254" s="939"/>
      <c r="AJ254" s="939"/>
      <c r="AK254" s="939"/>
      <c r="AL254" s="939"/>
      <c r="AM254" s="939"/>
      <c r="AN254" s="939"/>
      <c r="AO254" s="939"/>
      <c r="AP254" s="939"/>
      <c r="AQ254" s="939"/>
      <c r="AR254" s="939"/>
      <c r="AS254" s="939"/>
      <c r="AT254" s="939"/>
      <c r="AU254" s="939"/>
      <c r="AV254" s="939"/>
      <c r="AW254" s="939"/>
      <c r="AX254" s="939"/>
      <c r="AY254" s="939"/>
      <c r="AZ254" s="939"/>
      <c r="BA254" s="939"/>
      <c r="BB254" s="939"/>
      <c r="BC254" s="939"/>
      <c r="BD254" s="939"/>
      <c r="BE254" s="939"/>
      <c r="BF254" s="939"/>
      <c r="BG254" s="939"/>
      <c r="BH254" s="939"/>
      <c r="BI254" s="939"/>
      <c r="BJ254" s="939"/>
      <c r="BK254" s="939"/>
      <c r="BL254" s="939"/>
      <c r="BM254" s="939"/>
      <c r="BN254" s="939"/>
      <c r="BO254" s="939"/>
      <c r="BP254" s="939"/>
      <c r="BQ254" s="939"/>
      <c r="BR254" s="939"/>
      <c r="BS254" s="939"/>
      <c r="BT254" s="939"/>
      <c r="BU254" s="939"/>
      <c r="BV254" s="939"/>
      <c r="BW254" s="939"/>
      <c r="BX254" s="939"/>
      <c r="BY254" s="939"/>
      <c r="BZ254" s="939"/>
      <c r="CA254" s="939"/>
      <c r="CB254" s="939"/>
      <c r="CC254" s="939"/>
      <c r="CD254" s="939"/>
      <c r="CE254" s="939"/>
      <c r="CF254" s="939"/>
      <c r="CG254" s="939"/>
      <c r="CH254" s="939"/>
      <c r="CI254" s="939"/>
      <c r="CJ254" s="939"/>
      <c r="CK254" s="939"/>
      <c r="CL254" s="939"/>
      <c r="CM254" s="939"/>
      <c r="CN254" s="939"/>
      <c r="CO254" s="939"/>
      <c r="CP254" s="939"/>
      <c r="CQ254" s="939"/>
      <c r="CR254" s="939"/>
      <c r="CS254" s="939"/>
      <c r="CT254" s="939"/>
      <c r="CU254" s="939"/>
      <c r="CV254" s="939"/>
      <c r="CW254" s="939"/>
      <c r="CX254" s="939"/>
      <c r="CY254" s="939"/>
      <c r="CZ254" s="939"/>
      <c r="DA254" s="939"/>
      <c r="DB254" s="939"/>
      <c r="DC254" s="939"/>
      <c r="DD254" s="939"/>
      <c r="DE254" s="939"/>
      <c r="DF254" s="939"/>
      <c r="DG254" s="939"/>
      <c r="DH254" s="939"/>
      <c r="DI254" s="939"/>
      <c r="DJ254" s="939"/>
      <c r="DK254" s="939"/>
      <c r="DL254" s="939"/>
      <c r="DM254" s="939"/>
      <c r="DN254" s="939"/>
      <c r="DO254" s="939"/>
      <c r="DP254" s="939"/>
      <c r="DQ254" s="939"/>
      <c r="DR254" s="939"/>
      <c r="DS254" s="939"/>
      <c r="DT254" s="939"/>
      <c r="DU254" s="939"/>
      <c r="DV254" s="939"/>
      <c r="DW254" s="939"/>
      <c r="DX254" s="939"/>
      <c r="DY254" s="939"/>
      <c r="DZ254" s="939"/>
      <c r="EA254" s="939"/>
      <c r="EB254" s="939"/>
      <c r="EC254" s="939"/>
      <c r="ED254" s="939"/>
      <c r="EE254" s="939"/>
      <c r="EF254" s="939"/>
      <c r="EG254" s="939"/>
      <c r="EH254" s="939"/>
      <c r="EI254" s="939"/>
      <c r="EJ254" s="939"/>
      <c r="EK254" s="939"/>
      <c r="EL254" s="939"/>
      <c r="EM254" s="939"/>
      <c r="EN254" s="939"/>
      <c r="EO254" s="939"/>
      <c r="EP254" s="939"/>
      <c r="EQ254" s="939"/>
      <c r="ER254" s="939"/>
      <c r="ES254" s="939"/>
      <c r="ET254" s="939"/>
      <c r="EU254" s="939"/>
      <c r="EV254" s="939"/>
      <c r="EW254" s="939"/>
      <c r="EX254" s="939"/>
      <c r="EY254" s="939"/>
      <c r="EZ254" s="939"/>
      <c r="FA254" s="939"/>
      <c r="FB254" s="939"/>
      <c r="FC254" s="939"/>
      <c r="FD254" s="939"/>
      <c r="FE254" s="939"/>
      <c r="FF254" s="939"/>
      <c r="FG254" s="939"/>
      <c r="FH254" s="939"/>
      <c r="FI254" s="939"/>
      <c r="FJ254" s="939"/>
      <c r="FK254" s="939"/>
      <c r="FL254" s="939"/>
      <c r="FM254" s="939"/>
      <c r="FN254" s="939"/>
      <c r="FO254" s="939"/>
      <c r="FP254" s="939"/>
      <c r="FQ254" s="939"/>
      <c r="FR254" s="939"/>
      <c r="FS254" s="939"/>
      <c r="FT254" s="939"/>
      <c r="FU254" s="939"/>
      <c r="FV254" s="939"/>
      <c r="FW254" s="939"/>
      <c r="FX254" s="939"/>
      <c r="FY254" s="939"/>
      <c r="FZ254" s="939"/>
      <c r="GA254" s="939"/>
      <c r="GB254" s="939"/>
      <c r="GC254" s="939"/>
      <c r="GD254" s="939"/>
      <c r="GE254" s="939"/>
      <c r="GF254" s="939"/>
      <c r="GG254" s="939"/>
      <c r="GH254" s="939"/>
      <c r="GI254" s="939"/>
      <c r="GJ254" s="939"/>
      <c r="GK254" s="939"/>
      <c r="GL254" s="939"/>
      <c r="GM254" s="939"/>
      <c r="GN254" s="939"/>
      <c r="GO254" s="939"/>
      <c r="GP254" s="939"/>
      <c r="GQ254" s="939"/>
      <c r="GR254" s="939"/>
      <c r="GS254" s="939"/>
      <c r="GT254" s="939"/>
      <c r="GU254" s="939"/>
      <c r="GV254" s="939"/>
      <c r="GW254" s="939"/>
      <c r="GX254" s="939"/>
      <c r="GY254" s="939"/>
      <c r="GZ254" s="939"/>
      <c r="HA254" s="939"/>
      <c r="HB254" s="939"/>
      <c r="HC254" s="939"/>
      <c r="HD254" s="939"/>
      <c r="HE254" s="939"/>
      <c r="HF254" s="939"/>
      <c r="HG254" s="939"/>
      <c r="HH254" s="939"/>
      <c r="HI254" s="939"/>
      <c r="HJ254" s="939"/>
      <c r="HK254" s="939"/>
      <c r="HL254" s="939"/>
      <c r="HM254" s="939"/>
      <c r="HN254" s="939"/>
      <c r="HO254" s="939"/>
      <c r="HP254" s="939"/>
      <c r="HQ254" s="939"/>
      <c r="HR254" s="939"/>
      <c r="HS254" s="939"/>
      <c r="HT254" s="939"/>
      <c r="HU254" s="939"/>
      <c r="HV254" s="939"/>
      <c r="HW254" s="939"/>
      <c r="HX254" s="939"/>
      <c r="HY254" s="939"/>
      <c r="HZ254" s="939"/>
      <c r="IA254" s="939"/>
      <c r="IB254" s="939"/>
      <c r="IC254" s="939"/>
      <c r="ID254" s="939"/>
      <c r="IE254" s="939"/>
      <c r="IF254" s="939"/>
      <c r="IG254" s="939"/>
      <c r="IH254" s="939"/>
      <c r="II254" s="939"/>
      <c r="IJ254" s="939"/>
      <c r="IK254" s="939"/>
      <c r="IL254" s="939"/>
      <c r="IM254" s="939"/>
      <c r="IN254" s="939"/>
      <c r="IO254" s="939"/>
      <c r="IP254" s="939"/>
      <c r="IQ254" s="939"/>
      <c r="IR254" s="939"/>
      <c r="IS254" s="939"/>
      <c r="IT254" s="939"/>
      <c r="IU254" s="939"/>
      <c r="IV254" s="939"/>
      <c r="IW254" s="939"/>
      <c r="IX254" s="939"/>
      <c r="IY254" s="939"/>
      <c r="IZ254" s="939"/>
      <c r="JA254" s="939"/>
      <c r="JB254" s="939"/>
      <c r="JC254" s="939"/>
      <c r="JD254" s="939"/>
      <c r="JE254" s="939"/>
      <c r="JF254" s="939"/>
      <c r="JG254" s="939"/>
      <c r="JH254" s="939"/>
      <c r="JI254" s="939"/>
      <c r="JJ254" s="939"/>
      <c r="JK254" s="939"/>
      <c r="JL254" s="939"/>
      <c r="JM254" s="939"/>
      <c r="JN254" s="939"/>
      <c r="JO254" s="939"/>
      <c r="JP254" s="939"/>
      <c r="JQ254" s="939"/>
      <c r="JR254" s="939"/>
      <c r="JS254" s="939"/>
      <c r="JT254" s="939"/>
      <c r="JU254" s="939"/>
      <c r="JV254" s="939"/>
      <c r="JW254" s="939"/>
      <c r="JX254" s="939"/>
      <c r="JY254" s="939"/>
      <c r="JZ254" s="939"/>
      <c r="KA254" s="939"/>
      <c r="KB254" s="939"/>
      <c r="KC254" s="939"/>
      <c r="KD254" s="939"/>
      <c r="KE254" s="939"/>
      <c r="KF254" s="939"/>
      <c r="KG254" s="939"/>
      <c r="KH254" s="939"/>
      <c r="KI254" s="939"/>
      <c r="KJ254" s="939"/>
      <c r="KK254" s="939"/>
      <c r="KL254" s="939"/>
      <c r="KM254" s="939"/>
      <c r="KN254" s="939"/>
      <c r="KO254" s="939"/>
      <c r="KP254" s="939"/>
      <c r="KQ254" s="939"/>
      <c r="KR254" s="939"/>
      <c r="KS254" s="939"/>
      <c r="KT254" s="939"/>
      <c r="KU254" s="939"/>
      <c r="KV254" s="939"/>
      <c r="KW254" s="939"/>
      <c r="KX254" s="939"/>
      <c r="KY254" s="939"/>
      <c r="KZ254" s="939"/>
      <c r="LA254" s="939"/>
      <c r="LB254" s="939"/>
      <c r="LC254" s="939"/>
      <c r="LD254" s="939"/>
      <c r="LE254" s="939"/>
      <c r="LF254" s="939"/>
      <c r="LG254" s="939"/>
      <c r="LH254" s="939"/>
      <c r="LI254" s="939"/>
      <c r="LJ254" s="939"/>
      <c r="LK254" s="939"/>
      <c r="LL254" s="939"/>
      <c r="LM254" s="939"/>
      <c r="LN254" s="939"/>
      <c r="LO254" s="939"/>
      <c r="LP254" s="939"/>
      <c r="LQ254" s="939"/>
      <c r="LR254" s="939"/>
      <c r="LS254" s="939"/>
      <c r="LT254" s="939"/>
      <c r="LU254" s="939"/>
      <c r="LV254" s="939"/>
      <c r="LW254" s="939"/>
      <c r="LX254" s="939"/>
      <c r="LY254" s="939"/>
      <c r="LZ254" s="939"/>
      <c r="MA254" s="939"/>
      <c r="MB254" s="939"/>
      <c r="MC254" s="939"/>
      <c r="MD254" s="939"/>
      <c r="ME254" s="939"/>
      <c r="MF254" s="939"/>
      <c r="MG254" s="939"/>
      <c r="MH254" s="939"/>
      <c r="MI254" s="939"/>
      <c r="MJ254" s="939"/>
      <c r="MK254" s="939"/>
      <c r="ML254" s="939"/>
      <c r="MM254" s="939"/>
      <c r="MN254" s="939"/>
      <c r="MO254" s="939"/>
      <c r="MP254" s="939"/>
      <c r="MQ254" s="939"/>
      <c r="MR254" s="939"/>
      <c r="MS254" s="939"/>
      <c r="MT254" s="939"/>
      <c r="MU254" s="939"/>
      <c r="MV254" s="939"/>
      <c r="MW254" s="939"/>
      <c r="MX254" s="939"/>
      <c r="MY254" s="939"/>
      <c r="MZ254" s="939"/>
      <c r="NA254" s="939"/>
      <c r="NB254" s="939"/>
      <c r="NC254" s="939"/>
      <c r="ND254" s="939"/>
      <c r="NE254" s="939"/>
      <c r="NF254" s="939"/>
      <c r="NG254" s="939"/>
      <c r="NH254" s="939"/>
      <c r="NI254" s="939"/>
      <c r="NJ254" s="939"/>
      <c r="NK254" s="939"/>
      <c r="NL254" s="939"/>
      <c r="NM254" s="939"/>
      <c r="NN254" s="939"/>
    </row>
    <row r="255" spans="1:378" s="958" customFormat="1" ht="18.5" hidden="1" outlineLevel="1">
      <c r="A255" s="987" t="str">
        <f t="shared" si="73"/>
        <v>12.5</v>
      </c>
      <c r="B255" s="940" t="s">
        <v>1546</v>
      </c>
      <c r="C255" s="1027"/>
      <c r="D255" s="941"/>
      <c r="E255" s="935"/>
      <c r="F255" s="959">
        <f t="shared" si="75"/>
        <v>46274</v>
      </c>
      <c r="G255" s="960">
        <f>IF(ISBLANK(F255)," - ",IF(H255=0,F255,WORKDAY.INTL(F255,H255,1,Data!$C$3:$C$57)))</f>
        <v>46276</v>
      </c>
      <c r="H255" s="936">
        <v>2</v>
      </c>
      <c r="I255" s="937">
        <v>0</v>
      </c>
      <c r="J255" s="937">
        <f t="shared" ca="1" si="74"/>
        <v>0</v>
      </c>
      <c r="K255" s="938"/>
      <c r="L255" s="955"/>
      <c r="M255" s="955"/>
      <c r="N255" s="968"/>
      <c r="O255" s="939"/>
      <c r="P255" s="939"/>
      <c r="Q255" s="939"/>
      <c r="R255" s="939"/>
      <c r="S255" s="939"/>
      <c r="T255" s="939"/>
      <c r="U255" s="939"/>
      <c r="V255" s="939"/>
      <c r="W255" s="939"/>
      <c r="X255" s="939"/>
      <c r="Y255" s="939"/>
      <c r="Z255" s="939"/>
      <c r="AA255" s="939"/>
      <c r="AB255" s="939"/>
      <c r="AC255" s="939"/>
      <c r="AD255" s="939"/>
      <c r="AE255" s="939"/>
      <c r="AF255" s="939"/>
      <c r="AG255" s="939"/>
      <c r="AH255" s="939"/>
      <c r="AI255" s="939"/>
      <c r="AJ255" s="939"/>
      <c r="AK255" s="939"/>
      <c r="AL255" s="939"/>
      <c r="AM255" s="939"/>
      <c r="AN255" s="939"/>
      <c r="AO255" s="939"/>
      <c r="AP255" s="939"/>
      <c r="AQ255" s="939"/>
      <c r="AR255" s="939"/>
      <c r="AS255" s="939"/>
      <c r="AT255" s="939"/>
      <c r="AU255" s="939"/>
      <c r="AV255" s="939"/>
      <c r="AW255" s="939"/>
      <c r="AX255" s="939"/>
      <c r="AY255" s="939"/>
      <c r="AZ255" s="939"/>
      <c r="BA255" s="939"/>
      <c r="BB255" s="939"/>
      <c r="BC255" s="939"/>
      <c r="BD255" s="939"/>
      <c r="BE255" s="939"/>
      <c r="BF255" s="939"/>
      <c r="BG255" s="939"/>
      <c r="BH255" s="939"/>
      <c r="BI255" s="939"/>
      <c r="BJ255" s="939"/>
      <c r="BK255" s="939"/>
      <c r="BL255" s="939"/>
      <c r="BM255" s="939"/>
      <c r="BN255" s="939"/>
      <c r="BO255" s="939"/>
      <c r="BP255" s="939"/>
      <c r="BQ255" s="939"/>
      <c r="BR255" s="939"/>
      <c r="BS255" s="939"/>
      <c r="BT255" s="939"/>
      <c r="BU255" s="939"/>
      <c r="BV255" s="939"/>
      <c r="BW255" s="939"/>
      <c r="BX255" s="939"/>
      <c r="BY255" s="939"/>
      <c r="BZ255" s="939"/>
      <c r="CA255" s="939"/>
      <c r="CB255" s="939"/>
      <c r="CC255" s="939"/>
      <c r="CD255" s="939"/>
      <c r="CE255" s="939"/>
      <c r="CF255" s="939"/>
      <c r="CG255" s="939"/>
      <c r="CH255" s="939"/>
      <c r="CI255" s="939"/>
      <c r="CJ255" s="939"/>
      <c r="CK255" s="939"/>
      <c r="CL255" s="939"/>
      <c r="CM255" s="939"/>
      <c r="CN255" s="939"/>
      <c r="CO255" s="939"/>
      <c r="CP255" s="939"/>
      <c r="CQ255" s="939"/>
      <c r="CR255" s="939"/>
      <c r="CS255" s="939"/>
      <c r="CT255" s="939"/>
      <c r="CU255" s="939"/>
      <c r="CV255" s="939"/>
      <c r="CW255" s="939"/>
      <c r="CX255" s="939"/>
      <c r="CY255" s="939"/>
      <c r="CZ255" s="939"/>
      <c r="DA255" s="939"/>
      <c r="DB255" s="939"/>
      <c r="DC255" s="939"/>
      <c r="DD255" s="939"/>
      <c r="DE255" s="939"/>
      <c r="DF255" s="939"/>
      <c r="DG255" s="939"/>
      <c r="DH255" s="939"/>
      <c r="DI255" s="939"/>
      <c r="DJ255" s="939"/>
      <c r="DK255" s="939"/>
      <c r="DL255" s="939"/>
      <c r="DM255" s="939"/>
      <c r="DN255" s="939"/>
      <c r="DO255" s="939"/>
      <c r="DP255" s="939"/>
      <c r="DQ255" s="939"/>
      <c r="DR255" s="939"/>
      <c r="DS255" s="939"/>
      <c r="DT255" s="939"/>
      <c r="DU255" s="939"/>
      <c r="DV255" s="939"/>
      <c r="DW255" s="939"/>
      <c r="DX255" s="939"/>
      <c r="DY255" s="939"/>
      <c r="DZ255" s="939"/>
      <c r="EA255" s="939"/>
      <c r="EB255" s="939"/>
      <c r="EC255" s="939"/>
      <c r="ED255" s="939"/>
      <c r="EE255" s="939"/>
      <c r="EF255" s="939"/>
      <c r="EG255" s="939"/>
      <c r="EH255" s="939"/>
      <c r="EI255" s="939"/>
      <c r="EJ255" s="939"/>
      <c r="EK255" s="939"/>
      <c r="EL255" s="939"/>
      <c r="EM255" s="939"/>
      <c r="EN255" s="939"/>
      <c r="EO255" s="939"/>
      <c r="EP255" s="939"/>
      <c r="EQ255" s="939"/>
      <c r="ER255" s="939"/>
      <c r="ES255" s="939"/>
      <c r="ET255" s="939"/>
      <c r="EU255" s="939"/>
      <c r="EV255" s="939"/>
      <c r="EW255" s="939"/>
      <c r="EX255" s="939"/>
      <c r="EY255" s="939"/>
      <c r="EZ255" s="939"/>
      <c r="FA255" s="939"/>
      <c r="FB255" s="939"/>
      <c r="FC255" s="939"/>
      <c r="FD255" s="939"/>
      <c r="FE255" s="939"/>
      <c r="FF255" s="939"/>
      <c r="FG255" s="939"/>
      <c r="FH255" s="939"/>
      <c r="FI255" s="939"/>
      <c r="FJ255" s="939"/>
      <c r="FK255" s="939"/>
      <c r="FL255" s="939"/>
      <c r="FM255" s="939"/>
      <c r="FN255" s="939"/>
      <c r="FO255" s="939"/>
      <c r="FP255" s="939"/>
      <c r="FQ255" s="939"/>
      <c r="FR255" s="939"/>
      <c r="FS255" s="939"/>
      <c r="FT255" s="939"/>
      <c r="FU255" s="939"/>
      <c r="FV255" s="939"/>
      <c r="FW255" s="939"/>
      <c r="FX255" s="939"/>
      <c r="FY255" s="939"/>
      <c r="FZ255" s="939"/>
      <c r="GA255" s="939"/>
      <c r="GB255" s="939"/>
      <c r="GC255" s="939"/>
      <c r="GD255" s="939"/>
      <c r="GE255" s="939"/>
      <c r="GF255" s="939"/>
      <c r="GG255" s="939"/>
      <c r="GH255" s="939"/>
      <c r="GI255" s="939"/>
      <c r="GJ255" s="939"/>
      <c r="GK255" s="939"/>
      <c r="GL255" s="939"/>
      <c r="GM255" s="939"/>
      <c r="GN255" s="939"/>
      <c r="GO255" s="939"/>
      <c r="GP255" s="939"/>
      <c r="GQ255" s="939"/>
      <c r="GR255" s="939"/>
      <c r="GS255" s="939"/>
      <c r="GT255" s="939"/>
      <c r="GU255" s="939"/>
      <c r="GV255" s="939"/>
      <c r="GW255" s="939"/>
      <c r="GX255" s="939"/>
      <c r="GY255" s="939"/>
      <c r="GZ255" s="939"/>
      <c r="HA255" s="939"/>
      <c r="HB255" s="939"/>
      <c r="HC255" s="939"/>
      <c r="HD255" s="939"/>
      <c r="HE255" s="939"/>
      <c r="HF255" s="939"/>
      <c r="HG255" s="939"/>
      <c r="HH255" s="939"/>
      <c r="HI255" s="939"/>
      <c r="HJ255" s="939"/>
      <c r="HK255" s="939"/>
      <c r="HL255" s="939"/>
      <c r="HM255" s="939"/>
      <c r="HN255" s="939"/>
      <c r="HO255" s="939"/>
      <c r="HP255" s="939"/>
      <c r="HQ255" s="939"/>
      <c r="HR255" s="939"/>
      <c r="HS255" s="939"/>
      <c r="HT255" s="939"/>
      <c r="HU255" s="939"/>
      <c r="HV255" s="939"/>
      <c r="HW255" s="939"/>
      <c r="HX255" s="939"/>
      <c r="HY255" s="939"/>
      <c r="HZ255" s="939"/>
      <c r="IA255" s="939"/>
      <c r="IB255" s="939"/>
      <c r="IC255" s="939"/>
      <c r="ID255" s="939"/>
      <c r="IE255" s="939"/>
      <c r="IF255" s="939"/>
      <c r="IG255" s="939"/>
      <c r="IH255" s="939"/>
      <c r="II255" s="939"/>
      <c r="IJ255" s="939"/>
      <c r="IK255" s="939"/>
      <c r="IL255" s="939"/>
      <c r="IM255" s="939"/>
      <c r="IN255" s="939"/>
      <c r="IO255" s="939"/>
      <c r="IP255" s="939"/>
      <c r="IQ255" s="939"/>
      <c r="IR255" s="939"/>
      <c r="IS255" s="939"/>
      <c r="IT255" s="939"/>
      <c r="IU255" s="939"/>
      <c r="IV255" s="939"/>
      <c r="IW255" s="939"/>
      <c r="IX255" s="939"/>
      <c r="IY255" s="939"/>
      <c r="IZ255" s="939"/>
      <c r="JA255" s="939"/>
      <c r="JB255" s="939"/>
      <c r="JC255" s="939"/>
      <c r="JD255" s="939"/>
      <c r="JE255" s="939"/>
      <c r="JF255" s="939"/>
      <c r="JG255" s="939"/>
      <c r="JH255" s="939"/>
      <c r="JI255" s="939"/>
      <c r="JJ255" s="939"/>
      <c r="JK255" s="939"/>
      <c r="JL255" s="939"/>
      <c r="JM255" s="939"/>
      <c r="JN255" s="939"/>
      <c r="JO255" s="939"/>
      <c r="JP255" s="939"/>
      <c r="JQ255" s="939"/>
      <c r="JR255" s="939"/>
      <c r="JS255" s="939"/>
      <c r="JT255" s="939"/>
      <c r="JU255" s="939"/>
      <c r="JV255" s="939"/>
      <c r="JW255" s="939"/>
      <c r="JX255" s="939"/>
      <c r="JY255" s="939"/>
      <c r="JZ255" s="939"/>
      <c r="KA255" s="939"/>
      <c r="KB255" s="939"/>
      <c r="KC255" s="939"/>
      <c r="KD255" s="939"/>
      <c r="KE255" s="939"/>
      <c r="KF255" s="939"/>
      <c r="KG255" s="939"/>
      <c r="KH255" s="939"/>
      <c r="KI255" s="939"/>
      <c r="KJ255" s="939"/>
      <c r="KK255" s="939"/>
      <c r="KL255" s="939"/>
      <c r="KM255" s="939"/>
      <c r="KN255" s="939"/>
      <c r="KO255" s="939"/>
      <c r="KP255" s="939"/>
      <c r="KQ255" s="939"/>
      <c r="KR255" s="939"/>
      <c r="KS255" s="939"/>
      <c r="KT255" s="939"/>
      <c r="KU255" s="939"/>
      <c r="KV255" s="939"/>
      <c r="KW255" s="939"/>
      <c r="KX255" s="939"/>
      <c r="KY255" s="939"/>
      <c r="KZ255" s="939"/>
      <c r="LA255" s="939"/>
      <c r="LB255" s="939"/>
      <c r="LC255" s="939"/>
      <c r="LD255" s="939"/>
      <c r="LE255" s="939"/>
      <c r="LF255" s="939"/>
      <c r="LG255" s="939"/>
      <c r="LH255" s="939"/>
      <c r="LI255" s="939"/>
      <c r="LJ255" s="939"/>
      <c r="LK255" s="939"/>
      <c r="LL255" s="939"/>
      <c r="LM255" s="939"/>
      <c r="LN255" s="939"/>
      <c r="LO255" s="939"/>
      <c r="LP255" s="939"/>
      <c r="LQ255" s="939"/>
      <c r="LR255" s="939"/>
      <c r="LS255" s="939"/>
      <c r="LT255" s="939"/>
      <c r="LU255" s="939"/>
      <c r="LV255" s="939"/>
      <c r="LW255" s="939"/>
      <c r="LX255" s="939"/>
      <c r="LY255" s="939"/>
      <c r="LZ255" s="939"/>
      <c r="MA255" s="939"/>
      <c r="MB255" s="939"/>
      <c r="MC255" s="939"/>
      <c r="MD255" s="939"/>
      <c r="ME255" s="939"/>
      <c r="MF255" s="939"/>
      <c r="MG255" s="939"/>
      <c r="MH255" s="939"/>
      <c r="MI255" s="939"/>
      <c r="MJ255" s="939"/>
      <c r="MK255" s="939"/>
      <c r="ML255" s="939"/>
      <c r="MM255" s="939"/>
      <c r="MN255" s="939"/>
      <c r="MO255" s="939"/>
      <c r="MP255" s="939"/>
      <c r="MQ255" s="939"/>
      <c r="MR255" s="939"/>
      <c r="MS255" s="939"/>
      <c r="MT255" s="939"/>
      <c r="MU255" s="939"/>
      <c r="MV255" s="939"/>
      <c r="MW255" s="939"/>
      <c r="MX255" s="939"/>
      <c r="MY255" s="939"/>
      <c r="MZ255" s="939"/>
      <c r="NA255" s="939"/>
      <c r="NB255" s="939"/>
      <c r="NC255" s="939"/>
      <c r="ND255" s="939"/>
      <c r="NE255" s="939"/>
      <c r="NF255" s="939"/>
      <c r="NG255" s="939"/>
      <c r="NH255" s="939"/>
      <c r="NI255" s="939"/>
      <c r="NJ255" s="939"/>
      <c r="NK255" s="939"/>
      <c r="NL255" s="939"/>
      <c r="NM255" s="939"/>
      <c r="NN255" s="939"/>
    </row>
    <row r="256" spans="1:378" s="958" customFormat="1" ht="18.5" hidden="1" outlineLevel="1">
      <c r="A256" s="987" t="str">
        <f t="shared" si="73"/>
        <v>12.6</v>
      </c>
      <c r="B256" s="940" t="s">
        <v>1548</v>
      </c>
      <c r="C256" s="1027"/>
      <c r="D256" s="941"/>
      <c r="E256" s="935"/>
      <c r="F256" s="959">
        <f t="shared" si="75"/>
        <v>46276</v>
      </c>
      <c r="G256" s="960">
        <f>IF(ISBLANK(F256)," - ",IF(H256=0,F256,WORKDAY.INTL(F256,H256,1,Data!$C$3:$C$57)))</f>
        <v>46293</v>
      </c>
      <c r="H256" s="936">
        <v>10</v>
      </c>
      <c r="I256" s="937">
        <v>0</v>
      </c>
      <c r="J256" s="937">
        <f t="shared" ca="1" si="74"/>
        <v>0</v>
      </c>
      <c r="K256" s="938"/>
      <c r="L256" s="955"/>
      <c r="M256" s="955"/>
      <c r="N256" s="968"/>
      <c r="O256" s="939"/>
      <c r="P256" s="939"/>
      <c r="Q256" s="939"/>
      <c r="R256" s="939"/>
      <c r="S256" s="939"/>
      <c r="T256" s="939"/>
      <c r="U256" s="939"/>
      <c r="V256" s="939"/>
      <c r="W256" s="939"/>
      <c r="X256" s="939"/>
      <c r="Y256" s="939"/>
      <c r="Z256" s="939"/>
      <c r="AA256" s="939"/>
      <c r="AB256" s="939"/>
      <c r="AC256" s="939"/>
      <c r="AD256" s="939"/>
      <c r="AE256" s="939"/>
      <c r="AF256" s="939"/>
      <c r="AG256" s="939"/>
      <c r="AH256" s="939"/>
      <c r="AI256" s="939"/>
      <c r="AJ256" s="939"/>
      <c r="AK256" s="939"/>
      <c r="AL256" s="939"/>
      <c r="AM256" s="939"/>
      <c r="AN256" s="939"/>
      <c r="AO256" s="939"/>
      <c r="AP256" s="939"/>
      <c r="AQ256" s="939"/>
      <c r="AR256" s="939"/>
      <c r="AS256" s="939"/>
      <c r="AT256" s="939"/>
      <c r="AU256" s="939"/>
      <c r="AV256" s="939"/>
      <c r="AW256" s="939"/>
      <c r="AX256" s="939"/>
      <c r="AY256" s="939"/>
      <c r="AZ256" s="939"/>
      <c r="BA256" s="939"/>
      <c r="BB256" s="939"/>
      <c r="BC256" s="939"/>
      <c r="BD256" s="939"/>
      <c r="BE256" s="939"/>
      <c r="BF256" s="939"/>
      <c r="BG256" s="939"/>
      <c r="BH256" s="939"/>
      <c r="BI256" s="939"/>
      <c r="BJ256" s="939"/>
      <c r="BK256" s="939"/>
      <c r="BL256" s="939"/>
      <c r="BM256" s="939"/>
      <c r="BN256" s="939"/>
      <c r="BO256" s="939"/>
      <c r="BP256" s="939"/>
      <c r="BQ256" s="939"/>
      <c r="BR256" s="939"/>
      <c r="BS256" s="939"/>
      <c r="BT256" s="939"/>
      <c r="BU256" s="939"/>
      <c r="BV256" s="939"/>
      <c r="BW256" s="939"/>
      <c r="BX256" s="939"/>
      <c r="BY256" s="939"/>
      <c r="BZ256" s="939"/>
      <c r="CA256" s="939"/>
      <c r="CB256" s="939"/>
      <c r="CC256" s="939"/>
      <c r="CD256" s="939"/>
      <c r="CE256" s="939"/>
      <c r="CF256" s="939"/>
      <c r="CG256" s="939"/>
      <c r="CH256" s="939"/>
      <c r="CI256" s="939"/>
      <c r="CJ256" s="939"/>
      <c r="CK256" s="939"/>
      <c r="CL256" s="939"/>
      <c r="CM256" s="939"/>
      <c r="CN256" s="939"/>
      <c r="CO256" s="939"/>
      <c r="CP256" s="939"/>
      <c r="CQ256" s="939"/>
      <c r="CR256" s="939"/>
      <c r="CS256" s="939"/>
      <c r="CT256" s="939"/>
      <c r="CU256" s="939"/>
      <c r="CV256" s="939"/>
      <c r="CW256" s="939"/>
      <c r="CX256" s="939"/>
      <c r="CY256" s="939"/>
      <c r="CZ256" s="939"/>
      <c r="DA256" s="939"/>
      <c r="DB256" s="939"/>
      <c r="DC256" s="939"/>
      <c r="DD256" s="939"/>
      <c r="DE256" s="939"/>
      <c r="DF256" s="939"/>
      <c r="DG256" s="939"/>
      <c r="DH256" s="939"/>
      <c r="DI256" s="939"/>
      <c r="DJ256" s="939"/>
      <c r="DK256" s="939"/>
      <c r="DL256" s="939"/>
      <c r="DM256" s="939"/>
      <c r="DN256" s="939"/>
      <c r="DO256" s="939"/>
      <c r="DP256" s="939"/>
      <c r="DQ256" s="939"/>
      <c r="DR256" s="939"/>
      <c r="DS256" s="939"/>
      <c r="DT256" s="939"/>
      <c r="DU256" s="939"/>
      <c r="DV256" s="939"/>
      <c r="DW256" s="939"/>
      <c r="DX256" s="939"/>
      <c r="DY256" s="939"/>
      <c r="DZ256" s="939"/>
      <c r="EA256" s="939"/>
      <c r="EB256" s="939"/>
      <c r="EC256" s="939"/>
      <c r="ED256" s="939"/>
      <c r="EE256" s="939"/>
      <c r="EF256" s="939"/>
      <c r="EG256" s="939"/>
      <c r="EH256" s="939"/>
      <c r="EI256" s="939"/>
      <c r="EJ256" s="939"/>
      <c r="EK256" s="939"/>
      <c r="EL256" s="939"/>
      <c r="EM256" s="939"/>
      <c r="EN256" s="939"/>
      <c r="EO256" s="939"/>
      <c r="EP256" s="939"/>
      <c r="EQ256" s="939"/>
      <c r="ER256" s="939"/>
      <c r="ES256" s="939"/>
      <c r="ET256" s="939"/>
      <c r="EU256" s="939"/>
      <c r="EV256" s="939"/>
      <c r="EW256" s="939"/>
      <c r="EX256" s="939"/>
      <c r="EY256" s="939"/>
      <c r="EZ256" s="939"/>
      <c r="FA256" s="939"/>
      <c r="FB256" s="939"/>
      <c r="FC256" s="939"/>
      <c r="FD256" s="939"/>
      <c r="FE256" s="939"/>
      <c r="FF256" s="939"/>
      <c r="FG256" s="939"/>
      <c r="FH256" s="939"/>
      <c r="FI256" s="939"/>
      <c r="FJ256" s="939"/>
      <c r="FK256" s="939"/>
      <c r="FL256" s="939"/>
      <c r="FM256" s="939"/>
      <c r="FN256" s="939"/>
      <c r="FO256" s="939"/>
      <c r="FP256" s="939"/>
      <c r="FQ256" s="939"/>
      <c r="FR256" s="939"/>
      <c r="FS256" s="939"/>
      <c r="FT256" s="939"/>
      <c r="FU256" s="939"/>
      <c r="FV256" s="939"/>
      <c r="FW256" s="939"/>
      <c r="FX256" s="939"/>
      <c r="FY256" s="939"/>
      <c r="FZ256" s="939"/>
      <c r="GA256" s="939"/>
      <c r="GB256" s="939"/>
      <c r="GC256" s="939"/>
      <c r="GD256" s="939"/>
      <c r="GE256" s="939"/>
      <c r="GF256" s="939"/>
      <c r="GG256" s="939"/>
      <c r="GH256" s="939"/>
      <c r="GI256" s="939"/>
      <c r="GJ256" s="939"/>
      <c r="GK256" s="939"/>
      <c r="GL256" s="939"/>
      <c r="GM256" s="939"/>
      <c r="GN256" s="939"/>
      <c r="GO256" s="939"/>
      <c r="GP256" s="939"/>
      <c r="GQ256" s="939"/>
      <c r="GR256" s="939"/>
      <c r="GS256" s="939"/>
      <c r="GT256" s="939"/>
      <c r="GU256" s="939"/>
      <c r="GV256" s="939"/>
      <c r="GW256" s="939"/>
      <c r="GX256" s="939"/>
      <c r="GY256" s="939"/>
      <c r="GZ256" s="939"/>
      <c r="HA256" s="939"/>
      <c r="HB256" s="939"/>
      <c r="HC256" s="939"/>
      <c r="HD256" s="939"/>
      <c r="HE256" s="939"/>
      <c r="HF256" s="939"/>
      <c r="HG256" s="939"/>
      <c r="HH256" s="939"/>
      <c r="HI256" s="939"/>
      <c r="HJ256" s="939"/>
      <c r="HK256" s="939"/>
      <c r="HL256" s="939"/>
      <c r="HM256" s="939"/>
      <c r="HN256" s="939"/>
      <c r="HO256" s="939"/>
      <c r="HP256" s="939"/>
      <c r="HQ256" s="939"/>
      <c r="HR256" s="939"/>
      <c r="HS256" s="939"/>
      <c r="HT256" s="939"/>
      <c r="HU256" s="939"/>
      <c r="HV256" s="939"/>
      <c r="HW256" s="939"/>
      <c r="HX256" s="939"/>
      <c r="HY256" s="939"/>
      <c r="HZ256" s="939"/>
      <c r="IA256" s="939"/>
      <c r="IB256" s="939"/>
      <c r="IC256" s="939"/>
      <c r="ID256" s="939"/>
      <c r="IE256" s="939"/>
      <c r="IF256" s="939"/>
      <c r="IG256" s="939"/>
      <c r="IH256" s="939"/>
      <c r="II256" s="939"/>
      <c r="IJ256" s="939"/>
      <c r="IK256" s="939"/>
      <c r="IL256" s="939"/>
      <c r="IM256" s="939"/>
      <c r="IN256" s="939"/>
      <c r="IO256" s="939"/>
      <c r="IP256" s="939"/>
      <c r="IQ256" s="939"/>
      <c r="IR256" s="939"/>
      <c r="IS256" s="939"/>
      <c r="IT256" s="939"/>
      <c r="IU256" s="939"/>
      <c r="IV256" s="939"/>
      <c r="IW256" s="939"/>
      <c r="IX256" s="939"/>
      <c r="IY256" s="939"/>
      <c r="IZ256" s="939"/>
      <c r="JA256" s="939"/>
      <c r="JB256" s="939"/>
      <c r="JC256" s="939"/>
      <c r="JD256" s="939"/>
      <c r="JE256" s="939"/>
      <c r="JF256" s="939"/>
      <c r="JG256" s="939"/>
      <c r="JH256" s="939"/>
      <c r="JI256" s="939"/>
      <c r="JJ256" s="939"/>
      <c r="JK256" s="939"/>
      <c r="JL256" s="939"/>
      <c r="JM256" s="939"/>
      <c r="JN256" s="939"/>
      <c r="JO256" s="939"/>
      <c r="JP256" s="939"/>
      <c r="JQ256" s="939"/>
      <c r="JR256" s="939"/>
      <c r="JS256" s="939"/>
      <c r="JT256" s="939"/>
      <c r="JU256" s="939"/>
      <c r="JV256" s="939"/>
      <c r="JW256" s="939"/>
      <c r="JX256" s="939"/>
      <c r="JY256" s="939"/>
      <c r="JZ256" s="939"/>
      <c r="KA256" s="939"/>
      <c r="KB256" s="939"/>
      <c r="KC256" s="939"/>
      <c r="KD256" s="939"/>
      <c r="KE256" s="939"/>
      <c r="KF256" s="939"/>
      <c r="KG256" s="939"/>
      <c r="KH256" s="939"/>
      <c r="KI256" s="939"/>
      <c r="KJ256" s="939"/>
      <c r="KK256" s="939"/>
      <c r="KL256" s="939"/>
      <c r="KM256" s="939"/>
      <c r="KN256" s="939"/>
      <c r="KO256" s="939"/>
      <c r="KP256" s="939"/>
      <c r="KQ256" s="939"/>
      <c r="KR256" s="939"/>
      <c r="KS256" s="939"/>
      <c r="KT256" s="939"/>
      <c r="KU256" s="939"/>
      <c r="KV256" s="939"/>
      <c r="KW256" s="939"/>
      <c r="KX256" s="939"/>
      <c r="KY256" s="939"/>
      <c r="KZ256" s="939"/>
      <c r="LA256" s="939"/>
      <c r="LB256" s="939"/>
      <c r="LC256" s="939"/>
      <c r="LD256" s="939"/>
      <c r="LE256" s="939"/>
      <c r="LF256" s="939"/>
      <c r="LG256" s="939"/>
      <c r="LH256" s="939"/>
      <c r="LI256" s="939"/>
      <c r="LJ256" s="939"/>
      <c r="LK256" s="939"/>
      <c r="LL256" s="939"/>
      <c r="LM256" s="939"/>
      <c r="LN256" s="939"/>
      <c r="LO256" s="939"/>
      <c r="LP256" s="939"/>
      <c r="LQ256" s="939"/>
      <c r="LR256" s="939"/>
      <c r="LS256" s="939"/>
      <c r="LT256" s="939"/>
      <c r="LU256" s="939"/>
      <c r="LV256" s="939"/>
      <c r="LW256" s="939"/>
      <c r="LX256" s="939"/>
      <c r="LY256" s="939"/>
      <c r="LZ256" s="939"/>
      <c r="MA256" s="939"/>
      <c r="MB256" s="939"/>
      <c r="MC256" s="939"/>
      <c r="MD256" s="939"/>
      <c r="ME256" s="939"/>
      <c r="MF256" s="939"/>
      <c r="MG256" s="939"/>
      <c r="MH256" s="939"/>
      <c r="MI256" s="939"/>
      <c r="MJ256" s="939"/>
      <c r="MK256" s="939"/>
      <c r="ML256" s="939"/>
      <c r="MM256" s="939"/>
      <c r="MN256" s="939"/>
      <c r="MO256" s="939"/>
      <c r="MP256" s="939"/>
      <c r="MQ256" s="939"/>
      <c r="MR256" s="939"/>
      <c r="MS256" s="939"/>
      <c r="MT256" s="939"/>
      <c r="MU256" s="939"/>
      <c r="MV256" s="939"/>
      <c r="MW256" s="939"/>
      <c r="MX256" s="939"/>
      <c r="MY256" s="939"/>
      <c r="MZ256" s="939"/>
      <c r="NA256" s="939"/>
      <c r="NB256" s="939"/>
      <c r="NC256" s="939"/>
      <c r="ND256" s="939"/>
      <c r="NE256" s="939"/>
      <c r="NF256" s="939"/>
      <c r="NG256" s="939"/>
      <c r="NH256" s="939"/>
      <c r="NI256" s="939"/>
      <c r="NJ256" s="939"/>
      <c r="NK256" s="939"/>
      <c r="NL256" s="939"/>
      <c r="NM256" s="939"/>
      <c r="NN256" s="939"/>
    </row>
    <row r="257" spans="1:378" s="958" customFormat="1" ht="18.5" hidden="1" outlineLevel="1">
      <c r="A257" s="987" t="str">
        <f t="shared" si="73"/>
        <v>12.7</v>
      </c>
      <c r="B257" s="940" t="s">
        <v>1549</v>
      </c>
      <c r="C257" s="1027"/>
      <c r="D257" s="941"/>
      <c r="E257" s="935"/>
      <c r="F257" s="959">
        <f t="shared" si="75"/>
        <v>46293</v>
      </c>
      <c r="G257" s="960">
        <f>IF(ISBLANK(F257)," - ",IF(H257=0,F257,WORKDAY.INTL(F257,H257,1,Data!$C$3:$C$57)))</f>
        <v>46294</v>
      </c>
      <c r="H257" s="936">
        <v>1</v>
      </c>
      <c r="I257" s="937">
        <v>0</v>
      </c>
      <c r="J257" s="937">
        <f t="shared" ca="1" si="74"/>
        <v>0</v>
      </c>
      <c r="K257" s="938"/>
      <c r="L257" s="955"/>
      <c r="M257" s="955"/>
      <c r="N257" s="968"/>
      <c r="O257" s="939"/>
      <c r="P257" s="939"/>
      <c r="Q257" s="939"/>
      <c r="R257" s="939"/>
      <c r="S257" s="939"/>
      <c r="T257" s="939"/>
      <c r="U257" s="939"/>
      <c r="V257" s="939"/>
      <c r="W257" s="939"/>
      <c r="X257" s="939"/>
      <c r="Y257" s="939"/>
      <c r="Z257" s="939"/>
      <c r="AA257" s="939"/>
      <c r="AB257" s="939"/>
      <c r="AC257" s="939"/>
      <c r="AD257" s="939"/>
      <c r="AE257" s="939"/>
      <c r="AF257" s="939"/>
      <c r="AG257" s="939"/>
      <c r="AH257" s="939"/>
      <c r="AI257" s="939"/>
      <c r="AJ257" s="939"/>
      <c r="AK257" s="939"/>
      <c r="AL257" s="939"/>
      <c r="AM257" s="939"/>
      <c r="AN257" s="939"/>
      <c r="AO257" s="939"/>
      <c r="AP257" s="939"/>
      <c r="AQ257" s="939"/>
      <c r="AR257" s="939"/>
      <c r="AS257" s="939"/>
      <c r="AT257" s="939"/>
      <c r="AU257" s="939"/>
      <c r="AV257" s="939"/>
      <c r="AW257" s="939"/>
      <c r="AX257" s="939"/>
      <c r="AY257" s="939"/>
      <c r="AZ257" s="939"/>
      <c r="BA257" s="939"/>
      <c r="BB257" s="939"/>
      <c r="BC257" s="939"/>
      <c r="BD257" s="939"/>
      <c r="BE257" s="939"/>
      <c r="BF257" s="939"/>
      <c r="BG257" s="939"/>
      <c r="BH257" s="939"/>
      <c r="BI257" s="939"/>
      <c r="BJ257" s="939"/>
      <c r="BK257" s="939"/>
      <c r="BL257" s="939"/>
      <c r="BM257" s="939"/>
      <c r="BN257" s="939"/>
      <c r="BO257" s="939"/>
      <c r="BP257" s="939"/>
      <c r="BQ257" s="939"/>
      <c r="BR257" s="939"/>
      <c r="BS257" s="939"/>
      <c r="BT257" s="939"/>
      <c r="BU257" s="939"/>
      <c r="BV257" s="939"/>
      <c r="BW257" s="939"/>
      <c r="BX257" s="939"/>
      <c r="BY257" s="939"/>
      <c r="BZ257" s="939"/>
      <c r="CA257" s="939"/>
      <c r="CB257" s="939"/>
      <c r="CC257" s="939"/>
      <c r="CD257" s="939"/>
      <c r="CE257" s="939"/>
      <c r="CF257" s="939"/>
      <c r="CG257" s="939"/>
      <c r="CH257" s="939"/>
      <c r="CI257" s="939"/>
      <c r="CJ257" s="939"/>
      <c r="CK257" s="939"/>
      <c r="CL257" s="939"/>
      <c r="CM257" s="939"/>
      <c r="CN257" s="939"/>
      <c r="CO257" s="939"/>
      <c r="CP257" s="939"/>
      <c r="CQ257" s="939"/>
      <c r="CR257" s="939"/>
      <c r="CS257" s="939"/>
      <c r="CT257" s="939"/>
      <c r="CU257" s="939"/>
      <c r="CV257" s="939"/>
      <c r="CW257" s="939"/>
      <c r="CX257" s="939"/>
      <c r="CY257" s="939"/>
      <c r="CZ257" s="939"/>
      <c r="DA257" s="939"/>
      <c r="DB257" s="939"/>
      <c r="DC257" s="939"/>
      <c r="DD257" s="939"/>
      <c r="DE257" s="939"/>
      <c r="DF257" s="939"/>
      <c r="DG257" s="939"/>
      <c r="DH257" s="939"/>
      <c r="DI257" s="939"/>
      <c r="DJ257" s="939"/>
      <c r="DK257" s="939"/>
      <c r="DL257" s="939"/>
      <c r="DM257" s="939"/>
      <c r="DN257" s="939"/>
      <c r="DO257" s="939"/>
      <c r="DP257" s="939"/>
      <c r="DQ257" s="939"/>
      <c r="DR257" s="939"/>
      <c r="DS257" s="939"/>
      <c r="DT257" s="939"/>
      <c r="DU257" s="939"/>
      <c r="DV257" s="939"/>
      <c r="DW257" s="939"/>
      <c r="DX257" s="939"/>
      <c r="DY257" s="939"/>
      <c r="DZ257" s="939"/>
      <c r="EA257" s="939"/>
      <c r="EB257" s="939"/>
      <c r="EC257" s="939"/>
      <c r="ED257" s="939"/>
      <c r="EE257" s="939"/>
      <c r="EF257" s="939"/>
      <c r="EG257" s="939"/>
      <c r="EH257" s="939"/>
      <c r="EI257" s="939"/>
      <c r="EJ257" s="939"/>
      <c r="EK257" s="939"/>
      <c r="EL257" s="939"/>
      <c r="EM257" s="939"/>
      <c r="EN257" s="939"/>
      <c r="EO257" s="939"/>
      <c r="EP257" s="939"/>
      <c r="EQ257" s="939"/>
      <c r="ER257" s="939"/>
      <c r="ES257" s="939"/>
      <c r="ET257" s="939"/>
      <c r="EU257" s="939"/>
      <c r="EV257" s="939"/>
      <c r="EW257" s="939"/>
      <c r="EX257" s="939"/>
      <c r="EY257" s="939"/>
      <c r="EZ257" s="939"/>
      <c r="FA257" s="939"/>
      <c r="FB257" s="939"/>
      <c r="FC257" s="939"/>
      <c r="FD257" s="939"/>
      <c r="FE257" s="939"/>
      <c r="FF257" s="939"/>
      <c r="FG257" s="939"/>
      <c r="FH257" s="939"/>
      <c r="FI257" s="939"/>
      <c r="FJ257" s="939"/>
      <c r="FK257" s="939"/>
      <c r="FL257" s="939"/>
      <c r="FM257" s="939"/>
      <c r="FN257" s="939"/>
      <c r="FO257" s="939"/>
      <c r="FP257" s="939"/>
      <c r="FQ257" s="939"/>
      <c r="FR257" s="939"/>
      <c r="FS257" s="939"/>
      <c r="FT257" s="939"/>
      <c r="FU257" s="939"/>
      <c r="FV257" s="939"/>
      <c r="FW257" s="939"/>
      <c r="FX257" s="939"/>
      <c r="FY257" s="939"/>
      <c r="FZ257" s="939"/>
      <c r="GA257" s="939"/>
      <c r="GB257" s="939"/>
      <c r="GC257" s="939"/>
      <c r="GD257" s="939"/>
      <c r="GE257" s="939"/>
      <c r="GF257" s="939"/>
      <c r="GG257" s="939"/>
      <c r="GH257" s="939"/>
      <c r="GI257" s="939"/>
      <c r="GJ257" s="939"/>
      <c r="GK257" s="939"/>
      <c r="GL257" s="939"/>
      <c r="GM257" s="939"/>
      <c r="GN257" s="939"/>
      <c r="GO257" s="939"/>
      <c r="GP257" s="939"/>
      <c r="GQ257" s="939"/>
      <c r="GR257" s="939"/>
      <c r="GS257" s="939"/>
      <c r="GT257" s="939"/>
      <c r="GU257" s="939"/>
      <c r="GV257" s="939"/>
      <c r="GW257" s="939"/>
      <c r="GX257" s="939"/>
      <c r="GY257" s="939"/>
      <c r="GZ257" s="939"/>
      <c r="HA257" s="939"/>
      <c r="HB257" s="939"/>
      <c r="HC257" s="939"/>
      <c r="HD257" s="939"/>
      <c r="HE257" s="939"/>
      <c r="HF257" s="939"/>
      <c r="HG257" s="939"/>
      <c r="HH257" s="939"/>
      <c r="HI257" s="939"/>
      <c r="HJ257" s="939"/>
      <c r="HK257" s="939"/>
      <c r="HL257" s="939"/>
      <c r="HM257" s="939"/>
      <c r="HN257" s="939"/>
      <c r="HO257" s="939"/>
      <c r="HP257" s="939"/>
      <c r="HQ257" s="939"/>
      <c r="HR257" s="939"/>
      <c r="HS257" s="939"/>
      <c r="HT257" s="939"/>
      <c r="HU257" s="939"/>
      <c r="HV257" s="939"/>
      <c r="HW257" s="939"/>
      <c r="HX257" s="939"/>
      <c r="HY257" s="939"/>
      <c r="HZ257" s="939"/>
      <c r="IA257" s="939"/>
      <c r="IB257" s="939"/>
      <c r="IC257" s="939"/>
      <c r="ID257" s="939"/>
      <c r="IE257" s="939"/>
      <c r="IF257" s="939"/>
      <c r="IG257" s="939"/>
      <c r="IH257" s="939"/>
      <c r="II257" s="939"/>
      <c r="IJ257" s="939"/>
      <c r="IK257" s="939"/>
      <c r="IL257" s="939"/>
      <c r="IM257" s="939"/>
      <c r="IN257" s="939"/>
      <c r="IO257" s="939"/>
      <c r="IP257" s="939"/>
      <c r="IQ257" s="939"/>
      <c r="IR257" s="939"/>
      <c r="IS257" s="939"/>
      <c r="IT257" s="939"/>
      <c r="IU257" s="939"/>
      <c r="IV257" s="939"/>
      <c r="IW257" s="939"/>
      <c r="IX257" s="939"/>
      <c r="IY257" s="939"/>
      <c r="IZ257" s="939"/>
      <c r="JA257" s="939"/>
      <c r="JB257" s="939"/>
      <c r="JC257" s="939"/>
      <c r="JD257" s="939"/>
      <c r="JE257" s="939"/>
      <c r="JF257" s="939"/>
      <c r="JG257" s="939"/>
      <c r="JH257" s="939"/>
      <c r="JI257" s="939"/>
      <c r="JJ257" s="939"/>
      <c r="JK257" s="939"/>
      <c r="JL257" s="939"/>
      <c r="JM257" s="939"/>
      <c r="JN257" s="939"/>
      <c r="JO257" s="939"/>
      <c r="JP257" s="939"/>
      <c r="JQ257" s="939"/>
      <c r="JR257" s="939"/>
      <c r="JS257" s="939"/>
      <c r="JT257" s="939"/>
      <c r="JU257" s="939"/>
      <c r="JV257" s="939"/>
      <c r="JW257" s="939"/>
      <c r="JX257" s="939"/>
      <c r="JY257" s="939"/>
      <c r="JZ257" s="939"/>
      <c r="KA257" s="939"/>
      <c r="KB257" s="939"/>
      <c r="KC257" s="939"/>
      <c r="KD257" s="939"/>
      <c r="KE257" s="939"/>
      <c r="KF257" s="939"/>
      <c r="KG257" s="939"/>
      <c r="KH257" s="939"/>
      <c r="KI257" s="939"/>
      <c r="KJ257" s="939"/>
      <c r="KK257" s="939"/>
      <c r="KL257" s="939"/>
      <c r="KM257" s="939"/>
      <c r="KN257" s="939"/>
      <c r="KO257" s="939"/>
      <c r="KP257" s="939"/>
      <c r="KQ257" s="939"/>
      <c r="KR257" s="939"/>
      <c r="KS257" s="939"/>
      <c r="KT257" s="939"/>
      <c r="KU257" s="939"/>
      <c r="KV257" s="939"/>
      <c r="KW257" s="939"/>
      <c r="KX257" s="939"/>
      <c r="KY257" s="939"/>
      <c r="KZ257" s="939"/>
      <c r="LA257" s="939"/>
      <c r="LB257" s="939"/>
      <c r="LC257" s="939"/>
      <c r="LD257" s="939"/>
      <c r="LE257" s="939"/>
      <c r="LF257" s="939"/>
      <c r="LG257" s="939"/>
      <c r="LH257" s="939"/>
      <c r="LI257" s="939"/>
      <c r="LJ257" s="939"/>
      <c r="LK257" s="939"/>
      <c r="LL257" s="939"/>
      <c r="LM257" s="939"/>
      <c r="LN257" s="939"/>
      <c r="LO257" s="939"/>
      <c r="LP257" s="939"/>
      <c r="LQ257" s="939"/>
      <c r="LR257" s="939"/>
      <c r="LS257" s="939"/>
      <c r="LT257" s="939"/>
      <c r="LU257" s="939"/>
      <c r="LV257" s="939"/>
      <c r="LW257" s="939"/>
      <c r="LX257" s="939"/>
      <c r="LY257" s="939"/>
      <c r="LZ257" s="939"/>
      <c r="MA257" s="939"/>
      <c r="MB257" s="939"/>
      <c r="MC257" s="939"/>
      <c r="MD257" s="939"/>
      <c r="ME257" s="939"/>
      <c r="MF257" s="939"/>
      <c r="MG257" s="939"/>
      <c r="MH257" s="939"/>
      <c r="MI257" s="939"/>
      <c r="MJ257" s="939"/>
      <c r="MK257" s="939"/>
      <c r="ML257" s="939"/>
      <c r="MM257" s="939"/>
      <c r="MN257" s="939"/>
      <c r="MO257" s="939"/>
      <c r="MP257" s="939"/>
      <c r="MQ257" s="939"/>
      <c r="MR257" s="939"/>
      <c r="MS257" s="939"/>
      <c r="MT257" s="939"/>
      <c r="MU257" s="939"/>
      <c r="MV257" s="939"/>
      <c r="MW257" s="939"/>
      <c r="MX257" s="939"/>
      <c r="MY257" s="939"/>
      <c r="MZ257" s="939"/>
      <c r="NA257" s="939"/>
      <c r="NB257" s="939"/>
      <c r="NC257" s="939"/>
      <c r="ND257" s="939"/>
      <c r="NE257" s="939"/>
      <c r="NF257" s="939"/>
      <c r="NG257" s="939"/>
      <c r="NH257" s="939"/>
      <c r="NI257" s="939"/>
      <c r="NJ257" s="939"/>
      <c r="NK257" s="939"/>
      <c r="NL257" s="939"/>
      <c r="NM257" s="939"/>
      <c r="NN257" s="939"/>
    </row>
    <row r="258" spans="1:378" s="958" customFormat="1" ht="18.5" hidden="1" outlineLevel="1">
      <c r="A258" s="987" t="str">
        <f t="shared" si="73"/>
        <v>12.8</v>
      </c>
      <c r="B258" s="940"/>
      <c r="C258" s="1027"/>
      <c r="D258" s="941"/>
      <c r="E258" s="935"/>
      <c r="F258" s="959"/>
      <c r="G258" s="960"/>
      <c r="H258" s="936"/>
      <c r="I258" s="937"/>
      <c r="J258" s="937"/>
      <c r="K258" s="938" t="str">
        <f t="shared" ref="K258:K260" si="76">IF(OR(G258=0,F258=0)," - ",NETWORKDAYS(F258,G258))</f>
        <v xml:space="preserve"> - </v>
      </c>
      <c r="L258" s="955"/>
      <c r="M258" s="955"/>
      <c r="N258" s="968"/>
      <c r="O258" s="939"/>
      <c r="P258" s="939"/>
      <c r="Q258" s="939"/>
      <c r="R258" s="939"/>
      <c r="S258" s="939"/>
      <c r="T258" s="939"/>
      <c r="U258" s="939"/>
      <c r="V258" s="939"/>
      <c r="W258" s="939"/>
      <c r="X258" s="939"/>
      <c r="Y258" s="939"/>
      <c r="Z258" s="939"/>
      <c r="AA258" s="939"/>
      <c r="AB258" s="939"/>
      <c r="AC258" s="939"/>
      <c r="AD258" s="939"/>
      <c r="AE258" s="939"/>
      <c r="AF258" s="939"/>
      <c r="AG258" s="939"/>
      <c r="AH258" s="939"/>
      <c r="AI258" s="939"/>
      <c r="AJ258" s="939"/>
      <c r="AK258" s="939"/>
      <c r="AL258" s="939"/>
      <c r="AM258" s="939"/>
      <c r="AN258" s="939"/>
      <c r="AO258" s="939"/>
      <c r="AP258" s="939"/>
      <c r="AQ258" s="939"/>
      <c r="AR258" s="939"/>
      <c r="AS258" s="939"/>
      <c r="AT258" s="939"/>
      <c r="AU258" s="939"/>
      <c r="AV258" s="939"/>
      <c r="AW258" s="939"/>
      <c r="AX258" s="939"/>
      <c r="AY258" s="939"/>
      <c r="AZ258" s="939"/>
      <c r="BA258" s="939"/>
      <c r="BB258" s="939"/>
      <c r="BC258" s="939"/>
      <c r="BD258" s="939"/>
      <c r="BE258" s="939"/>
      <c r="BF258" s="939"/>
      <c r="BG258" s="939"/>
      <c r="BH258" s="939"/>
      <c r="BI258" s="939"/>
      <c r="BJ258" s="939"/>
      <c r="BK258" s="939"/>
      <c r="BL258" s="939"/>
      <c r="BM258" s="939"/>
      <c r="BN258" s="939"/>
      <c r="BO258" s="939"/>
      <c r="BP258" s="939"/>
      <c r="BQ258" s="939"/>
      <c r="BR258" s="939"/>
      <c r="BS258" s="939"/>
      <c r="BT258" s="939"/>
      <c r="BU258" s="939"/>
      <c r="BV258" s="939"/>
      <c r="BW258" s="939"/>
      <c r="BX258" s="939"/>
      <c r="BY258" s="939"/>
      <c r="BZ258" s="939"/>
      <c r="CA258" s="939"/>
      <c r="CB258" s="939"/>
      <c r="CC258" s="939"/>
      <c r="CD258" s="939"/>
      <c r="CE258" s="939"/>
      <c r="CF258" s="939"/>
      <c r="CG258" s="939"/>
      <c r="CH258" s="939"/>
      <c r="CI258" s="939"/>
      <c r="CJ258" s="939"/>
      <c r="CK258" s="939"/>
      <c r="CL258" s="939"/>
      <c r="CM258" s="939"/>
      <c r="CN258" s="939"/>
      <c r="CO258" s="939"/>
      <c r="CP258" s="939"/>
      <c r="CQ258" s="939"/>
      <c r="CR258" s="939"/>
      <c r="CS258" s="939"/>
      <c r="CT258" s="939"/>
      <c r="CU258" s="939"/>
      <c r="CV258" s="939"/>
      <c r="CW258" s="939"/>
      <c r="CX258" s="939"/>
      <c r="CY258" s="939"/>
      <c r="CZ258" s="939"/>
      <c r="DA258" s="939"/>
      <c r="DB258" s="939"/>
      <c r="DC258" s="939"/>
      <c r="DD258" s="939"/>
      <c r="DE258" s="939"/>
      <c r="DF258" s="939"/>
      <c r="DG258" s="939"/>
      <c r="DH258" s="939"/>
      <c r="DI258" s="939"/>
      <c r="DJ258" s="939"/>
      <c r="DK258" s="939"/>
      <c r="DL258" s="939"/>
      <c r="DM258" s="939"/>
      <c r="DN258" s="939"/>
      <c r="DO258" s="939"/>
      <c r="DP258" s="939"/>
      <c r="DQ258" s="939"/>
      <c r="DR258" s="939"/>
      <c r="DS258" s="939"/>
      <c r="DT258" s="939"/>
      <c r="DU258" s="939"/>
      <c r="DV258" s="939"/>
      <c r="DW258" s="939"/>
      <c r="DX258" s="939"/>
      <c r="DY258" s="939"/>
      <c r="DZ258" s="939"/>
      <c r="EA258" s="939"/>
      <c r="EB258" s="939"/>
      <c r="EC258" s="939"/>
      <c r="ED258" s="939"/>
      <c r="EE258" s="939"/>
      <c r="EF258" s="939"/>
      <c r="EG258" s="939"/>
      <c r="EH258" s="939"/>
      <c r="EI258" s="939"/>
      <c r="EJ258" s="939"/>
      <c r="EK258" s="939"/>
      <c r="EL258" s="939"/>
      <c r="EM258" s="939"/>
      <c r="EN258" s="939"/>
      <c r="EO258" s="939"/>
      <c r="EP258" s="939"/>
      <c r="EQ258" s="939"/>
      <c r="ER258" s="939"/>
      <c r="ES258" s="939"/>
      <c r="ET258" s="939"/>
      <c r="EU258" s="939"/>
      <c r="EV258" s="939"/>
      <c r="EW258" s="939"/>
      <c r="EX258" s="939"/>
      <c r="EY258" s="939"/>
      <c r="EZ258" s="939"/>
      <c r="FA258" s="939"/>
      <c r="FB258" s="939"/>
      <c r="FC258" s="939"/>
      <c r="FD258" s="939"/>
      <c r="FE258" s="939"/>
      <c r="FF258" s="939"/>
      <c r="FG258" s="939"/>
      <c r="FH258" s="939"/>
      <c r="FI258" s="939"/>
      <c r="FJ258" s="939"/>
      <c r="FK258" s="939"/>
      <c r="FL258" s="939"/>
      <c r="FM258" s="939"/>
      <c r="FN258" s="939"/>
      <c r="FO258" s="939"/>
      <c r="FP258" s="939"/>
      <c r="FQ258" s="939"/>
      <c r="FR258" s="939"/>
      <c r="FS258" s="939"/>
      <c r="FT258" s="939"/>
      <c r="FU258" s="939"/>
      <c r="FV258" s="939"/>
      <c r="FW258" s="939"/>
      <c r="FX258" s="939"/>
      <c r="FY258" s="939"/>
      <c r="FZ258" s="939"/>
      <c r="GA258" s="939"/>
      <c r="GB258" s="939"/>
      <c r="GC258" s="939"/>
      <c r="GD258" s="939"/>
      <c r="GE258" s="939"/>
      <c r="GF258" s="939"/>
      <c r="GG258" s="939"/>
      <c r="GH258" s="939"/>
      <c r="GI258" s="939"/>
      <c r="GJ258" s="939"/>
      <c r="GK258" s="939"/>
      <c r="GL258" s="939"/>
      <c r="GM258" s="939"/>
      <c r="GN258" s="939"/>
      <c r="GO258" s="939"/>
      <c r="GP258" s="939"/>
      <c r="GQ258" s="939"/>
      <c r="GR258" s="939"/>
      <c r="GS258" s="939"/>
      <c r="GT258" s="939"/>
      <c r="GU258" s="939"/>
      <c r="GV258" s="939"/>
      <c r="GW258" s="939"/>
      <c r="GX258" s="939"/>
      <c r="GY258" s="939"/>
      <c r="GZ258" s="939"/>
      <c r="HA258" s="939"/>
      <c r="HB258" s="939"/>
      <c r="HC258" s="939"/>
      <c r="HD258" s="939"/>
      <c r="HE258" s="939"/>
      <c r="HF258" s="939"/>
      <c r="HG258" s="939"/>
      <c r="HH258" s="939"/>
      <c r="HI258" s="939"/>
      <c r="HJ258" s="939"/>
      <c r="HK258" s="939"/>
      <c r="HL258" s="939"/>
      <c r="HM258" s="939"/>
      <c r="HN258" s="939"/>
      <c r="HO258" s="939"/>
      <c r="HP258" s="939"/>
      <c r="HQ258" s="939"/>
      <c r="HR258" s="939"/>
      <c r="HS258" s="939"/>
      <c r="HT258" s="939"/>
      <c r="HU258" s="939"/>
      <c r="HV258" s="939"/>
      <c r="HW258" s="939"/>
      <c r="HX258" s="939"/>
      <c r="HY258" s="939"/>
      <c r="HZ258" s="939"/>
      <c r="IA258" s="939"/>
      <c r="IB258" s="939"/>
      <c r="IC258" s="939"/>
      <c r="ID258" s="939"/>
      <c r="IE258" s="939"/>
      <c r="IF258" s="939"/>
      <c r="IG258" s="939"/>
      <c r="IH258" s="939"/>
      <c r="II258" s="939"/>
      <c r="IJ258" s="939"/>
      <c r="IK258" s="939"/>
      <c r="IL258" s="939"/>
      <c r="IM258" s="939"/>
      <c r="IN258" s="939"/>
      <c r="IO258" s="939"/>
      <c r="IP258" s="939"/>
      <c r="IQ258" s="939"/>
      <c r="IR258" s="939"/>
      <c r="IS258" s="939"/>
      <c r="IT258" s="939"/>
      <c r="IU258" s="939"/>
      <c r="IV258" s="939"/>
      <c r="IW258" s="939"/>
      <c r="IX258" s="939"/>
      <c r="IY258" s="939"/>
      <c r="IZ258" s="939"/>
      <c r="JA258" s="939"/>
      <c r="JB258" s="939"/>
      <c r="JC258" s="939"/>
      <c r="JD258" s="939"/>
      <c r="JE258" s="939"/>
      <c r="JF258" s="939"/>
      <c r="JG258" s="939"/>
      <c r="JH258" s="939"/>
      <c r="JI258" s="939"/>
      <c r="JJ258" s="939"/>
      <c r="JK258" s="939"/>
      <c r="JL258" s="939"/>
      <c r="JM258" s="939"/>
      <c r="JN258" s="939"/>
      <c r="JO258" s="939"/>
      <c r="JP258" s="939"/>
      <c r="JQ258" s="939"/>
      <c r="JR258" s="939"/>
      <c r="JS258" s="939"/>
      <c r="JT258" s="939"/>
      <c r="JU258" s="939"/>
      <c r="JV258" s="939"/>
      <c r="JW258" s="939"/>
      <c r="JX258" s="939"/>
      <c r="JY258" s="939"/>
      <c r="JZ258" s="939"/>
      <c r="KA258" s="939"/>
      <c r="KB258" s="939"/>
      <c r="KC258" s="939"/>
      <c r="KD258" s="939"/>
      <c r="KE258" s="939"/>
      <c r="KF258" s="939"/>
      <c r="KG258" s="939"/>
      <c r="KH258" s="939"/>
      <c r="KI258" s="939"/>
      <c r="KJ258" s="939"/>
      <c r="KK258" s="939"/>
      <c r="KL258" s="939"/>
      <c r="KM258" s="939"/>
      <c r="KN258" s="939"/>
      <c r="KO258" s="939"/>
      <c r="KP258" s="939"/>
      <c r="KQ258" s="939"/>
      <c r="KR258" s="939"/>
      <c r="KS258" s="939"/>
      <c r="KT258" s="939"/>
      <c r="KU258" s="939"/>
      <c r="KV258" s="939"/>
      <c r="KW258" s="939"/>
      <c r="KX258" s="939"/>
      <c r="KY258" s="939"/>
      <c r="KZ258" s="939"/>
      <c r="LA258" s="939"/>
      <c r="LB258" s="939"/>
      <c r="LC258" s="939"/>
      <c r="LD258" s="939"/>
      <c r="LE258" s="939"/>
      <c r="LF258" s="939"/>
      <c r="LG258" s="939"/>
      <c r="LH258" s="939"/>
      <c r="LI258" s="939"/>
      <c r="LJ258" s="939"/>
      <c r="LK258" s="939"/>
      <c r="LL258" s="939"/>
      <c r="LM258" s="939"/>
      <c r="LN258" s="939"/>
      <c r="LO258" s="939"/>
      <c r="LP258" s="939"/>
      <c r="LQ258" s="939"/>
      <c r="LR258" s="939"/>
      <c r="LS258" s="939"/>
      <c r="LT258" s="939"/>
      <c r="LU258" s="939"/>
      <c r="LV258" s="939"/>
      <c r="LW258" s="939"/>
      <c r="LX258" s="939"/>
      <c r="LY258" s="939"/>
      <c r="LZ258" s="939"/>
      <c r="MA258" s="939"/>
      <c r="MB258" s="939"/>
      <c r="MC258" s="939"/>
      <c r="MD258" s="939"/>
      <c r="ME258" s="939"/>
      <c r="MF258" s="939"/>
      <c r="MG258" s="939"/>
      <c r="MH258" s="939"/>
      <c r="MI258" s="939"/>
      <c r="MJ258" s="939"/>
      <c r="MK258" s="939"/>
      <c r="ML258" s="939"/>
      <c r="MM258" s="939"/>
      <c r="MN258" s="939"/>
      <c r="MO258" s="939"/>
      <c r="MP258" s="939"/>
      <c r="MQ258" s="939"/>
      <c r="MR258" s="939"/>
      <c r="MS258" s="939"/>
      <c r="MT258" s="939"/>
      <c r="MU258" s="939"/>
      <c r="MV258" s="939"/>
      <c r="MW258" s="939"/>
      <c r="MX258" s="939"/>
      <c r="MY258" s="939"/>
      <c r="MZ258" s="939"/>
      <c r="NA258" s="939"/>
      <c r="NB258" s="939"/>
      <c r="NC258" s="939"/>
      <c r="ND258" s="939"/>
      <c r="NE258" s="939"/>
      <c r="NF258" s="939"/>
      <c r="NG258" s="939"/>
      <c r="NH258" s="939"/>
      <c r="NI258" s="939"/>
      <c r="NJ258" s="939"/>
      <c r="NK258" s="939"/>
      <c r="NL258" s="939"/>
      <c r="NM258" s="939"/>
      <c r="NN258" s="939"/>
    </row>
    <row r="259" spans="1:378" s="926" customFormat="1" ht="18.5" collapsed="1">
      <c r="A259" s="986">
        <v>13</v>
      </c>
      <c r="B259" s="925" t="s">
        <v>1550</v>
      </c>
      <c r="C259" s="1026"/>
      <c r="E259" s="927"/>
      <c r="F259" s="981">
        <f>MIN(F260:F263)</f>
        <v>46294</v>
      </c>
      <c r="G259" s="981">
        <f>MAX(G260:G263)</f>
        <v>46336</v>
      </c>
      <c r="H259" s="928">
        <f>NETWORKDAYS(F259,G259)</f>
        <v>31</v>
      </c>
      <c r="I259" s="929">
        <f>SUMPRODUCT(H260:H263,I260:I263)/SUM(H260:H263)</f>
        <v>0</v>
      </c>
      <c r="J259" s="929">
        <f ca="1">_xlfn.LET(
  _xlpm.s,VALUE($F259),
  _xlpm.e,VALUE($G259),
  IF(OR(_xlpm.s="",_xlpm.e=""),"", IF(_xlpm.e&lt;=_xlpm.s, IF(TODAY()&gt;=_xlpm.e,1,0), MAX(0,MIN(1,(TODAY()-_xlpm.s)/(_xlpm.e-_xlpm.s)))))
)</f>
        <v>0</v>
      </c>
      <c r="K259" s="930">
        <f t="shared" si="76"/>
        <v>31</v>
      </c>
      <c r="L259" s="930"/>
      <c r="M259" s="930"/>
      <c r="N259" s="965"/>
      <c r="O259" s="931"/>
      <c r="P259" s="931"/>
      <c r="Q259" s="931"/>
      <c r="R259" s="931"/>
      <c r="S259" s="931"/>
      <c r="T259" s="931"/>
      <c r="U259" s="931"/>
      <c r="V259" s="931"/>
      <c r="W259" s="931"/>
      <c r="X259" s="931"/>
      <c r="Y259" s="931"/>
      <c r="Z259" s="931"/>
      <c r="AA259" s="931"/>
      <c r="AB259" s="931"/>
      <c r="AC259" s="931"/>
      <c r="AD259" s="931"/>
      <c r="AE259" s="931"/>
      <c r="AF259" s="931"/>
      <c r="AG259" s="931"/>
      <c r="AH259" s="931"/>
      <c r="AI259" s="931"/>
      <c r="AJ259" s="931"/>
      <c r="AK259" s="931"/>
      <c r="AL259" s="931"/>
      <c r="AM259" s="931"/>
      <c r="AN259" s="931"/>
      <c r="AO259" s="931"/>
      <c r="AP259" s="931"/>
      <c r="AQ259" s="931"/>
      <c r="AR259" s="931"/>
      <c r="AS259" s="931"/>
      <c r="AT259" s="931"/>
      <c r="AU259" s="931"/>
      <c r="AV259" s="931"/>
      <c r="AW259" s="931"/>
      <c r="AX259" s="931"/>
      <c r="AY259" s="931"/>
      <c r="AZ259" s="931"/>
      <c r="BA259" s="931"/>
      <c r="BB259" s="931"/>
      <c r="BC259" s="931"/>
      <c r="BD259" s="931"/>
      <c r="BE259" s="931"/>
      <c r="BF259" s="931"/>
      <c r="BG259" s="931"/>
      <c r="BH259" s="931"/>
      <c r="BI259" s="931"/>
      <c r="BJ259" s="931"/>
      <c r="BK259" s="931"/>
      <c r="BL259" s="931"/>
      <c r="BM259" s="931"/>
      <c r="BN259" s="931"/>
      <c r="BO259" s="931"/>
      <c r="BP259" s="931"/>
      <c r="BQ259" s="931"/>
      <c r="BR259" s="931"/>
    </row>
    <row r="260" spans="1:378" s="958" customFormat="1" ht="18.5" hidden="1" outlineLevel="1">
      <c r="A260" s="987" t="str">
        <f t="shared" si="73"/>
        <v>13.1</v>
      </c>
      <c r="B260" s="940" t="s">
        <v>805</v>
      </c>
      <c r="C260" s="1027"/>
      <c r="D260" s="941"/>
      <c r="E260" s="935"/>
      <c r="F260" s="959">
        <f>G250</f>
        <v>46294</v>
      </c>
      <c r="G260" s="960">
        <f>IF(ISBLANK(F260)," - ",IF(H260=0,F260,WORKDAY.INTL(F260,H260,1,Data!$C$3:$C$57)))</f>
        <v>46315</v>
      </c>
      <c r="H260" s="936">
        <v>15</v>
      </c>
      <c r="I260" s="937">
        <v>0</v>
      </c>
      <c r="J260" s="937">
        <f t="shared" ref="J260:J262" ca="1" si="77">_xlfn.LET(
  _xlpm.s,VALUE($F260),
  _xlpm.e,VALUE($G260),
  IF(OR(_xlpm.s="",_xlpm.e=""),"", IF(_xlpm.e&lt;=_xlpm.s, IF(TODAY()&gt;=_xlpm.e,1,0), MAX(0,MIN(1,(TODAY()-_xlpm.s)/(_xlpm.e-_xlpm.s)))))
)</f>
        <v>0</v>
      </c>
      <c r="K260" s="938">
        <f t="shared" si="76"/>
        <v>16</v>
      </c>
      <c r="L260" s="955"/>
      <c r="M260" s="955"/>
      <c r="N260" s="968"/>
      <c r="O260" s="939"/>
      <c r="P260" s="939"/>
      <c r="Q260" s="939"/>
      <c r="R260" s="939"/>
      <c r="S260" s="939"/>
      <c r="T260" s="939"/>
      <c r="U260" s="939"/>
      <c r="V260" s="939"/>
      <c r="W260" s="939"/>
      <c r="X260" s="939"/>
      <c r="Y260" s="939"/>
      <c r="Z260" s="939"/>
      <c r="AA260" s="939"/>
      <c r="AB260" s="939"/>
      <c r="AC260" s="939"/>
      <c r="AD260" s="939"/>
      <c r="AE260" s="939"/>
      <c r="AF260" s="939"/>
      <c r="AG260" s="939"/>
      <c r="AH260" s="939"/>
      <c r="AI260" s="939"/>
      <c r="AJ260" s="939"/>
      <c r="AK260" s="939"/>
      <c r="AL260" s="939"/>
      <c r="AM260" s="939"/>
      <c r="AN260" s="939"/>
      <c r="AO260" s="939"/>
      <c r="AP260" s="939"/>
      <c r="AQ260" s="939"/>
      <c r="AR260" s="939"/>
      <c r="AS260" s="939"/>
      <c r="AT260" s="939"/>
      <c r="AU260" s="939"/>
      <c r="AV260" s="939"/>
      <c r="AW260" s="939"/>
      <c r="AX260" s="939"/>
      <c r="AY260" s="939"/>
      <c r="AZ260" s="939"/>
      <c r="BA260" s="939"/>
      <c r="BB260" s="939"/>
      <c r="BC260" s="939"/>
      <c r="BD260" s="939"/>
      <c r="BE260" s="939"/>
      <c r="BF260" s="939"/>
      <c r="BG260" s="939"/>
      <c r="BH260" s="939"/>
      <c r="BI260" s="939"/>
      <c r="BJ260" s="939"/>
      <c r="BK260" s="939"/>
      <c r="BL260" s="939"/>
      <c r="BM260" s="939"/>
      <c r="BN260" s="939"/>
      <c r="BO260" s="939"/>
      <c r="BP260" s="939"/>
      <c r="BQ260" s="939"/>
      <c r="BR260" s="939"/>
      <c r="BS260" s="939"/>
      <c r="BT260" s="939"/>
      <c r="BU260" s="939"/>
      <c r="BV260" s="939"/>
      <c r="BW260" s="939"/>
      <c r="BX260" s="939"/>
      <c r="BY260" s="939"/>
      <c r="BZ260" s="939"/>
      <c r="CA260" s="939"/>
      <c r="CB260" s="939"/>
      <c r="CC260" s="939"/>
      <c r="CD260" s="939"/>
      <c r="CE260" s="939"/>
      <c r="CF260" s="939"/>
      <c r="CG260" s="939"/>
      <c r="CH260" s="939"/>
      <c r="CI260" s="939"/>
      <c r="CJ260" s="939"/>
      <c r="CK260" s="939"/>
      <c r="CL260" s="939"/>
      <c r="CM260" s="939"/>
      <c r="CN260" s="939"/>
      <c r="CO260" s="939"/>
      <c r="CP260" s="939"/>
      <c r="CQ260" s="939"/>
      <c r="CR260" s="939"/>
      <c r="CS260" s="939"/>
      <c r="CT260" s="939"/>
      <c r="CU260" s="939"/>
      <c r="CV260" s="939"/>
      <c r="CW260" s="939"/>
      <c r="CX260" s="939"/>
      <c r="CY260" s="939"/>
      <c r="CZ260" s="939"/>
      <c r="DA260" s="939"/>
      <c r="DB260" s="939"/>
      <c r="DC260" s="939"/>
      <c r="DD260" s="939"/>
      <c r="DE260" s="939"/>
      <c r="DF260" s="939"/>
      <c r="DG260" s="939"/>
      <c r="DH260" s="939"/>
      <c r="DI260" s="939"/>
      <c r="DJ260" s="939"/>
      <c r="DK260" s="939"/>
      <c r="DL260" s="939"/>
      <c r="DM260" s="939"/>
      <c r="DN260" s="939"/>
      <c r="DO260" s="939"/>
      <c r="DP260" s="939"/>
      <c r="DQ260" s="939"/>
      <c r="DR260" s="939"/>
      <c r="DS260" s="939"/>
      <c r="DT260" s="939"/>
      <c r="DU260" s="939"/>
      <c r="DV260" s="939"/>
      <c r="DW260" s="939"/>
      <c r="DX260" s="939"/>
      <c r="DY260" s="939"/>
      <c r="DZ260" s="939"/>
      <c r="EA260" s="939"/>
      <c r="EB260" s="939"/>
      <c r="EC260" s="939"/>
      <c r="ED260" s="939"/>
      <c r="EE260" s="939"/>
      <c r="EF260" s="939"/>
      <c r="EG260" s="939"/>
      <c r="EH260" s="939"/>
      <c r="EI260" s="939"/>
      <c r="EJ260" s="939"/>
      <c r="EK260" s="939"/>
      <c r="EL260" s="939"/>
      <c r="EM260" s="939"/>
      <c r="EN260" s="939"/>
      <c r="EO260" s="939"/>
      <c r="EP260" s="939"/>
      <c r="EQ260" s="939"/>
      <c r="ER260" s="939"/>
      <c r="ES260" s="939"/>
      <c r="ET260" s="939"/>
      <c r="EU260" s="939"/>
      <c r="EV260" s="939"/>
      <c r="EW260" s="939"/>
      <c r="EX260" s="939"/>
      <c r="EY260" s="939"/>
      <c r="EZ260" s="939"/>
      <c r="FA260" s="939"/>
      <c r="FB260" s="939"/>
      <c r="FC260" s="939"/>
      <c r="FD260" s="939"/>
      <c r="FE260" s="939"/>
      <c r="FF260" s="939"/>
      <c r="FG260" s="939"/>
      <c r="FH260" s="939"/>
      <c r="FI260" s="939"/>
      <c r="FJ260" s="939"/>
      <c r="FK260" s="939"/>
      <c r="FL260" s="939"/>
      <c r="FM260" s="939"/>
      <c r="FN260" s="939"/>
      <c r="FO260" s="939"/>
      <c r="FP260" s="939"/>
      <c r="FQ260" s="939"/>
      <c r="FR260" s="939"/>
      <c r="FS260" s="939"/>
      <c r="FT260" s="939"/>
      <c r="FU260" s="939"/>
      <c r="FV260" s="939"/>
      <c r="FW260" s="939"/>
      <c r="FX260" s="939"/>
      <c r="FY260" s="939"/>
      <c r="FZ260" s="939"/>
      <c r="GA260" s="939"/>
      <c r="GB260" s="939"/>
      <c r="GC260" s="939"/>
      <c r="GD260" s="939"/>
      <c r="GE260" s="939"/>
      <c r="GF260" s="939"/>
      <c r="GG260" s="939"/>
      <c r="GH260" s="939"/>
      <c r="GI260" s="939"/>
      <c r="GJ260" s="939"/>
      <c r="GK260" s="939"/>
      <c r="GL260" s="939"/>
      <c r="GM260" s="939"/>
      <c r="GN260" s="939"/>
      <c r="GO260" s="939"/>
      <c r="GP260" s="939"/>
      <c r="GQ260" s="939"/>
      <c r="GR260" s="939"/>
      <c r="GS260" s="939"/>
      <c r="GT260" s="939"/>
      <c r="GU260" s="939"/>
      <c r="GV260" s="939"/>
      <c r="GW260" s="939"/>
      <c r="GX260" s="939"/>
      <c r="GY260" s="939"/>
      <c r="GZ260" s="939"/>
      <c r="HA260" s="939"/>
      <c r="HB260" s="939"/>
      <c r="HC260" s="939"/>
      <c r="HD260" s="939"/>
      <c r="HE260" s="939"/>
      <c r="HF260" s="939"/>
      <c r="HG260" s="939"/>
      <c r="HH260" s="939"/>
      <c r="HI260" s="939"/>
      <c r="HJ260" s="939"/>
      <c r="HK260" s="939"/>
      <c r="HL260" s="939"/>
      <c r="HM260" s="939"/>
      <c r="HN260" s="939"/>
      <c r="HO260" s="939"/>
      <c r="HP260" s="939"/>
      <c r="HQ260" s="939"/>
      <c r="HR260" s="939"/>
      <c r="HS260" s="939"/>
      <c r="HT260" s="939"/>
      <c r="HU260" s="939"/>
      <c r="HV260" s="939"/>
      <c r="HW260" s="939"/>
      <c r="HX260" s="939"/>
      <c r="HY260" s="939"/>
      <c r="HZ260" s="939"/>
      <c r="IA260" s="939"/>
      <c r="IB260" s="939"/>
      <c r="IC260" s="939"/>
      <c r="ID260" s="939"/>
      <c r="IE260" s="939"/>
      <c r="IF260" s="939"/>
      <c r="IG260" s="939"/>
      <c r="IH260" s="939"/>
      <c r="II260" s="939"/>
      <c r="IJ260" s="939"/>
      <c r="IK260" s="939"/>
      <c r="IL260" s="939"/>
      <c r="IM260" s="939"/>
      <c r="IN260" s="939"/>
      <c r="IO260" s="939"/>
      <c r="IP260" s="939"/>
      <c r="IQ260" s="939"/>
      <c r="IR260" s="939"/>
      <c r="IS260" s="939"/>
      <c r="IT260" s="939"/>
      <c r="IU260" s="939"/>
      <c r="IV260" s="939"/>
      <c r="IW260" s="939"/>
      <c r="IX260" s="939"/>
      <c r="IY260" s="939"/>
      <c r="IZ260" s="939"/>
      <c r="JA260" s="939"/>
      <c r="JB260" s="939"/>
      <c r="JC260" s="939"/>
      <c r="JD260" s="939"/>
      <c r="JE260" s="939"/>
      <c r="JF260" s="939"/>
      <c r="JG260" s="939"/>
      <c r="JH260" s="939"/>
      <c r="JI260" s="939"/>
      <c r="JJ260" s="939"/>
      <c r="JK260" s="939"/>
      <c r="JL260" s="939"/>
      <c r="JM260" s="939"/>
      <c r="JN260" s="939"/>
      <c r="JO260" s="939"/>
      <c r="JP260" s="939"/>
      <c r="JQ260" s="939"/>
      <c r="JR260" s="939"/>
      <c r="JS260" s="939"/>
      <c r="JT260" s="939"/>
      <c r="JU260" s="939"/>
      <c r="JV260" s="939"/>
      <c r="JW260" s="939"/>
      <c r="JX260" s="939"/>
      <c r="JY260" s="939"/>
      <c r="JZ260" s="939"/>
      <c r="KA260" s="939"/>
      <c r="KB260" s="939"/>
      <c r="KC260" s="939"/>
      <c r="KD260" s="939"/>
      <c r="KE260" s="939"/>
      <c r="KF260" s="939"/>
      <c r="KG260" s="939"/>
      <c r="KH260" s="939"/>
      <c r="KI260" s="939"/>
      <c r="KJ260" s="939"/>
      <c r="KK260" s="939"/>
      <c r="KL260" s="939"/>
      <c r="KM260" s="939"/>
      <c r="KN260" s="939"/>
      <c r="KO260" s="939"/>
      <c r="KP260" s="939"/>
      <c r="KQ260" s="939"/>
      <c r="KR260" s="939"/>
      <c r="KS260" s="939"/>
      <c r="KT260" s="939"/>
      <c r="KU260" s="939"/>
      <c r="KV260" s="939"/>
      <c r="KW260" s="939"/>
      <c r="KX260" s="939"/>
      <c r="KY260" s="939"/>
      <c r="KZ260" s="939"/>
      <c r="LA260" s="939"/>
      <c r="LB260" s="939"/>
      <c r="LC260" s="939"/>
      <c r="LD260" s="939"/>
      <c r="LE260" s="939"/>
      <c r="LF260" s="939"/>
      <c r="LG260" s="939"/>
      <c r="LH260" s="939"/>
      <c r="LI260" s="939"/>
      <c r="LJ260" s="939"/>
      <c r="LK260" s="939"/>
      <c r="LL260" s="939"/>
      <c r="LM260" s="939"/>
      <c r="LN260" s="939"/>
      <c r="LO260" s="939"/>
      <c r="LP260" s="939"/>
      <c r="LQ260" s="939"/>
      <c r="LR260" s="939"/>
      <c r="LS260" s="939"/>
      <c r="LT260" s="939"/>
      <c r="LU260" s="939"/>
      <c r="LV260" s="939"/>
      <c r="LW260" s="939"/>
      <c r="LX260" s="939"/>
      <c r="LY260" s="939"/>
      <c r="LZ260" s="939"/>
      <c r="MA260" s="939"/>
      <c r="MB260" s="939"/>
      <c r="MC260" s="939"/>
      <c r="MD260" s="939"/>
      <c r="ME260" s="939"/>
      <c r="MF260" s="939"/>
      <c r="MG260" s="939"/>
      <c r="MH260" s="939"/>
      <c r="MI260" s="939"/>
      <c r="MJ260" s="939"/>
      <c r="MK260" s="939"/>
      <c r="ML260" s="939"/>
      <c r="MM260" s="939"/>
      <c r="MN260" s="939"/>
      <c r="MO260" s="939"/>
      <c r="MP260" s="939"/>
      <c r="MQ260" s="939"/>
      <c r="MR260" s="939"/>
      <c r="MS260" s="939"/>
      <c r="MT260" s="939"/>
      <c r="MU260" s="939"/>
      <c r="MV260" s="939"/>
      <c r="MW260" s="939"/>
      <c r="MX260" s="939"/>
      <c r="MY260" s="939"/>
      <c r="MZ260" s="939"/>
      <c r="NA260" s="939"/>
      <c r="NB260" s="939"/>
      <c r="NC260" s="939"/>
      <c r="ND260" s="939"/>
      <c r="NE260" s="939"/>
      <c r="NF260" s="939"/>
      <c r="NG260" s="939"/>
      <c r="NH260" s="939"/>
      <c r="NI260" s="939"/>
      <c r="NJ260" s="939"/>
      <c r="NK260" s="939"/>
      <c r="NL260" s="939"/>
      <c r="NM260" s="939"/>
      <c r="NN260" s="939"/>
    </row>
    <row r="261" spans="1:378" s="958" customFormat="1" ht="18.5" hidden="1" outlineLevel="1">
      <c r="A261" s="987" t="str">
        <f t="shared" si="73"/>
        <v>13.2</v>
      </c>
      <c r="B261" s="940" t="s">
        <v>1551</v>
      </c>
      <c r="C261" s="1027"/>
      <c r="D261" s="941"/>
      <c r="E261" s="935"/>
      <c r="F261" s="959">
        <f>F260</f>
        <v>46294</v>
      </c>
      <c r="G261" s="960">
        <f>IF(ISBLANK(F261)," - ",IF(H261=0,F261,WORKDAY.INTL(F261,H261,1,Data!$C$3:$C$57)))</f>
        <v>46315</v>
      </c>
      <c r="H261" s="936">
        <v>15</v>
      </c>
      <c r="I261" s="937">
        <v>0</v>
      </c>
      <c r="J261" s="937">
        <f t="shared" ca="1" si="77"/>
        <v>0</v>
      </c>
      <c r="K261" s="938"/>
      <c r="L261" s="955"/>
      <c r="M261" s="955"/>
      <c r="N261" s="968"/>
      <c r="O261" s="939"/>
      <c r="P261" s="939"/>
      <c r="Q261" s="939"/>
      <c r="R261" s="939"/>
      <c r="S261" s="939"/>
      <c r="T261" s="939"/>
      <c r="U261" s="939"/>
      <c r="V261" s="939"/>
      <c r="W261" s="939"/>
      <c r="X261" s="939"/>
      <c r="Y261" s="939"/>
      <c r="Z261" s="939"/>
      <c r="AA261" s="939"/>
      <c r="AB261" s="939"/>
      <c r="AC261" s="939"/>
      <c r="AD261" s="939"/>
      <c r="AE261" s="939"/>
      <c r="AF261" s="939"/>
      <c r="AG261" s="939"/>
      <c r="AH261" s="939"/>
      <c r="AI261" s="939"/>
      <c r="AJ261" s="939"/>
      <c r="AK261" s="939"/>
      <c r="AL261" s="939"/>
      <c r="AM261" s="939"/>
      <c r="AN261" s="939"/>
      <c r="AO261" s="939"/>
      <c r="AP261" s="939"/>
      <c r="AQ261" s="939"/>
      <c r="AR261" s="939"/>
      <c r="AS261" s="939"/>
      <c r="AT261" s="939"/>
      <c r="AU261" s="939"/>
      <c r="AV261" s="939"/>
      <c r="AW261" s="939"/>
      <c r="AX261" s="939"/>
      <c r="AY261" s="939"/>
      <c r="AZ261" s="939"/>
      <c r="BA261" s="939"/>
      <c r="BB261" s="939"/>
      <c r="BC261" s="939"/>
      <c r="BD261" s="939"/>
      <c r="BE261" s="939"/>
      <c r="BF261" s="939"/>
      <c r="BG261" s="939"/>
      <c r="BH261" s="939"/>
      <c r="BI261" s="939"/>
      <c r="BJ261" s="939"/>
      <c r="BK261" s="939"/>
      <c r="BL261" s="939"/>
      <c r="BM261" s="939"/>
      <c r="BN261" s="939"/>
      <c r="BO261" s="939"/>
      <c r="BP261" s="939"/>
      <c r="BQ261" s="939"/>
      <c r="BR261" s="939"/>
      <c r="BS261" s="939"/>
      <c r="BT261" s="939"/>
      <c r="BU261" s="939"/>
      <c r="BV261" s="939"/>
      <c r="BW261" s="939"/>
      <c r="BX261" s="939"/>
      <c r="BY261" s="939"/>
      <c r="BZ261" s="939"/>
      <c r="CA261" s="939"/>
      <c r="CB261" s="939"/>
      <c r="CC261" s="939"/>
      <c r="CD261" s="939"/>
      <c r="CE261" s="939"/>
      <c r="CF261" s="939"/>
      <c r="CG261" s="939"/>
      <c r="CH261" s="939"/>
      <c r="CI261" s="939"/>
      <c r="CJ261" s="939"/>
      <c r="CK261" s="939"/>
      <c r="CL261" s="939"/>
      <c r="CM261" s="939"/>
      <c r="CN261" s="939"/>
      <c r="CO261" s="939"/>
      <c r="CP261" s="939"/>
      <c r="CQ261" s="939"/>
      <c r="CR261" s="939"/>
      <c r="CS261" s="939"/>
      <c r="CT261" s="939"/>
      <c r="CU261" s="939"/>
      <c r="CV261" s="939"/>
      <c r="CW261" s="939"/>
      <c r="CX261" s="939"/>
      <c r="CY261" s="939"/>
      <c r="CZ261" s="939"/>
      <c r="DA261" s="939"/>
      <c r="DB261" s="939"/>
      <c r="DC261" s="939"/>
      <c r="DD261" s="939"/>
      <c r="DE261" s="939"/>
      <c r="DF261" s="939"/>
      <c r="DG261" s="939"/>
      <c r="DH261" s="939"/>
      <c r="DI261" s="939"/>
      <c r="DJ261" s="939"/>
      <c r="DK261" s="939"/>
      <c r="DL261" s="939"/>
      <c r="DM261" s="939"/>
      <c r="DN261" s="939"/>
      <c r="DO261" s="939"/>
      <c r="DP261" s="939"/>
      <c r="DQ261" s="939"/>
      <c r="DR261" s="939"/>
      <c r="DS261" s="939"/>
      <c r="DT261" s="939"/>
      <c r="DU261" s="939"/>
      <c r="DV261" s="939"/>
      <c r="DW261" s="939"/>
      <c r="DX261" s="939"/>
      <c r="DY261" s="939"/>
      <c r="DZ261" s="939"/>
      <c r="EA261" s="939"/>
      <c r="EB261" s="939"/>
      <c r="EC261" s="939"/>
      <c r="ED261" s="939"/>
      <c r="EE261" s="939"/>
      <c r="EF261" s="939"/>
      <c r="EG261" s="939"/>
      <c r="EH261" s="939"/>
      <c r="EI261" s="939"/>
      <c r="EJ261" s="939"/>
      <c r="EK261" s="939"/>
      <c r="EL261" s="939"/>
      <c r="EM261" s="939"/>
      <c r="EN261" s="939"/>
      <c r="EO261" s="939"/>
      <c r="EP261" s="939"/>
      <c r="EQ261" s="939"/>
      <c r="ER261" s="939"/>
      <c r="ES261" s="939"/>
      <c r="ET261" s="939"/>
      <c r="EU261" s="939"/>
      <c r="EV261" s="939"/>
      <c r="EW261" s="939"/>
      <c r="EX261" s="939"/>
      <c r="EY261" s="939"/>
      <c r="EZ261" s="939"/>
      <c r="FA261" s="939"/>
      <c r="FB261" s="939"/>
      <c r="FC261" s="939"/>
      <c r="FD261" s="939"/>
      <c r="FE261" s="939"/>
      <c r="FF261" s="939"/>
      <c r="FG261" s="939"/>
      <c r="FH261" s="939"/>
      <c r="FI261" s="939"/>
      <c r="FJ261" s="939"/>
      <c r="FK261" s="939"/>
      <c r="FL261" s="939"/>
      <c r="FM261" s="939"/>
      <c r="FN261" s="939"/>
      <c r="FO261" s="939"/>
      <c r="FP261" s="939"/>
      <c r="FQ261" s="939"/>
      <c r="FR261" s="939"/>
      <c r="FS261" s="939"/>
      <c r="FT261" s="939"/>
      <c r="FU261" s="939"/>
      <c r="FV261" s="939"/>
      <c r="FW261" s="939"/>
      <c r="FX261" s="939"/>
      <c r="FY261" s="939"/>
      <c r="FZ261" s="939"/>
      <c r="GA261" s="939"/>
      <c r="GB261" s="939"/>
      <c r="GC261" s="939"/>
      <c r="GD261" s="939"/>
      <c r="GE261" s="939"/>
      <c r="GF261" s="939"/>
      <c r="GG261" s="939"/>
      <c r="GH261" s="939"/>
      <c r="GI261" s="939"/>
      <c r="GJ261" s="939"/>
      <c r="GK261" s="939"/>
      <c r="GL261" s="939"/>
      <c r="GM261" s="939"/>
      <c r="GN261" s="939"/>
      <c r="GO261" s="939"/>
      <c r="GP261" s="939"/>
      <c r="GQ261" s="939"/>
      <c r="GR261" s="939"/>
      <c r="GS261" s="939"/>
      <c r="GT261" s="939"/>
      <c r="GU261" s="939"/>
      <c r="GV261" s="939"/>
      <c r="GW261" s="939"/>
      <c r="GX261" s="939"/>
      <c r="GY261" s="939"/>
      <c r="GZ261" s="939"/>
      <c r="HA261" s="939"/>
      <c r="HB261" s="939"/>
      <c r="HC261" s="939"/>
      <c r="HD261" s="939"/>
      <c r="HE261" s="939"/>
      <c r="HF261" s="939"/>
      <c r="HG261" s="939"/>
      <c r="HH261" s="939"/>
      <c r="HI261" s="939"/>
      <c r="HJ261" s="939"/>
      <c r="HK261" s="939"/>
      <c r="HL261" s="939"/>
      <c r="HM261" s="939"/>
      <c r="HN261" s="939"/>
      <c r="HO261" s="939"/>
      <c r="HP261" s="939"/>
      <c r="HQ261" s="939"/>
      <c r="HR261" s="939"/>
      <c r="HS261" s="939"/>
      <c r="HT261" s="939"/>
      <c r="HU261" s="939"/>
      <c r="HV261" s="939"/>
      <c r="HW261" s="939"/>
      <c r="HX261" s="939"/>
      <c r="HY261" s="939"/>
      <c r="HZ261" s="939"/>
      <c r="IA261" s="939"/>
      <c r="IB261" s="939"/>
      <c r="IC261" s="939"/>
      <c r="ID261" s="939"/>
      <c r="IE261" s="939"/>
      <c r="IF261" s="939"/>
      <c r="IG261" s="939"/>
      <c r="IH261" s="939"/>
      <c r="II261" s="939"/>
      <c r="IJ261" s="939"/>
      <c r="IK261" s="939"/>
      <c r="IL261" s="939"/>
      <c r="IM261" s="939"/>
      <c r="IN261" s="939"/>
      <c r="IO261" s="939"/>
      <c r="IP261" s="939"/>
      <c r="IQ261" s="939"/>
      <c r="IR261" s="939"/>
      <c r="IS261" s="939"/>
      <c r="IT261" s="939"/>
      <c r="IU261" s="939"/>
      <c r="IV261" s="939"/>
      <c r="IW261" s="939"/>
      <c r="IX261" s="939"/>
      <c r="IY261" s="939"/>
      <c r="IZ261" s="939"/>
      <c r="JA261" s="939"/>
      <c r="JB261" s="939"/>
      <c r="JC261" s="939"/>
      <c r="JD261" s="939"/>
      <c r="JE261" s="939"/>
      <c r="JF261" s="939"/>
      <c r="JG261" s="939"/>
      <c r="JH261" s="939"/>
      <c r="JI261" s="939"/>
      <c r="JJ261" s="939"/>
      <c r="JK261" s="939"/>
      <c r="JL261" s="939"/>
      <c r="JM261" s="939"/>
      <c r="JN261" s="939"/>
      <c r="JO261" s="939"/>
      <c r="JP261" s="939"/>
      <c r="JQ261" s="939"/>
      <c r="JR261" s="939"/>
      <c r="JS261" s="939"/>
      <c r="JT261" s="939"/>
      <c r="JU261" s="939"/>
      <c r="JV261" s="939"/>
      <c r="JW261" s="939"/>
      <c r="JX261" s="939"/>
      <c r="JY261" s="939"/>
      <c r="JZ261" s="939"/>
      <c r="KA261" s="939"/>
      <c r="KB261" s="939"/>
      <c r="KC261" s="939"/>
      <c r="KD261" s="939"/>
      <c r="KE261" s="939"/>
      <c r="KF261" s="939"/>
      <c r="KG261" s="939"/>
      <c r="KH261" s="939"/>
      <c r="KI261" s="939"/>
      <c r="KJ261" s="939"/>
      <c r="KK261" s="939"/>
      <c r="KL261" s="939"/>
      <c r="KM261" s="939"/>
      <c r="KN261" s="939"/>
      <c r="KO261" s="939"/>
      <c r="KP261" s="939"/>
      <c r="KQ261" s="939"/>
      <c r="KR261" s="939"/>
      <c r="KS261" s="939"/>
      <c r="KT261" s="939"/>
      <c r="KU261" s="939"/>
      <c r="KV261" s="939"/>
      <c r="KW261" s="939"/>
      <c r="KX261" s="939"/>
      <c r="KY261" s="939"/>
      <c r="KZ261" s="939"/>
      <c r="LA261" s="939"/>
      <c r="LB261" s="939"/>
      <c r="LC261" s="939"/>
      <c r="LD261" s="939"/>
      <c r="LE261" s="939"/>
      <c r="LF261" s="939"/>
      <c r="LG261" s="939"/>
      <c r="LH261" s="939"/>
      <c r="LI261" s="939"/>
      <c r="LJ261" s="939"/>
      <c r="LK261" s="939"/>
      <c r="LL261" s="939"/>
      <c r="LM261" s="939"/>
      <c r="LN261" s="939"/>
      <c r="LO261" s="939"/>
      <c r="LP261" s="939"/>
      <c r="LQ261" s="939"/>
      <c r="LR261" s="939"/>
      <c r="LS261" s="939"/>
      <c r="LT261" s="939"/>
      <c r="LU261" s="939"/>
      <c r="LV261" s="939"/>
      <c r="LW261" s="939"/>
      <c r="LX261" s="939"/>
      <c r="LY261" s="939"/>
      <c r="LZ261" s="939"/>
      <c r="MA261" s="939"/>
      <c r="MB261" s="939"/>
      <c r="MC261" s="939"/>
      <c r="MD261" s="939"/>
      <c r="ME261" s="939"/>
      <c r="MF261" s="939"/>
      <c r="MG261" s="939"/>
      <c r="MH261" s="939"/>
      <c r="MI261" s="939"/>
      <c r="MJ261" s="939"/>
      <c r="MK261" s="939"/>
      <c r="ML261" s="939"/>
      <c r="MM261" s="939"/>
      <c r="MN261" s="939"/>
      <c r="MO261" s="939"/>
      <c r="MP261" s="939"/>
      <c r="MQ261" s="939"/>
      <c r="MR261" s="939"/>
      <c r="MS261" s="939"/>
      <c r="MT261" s="939"/>
      <c r="MU261" s="939"/>
      <c r="MV261" s="939"/>
      <c r="MW261" s="939"/>
      <c r="MX261" s="939"/>
      <c r="MY261" s="939"/>
      <c r="MZ261" s="939"/>
      <c r="NA261" s="939"/>
      <c r="NB261" s="939"/>
      <c r="NC261" s="939"/>
      <c r="ND261" s="939"/>
      <c r="NE261" s="939"/>
      <c r="NF261" s="939"/>
      <c r="NG261" s="939"/>
      <c r="NH261" s="939"/>
      <c r="NI261" s="939"/>
      <c r="NJ261" s="939"/>
      <c r="NK261" s="939"/>
      <c r="NL261" s="939"/>
      <c r="NM261" s="939"/>
      <c r="NN261" s="939"/>
    </row>
    <row r="262" spans="1:378" s="958" customFormat="1" ht="18.5" hidden="1" outlineLevel="1">
      <c r="A262" s="987" t="str">
        <f t="shared" si="73"/>
        <v>13.3</v>
      </c>
      <c r="B262" s="940" t="s">
        <v>1552</v>
      </c>
      <c r="C262" s="1027"/>
      <c r="D262" s="941"/>
      <c r="E262" s="935"/>
      <c r="F262" s="959">
        <f>G261</f>
        <v>46315</v>
      </c>
      <c r="G262" s="960">
        <f>IF(ISBLANK(F262)," - ",IF(H262=0,F262,WORKDAY.INTL(F262,H262,1,Data!$C$3:$C$57)))</f>
        <v>46336</v>
      </c>
      <c r="H262" s="936">
        <v>15</v>
      </c>
      <c r="I262" s="937">
        <v>0</v>
      </c>
      <c r="J262" s="937">
        <f t="shared" ca="1" si="77"/>
        <v>0</v>
      </c>
      <c r="K262" s="938"/>
      <c r="L262" s="955"/>
      <c r="M262" s="955"/>
      <c r="N262" s="968"/>
      <c r="O262" s="939"/>
      <c r="P262" s="939"/>
      <c r="Q262" s="939"/>
      <c r="R262" s="939"/>
      <c r="S262" s="939"/>
      <c r="T262" s="939"/>
      <c r="U262" s="939"/>
      <c r="V262" s="939"/>
      <c r="W262" s="939"/>
      <c r="X262" s="939"/>
      <c r="Y262" s="939"/>
      <c r="Z262" s="939"/>
      <c r="AA262" s="939"/>
      <c r="AB262" s="939"/>
      <c r="AC262" s="939"/>
      <c r="AD262" s="939"/>
      <c r="AE262" s="939"/>
      <c r="AF262" s="939"/>
      <c r="AG262" s="939"/>
      <c r="AH262" s="939"/>
      <c r="AI262" s="939"/>
      <c r="AJ262" s="939"/>
      <c r="AK262" s="939"/>
      <c r="AL262" s="939"/>
      <c r="AM262" s="939"/>
      <c r="AN262" s="939"/>
      <c r="AO262" s="939"/>
      <c r="AP262" s="939"/>
      <c r="AQ262" s="939"/>
      <c r="AR262" s="939"/>
      <c r="AS262" s="939"/>
      <c r="AT262" s="939"/>
      <c r="AU262" s="939"/>
      <c r="AV262" s="939"/>
      <c r="AW262" s="939"/>
      <c r="AX262" s="939"/>
      <c r="AY262" s="939"/>
      <c r="AZ262" s="939"/>
      <c r="BA262" s="939"/>
      <c r="BB262" s="939"/>
      <c r="BC262" s="939"/>
      <c r="BD262" s="939"/>
      <c r="BE262" s="939"/>
      <c r="BF262" s="939"/>
      <c r="BG262" s="939"/>
      <c r="BH262" s="939"/>
      <c r="BI262" s="939"/>
      <c r="BJ262" s="939"/>
      <c r="BK262" s="939"/>
      <c r="BL262" s="939"/>
      <c r="BM262" s="939"/>
      <c r="BN262" s="939"/>
      <c r="BO262" s="939"/>
      <c r="BP262" s="939"/>
      <c r="BQ262" s="939"/>
      <c r="BR262" s="939"/>
      <c r="BS262" s="939"/>
      <c r="BT262" s="939"/>
      <c r="BU262" s="939"/>
      <c r="BV262" s="939"/>
      <c r="BW262" s="939"/>
      <c r="BX262" s="939"/>
      <c r="BY262" s="939"/>
      <c r="BZ262" s="939"/>
      <c r="CA262" s="939"/>
      <c r="CB262" s="939"/>
      <c r="CC262" s="939"/>
      <c r="CD262" s="939"/>
      <c r="CE262" s="939"/>
      <c r="CF262" s="939"/>
      <c r="CG262" s="939"/>
      <c r="CH262" s="939"/>
      <c r="CI262" s="939"/>
      <c r="CJ262" s="939"/>
      <c r="CK262" s="939"/>
      <c r="CL262" s="939"/>
      <c r="CM262" s="939"/>
      <c r="CN262" s="939"/>
      <c r="CO262" s="939"/>
      <c r="CP262" s="939"/>
      <c r="CQ262" s="939"/>
      <c r="CR262" s="939"/>
      <c r="CS262" s="939"/>
      <c r="CT262" s="939"/>
      <c r="CU262" s="939"/>
      <c r="CV262" s="939"/>
      <c r="CW262" s="939"/>
      <c r="CX262" s="939"/>
      <c r="CY262" s="939"/>
      <c r="CZ262" s="939"/>
      <c r="DA262" s="939"/>
      <c r="DB262" s="939"/>
      <c r="DC262" s="939"/>
      <c r="DD262" s="939"/>
      <c r="DE262" s="939"/>
      <c r="DF262" s="939"/>
      <c r="DG262" s="939"/>
      <c r="DH262" s="939"/>
      <c r="DI262" s="939"/>
      <c r="DJ262" s="939"/>
      <c r="DK262" s="939"/>
      <c r="DL262" s="939"/>
      <c r="DM262" s="939"/>
      <c r="DN262" s="939"/>
      <c r="DO262" s="939"/>
      <c r="DP262" s="939"/>
      <c r="DQ262" s="939"/>
      <c r="DR262" s="939"/>
      <c r="DS262" s="939"/>
      <c r="DT262" s="939"/>
      <c r="DU262" s="939"/>
      <c r="DV262" s="939"/>
      <c r="DW262" s="939"/>
      <c r="DX262" s="939"/>
      <c r="DY262" s="939"/>
      <c r="DZ262" s="939"/>
      <c r="EA262" s="939"/>
      <c r="EB262" s="939"/>
      <c r="EC262" s="939"/>
      <c r="ED262" s="939"/>
      <c r="EE262" s="939"/>
      <c r="EF262" s="939"/>
      <c r="EG262" s="939"/>
      <c r="EH262" s="939"/>
      <c r="EI262" s="939"/>
      <c r="EJ262" s="939"/>
      <c r="EK262" s="939"/>
      <c r="EL262" s="939"/>
      <c r="EM262" s="939"/>
      <c r="EN262" s="939"/>
      <c r="EO262" s="939"/>
      <c r="EP262" s="939"/>
      <c r="EQ262" s="939"/>
      <c r="ER262" s="939"/>
      <c r="ES262" s="939"/>
      <c r="ET262" s="939"/>
      <c r="EU262" s="939"/>
      <c r="EV262" s="939"/>
      <c r="EW262" s="939"/>
      <c r="EX262" s="939"/>
      <c r="EY262" s="939"/>
      <c r="EZ262" s="939"/>
      <c r="FA262" s="939"/>
      <c r="FB262" s="939"/>
      <c r="FC262" s="939"/>
      <c r="FD262" s="939"/>
      <c r="FE262" s="939"/>
      <c r="FF262" s="939"/>
      <c r="FG262" s="939"/>
      <c r="FH262" s="939"/>
      <c r="FI262" s="939"/>
      <c r="FJ262" s="939"/>
      <c r="FK262" s="939"/>
      <c r="FL262" s="939"/>
      <c r="FM262" s="939"/>
      <c r="FN262" s="939"/>
      <c r="FO262" s="939"/>
      <c r="FP262" s="939"/>
      <c r="FQ262" s="939"/>
      <c r="FR262" s="939"/>
      <c r="FS262" s="939"/>
      <c r="FT262" s="939"/>
      <c r="FU262" s="939"/>
      <c r="FV262" s="939"/>
      <c r="FW262" s="939"/>
      <c r="FX262" s="939"/>
      <c r="FY262" s="939"/>
      <c r="FZ262" s="939"/>
      <c r="GA262" s="939"/>
      <c r="GB262" s="939"/>
      <c r="GC262" s="939"/>
      <c r="GD262" s="939"/>
      <c r="GE262" s="939"/>
      <c r="GF262" s="939"/>
      <c r="GG262" s="939"/>
      <c r="GH262" s="939"/>
      <c r="GI262" s="939"/>
      <c r="GJ262" s="939"/>
      <c r="GK262" s="939"/>
      <c r="GL262" s="939"/>
      <c r="GM262" s="939"/>
      <c r="GN262" s="939"/>
      <c r="GO262" s="939"/>
      <c r="GP262" s="939"/>
      <c r="GQ262" s="939"/>
      <c r="GR262" s="939"/>
      <c r="GS262" s="939"/>
      <c r="GT262" s="939"/>
      <c r="GU262" s="939"/>
      <c r="GV262" s="939"/>
      <c r="GW262" s="939"/>
      <c r="GX262" s="939"/>
      <c r="GY262" s="939"/>
      <c r="GZ262" s="939"/>
      <c r="HA262" s="939"/>
      <c r="HB262" s="939"/>
      <c r="HC262" s="939"/>
      <c r="HD262" s="939"/>
      <c r="HE262" s="939"/>
      <c r="HF262" s="939"/>
      <c r="HG262" s="939"/>
      <c r="HH262" s="939"/>
      <c r="HI262" s="939"/>
      <c r="HJ262" s="939"/>
      <c r="HK262" s="939"/>
      <c r="HL262" s="939"/>
      <c r="HM262" s="939"/>
      <c r="HN262" s="939"/>
      <c r="HO262" s="939"/>
      <c r="HP262" s="939"/>
      <c r="HQ262" s="939"/>
      <c r="HR262" s="939"/>
      <c r="HS262" s="939"/>
      <c r="HT262" s="939"/>
      <c r="HU262" s="939"/>
      <c r="HV262" s="939"/>
      <c r="HW262" s="939"/>
      <c r="HX262" s="939"/>
      <c r="HY262" s="939"/>
      <c r="HZ262" s="939"/>
      <c r="IA262" s="939"/>
      <c r="IB262" s="939"/>
      <c r="IC262" s="939"/>
      <c r="ID262" s="939"/>
      <c r="IE262" s="939"/>
      <c r="IF262" s="939"/>
      <c r="IG262" s="939"/>
      <c r="IH262" s="939"/>
      <c r="II262" s="939"/>
      <c r="IJ262" s="939"/>
      <c r="IK262" s="939"/>
      <c r="IL262" s="939"/>
      <c r="IM262" s="939"/>
      <c r="IN262" s="939"/>
      <c r="IO262" s="939"/>
      <c r="IP262" s="939"/>
      <c r="IQ262" s="939"/>
      <c r="IR262" s="939"/>
      <c r="IS262" s="939"/>
      <c r="IT262" s="939"/>
      <c r="IU262" s="939"/>
      <c r="IV262" s="939"/>
      <c r="IW262" s="939"/>
      <c r="IX262" s="939"/>
      <c r="IY262" s="939"/>
      <c r="IZ262" s="939"/>
      <c r="JA262" s="939"/>
      <c r="JB262" s="939"/>
      <c r="JC262" s="939"/>
      <c r="JD262" s="939"/>
      <c r="JE262" s="939"/>
      <c r="JF262" s="939"/>
      <c r="JG262" s="939"/>
      <c r="JH262" s="939"/>
      <c r="JI262" s="939"/>
      <c r="JJ262" s="939"/>
      <c r="JK262" s="939"/>
      <c r="JL262" s="939"/>
      <c r="JM262" s="939"/>
      <c r="JN262" s="939"/>
      <c r="JO262" s="939"/>
      <c r="JP262" s="939"/>
      <c r="JQ262" s="939"/>
      <c r="JR262" s="939"/>
      <c r="JS262" s="939"/>
      <c r="JT262" s="939"/>
      <c r="JU262" s="939"/>
      <c r="JV262" s="939"/>
      <c r="JW262" s="939"/>
      <c r="JX262" s="939"/>
      <c r="JY262" s="939"/>
      <c r="JZ262" s="939"/>
      <c r="KA262" s="939"/>
      <c r="KB262" s="939"/>
      <c r="KC262" s="939"/>
      <c r="KD262" s="939"/>
      <c r="KE262" s="939"/>
      <c r="KF262" s="939"/>
      <c r="KG262" s="939"/>
      <c r="KH262" s="939"/>
      <c r="KI262" s="939"/>
      <c r="KJ262" s="939"/>
      <c r="KK262" s="939"/>
      <c r="KL262" s="939"/>
      <c r="KM262" s="939"/>
      <c r="KN262" s="939"/>
      <c r="KO262" s="939"/>
      <c r="KP262" s="939"/>
      <c r="KQ262" s="939"/>
      <c r="KR262" s="939"/>
      <c r="KS262" s="939"/>
      <c r="KT262" s="939"/>
      <c r="KU262" s="939"/>
      <c r="KV262" s="939"/>
      <c r="KW262" s="939"/>
      <c r="KX262" s="939"/>
      <c r="KY262" s="939"/>
      <c r="KZ262" s="939"/>
      <c r="LA262" s="939"/>
      <c r="LB262" s="939"/>
      <c r="LC262" s="939"/>
      <c r="LD262" s="939"/>
      <c r="LE262" s="939"/>
      <c r="LF262" s="939"/>
      <c r="LG262" s="939"/>
      <c r="LH262" s="939"/>
      <c r="LI262" s="939"/>
      <c r="LJ262" s="939"/>
      <c r="LK262" s="939"/>
      <c r="LL262" s="939"/>
      <c r="LM262" s="939"/>
      <c r="LN262" s="939"/>
      <c r="LO262" s="939"/>
      <c r="LP262" s="939"/>
      <c r="LQ262" s="939"/>
      <c r="LR262" s="939"/>
      <c r="LS262" s="939"/>
      <c r="LT262" s="939"/>
      <c r="LU262" s="939"/>
      <c r="LV262" s="939"/>
      <c r="LW262" s="939"/>
      <c r="LX262" s="939"/>
      <c r="LY262" s="939"/>
      <c r="LZ262" s="939"/>
      <c r="MA262" s="939"/>
      <c r="MB262" s="939"/>
      <c r="MC262" s="939"/>
      <c r="MD262" s="939"/>
      <c r="ME262" s="939"/>
      <c r="MF262" s="939"/>
      <c r="MG262" s="939"/>
      <c r="MH262" s="939"/>
      <c r="MI262" s="939"/>
      <c r="MJ262" s="939"/>
      <c r="MK262" s="939"/>
      <c r="ML262" s="939"/>
      <c r="MM262" s="939"/>
      <c r="MN262" s="939"/>
      <c r="MO262" s="939"/>
      <c r="MP262" s="939"/>
      <c r="MQ262" s="939"/>
      <c r="MR262" s="939"/>
      <c r="MS262" s="939"/>
      <c r="MT262" s="939"/>
      <c r="MU262" s="939"/>
      <c r="MV262" s="939"/>
      <c r="MW262" s="939"/>
      <c r="MX262" s="939"/>
      <c r="MY262" s="939"/>
      <c r="MZ262" s="939"/>
      <c r="NA262" s="939"/>
      <c r="NB262" s="939"/>
      <c r="NC262" s="939"/>
      <c r="ND262" s="939"/>
      <c r="NE262" s="939"/>
      <c r="NF262" s="939"/>
      <c r="NG262" s="939"/>
      <c r="NH262" s="939"/>
      <c r="NI262" s="939"/>
      <c r="NJ262" s="939"/>
      <c r="NK262" s="939"/>
      <c r="NL262" s="939"/>
      <c r="NM262" s="939"/>
      <c r="NN262" s="939"/>
    </row>
    <row r="263" spans="1:378" s="958" customFormat="1" ht="18.5" hidden="1" outlineLevel="1">
      <c r="A263" s="987" t="str">
        <f t="shared" si="73"/>
        <v>13.4</v>
      </c>
      <c r="B263" s="940"/>
      <c r="C263" s="1027"/>
      <c r="D263" s="941"/>
      <c r="E263" s="935"/>
      <c r="F263" s="959"/>
      <c r="G263" s="960"/>
      <c r="H263" s="936"/>
      <c r="I263" s="937"/>
      <c r="J263" s="937"/>
      <c r="K263" s="938" t="str">
        <f t="shared" ref="K263" si="78">IF(OR(G263=0,F263=0)," - ",NETWORKDAYS(F263,G263))</f>
        <v xml:space="preserve"> - </v>
      </c>
      <c r="L263" s="955"/>
      <c r="M263" s="955"/>
      <c r="N263" s="968"/>
      <c r="O263" s="939"/>
      <c r="P263" s="939"/>
      <c r="Q263" s="939"/>
      <c r="R263" s="939"/>
      <c r="S263" s="939"/>
      <c r="T263" s="939"/>
      <c r="U263" s="939"/>
      <c r="V263" s="939"/>
      <c r="W263" s="939"/>
      <c r="X263" s="939"/>
      <c r="Y263" s="939"/>
      <c r="Z263" s="939"/>
      <c r="AA263" s="939"/>
      <c r="AB263" s="939"/>
      <c r="AC263" s="939"/>
      <c r="AD263" s="939"/>
      <c r="AE263" s="939"/>
      <c r="AF263" s="939"/>
      <c r="AG263" s="939"/>
      <c r="AH263" s="939"/>
      <c r="AI263" s="939"/>
      <c r="AJ263" s="939"/>
      <c r="AK263" s="939"/>
      <c r="AL263" s="939"/>
      <c r="AM263" s="939"/>
      <c r="AN263" s="939"/>
      <c r="AO263" s="939"/>
      <c r="AP263" s="939"/>
      <c r="AQ263" s="939"/>
      <c r="AR263" s="939"/>
      <c r="AS263" s="939"/>
      <c r="AT263" s="939"/>
      <c r="AU263" s="939"/>
      <c r="AV263" s="939"/>
      <c r="AW263" s="939"/>
      <c r="AX263" s="939"/>
      <c r="AY263" s="939"/>
      <c r="AZ263" s="939"/>
      <c r="BA263" s="939"/>
      <c r="BB263" s="939"/>
      <c r="BC263" s="939"/>
      <c r="BD263" s="939"/>
      <c r="BE263" s="939"/>
      <c r="BF263" s="939"/>
      <c r="BG263" s="939"/>
      <c r="BH263" s="939"/>
      <c r="BI263" s="939"/>
      <c r="BJ263" s="939"/>
      <c r="BK263" s="939"/>
      <c r="BL263" s="939"/>
      <c r="BM263" s="939"/>
      <c r="BN263" s="939"/>
      <c r="BO263" s="939"/>
      <c r="BP263" s="939"/>
      <c r="BQ263" s="939"/>
      <c r="BR263" s="939"/>
      <c r="BS263" s="939"/>
      <c r="BT263" s="939"/>
      <c r="BU263" s="939"/>
      <c r="BV263" s="939"/>
      <c r="BW263" s="939"/>
      <c r="BX263" s="939"/>
      <c r="BY263" s="939"/>
      <c r="BZ263" s="939"/>
      <c r="CA263" s="939"/>
      <c r="CB263" s="939"/>
      <c r="CC263" s="939"/>
      <c r="CD263" s="939"/>
      <c r="CE263" s="939"/>
      <c r="CF263" s="939"/>
      <c r="CG263" s="939"/>
      <c r="CH263" s="939"/>
      <c r="CI263" s="939"/>
      <c r="CJ263" s="939"/>
      <c r="CK263" s="939"/>
      <c r="CL263" s="939"/>
      <c r="CM263" s="939"/>
      <c r="CN263" s="939"/>
      <c r="CO263" s="939"/>
      <c r="CP263" s="939"/>
      <c r="CQ263" s="939"/>
      <c r="CR263" s="939"/>
      <c r="CS263" s="939"/>
      <c r="CT263" s="939"/>
      <c r="CU263" s="939"/>
      <c r="CV263" s="939"/>
      <c r="CW263" s="939"/>
      <c r="CX263" s="939"/>
      <c r="CY263" s="939"/>
      <c r="CZ263" s="939"/>
      <c r="DA263" s="939"/>
      <c r="DB263" s="939"/>
      <c r="DC263" s="939"/>
      <c r="DD263" s="939"/>
      <c r="DE263" s="939"/>
      <c r="DF263" s="939"/>
      <c r="DG263" s="939"/>
      <c r="DH263" s="939"/>
      <c r="DI263" s="939"/>
      <c r="DJ263" s="939"/>
      <c r="DK263" s="939"/>
      <c r="DL263" s="939"/>
      <c r="DM263" s="939"/>
      <c r="DN263" s="939"/>
      <c r="DO263" s="939"/>
      <c r="DP263" s="939"/>
      <c r="DQ263" s="939"/>
      <c r="DR263" s="939"/>
      <c r="DS263" s="939"/>
      <c r="DT263" s="939"/>
      <c r="DU263" s="939"/>
      <c r="DV263" s="939"/>
      <c r="DW263" s="939"/>
      <c r="DX263" s="939"/>
      <c r="DY263" s="939"/>
      <c r="DZ263" s="939"/>
      <c r="EA263" s="939"/>
      <c r="EB263" s="939"/>
      <c r="EC263" s="939"/>
      <c r="ED263" s="939"/>
      <c r="EE263" s="939"/>
      <c r="EF263" s="939"/>
      <c r="EG263" s="939"/>
      <c r="EH263" s="939"/>
      <c r="EI263" s="939"/>
      <c r="EJ263" s="939"/>
      <c r="EK263" s="939"/>
      <c r="EL263" s="939"/>
      <c r="EM263" s="939"/>
      <c r="EN263" s="939"/>
      <c r="EO263" s="939"/>
      <c r="EP263" s="939"/>
      <c r="EQ263" s="939"/>
      <c r="ER263" s="939"/>
      <c r="ES263" s="939"/>
      <c r="ET263" s="939"/>
      <c r="EU263" s="939"/>
      <c r="EV263" s="939"/>
      <c r="EW263" s="939"/>
      <c r="EX263" s="939"/>
      <c r="EY263" s="939"/>
      <c r="EZ263" s="939"/>
      <c r="FA263" s="939"/>
      <c r="FB263" s="939"/>
      <c r="FC263" s="939"/>
      <c r="FD263" s="939"/>
      <c r="FE263" s="939"/>
      <c r="FF263" s="939"/>
      <c r="FG263" s="939"/>
      <c r="FH263" s="939"/>
      <c r="FI263" s="939"/>
      <c r="FJ263" s="939"/>
      <c r="FK263" s="939"/>
      <c r="FL263" s="939"/>
      <c r="FM263" s="939"/>
      <c r="FN263" s="939"/>
      <c r="FO263" s="939"/>
      <c r="FP263" s="939"/>
      <c r="FQ263" s="939"/>
      <c r="FR263" s="939"/>
      <c r="FS263" s="939"/>
      <c r="FT263" s="939"/>
      <c r="FU263" s="939"/>
      <c r="FV263" s="939"/>
      <c r="FW263" s="939"/>
      <c r="FX263" s="939"/>
      <c r="FY263" s="939"/>
      <c r="FZ263" s="939"/>
      <c r="GA263" s="939"/>
      <c r="GB263" s="939"/>
      <c r="GC263" s="939"/>
      <c r="GD263" s="939"/>
      <c r="GE263" s="939"/>
      <c r="GF263" s="939"/>
      <c r="GG263" s="939"/>
      <c r="GH263" s="939"/>
      <c r="GI263" s="939"/>
      <c r="GJ263" s="939"/>
      <c r="GK263" s="939"/>
      <c r="GL263" s="939"/>
      <c r="GM263" s="939"/>
      <c r="GN263" s="939"/>
      <c r="GO263" s="939"/>
      <c r="GP263" s="939"/>
      <c r="GQ263" s="939"/>
      <c r="GR263" s="939"/>
      <c r="GS263" s="939"/>
      <c r="GT263" s="939"/>
      <c r="GU263" s="939"/>
      <c r="GV263" s="939"/>
      <c r="GW263" s="939"/>
      <c r="GX263" s="939"/>
      <c r="GY263" s="939"/>
      <c r="GZ263" s="939"/>
      <c r="HA263" s="939"/>
      <c r="HB263" s="939"/>
      <c r="HC263" s="939"/>
      <c r="HD263" s="939"/>
      <c r="HE263" s="939"/>
      <c r="HF263" s="939"/>
      <c r="HG263" s="939"/>
      <c r="HH263" s="939"/>
      <c r="HI263" s="939"/>
      <c r="HJ263" s="939"/>
      <c r="HK263" s="939"/>
      <c r="HL263" s="939"/>
      <c r="HM263" s="939"/>
      <c r="HN263" s="939"/>
      <c r="HO263" s="939"/>
      <c r="HP263" s="939"/>
      <c r="HQ263" s="939"/>
      <c r="HR263" s="939"/>
      <c r="HS263" s="939"/>
      <c r="HT263" s="939"/>
      <c r="HU263" s="939"/>
      <c r="HV263" s="939"/>
      <c r="HW263" s="939"/>
      <c r="HX263" s="939"/>
      <c r="HY263" s="939"/>
      <c r="HZ263" s="939"/>
      <c r="IA263" s="939"/>
      <c r="IB263" s="939"/>
      <c r="IC263" s="939"/>
      <c r="ID263" s="939"/>
      <c r="IE263" s="939"/>
      <c r="IF263" s="939"/>
      <c r="IG263" s="939"/>
      <c r="IH263" s="939"/>
      <c r="II263" s="939"/>
      <c r="IJ263" s="939"/>
      <c r="IK263" s="939"/>
      <c r="IL263" s="939"/>
      <c r="IM263" s="939"/>
      <c r="IN263" s="939"/>
      <c r="IO263" s="939"/>
      <c r="IP263" s="939"/>
      <c r="IQ263" s="939"/>
      <c r="IR263" s="939"/>
      <c r="IS263" s="939"/>
      <c r="IT263" s="939"/>
      <c r="IU263" s="939"/>
      <c r="IV263" s="939"/>
      <c r="IW263" s="939"/>
      <c r="IX263" s="939"/>
      <c r="IY263" s="939"/>
      <c r="IZ263" s="939"/>
      <c r="JA263" s="939"/>
      <c r="JB263" s="939"/>
      <c r="JC263" s="939"/>
      <c r="JD263" s="939"/>
      <c r="JE263" s="939"/>
      <c r="JF263" s="939"/>
      <c r="JG263" s="939"/>
      <c r="JH263" s="939"/>
      <c r="JI263" s="939"/>
      <c r="JJ263" s="939"/>
      <c r="JK263" s="939"/>
      <c r="JL263" s="939"/>
      <c r="JM263" s="939"/>
      <c r="JN263" s="939"/>
      <c r="JO263" s="939"/>
      <c r="JP263" s="939"/>
      <c r="JQ263" s="939"/>
      <c r="JR263" s="939"/>
      <c r="JS263" s="939"/>
      <c r="JT263" s="939"/>
      <c r="JU263" s="939"/>
      <c r="JV263" s="939"/>
      <c r="JW263" s="939"/>
      <c r="JX263" s="939"/>
      <c r="JY263" s="939"/>
      <c r="JZ263" s="939"/>
      <c r="KA263" s="939"/>
      <c r="KB263" s="939"/>
      <c r="KC263" s="939"/>
      <c r="KD263" s="939"/>
      <c r="KE263" s="939"/>
      <c r="KF263" s="939"/>
      <c r="KG263" s="939"/>
      <c r="KH263" s="939"/>
      <c r="KI263" s="939"/>
      <c r="KJ263" s="939"/>
      <c r="KK263" s="939"/>
      <c r="KL263" s="939"/>
      <c r="KM263" s="939"/>
      <c r="KN263" s="939"/>
      <c r="KO263" s="939"/>
      <c r="KP263" s="939"/>
      <c r="KQ263" s="939"/>
      <c r="KR263" s="939"/>
      <c r="KS263" s="939"/>
      <c r="KT263" s="939"/>
      <c r="KU263" s="939"/>
      <c r="KV263" s="939"/>
      <c r="KW263" s="939"/>
      <c r="KX263" s="939"/>
      <c r="KY263" s="939"/>
      <c r="KZ263" s="939"/>
      <c r="LA263" s="939"/>
      <c r="LB263" s="939"/>
      <c r="LC263" s="939"/>
      <c r="LD263" s="939"/>
      <c r="LE263" s="939"/>
      <c r="LF263" s="939"/>
      <c r="LG263" s="939"/>
      <c r="LH263" s="939"/>
      <c r="LI263" s="939"/>
      <c r="LJ263" s="939"/>
      <c r="LK263" s="939"/>
      <c r="LL263" s="939"/>
      <c r="LM263" s="939"/>
      <c r="LN263" s="939"/>
      <c r="LO263" s="939"/>
      <c r="LP263" s="939"/>
      <c r="LQ263" s="939"/>
      <c r="LR263" s="939"/>
      <c r="LS263" s="939"/>
      <c r="LT263" s="939"/>
      <c r="LU263" s="939"/>
      <c r="LV263" s="939"/>
      <c r="LW263" s="939"/>
      <c r="LX263" s="939"/>
      <c r="LY263" s="939"/>
      <c r="LZ263" s="939"/>
      <c r="MA263" s="939"/>
      <c r="MB263" s="939"/>
      <c r="MC263" s="939"/>
      <c r="MD263" s="939"/>
      <c r="ME263" s="939"/>
      <c r="MF263" s="939"/>
      <c r="MG263" s="939"/>
      <c r="MH263" s="939"/>
      <c r="MI263" s="939"/>
      <c r="MJ263" s="939"/>
      <c r="MK263" s="939"/>
      <c r="ML263" s="939"/>
      <c r="MM263" s="939"/>
      <c r="MN263" s="939"/>
      <c r="MO263" s="939"/>
      <c r="MP263" s="939"/>
      <c r="MQ263" s="939"/>
      <c r="MR263" s="939"/>
      <c r="MS263" s="939"/>
      <c r="MT263" s="939"/>
      <c r="MU263" s="939"/>
      <c r="MV263" s="939"/>
      <c r="MW263" s="939"/>
      <c r="MX263" s="939"/>
      <c r="MY263" s="939"/>
      <c r="MZ263" s="939"/>
      <c r="NA263" s="939"/>
      <c r="NB263" s="939"/>
      <c r="NC263" s="939"/>
      <c r="ND263" s="939"/>
      <c r="NE263" s="939"/>
      <c r="NF263" s="939"/>
      <c r="NG263" s="939"/>
      <c r="NH263" s="939"/>
      <c r="NI263" s="939"/>
      <c r="NJ263" s="939"/>
      <c r="NK263" s="939"/>
      <c r="NL263" s="939"/>
      <c r="NM263" s="939"/>
      <c r="NN263" s="939"/>
    </row>
    <row r="264" spans="1:378" collapsed="1"/>
  </sheetData>
  <sheetProtection formatCells="0" formatColumns="0" formatRows="0" insertRows="0" deleteRows="0"/>
  <mergeCells count="107">
    <mergeCell ref="MM5:MS5"/>
    <mergeCell ref="KW5:LC5"/>
    <mergeCell ref="LD5:LJ5"/>
    <mergeCell ref="LK5:LQ5"/>
    <mergeCell ref="LR5:LX5"/>
    <mergeCell ref="LY5:ME5"/>
    <mergeCell ref="MF5:ML5"/>
    <mergeCell ref="JG5:JM5"/>
    <mergeCell ref="JN5:JT5"/>
    <mergeCell ref="JU5:KA5"/>
    <mergeCell ref="KB5:KH5"/>
    <mergeCell ref="KI5:KO5"/>
    <mergeCell ref="KP5:KV5"/>
    <mergeCell ref="HQ5:HW5"/>
    <mergeCell ref="HX5:ID5"/>
    <mergeCell ref="IE5:IK5"/>
    <mergeCell ref="IL5:IR5"/>
    <mergeCell ref="IS5:IY5"/>
    <mergeCell ref="IZ5:JF5"/>
    <mergeCell ref="GA5:GG5"/>
    <mergeCell ref="GH5:GN5"/>
    <mergeCell ref="GO5:GU5"/>
    <mergeCell ref="GV5:HB5"/>
    <mergeCell ref="HC5:HI5"/>
    <mergeCell ref="HJ5:HP5"/>
    <mergeCell ref="EY5:FE5"/>
    <mergeCell ref="FF5:FL5"/>
    <mergeCell ref="FM5:FS5"/>
    <mergeCell ref="FT5:FZ5"/>
    <mergeCell ref="CU5:DA5"/>
    <mergeCell ref="DB5:DH5"/>
    <mergeCell ref="DI5:DO5"/>
    <mergeCell ref="DP5:DV5"/>
    <mergeCell ref="DW5:EC5"/>
    <mergeCell ref="ED5:EJ5"/>
    <mergeCell ref="BS5:BY5"/>
    <mergeCell ref="BZ5:CF5"/>
    <mergeCell ref="CG5:CM5"/>
    <mergeCell ref="CN5:CT5"/>
    <mergeCell ref="LY4:ME4"/>
    <mergeCell ref="MF4:ML4"/>
    <mergeCell ref="MM4:MS4"/>
    <mergeCell ref="KW4:LC4"/>
    <mergeCell ref="LD4:LJ4"/>
    <mergeCell ref="LK4:LQ4"/>
    <mergeCell ref="LR4:LX4"/>
    <mergeCell ref="GH4:GN4"/>
    <mergeCell ref="GO4:GU4"/>
    <mergeCell ref="GV4:HB4"/>
    <mergeCell ref="DW4:EC4"/>
    <mergeCell ref="ED4:EJ4"/>
    <mergeCell ref="EK4:EQ4"/>
    <mergeCell ref="ER4:EX4"/>
    <mergeCell ref="EY4:FE4"/>
    <mergeCell ref="FF4:FL4"/>
    <mergeCell ref="CG4:CM4"/>
    <mergeCell ref="CN4:CT4"/>
    <mergeCell ref="EK5:EQ5"/>
    <mergeCell ref="ER5:EX5"/>
    <mergeCell ref="V5:AB5"/>
    <mergeCell ref="AC5:AI5"/>
    <mergeCell ref="AJ5:AP5"/>
    <mergeCell ref="AQ5:AW5"/>
    <mergeCell ref="AX5:BD5"/>
    <mergeCell ref="KI4:KO4"/>
    <mergeCell ref="KP4:KV4"/>
    <mergeCell ref="IS4:IY4"/>
    <mergeCell ref="IZ4:JF4"/>
    <mergeCell ref="JG4:JM4"/>
    <mergeCell ref="JN4:JT4"/>
    <mergeCell ref="JU4:KA4"/>
    <mergeCell ref="KB4:KH4"/>
    <mergeCell ref="HC4:HI4"/>
    <mergeCell ref="HJ4:HP4"/>
    <mergeCell ref="HQ4:HW4"/>
    <mergeCell ref="HX4:ID4"/>
    <mergeCell ref="IE4:IK4"/>
    <mergeCell ref="IL4:IR4"/>
    <mergeCell ref="FM4:FS4"/>
    <mergeCell ref="FT4:FZ4"/>
    <mergeCell ref="GA4:GG4"/>
    <mergeCell ref="BE5:BK5"/>
    <mergeCell ref="BL5:BR5"/>
    <mergeCell ref="NH4:NN4"/>
    <mergeCell ref="NH5:NN5"/>
    <mergeCell ref="O1:AI1"/>
    <mergeCell ref="D4:F4"/>
    <mergeCell ref="O4:U4"/>
    <mergeCell ref="V4:AB4"/>
    <mergeCell ref="AC4:AI4"/>
    <mergeCell ref="AJ4:AP4"/>
    <mergeCell ref="MT4:MZ4"/>
    <mergeCell ref="MT5:MZ5"/>
    <mergeCell ref="NA4:NG4"/>
    <mergeCell ref="NA5:NG5"/>
    <mergeCell ref="CU4:DA4"/>
    <mergeCell ref="DB4:DH4"/>
    <mergeCell ref="DI4:DO4"/>
    <mergeCell ref="DP4:DV4"/>
    <mergeCell ref="AQ4:AW4"/>
    <mergeCell ref="AX4:BD4"/>
    <mergeCell ref="BE4:BK4"/>
    <mergeCell ref="BL4:BR4"/>
    <mergeCell ref="BS4:BY4"/>
    <mergeCell ref="BZ4:CF4"/>
    <mergeCell ref="D5:F5"/>
    <mergeCell ref="O5:U5"/>
  </mergeCells>
  <conditionalFormatting sqref="I38:I43 J44 I8:I29 I45:I89 I91:I93 J92:J93 J176 I166:J175 I145:J153 J196 I200:J222 I227:J248 J24:J29 J113 I94:J112 J31:J37 I31:I36 I30:J30">
    <cfRule type="dataBar" priority="109">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I37">
    <cfRule type="dataBar" priority="108">
      <dataBar>
        <cfvo type="num" val="0"/>
        <cfvo type="num" val="1"/>
        <color theme="0" tint="-0.34998626667073579"/>
      </dataBar>
      <extLst>
        <ext xmlns:x14="http://schemas.microsoft.com/office/spreadsheetml/2009/9/main" uri="{B025F937-C7B1-47D3-B67F-A62EFF666E3E}">
          <x14:id>{D8532306-5C03-466A-A0A6-589E50DF3E06}</x14:id>
        </ext>
      </extLst>
    </cfRule>
  </conditionalFormatting>
  <conditionalFormatting sqref="O6:BR8 O9:NN13 O14:BR14 O15:NN22 O23:BR23 O38:BR38 O39:NN44 O45:BR45 O46:NN90 O91:BR91 O92:NN113 O143:NN176 O178:NN196 O198:NN223 O225:NN249 O251:NN258 O260:NN263 O24:NN37">
    <cfRule type="expression" dxfId="50" priority="113">
      <formula>O$6=TODAY()</formula>
    </cfRule>
  </conditionalFormatting>
  <conditionalFormatting sqref="O6:MS7">
    <cfRule type="expression" dxfId="49" priority="111">
      <formula>O$6=TODAY()</formula>
    </cfRule>
  </conditionalFormatting>
  <conditionalFormatting sqref="BS6:MS7">
    <cfRule type="expression" dxfId="48" priority="110">
      <formula>BS$6=TODAY()</formula>
    </cfRule>
  </conditionalFormatting>
  <conditionalFormatting sqref="MT6:MZ7">
    <cfRule type="expression" dxfId="47" priority="101">
      <formula>MT$6=TODAY()</formula>
    </cfRule>
  </conditionalFormatting>
  <conditionalFormatting sqref="MT6:MZ7">
    <cfRule type="expression" dxfId="46" priority="97">
      <formula>MT$6=TODAY()</formula>
    </cfRule>
  </conditionalFormatting>
  <conditionalFormatting sqref="NA6:NG7">
    <cfRule type="expression" dxfId="45" priority="96">
      <formula>NA$6=TODAY()</formula>
    </cfRule>
  </conditionalFormatting>
  <conditionalFormatting sqref="NA6:NG7">
    <cfRule type="expression" dxfId="44" priority="92">
      <formula>NA$6=TODAY()</formula>
    </cfRule>
  </conditionalFormatting>
  <conditionalFormatting sqref="NH6:NN7">
    <cfRule type="expression" dxfId="43" priority="91">
      <formula>NH$6=TODAY()</formula>
    </cfRule>
  </conditionalFormatting>
  <conditionalFormatting sqref="NH6:NN7">
    <cfRule type="expression" dxfId="42" priority="85">
      <formula>NH$6=TODAY()</formula>
    </cfRule>
  </conditionalFormatting>
  <conditionalFormatting sqref="J9:J13">
    <cfRule type="dataBar" priority="84">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8">
    <cfRule type="dataBar" priority="83">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8:NN263">
    <cfRule type="expression" dxfId="41" priority="114">
      <formula>AND($F8&lt;=O$6,ROUNDDOWN(($G8-$F8+1)*$I8,0)+$F8-1&gt;=O$6)</formula>
    </cfRule>
    <cfRule type="expression" dxfId="40" priority="119">
      <formula>AND($F8&lt;=O$6,ROUNDDOWN(($G8-$F8+1)*$J8,0)+$F8-1&gt;=O$6)</formula>
    </cfRule>
    <cfRule type="expression" dxfId="39" priority="120">
      <formula>AND(NOT(ISBLANK($F8)),$F8&lt;=O$6,$G8&gt;=O$6)</formula>
    </cfRule>
  </conditionalFormatting>
  <conditionalFormatting sqref="J14">
    <cfRule type="dataBar" priority="81">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5:J22">
    <cfRule type="dataBar" priority="80">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3">
    <cfRule type="dataBar" priority="78">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29:J30">
    <cfRule type="dataBar" priority="76">
      <dataBar>
        <cfvo type="num" val="0"/>
        <cfvo type="num" val="1"/>
        <color theme="0" tint="-0.34998626667073579"/>
      </dataBar>
      <extLst>
        <ext xmlns:x14="http://schemas.microsoft.com/office/spreadsheetml/2009/9/main" uri="{B025F937-C7B1-47D3-B67F-A62EFF666E3E}">
          <x14:id>{7D37A77E-51FF-4FD7-80D4-DFB4FE1314E8}</x14:id>
        </ext>
      </extLst>
    </cfRule>
  </conditionalFormatting>
  <conditionalFormatting sqref="I44">
    <cfRule type="dataBar" priority="74">
      <dataBar>
        <cfvo type="num" val="0"/>
        <cfvo type="num" val="1"/>
        <color theme="0" tint="-0.34998626667073579"/>
      </dataBar>
      <extLst>
        <ext xmlns:x14="http://schemas.microsoft.com/office/spreadsheetml/2009/9/main" uri="{B025F937-C7B1-47D3-B67F-A62EFF666E3E}">
          <x14:id>{4F745935-4445-45F3-8223-6F3EA88DF53C}</x14:id>
        </ext>
      </extLst>
    </cfRule>
  </conditionalFormatting>
  <conditionalFormatting sqref="J38">
    <cfRule type="dataBar" priority="73">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39:J43">
    <cfRule type="dataBar" priority="72">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I90">
    <cfRule type="dataBar" priority="69">
      <dataBar>
        <cfvo type="num" val="0"/>
        <cfvo type="num" val="1"/>
        <color theme="0" tint="-0.34998626667073579"/>
      </dataBar>
      <extLst>
        <ext xmlns:x14="http://schemas.microsoft.com/office/spreadsheetml/2009/9/main" uri="{B025F937-C7B1-47D3-B67F-A62EFF666E3E}">
          <x14:id>{252966BE-66B3-4900-B9EC-3A050439A8D1}</x14:id>
        </ext>
      </extLst>
    </cfRule>
  </conditionalFormatting>
  <conditionalFormatting sqref="J45">
    <cfRule type="dataBar" priority="68">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J46:J90">
    <cfRule type="dataBar" priority="67">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I113">
    <cfRule type="dataBar" priority="66">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91">
    <cfRule type="dataBar" priority="65">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14:I116 J115:J116 J141 I117:J140">
    <cfRule type="dataBar" priority="59">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14:BR114 O115:NN141">
    <cfRule type="expression" dxfId="38" priority="60">
      <formula>O$6=TODAY()</formula>
    </cfRule>
  </conditionalFormatting>
  <conditionalFormatting sqref="I141">
    <cfRule type="dataBar" priority="58">
      <dataBar>
        <cfvo type="num" val="0"/>
        <cfvo type="num" val="1"/>
        <color theme="0" tint="-0.34998626667073579"/>
      </dataBar>
      <extLst>
        <ext xmlns:x14="http://schemas.microsoft.com/office/spreadsheetml/2009/9/main" uri="{B025F937-C7B1-47D3-B67F-A62EFF666E3E}">
          <x14:id>{98955CAB-0FA9-42B3-ACBD-263EC0652ECE}</x14:id>
        </ext>
      </extLst>
    </cfRule>
  </conditionalFormatting>
  <conditionalFormatting sqref="J114">
    <cfRule type="dataBar" priority="57">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142:I144 J143:J144">
    <cfRule type="dataBar" priority="52">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142:BR142">
    <cfRule type="expression" dxfId="37" priority="53">
      <formula>O$6=TODAY()</formula>
    </cfRule>
  </conditionalFormatting>
  <conditionalFormatting sqref="I176">
    <cfRule type="dataBar" priority="51">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142">
    <cfRule type="dataBar" priority="50">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154:J159">
    <cfRule type="dataBar" priority="49">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160:J165">
    <cfRule type="dataBar" priority="48">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177:I179 J178:J179 I180:J195">
    <cfRule type="dataBar" priority="43">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177:BR177">
    <cfRule type="expression" dxfId="36" priority="44">
      <formula>O$6=TODAY()</formula>
    </cfRule>
  </conditionalFormatting>
  <conditionalFormatting sqref="I196">
    <cfRule type="dataBar" priority="42">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177">
    <cfRule type="dataBar" priority="41">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223">
    <cfRule type="dataBar" priority="36">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197:I199 J198:J199">
    <cfRule type="dataBar" priority="34">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197:BR197">
    <cfRule type="expression" dxfId="35" priority="35">
      <formula>O$6=TODAY()</formula>
    </cfRule>
  </conditionalFormatting>
  <conditionalFormatting sqref="I223">
    <cfRule type="dataBar" priority="33">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197">
    <cfRule type="dataBar" priority="32">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249">
    <cfRule type="dataBar" priority="26">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224:I226 J225:J226">
    <cfRule type="dataBar" priority="24">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224:BR224">
    <cfRule type="expression" dxfId="34" priority="25">
      <formula>O$6=TODAY()</formula>
    </cfRule>
  </conditionalFormatting>
  <conditionalFormatting sqref="I249">
    <cfRule type="dataBar" priority="23">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224">
    <cfRule type="dataBar" priority="22">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256:J257">
    <cfRule type="dataBar" priority="17">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258">
    <cfRule type="dataBar" priority="16">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250:I252 J251:J252 I253:J255">
    <cfRule type="dataBar" priority="14">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250:BR250">
    <cfRule type="expression" dxfId="33" priority="15">
      <formula>O$6=TODAY()</formula>
    </cfRule>
  </conditionalFormatting>
  <conditionalFormatting sqref="I258">
    <cfRule type="dataBar" priority="13">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250">
    <cfRule type="dataBar" priority="12">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263">
    <cfRule type="dataBar" priority="6">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259:I261 J260:J261 I262:J262">
    <cfRule type="dataBar" priority="4">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259:BR259">
    <cfRule type="expression" dxfId="32" priority="5">
      <formula>O$6=TODAY()</formula>
    </cfRule>
  </conditionalFormatting>
  <conditionalFormatting sqref="I263">
    <cfRule type="dataBar" priority="3">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259">
    <cfRule type="dataBar" priority="2">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3">
    <cfRule type="cellIs" dxfId="31" priority="1" operator="greaterThan">
      <formula>6</formula>
    </cfRule>
  </conditionalFormatting>
  <dataValidations count="1">
    <dataValidation allowBlank="1" showInputMessage="1" promptTitle="Display Week" prompt="Enter the week number to display first in the Gantt Chart. The weeks are numbered starting from the week containing the Project Start Date." sqref="I4:I5"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107950</xdr:colOff>
                    <xdr:row>1</xdr:row>
                    <xdr:rowOff>127000</xdr:rowOff>
                  </from>
                  <to>
                    <xdr:col>31</xdr:col>
                    <xdr:colOff>19050</xdr:colOff>
                    <xdr:row>2</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I38:I43 J44 I8:I29 I45:I89 I91:I93 J92:J93 J176 I166:J175 I145:J153 J196 I200:J222 I227:J248 J24:J29 J113 I94:J112 J31:J37 I31:I36 I30:J30</xm:sqref>
        </x14:conditionalFormatting>
        <x14:conditionalFormatting xmlns:xm="http://schemas.microsoft.com/office/excel/2006/main">
          <x14:cfRule type="dataBar" id="{D8532306-5C03-466A-A0A6-589E50DF3E06}">
            <x14:dataBar minLength="0" maxLength="100" gradient="0">
              <x14:cfvo type="num">
                <xm:f>0</xm:f>
              </x14:cfvo>
              <x14:cfvo type="num">
                <xm:f>1</xm:f>
              </x14:cfvo>
              <x14:negativeFillColor rgb="FFFF0000"/>
              <x14:axisColor rgb="FF000000"/>
            </x14:dataBar>
          </x14:cfRule>
          <xm:sqref>I37</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J9:J13</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J8</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J14</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J15:J22</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J23</xm:sqref>
        </x14:conditionalFormatting>
        <x14:conditionalFormatting xmlns:xm="http://schemas.microsoft.com/office/excel/2006/main">
          <x14:cfRule type="dataBar" id="{7D37A77E-51FF-4FD7-80D4-DFB4FE1314E8}">
            <x14:dataBar minLength="0" maxLength="100" gradient="0">
              <x14:cfvo type="num">
                <xm:f>0</xm:f>
              </x14:cfvo>
              <x14:cfvo type="num">
                <xm:f>1</xm:f>
              </x14:cfvo>
              <x14:negativeFillColor rgb="FFFF0000"/>
              <x14:axisColor rgb="FF000000"/>
            </x14:dataBar>
          </x14:cfRule>
          <xm:sqref>J29:J30</xm:sqref>
        </x14:conditionalFormatting>
        <x14:conditionalFormatting xmlns:xm="http://schemas.microsoft.com/office/excel/2006/main">
          <x14:cfRule type="dataBar" id="{4F745935-4445-45F3-8223-6F3EA88DF53C}">
            <x14:dataBar minLength="0" maxLength="100" gradient="0">
              <x14:cfvo type="num">
                <xm:f>0</xm:f>
              </x14:cfvo>
              <x14:cfvo type="num">
                <xm:f>1</xm:f>
              </x14:cfvo>
              <x14:negativeFillColor rgb="FFFF0000"/>
              <x14:axisColor rgb="FF000000"/>
            </x14:dataBar>
          </x14:cfRule>
          <xm:sqref>I44</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J38</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J39:J43</xm:sqref>
        </x14:conditionalFormatting>
        <x14:conditionalFormatting xmlns:xm="http://schemas.microsoft.com/office/excel/2006/main">
          <x14:cfRule type="dataBar" id="{252966BE-66B3-4900-B9EC-3A050439A8D1}">
            <x14:dataBar minLength="0" maxLength="100" gradient="0">
              <x14:cfvo type="num">
                <xm:f>0</xm:f>
              </x14:cfvo>
              <x14:cfvo type="num">
                <xm:f>1</xm:f>
              </x14:cfvo>
              <x14:negativeFillColor rgb="FFFF0000"/>
              <x14:axisColor rgb="FF000000"/>
            </x14:dataBar>
          </x14:cfRule>
          <xm:sqref>I90</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J45</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J46:J90</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I113</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I114:I116 J115:J116 J141 I117:J140</xm:sqref>
        </x14:conditionalFormatting>
        <x14:conditionalFormatting xmlns:xm="http://schemas.microsoft.com/office/excel/2006/main">
          <x14:cfRule type="dataBar" id="{98955CAB-0FA9-42B3-ACBD-263EC0652ECE}">
            <x14:dataBar minLength="0" maxLength="100" gradient="0">
              <x14:cfvo type="num">
                <xm:f>0</xm:f>
              </x14:cfvo>
              <x14:cfvo type="num">
                <xm:f>1</xm:f>
              </x14:cfvo>
              <x14:negativeFillColor rgb="FFFF0000"/>
              <x14:axisColor rgb="FF000000"/>
            </x14:dataBar>
          </x14:cfRule>
          <xm:sqref>I141</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J114</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I142:I144 J143:J144</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I176</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J142</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I154:J159</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I160:J165</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I177:I179 J178:J179 I180:J195</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I196</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J177</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J223</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I197:I199 J198:J199</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I223</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J197</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J249</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I224:I226 J225:J226</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I249</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J224</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I256:J257</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J258</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I250:I252 J251:J252 I253:J255</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I258</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J250</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J263</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I259:I261 J260:J261 I262:J262</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I263</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J259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L26" sqref="L26"/>
    </sheetView>
  </sheetViews>
  <sheetFormatPr defaultColWidth="8.453125" defaultRowHeight="14.5"/>
  <cols>
    <col min="1" max="1" width="5.54296875" style="92" customWidth="1"/>
    <col min="2" max="2" width="7.453125" style="130" customWidth="1"/>
    <col min="3" max="3" width="23.453125" style="128" customWidth="1"/>
    <col min="4" max="4" width="21.36328125" style="128" customWidth="1"/>
    <col min="5" max="5" width="6.453125" style="128" customWidth="1"/>
    <col min="6" max="6" width="17.453125" style="128" bestFit="1" customWidth="1"/>
    <col min="7" max="7" width="4.453125" style="128" customWidth="1"/>
    <col min="8" max="8" width="15.453125" style="128" customWidth="1"/>
    <col min="9" max="9" width="9.63281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886</v>
      </c>
      <c r="C2" s="127"/>
      <c r="D2" s="127"/>
      <c r="E2" s="127"/>
      <c r="F2" s="127"/>
      <c r="G2" s="127"/>
      <c r="H2" s="127"/>
      <c r="J2" s="141"/>
      <c r="R2" s="127"/>
      <c r="S2" s="141"/>
    </row>
    <row r="3" spans="1:21" s="92" customFormat="1" ht="13">
      <c r="B3" s="116"/>
      <c r="D3" s="124" t="s">
        <v>887</v>
      </c>
      <c r="F3" s="124" t="s">
        <v>888</v>
      </c>
      <c r="J3" s="141"/>
      <c r="L3" s="402" t="s">
        <v>889</v>
      </c>
      <c r="N3" s="402" t="s">
        <v>890</v>
      </c>
      <c r="S3" s="141"/>
    </row>
    <row r="4" spans="1:21" s="92" customFormat="1" ht="13">
      <c r="B4" s="342">
        <v>1</v>
      </c>
      <c r="C4" s="343" t="s">
        <v>891</v>
      </c>
      <c r="D4" s="344">
        <f>'Project Plan - Old'!J8</f>
        <v>144482290.75276899</v>
      </c>
      <c r="E4" s="345"/>
      <c r="F4" s="810">
        <v>151630611.96758789</v>
      </c>
      <c r="H4" s="115"/>
      <c r="J4" s="141"/>
      <c r="L4" s="367"/>
      <c r="N4" s="367" t="s">
        <v>530</v>
      </c>
      <c r="Q4" s="129"/>
      <c r="S4" s="141"/>
    </row>
    <row r="5" spans="1:21" s="92" customFormat="1" ht="15" customHeight="1">
      <c r="B5" s="342">
        <v>2</v>
      </c>
      <c r="C5" s="343" t="s">
        <v>892</v>
      </c>
      <c r="D5" s="344">
        <f>+'Expenditure Tracking'!F5</f>
        <v>136620512.96264103</v>
      </c>
      <c r="E5" s="345"/>
      <c r="F5" s="344">
        <f>+'Expenditure Tracking'!J5</f>
        <v>145440748.63689101</v>
      </c>
      <c r="H5" s="115"/>
      <c r="J5" s="141"/>
      <c r="L5" s="367"/>
      <c r="N5" s="403"/>
      <c r="S5" s="141"/>
    </row>
    <row r="6" spans="1:21" s="92" customFormat="1" ht="15" customHeight="1">
      <c r="B6" s="342">
        <v>3</v>
      </c>
      <c r="C6" s="343" t="s">
        <v>893</v>
      </c>
      <c r="D6" s="344">
        <f>+D4-D5</f>
        <v>7861777.7901279628</v>
      </c>
      <c r="E6" s="345"/>
      <c r="F6" s="344">
        <f>+F4-F5</f>
        <v>6189863.3306968808</v>
      </c>
      <c r="H6" s="115"/>
      <c r="J6" s="141"/>
      <c r="L6" s="367"/>
      <c r="N6" s="367" t="s">
        <v>894</v>
      </c>
      <c r="S6" s="141"/>
    </row>
    <row r="7" spans="1:21" s="92" customFormat="1" ht="15" customHeight="1" thickBot="1">
      <c r="B7" s="342">
        <v>4</v>
      </c>
      <c r="C7" s="343" t="s">
        <v>895</v>
      </c>
      <c r="D7" s="346">
        <f>+D6/D4</f>
        <v>5.4413435370987098E-2</v>
      </c>
      <c r="E7" s="345"/>
      <c r="F7" s="346">
        <f>+F6/F4</f>
        <v>4.0821990034703597E-2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896</v>
      </c>
      <c r="J10" s="141"/>
      <c r="S10" s="141"/>
      <c r="U10" s="127"/>
    </row>
    <row r="11" spans="1:21" s="92" customFormat="1" ht="14.25" customHeight="1">
      <c r="B11" s="116"/>
      <c r="J11" s="141"/>
      <c r="S11" s="141"/>
    </row>
    <row r="12" spans="1:21" s="92" customFormat="1" ht="26">
      <c r="B12" s="131" t="s">
        <v>503</v>
      </c>
      <c r="C12" s="132" t="s">
        <v>897</v>
      </c>
      <c r="D12" s="133"/>
      <c r="E12" s="131" t="s">
        <v>898</v>
      </c>
      <c r="F12" s="131" t="s">
        <v>899</v>
      </c>
      <c r="H12" s="347" t="s">
        <v>900</v>
      </c>
      <c r="J12" s="141"/>
      <c r="L12" s="157" t="s">
        <v>901</v>
      </c>
      <c r="M12" s="134"/>
      <c r="N12" s="157" t="s">
        <v>902</v>
      </c>
      <c r="O12" s="128"/>
      <c r="P12" s="157" t="s">
        <v>903</v>
      </c>
      <c r="R12" s="370" t="s">
        <v>904</v>
      </c>
      <c r="S12" s="141"/>
    </row>
    <row r="13" spans="1:21" s="92" customFormat="1" ht="13">
      <c r="B13" s="342">
        <v>1</v>
      </c>
      <c r="C13" s="1085" t="s">
        <v>905</v>
      </c>
      <c r="D13" s="1086"/>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1085" t="s">
        <v>906</v>
      </c>
      <c r="D14" s="1086"/>
      <c r="E14" s="135">
        <f t="shared" ref="E14:E16" si="0">F14/$D$4</f>
        <v>0.27685053850956748</v>
      </c>
      <c r="F14" s="136">
        <v>40000000</v>
      </c>
      <c r="G14" s="345"/>
      <c r="H14" s="139">
        <v>46081</v>
      </c>
      <c r="I14" s="664">
        <f t="shared" ref="I14:I28" si="1">H14 - 60</f>
        <v>46021</v>
      </c>
      <c r="J14" s="141"/>
      <c r="L14" s="359"/>
      <c r="N14" s="138"/>
      <c r="O14" s="128"/>
      <c r="P14" s="139">
        <v>46142</v>
      </c>
      <c r="R14" s="371"/>
      <c r="S14" s="141"/>
    </row>
    <row r="15" spans="1:21" s="92" customFormat="1" ht="12.5">
      <c r="B15" s="342">
        <v>3</v>
      </c>
      <c r="C15" s="1085" t="s">
        <v>907</v>
      </c>
      <c r="D15" s="1086"/>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1085" t="s">
        <v>907</v>
      </c>
      <c r="D16" s="1086"/>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1085" t="s">
        <v>908</v>
      </c>
      <c r="D17" s="1086"/>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1085" t="s">
        <v>909</v>
      </c>
      <c r="D18" s="1086"/>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1085" t="s">
        <v>909</v>
      </c>
      <c r="D19" s="1086"/>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1085" t="s">
        <v>909</v>
      </c>
      <c r="D20" s="1086"/>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1085" t="s">
        <v>910</v>
      </c>
      <c r="D21" s="1086"/>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1085" t="s">
        <v>911</v>
      </c>
      <c r="D22" s="1086"/>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1085" t="s">
        <v>912</v>
      </c>
      <c r="D23" s="1086"/>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1085" t="s">
        <v>912</v>
      </c>
      <c r="D24" s="1086"/>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1085" t="s">
        <v>913</v>
      </c>
      <c r="D25" s="1086"/>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1085" t="s">
        <v>914</v>
      </c>
      <c r="D26" s="1086"/>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1085" t="s">
        <v>54</v>
      </c>
      <c r="D27" s="1086"/>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1089" t="s">
        <v>915</v>
      </c>
      <c r="D28" s="1090"/>
      <c r="E28" s="811"/>
      <c r="F28" s="812">
        <f>F5*0.05</f>
        <v>7272037.4318445511</v>
      </c>
      <c r="G28" s="345"/>
      <c r="H28" s="138">
        <f>H27+30</f>
        <v>46686</v>
      </c>
      <c r="I28" s="664">
        <f t="shared" si="1"/>
        <v>46626</v>
      </c>
      <c r="J28" s="141"/>
      <c r="L28" s="359"/>
      <c r="N28" s="138"/>
      <c r="O28" s="128"/>
      <c r="P28" s="139">
        <f>P27+30</f>
        <v>46698</v>
      </c>
      <c r="R28" s="371"/>
      <c r="S28" s="141"/>
    </row>
    <row r="29" spans="2:19" s="92" customFormat="1" ht="12.5">
      <c r="B29" s="342">
        <v>17</v>
      </c>
      <c r="C29" s="1085"/>
      <c r="D29" s="1086"/>
      <c r="E29" s="135"/>
      <c r="F29" s="136"/>
      <c r="G29" s="345"/>
      <c r="H29" s="138"/>
      <c r="J29" s="141"/>
      <c r="L29" s="359"/>
      <c r="N29" s="138"/>
      <c r="O29" s="128"/>
      <c r="P29" s="139"/>
      <c r="R29" s="371"/>
      <c r="S29" s="141"/>
    </row>
    <row r="30" spans="2:19" s="92" customFormat="1" ht="12.5">
      <c r="B30" s="154">
        <v>18</v>
      </c>
      <c r="C30" s="1085"/>
      <c r="D30" s="1086"/>
      <c r="E30" s="135"/>
      <c r="F30" s="136"/>
      <c r="G30" s="345"/>
      <c r="H30" s="138"/>
      <c r="J30" s="141"/>
      <c r="L30" s="359"/>
      <c r="N30" s="138"/>
      <c r="O30" s="128"/>
      <c r="P30" s="139"/>
      <c r="R30" s="371"/>
      <c r="S30" s="141"/>
    </row>
    <row r="31" spans="2:19" s="92" customFormat="1" ht="12.5">
      <c r="B31" s="342">
        <v>19</v>
      </c>
      <c r="C31" s="1085"/>
      <c r="D31" s="1086"/>
      <c r="E31" s="135"/>
      <c r="F31" s="136"/>
      <c r="G31" s="345"/>
      <c r="H31" s="138"/>
      <c r="J31" s="141"/>
      <c r="L31" s="359"/>
      <c r="N31" s="138"/>
      <c r="O31" s="128"/>
      <c r="P31" s="139"/>
      <c r="R31" s="371"/>
      <c r="S31" s="141"/>
    </row>
    <row r="32" spans="2:19" s="92" customFormat="1" ht="12.5">
      <c r="B32" s="154">
        <v>20</v>
      </c>
      <c r="C32" s="1085"/>
      <c r="D32" s="1086"/>
      <c r="E32" s="135"/>
      <c r="F32" s="136"/>
      <c r="G32" s="345"/>
      <c r="H32" s="138"/>
      <c r="J32" s="141"/>
      <c r="L32" s="359"/>
      <c r="N32" s="138"/>
      <c r="O32" s="128"/>
      <c r="P32" s="139"/>
      <c r="R32" s="371"/>
      <c r="S32" s="141"/>
    </row>
    <row r="33" spans="2:19" s="92" customFormat="1" ht="12.5">
      <c r="B33" s="342">
        <v>21</v>
      </c>
      <c r="C33" s="1085"/>
      <c r="D33" s="1086"/>
      <c r="E33" s="135"/>
      <c r="F33" s="136"/>
      <c r="G33" s="345"/>
      <c r="H33" s="138"/>
      <c r="J33" s="141"/>
      <c r="L33" s="359"/>
      <c r="N33" s="138"/>
      <c r="O33" s="128"/>
      <c r="P33" s="139"/>
      <c r="R33" s="371"/>
      <c r="S33" s="141"/>
    </row>
    <row r="34" spans="2:19" s="92" customFormat="1" ht="12.5">
      <c r="B34" s="154">
        <v>22</v>
      </c>
      <c r="C34" s="1085"/>
      <c r="D34" s="1086"/>
      <c r="E34" s="135"/>
      <c r="F34" s="136"/>
      <c r="G34" s="345"/>
      <c r="H34" s="138"/>
      <c r="J34" s="141"/>
      <c r="L34" s="139"/>
      <c r="M34" s="128"/>
      <c r="N34" s="139"/>
      <c r="O34" s="128"/>
      <c r="P34" s="139"/>
      <c r="R34" s="371"/>
      <c r="S34" s="141"/>
    </row>
    <row r="35" spans="2:19" s="92" customFormat="1" ht="12.5">
      <c r="B35" s="342">
        <v>23</v>
      </c>
      <c r="C35" s="1087"/>
      <c r="D35" s="1088"/>
      <c r="E35" s="135"/>
      <c r="F35" s="136"/>
      <c r="G35" s="345"/>
      <c r="H35" s="138"/>
      <c r="J35" s="141"/>
      <c r="L35" s="139"/>
      <c r="N35" s="139"/>
      <c r="O35" s="128"/>
      <c r="P35" s="139"/>
      <c r="R35" s="371"/>
      <c r="S35" s="141"/>
    </row>
    <row r="36" spans="2:19" s="92" customFormat="1" ht="12.5">
      <c r="B36" s="154">
        <v>24</v>
      </c>
      <c r="C36" s="1085"/>
      <c r="D36" s="1086"/>
      <c r="E36" s="135"/>
      <c r="F36" s="136"/>
      <c r="G36" s="345"/>
      <c r="H36" s="138"/>
      <c r="J36" s="141"/>
      <c r="L36" s="139"/>
      <c r="M36" s="137"/>
      <c r="N36" s="139"/>
      <c r="O36" s="128"/>
      <c r="P36" s="139"/>
      <c r="R36" s="371"/>
      <c r="S36" s="141"/>
    </row>
    <row r="37" spans="2:19" s="92" customFormat="1" ht="12.5">
      <c r="B37" s="342">
        <v>25</v>
      </c>
      <c r="C37" s="1085"/>
      <c r="D37" s="1086"/>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151754328.18461356</v>
      </c>
      <c r="J39" s="141"/>
      <c r="S39" s="141"/>
    </row>
    <row r="40" spans="2:19" s="141" customFormat="1" ht="25.5" customHeight="1">
      <c r="B40" s="142"/>
      <c r="F40" s="143"/>
    </row>
    <row r="41" spans="2:19" s="92" customFormat="1" ht="24.75" customHeight="1">
      <c r="B41" s="144" t="s">
        <v>916</v>
      </c>
      <c r="C41" s="145" t="s">
        <v>917</v>
      </c>
      <c r="D41" s="145"/>
      <c r="F41" s="146"/>
    </row>
    <row r="42" spans="2:19" s="92" customFormat="1" ht="12.5">
      <c r="C42" s="147" t="s">
        <v>918</v>
      </c>
      <c r="D42" s="148"/>
      <c r="F42" s="149"/>
    </row>
    <row r="43" spans="2:19" s="92" customFormat="1" ht="12.5">
      <c r="C43" s="147" t="s">
        <v>919</v>
      </c>
      <c r="D43" s="148"/>
    </row>
    <row r="44" spans="2:19" s="92" customFormat="1" ht="12.5">
      <c r="C44" s="150" t="s">
        <v>920</v>
      </c>
      <c r="D44" s="151"/>
    </row>
    <row r="45" spans="2:19" s="92" customFormat="1" ht="12.5">
      <c r="C45" s="152" t="s">
        <v>921</v>
      </c>
      <c r="D45" s="148"/>
    </row>
    <row r="46" spans="2:19" s="92" customFormat="1" ht="12.5">
      <c r="B46" s="116"/>
      <c r="C46" s="152" t="s">
        <v>922</v>
      </c>
      <c r="D46" s="148"/>
    </row>
    <row r="47" spans="2:19" s="92" customFormat="1" ht="12.5">
      <c r="B47" s="116"/>
      <c r="C47" s="92" t="s">
        <v>923</v>
      </c>
    </row>
    <row r="48" spans="2:19" s="92" customFormat="1" ht="27.75" customHeight="1">
      <c r="B48" s="116"/>
      <c r="C48" s="153" t="s">
        <v>924</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1085" t="s">
        <v>908</v>
      </c>
      <c r="D68" s="1086"/>
      <c r="E68" s="135">
        <f t="shared" ref="E68:E77" si="5">F68/$D$4</f>
        <v>2.0071664041943642E-2</v>
      </c>
      <c r="F68" s="136">
        <v>2900000</v>
      </c>
      <c r="G68" s="345"/>
      <c r="H68" s="138">
        <v>45838</v>
      </c>
    </row>
    <row r="69" spans="2:8" s="92" customFormat="1" ht="12.5">
      <c r="C69" s="1085" t="s">
        <v>909</v>
      </c>
      <c r="D69" s="1086"/>
      <c r="E69" s="135">
        <f t="shared" si="5"/>
        <v>4.1527580776435126E-2</v>
      </c>
      <c r="F69" s="136">
        <v>6000000</v>
      </c>
      <c r="G69" s="345"/>
      <c r="H69" s="138">
        <v>45852</v>
      </c>
    </row>
    <row r="70" spans="2:8" s="92" customFormat="1" ht="12.5">
      <c r="C70" s="1085" t="s">
        <v>909</v>
      </c>
      <c r="D70" s="1086"/>
      <c r="E70" s="135">
        <f t="shared" si="5"/>
        <v>0.12458274232930537</v>
      </c>
      <c r="F70" s="136">
        <v>18000000</v>
      </c>
      <c r="G70" s="345"/>
      <c r="H70" s="138">
        <v>45866</v>
      </c>
    </row>
    <row r="71" spans="2:8" s="92" customFormat="1" ht="12.5">
      <c r="C71" s="1085" t="s">
        <v>909</v>
      </c>
      <c r="D71" s="1086"/>
      <c r="E71" s="135">
        <f t="shared" si="5"/>
        <v>6.2291371164652685E-2</v>
      </c>
      <c r="F71" s="136">
        <v>9000000</v>
      </c>
      <c r="G71" s="345"/>
      <c r="H71" s="138">
        <v>45880</v>
      </c>
    </row>
    <row r="72" spans="2:8" s="92" customFormat="1" ht="12.5">
      <c r="C72" s="1085" t="s">
        <v>910</v>
      </c>
      <c r="D72" s="1086"/>
      <c r="E72" s="135">
        <f t="shared" si="5"/>
        <v>0.34952380486832896</v>
      </c>
      <c r="F72" s="136">
        <v>50500000</v>
      </c>
      <c r="G72" s="345"/>
      <c r="H72" s="138">
        <v>45894</v>
      </c>
    </row>
    <row r="73" spans="2:8" s="92" customFormat="1" ht="12.5">
      <c r="C73" s="1085" t="s">
        <v>911</v>
      </c>
      <c r="D73" s="1086"/>
      <c r="E73" s="135">
        <f t="shared" si="5"/>
        <v>6.921263462739187E-2</v>
      </c>
      <c r="F73" s="136">
        <v>10000000</v>
      </c>
      <c r="G73" s="345"/>
      <c r="H73" s="138">
        <v>45908</v>
      </c>
    </row>
    <row r="74" spans="2:8" s="92" customFormat="1" ht="12.5">
      <c r="C74" s="1085" t="s">
        <v>912</v>
      </c>
      <c r="D74" s="1086"/>
      <c r="E74" s="135">
        <f t="shared" si="5"/>
        <v>3.806694904506553E-2</v>
      </c>
      <c r="F74" s="136">
        <v>5500000</v>
      </c>
      <c r="G74" s="345"/>
      <c r="H74" s="138">
        <v>45929</v>
      </c>
    </row>
    <row r="75" spans="2:8" s="92" customFormat="1" ht="12.5">
      <c r="C75" s="1085" t="s">
        <v>912</v>
      </c>
      <c r="D75" s="1086"/>
      <c r="E75" s="135">
        <f t="shared" si="5"/>
        <v>3.806694904506553E-2</v>
      </c>
      <c r="F75" s="136">
        <v>5500000</v>
      </c>
      <c r="G75" s="345"/>
      <c r="H75" s="138">
        <v>45957</v>
      </c>
    </row>
    <row r="76" spans="2:8" s="92" customFormat="1" ht="12.5">
      <c r="B76" s="348"/>
      <c r="C76" s="1085" t="s">
        <v>913</v>
      </c>
      <c r="D76" s="1086"/>
      <c r="E76" s="135">
        <f t="shared" si="5"/>
        <v>5.1909475970543906E-2</v>
      </c>
      <c r="F76" s="136">
        <v>7500000</v>
      </c>
      <c r="G76" s="345"/>
      <c r="H76" s="138">
        <v>45978</v>
      </c>
    </row>
    <row r="77" spans="2:8" s="92" customFormat="1" ht="12.5">
      <c r="B77" s="348"/>
      <c r="C77" s="1085" t="s">
        <v>914</v>
      </c>
      <c r="D77" s="1086"/>
      <c r="E77" s="135">
        <f t="shared" si="5"/>
        <v>1.0381895194108781E-2</v>
      </c>
      <c r="F77" s="136">
        <v>1500000</v>
      </c>
      <c r="G77" s="345"/>
      <c r="H77" s="138">
        <v>45992</v>
      </c>
    </row>
    <row r="78" spans="2:8" s="92" customFormat="1" ht="12.5">
      <c r="B78" s="348"/>
      <c r="C78" s="1085" t="s">
        <v>54</v>
      </c>
      <c r="D78" s="1086"/>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J39" sqref="J39"/>
    </sheetView>
  </sheetViews>
  <sheetFormatPr defaultColWidth="8.453125" defaultRowHeight="14"/>
  <cols>
    <col min="1" max="1" width="1.453125" style="24" customWidth="1"/>
    <col min="2" max="2" width="8.453125" style="64"/>
    <col min="3" max="3" width="2.453125" style="64" customWidth="1"/>
    <col min="4" max="4" width="21.36328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36328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925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91"/>
      <c r="C4" s="1091"/>
      <c r="D4" s="1091"/>
      <c r="E4" s="407"/>
      <c r="F4" s="212" t="s">
        <v>887</v>
      </c>
      <c r="G4" s="207"/>
      <c r="H4" s="212" t="s">
        <v>926</v>
      </c>
      <c r="I4" s="207"/>
      <c r="J4" s="212" t="s">
        <v>888</v>
      </c>
      <c r="K4" s="207"/>
      <c r="L4" s="213" t="s">
        <v>927</v>
      </c>
      <c r="M4" s="111"/>
      <c r="N4" s="213" t="s">
        <v>928</v>
      </c>
      <c r="O4" s="111"/>
      <c r="P4" s="111"/>
    </row>
    <row r="5" spans="1:16" ht="14.5" thickBot="1">
      <c r="A5" s="207"/>
      <c r="B5" s="1092" t="s">
        <v>929</v>
      </c>
      <c r="C5" s="1092"/>
      <c r="D5" s="1092"/>
      <c r="E5" s="407"/>
      <c r="F5" s="214">
        <f>SUM(F9:F23)</f>
        <v>136620512.96264103</v>
      </c>
      <c r="G5" s="209"/>
      <c r="H5" s="214">
        <f>SUM(H9:H23)</f>
        <v>145440748.63689101</v>
      </c>
      <c r="I5" s="209"/>
      <c r="J5" s="214">
        <f>SUM(J9:J23)</f>
        <v>145440748.63689101</v>
      </c>
      <c r="K5" s="207"/>
      <c r="L5" s="215">
        <f>SUM(L9:L23)</f>
        <v>-8820235.6742499508</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503</v>
      </c>
      <c r="C7" s="218"/>
      <c r="D7" s="217" t="s">
        <v>930</v>
      </c>
      <c r="E7" s="218"/>
      <c r="F7" s="219" t="s">
        <v>931</v>
      </c>
      <c r="G7" s="220"/>
      <c r="H7" s="219" t="s">
        <v>932</v>
      </c>
      <c r="I7" s="220"/>
      <c r="J7" s="219" t="s">
        <v>933</v>
      </c>
      <c r="K7" s="220" t="s">
        <v>934</v>
      </c>
      <c r="L7" s="219" t="s">
        <v>935</v>
      </c>
      <c r="M7" s="163"/>
      <c r="N7" s="219" t="s">
        <v>935</v>
      </c>
      <c r="O7" s="163"/>
      <c r="P7" s="114" t="s">
        <v>936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3788305.0099999993</v>
      </c>
      <c r="I10" s="85"/>
      <c r="J10" s="223">
        <f>'Expenditure Breakdown'!X21</f>
        <v>3788305.0099999993</v>
      </c>
      <c r="K10" s="88">
        <f t="shared" ref="K10:K23" si="0">J10/13500000</f>
        <v>0.28061518592592588</v>
      </c>
      <c r="L10" s="224">
        <f t="shared" ref="L10:L23" si="1">F10-H10</f>
        <v>5965354.9900000002</v>
      </c>
      <c r="M10" s="164"/>
      <c r="N10" s="224">
        <f t="shared" ref="N10:N23" si="2">H10-J10</f>
        <v>0</v>
      </c>
      <c r="O10" s="164"/>
      <c r="P10" s="245"/>
    </row>
    <row r="11" spans="1:16">
      <c r="A11" s="207"/>
      <c r="B11" s="221">
        <f>'Expenditure Breakdown'!L38</f>
        <v>3</v>
      </c>
      <c r="C11" s="210"/>
      <c r="D11" s="222" t="str">
        <f>'Expenditure Breakdown'!M38</f>
        <v>3. Mounting Structures</v>
      </c>
      <c r="E11" s="225"/>
      <c r="F11" s="223">
        <f>'Expenditure Breakdown'!I38</f>
        <v>25341747.600000001</v>
      </c>
      <c r="G11" s="85"/>
      <c r="H11" s="223">
        <f>'Expenditure Breakdown'!X38</f>
        <v>11556817.193594001</v>
      </c>
      <c r="I11" s="85"/>
      <c r="J11" s="223">
        <f>'Expenditure Breakdown'!X38</f>
        <v>11556817.193594001</v>
      </c>
      <c r="K11" s="88">
        <f t="shared" si="0"/>
        <v>0.85606053285881489</v>
      </c>
      <c r="L11" s="224">
        <f t="shared" si="1"/>
        <v>13784930.406406</v>
      </c>
      <c r="M11" s="164"/>
      <c r="N11" s="224">
        <f t="shared" si="2"/>
        <v>0</v>
      </c>
      <c r="O11" s="164"/>
      <c r="P11" s="245"/>
    </row>
    <row r="12" spans="1:16">
      <c r="A12" s="207"/>
      <c r="B12" s="221">
        <f>'Expenditure Breakdown'!L57</f>
        <v>4</v>
      </c>
      <c r="C12" s="210"/>
      <c r="D12" s="222" t="str">
        <f>'Expenditure Breakdown'!M57</f>
        <v>4. DC Equipment</v>
      </c>
      <c r="E12" s="225"/>
      <c r="F12" s="223">
        <f>'Expenditure Breakdown'!I57</f>
        <v>8517278.4000000004</v>
      </c>
      <c r="G12" s="85"/>
      <c r="H12" s="223">
        <f>'Expenditure Breakdown'!X57</f>
        <v>9713368.4000000004</v>
      </c>
      <c r="I12" s="85"/>
      <c r="J12" s="223">
        <f>'Expenditure Breakdown'!X57</f>
        <v>9713368.4000000004</v>
      </c>
      <c r="K12" s="88">
        <f t="shared" si="0"/>
        <v>0.71950877037037042</v>
      </c>
      <c r="L12" s="224">
        <f t="shared" si="1"/>
        <v>-1196090</v>
      </c>
      <c r="M12" s="164"/>
      <c r="N12" s="224">
        <f t="shared" si="2"/>
        <v>0</v>
      </c>
      <c r="O12" s="164"/>
      <c r="P12" s="245"/>
    </row>
    <row r="13" spans="1:16">
      <c r="A13" s="207"/>
      <c r="B13" s="221">
        <f>'Expenditure Breakdown'!L82</f>
        <v>5</v>
      </c>
      <c r="C13" s="210"/>
      <c r="D13" s="222" t="str">
        <f>'Expenditure Breakdown'!M82</f>
        <v>5. Monitoring</v>
      </c>
      <c r="E13" s="225"/>
      <c r="F13" s="223">
        <f>'Expenditure Breakdown'!I82</f>
        <v>3974000</v>
      </c>
      <c r="G13" s="85"/>
      <c r="H13" s="223">
        <f>'Expenditure Breakdown'!X82</f>
        <v>3624000</v>
      </c>
      <c r="I13" s="85"/>
      <c r="J13" s="223">
        <f>'Expenditure Breakdown'!X82</f>
        <v>3624000</v>
      </c>
      <c r="K13" s="88">
        <f t="shared" si="0"/>
        <v>0.26844444444444443</v>
      </c>
      <c r="L13" s="224">
        <f t="shared" si="1"/>
        <v>350000</v>
      </c>
      <c r="M13" s="164"/>
      <c r="N13" s="224">
        <f t="shared" si="2"/>
        <v>0</v>
      </c>
      <c r="O13" s="164"/>
      <c r="P13" s="245"/>
    </row>
    <row r="14" spans="1:16">
      <c r="A14" s="207"/>
      <c r="B14" s="221">
        <f>'Expenditure Breakdown'!L98</f>
        <v>6</v>
      </c>
      <c r="C14" s="210"/>
      <c r="D14" s="222" t="str">
        <f>'Expenditure Breakdown'!M98</f>
        <v>6. AC Equipment</v>
      </c>
      <c r="E14" s="225"/>
      <c r="F14" s="223">
        <f>'Expenditure Breakdown'!I98</f>
        <v>19087347.826086957</v>
      </c>
      <c r="G14" s="85"/>
      <c r="H14" s="223">
        <f>'Expenditure Breakdown'!X98</f>
        <v>25601055.280000001</v>
      </c>
      <c r="I14" s="85"/>
      <c r="J14" s="223">
        <f>'Expenditure Breakdown'!X98</f>
        <v>25601055.280000001</v>
      </c>
      <c r="K14" s="88">
        <f t="shared" si="0"/>
        <v>1.8963744651851853</v>
      </c>
      <c r="L14" s="224">
        <f t="shared" si="1"/>
        <v>-6513707.4539130442</v>
      </c>
      <c r="M14" s="164"/>
      <c r="N14" s="224">
        <f t="shared" si="2"/>
        <v>0</v>
      </c>
      <c r="O14" s="164"/>
      <c r="P14" s="245"/>
    </row>
    <row r="15" spans="1:16">
      <c r="A15" s="207"/>
      <c r="B15" s="221">
        <f>'Expenditure Breakdown'!L139</f>
        <v>7</v>
      </c>
      <c r="C15" s="210"/>
      <c r="D15" s="222" t="str">
        <f>'Expenditure Breakdown'!M139</f>
        <v>7.ESG</v>
      </c>
      <c r="E15" s="225"/>
      <c r="F15" s="223">
        <f>'Expenditure Breakdown'!I139</f>
        <v>0</v>
      </c>
      <c r="G15" s="85"/>
      <c r="H15" s="223">
        <f>'Expenditure Breakdown'!X139</f>
        <v>650000</v>
      </c>
      <c r="I15" s="85"/>
      <c r="J15" s="223">
        <f>'Expenditure Breakdown'!X139</f>
        <v>650000</v>
      </c>
      <c r="K15" s="88">
        <f t="shared" si="0"/>
        <v>4.8148148148148148E-2</v>
      </c>
      <c r="L15" s="224">
        <f t="shared" si="1"/>
        <v>-650000</v>
      </c>
      <c r="M15" s="164"/>
      <c r="N15" s="224">
        <f t="shared" si="2"/>
        <v>0</v>
      </c>
      <c r="O15" s="164"/>
      <c r="P15" s="245"/>
    </row>
    <row r="16" spans="1:16">
      <c r="A16" s="207"/>
      <c r="B16" s="221">
        <f>'Expenditure Breakdown'!L148</f>
        <v>8</v>
      </c>
      <c r="C16" s="210"/>
      <c r="D16" s="222" t="str">
        <f>'Expenditure Breakdown'!M148</f>
        <v xml:space="preserve">8. Product Add On </v>
      </c>
      <c r="E16" s="225"/>
      <c r="F16" s="223">
        <f>'Expenditure Breakdown'!I148</f>
        <v>14386935</v>
      </c>
      <c r="G16" s="85"/>
      <c r="H16" s="223">
        <f>'Expenditure Breakdown'!X148</f>
        <v>19722799.299995005</v>
      </c>
      <c r="I16" s="85"/>
      <c r="J16" s="223">
        <f>'Expenditure Breakdown'!X148</f>
        <v>19722799.299995005</v>
      </c>
      <c r="K16" s="88">
        <f t="shared" si="0"/>
        <v>1.4609480962959263</v>
      </c>
      <c r="L16" s="224">
        <f t="shared" si="1"/>
        <v>-5335864.2999950051</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1789325</v>
      </c>
      <c r="I18" s="85"/>
      <c r="J18" s="223">
        <f>'Expenditure Breakdown'!X218</f>
        <v>1789325</v>
      </c>
      <c r="K18" s="88">
        <f t="shared" si="0"/>
        <v>0.1325425925925926</v>
      </c>
      <c r="L18" s="224">
        <f t="shared" si="1"/>
        <v>-128287.5374351372</v>
      </c>
      <c r="M18" s="164"/>
      <c r="N18" s="224">
        <f t="shared" si="2"/>
        <v>0</v>
      </c>
      <c r="O18" s="164"/>
      <c r="P18" s="245"/>
    </row>
    <row r="19" spans="1:16">
      <c r="A19" s="207"/>
      <c r="B19" s="221">
        <f>'Expenditure Breakdown'!L261</f>
        <v>11</v>
      </c>
      <c r="C19" s="210"/>
      <c r="D19" s="222" t="str">
        <f>'Expenditure Breakdown'!M261</f>
        <v>11. Due Dilligence</v>
      </c>
      <c r="E19" s="85"/>
      <c r="F19" s="223">
        <f>'Expenditure Breakdown'!I261</f>
        <v>1730000</v>
      </c>
      <c r="G19" s="85"/>
      <c r="H19" s="223">
        <f>'Expenditure Breakdown'!X261</f>
        <v>2242617.4400000004</v>
      </c>
      <c r="I19" s="85"/>
      <c r="J19" s="223">
        <f>'Expenditure Breakdown'!X261</f>
        <v>2242617.4400000004</v>
      </c>
      <c r="K19" s="88">
        <f t="shared" si="0"/>
        <v>0.16611981037037041</v>
      </c>
      <c r="L19" s="224">
        <f t="shared" si="1"/>
        <v>-512617.44000000041</v>
      </c>
      <c r="M19" s="164"/>
      <c r="N19" s="224">
        <f t="shared" si="2"/>
        <v>0</v>
      </c>
      <c r="O19" s="164"/>
      <c r="P19" s="245"/>
    </row>
    <row r="20" spans="1:16">
      <c r="A20" s="207"/>
      <c r="B20" s="221">
        <f>'Expenditure Breakdown'!L311</f>
        <v>12</v>
      </c>
      <c r="C20" s="210"/>
      <c r="D20" s="222" t="str">
        <f>'Expenditure Breakdown'!M311</f>
        <v>12. BDP Commission</v>
      </c>
      <c r="E20" s="85"/>
      <c r="F20" s="223">
        <f>'Expenditure Breakdown'!I311</f>
        <v>0</v>
      </c>
      <c r="G20" s="85"/>
      <c r="H20" s="223">
        <f>'Expenditure Breakdown'!X311</f>
        <v>0</v>
      </c>
      <c r="I20" s="85"/>
      <c r="J20" s="223">
        <f>'Expenditure Breakdown'!X311</f>
        <v>0</v>
      </c>
      <c r="K20" s="88">
        <f t="shared" si="0"/>
        <v>0</v>
      </c>
      <c r="L20" s="224">
        <f t="shared" si="1"/>
        <v>0</v>
      </c>
      <c r="M20" s="164"/>
      <c r="N20" s="224">
        <f t="shared" si="2"/>
        <v>0</v>
      </c>
      <c r="O20" s="164"/>
      <c r="P20" s="245"/>
    </row>
    <row r="21" spans="1:16">
      <c r="A21" s="207"/>
      <c r="B21" s="221">
        <f>'Expenditure Breakdown'!L314</f>
        <v>13</v>
      </c>
      <c r="C21" s="210"/>
      <c r="D21" s="222" t="str">
        <f>'Expenditure Breakdown'!M315</f>
        <v>13. Engineering</v>
      </c>
      <c r="E21" s="85"/>
      <c r="F21" s="223">
        <f>'Expenditure Breakdown'!I314</f>
        <v>4531726.213989215</v>
      </c>
      <c r="G21" s="85"/>
      <c r="H21" s="223">
        <f>'Expenditure Breakdown'!X314</f>
        <v>4531726.213989215</v>
      </c>
      <c r="I21" s="85"/>
      <c r="J21" s="223">
        <f>'Expenditure Breakdown'!X314</f>
        <v>4531726.213989215</v>
      </c>
      <c r="K21" s="88">
        <f t="shared" si="0"/>
        <v>0.33568342325846035</v>
      </c>
      <c r="L21" s="224">
        <f t="shared" si="1"/>
        <v>0</v>
      </c>
      <c r="M21" s="164"/>
      <c r="N21" s="224">
        <f t="shared" si="2"/>
        <v>0</v>
      </c>
      <c r="O21" s="164"/>
      <c r="P21" s="245"/>
    </row>
    <row r="22" spans="1:16">
      <c r="A22" s="207"/>
      <c r="B22" s="221">
        <f>'Expenditure Breakdown'!L330</f>
        <v>14</v>
      </c>
      <c r="C22" s="210"/>
      <c r="D22" s="222" t="str">
        <f>'Expenditure Breakdown'!M330</f>
        <v>14. General Expenses</v>
      </c>
      <c r="E22" s="85"/>
      <c r="F22" s="223">
        <f>'Expenditure Breakdown'!I330</f>
        <v>236075</v>
      </c>
      <c r="G22" s="85"/>
      <c r="H22" s="223">
        <f>'Expenditure Breakdown'!X330</f>
        <v>457800</v>
      </c>
      <c r="I22" s="85"/>
      <c r="J22" s="223">
        <f>'Expenditure Breakdown'!X330</f>
        <v>457800</v>
      </c>
      <c r="K22" s="88">
        <f t="shared" si="0"/>
        <v>3.3911111111111114E-2</v>
      </c>
      <c r="L22" s="224">
        <f t="shared" si="1"/>
        <v>-221725</v>
      </c>
      <c r="M22" s="164"/>
      <c r="N22" s="224">
        <f t="shared" si="2"/>
        <v>0</v>
      </c>
      <c r="O22" s="164"/>
      <c r="P22" s="245"/>
    </row>
    <row r="23" spans="1:16">
      <c r="A23" s="207"/>
      <c r="B23" s="221">
        <f>'Expenditure Breakdown'!L367</f>
        <v>15</v>
      </c>
      <c r="C23" s="210"/>
      <c r="D23" s="222" t="str">
        <f>'Expenditure Breakdown'!M367</f>
        <v>15. Service Add On</v>
      </c>
      <c r="E23" s="85"/>
      <c r="F23" s="223">
        <f>'Expenditure Breakdown'!I367</f>
        <v>2000000</v>
      </c>
      <c r="G23" s="85"/>
      <c r="H23" s="223">
        <f>'Expenditure Breakdown'!X367</f>
        <v>4089163.0843127687</v>
      </c>
      <c r="I23" s="85"/>
      <c r="J23" s="223">
        <f>'Expenditure Breakdown'!X367</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937</v>
      </c>
      <c r="E25" s="85"/>
      <c r="F25" s="227">
        <f>'Expenditure Breakdown'!I2-'Expenditure Tracking'!F5</f>
        <v>0</v>
      </c>
      <c r="G25" s="227" t="e">
        <f>#REF!-G5</f>
        <v>#REF!</v>
      </c>
      <c r="H25" s="227">
        <f>'Expenditure Breakdown'!X2-H5</f>
        <v>0</v>
      </c>
      <c r="I25" s="227" t="e">
        <f>#REF!-I5</f>
        <v>#REF!</v>
      </c>
      <c r="J25" s="227">
        <f>'Expenditure Breakdown'!X2-J5</f>
        <v>0</v>
      </c>
      <c r="K25" s="88">
        <f>SUM(K9:K23)</f>
        <v>10.773388787917852</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749"/>
  <sheetViews>
    <sheetView topLeftCell="AB1" zoomScale="115" zoomScaleNormal="115" workbookViewId="0">
      <pane ySplit="4" topLeftCell="A12" activePane="bottomLeft" state="frozen"/>
      <selection activeCell="X33" sqref="X33"/>
      <selection pane="bottomLeft" activeCell="AH15" sqref="AH15:AH16"/>
    </sheetView>
  </sheetViews>
  <sheetFormatPr defaultColWidth="9.453125" defaultRowHeight="14"/>
  <cols>
    <col min="1" max="1" width="2.453125" style="111" customWidth="1"/>
    <col min="2" max="2" width="6.453125" style="24" customWidth="1"/>
    <col min="3" max="3" width="34.453125" style="24" customWidth="1"/>
    <col min="4" max="4" width="53.63281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90625" style="111" bestFit="1" customWidth="1"/>
    <col min="14" max="14" width="88.36328125" style="111" bestFit="1" customWidth="1"/>
    <col min="15" max="15" width="17.6328125" style="111" customWidth="1"/>
    <col min="16" max="16" width="16.6328125" style="111" bestFit="1" customWidth="1"/>
    <col min="17" max="17" width="17.36328125" style="111" bestFit="1" customWidth="1"/>
    <col min="18" max="18" width="40.36328125" style="246" bestFit="1" customWidth="1"/>
    <col min="19" max="19" width="46.1796875" style="111" customWidth="1"/>
    <col min="20" max="20" width="17.453125" style="111" bestFit="1" customWidth="1"/>
    <col min="21" max="21" width="18.1796875" style="111" customWidth="1"/>
    <col min="22" max="22" width="18.8164062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29" width="37.90625" style="111" customWidth="1"/>
    <col min="30" max="31" width="17.453125" style="111" customWidth="1"/>
    <col min="32" max="32" width="14" style="111" customWidth="1"/>
    <col min="33" max="33" width="17.453125" style="111" customWidth="1"/>
    <col min="34" max="34" width="21.26953125" style="111" customWidth="1"/>
    <col min="35" max="35" width="14.6328125" style="111" customWidth="1"/>
    <col min="36" max="36" width="21.81640625" style="111" customWidth="1"/>
    <col min="37" max="40" width="17.453125" style="111" customWidth="1"/>
    <col min="41" max="41" width="27.08984375" style="111" bestFit="1" customWidth="1"/>
    <col min="42" max="81" width="17.453125" style="111" customWidth="1"/>
    <col min="82" max="16384" width="9.453125" style="24"/>
  </cols>
  <sheetData>
    <row r="1" spans="1:81" s="111" customFormat="1" ht="4.5" customHeight="1" thickBot="1">
      <c r="E1" s="156"/>
      <c r="F1" s="457"/>
      <c r="I1" s="246"/>
      <c r="J1" s="246"/>
      <c r="O1" s="156"/>
      <c r="P1" s="457"/>
      <c r="Q1" s="353"/>
      <c r="R1" s="353"/>
      <c r="S1" s="353"/>
      <c r="T1" s="353"/>
      <c r="U1" s="353"/>
      <c r="V1" s="353"/>
      <c r="W1" s="353"/>
      <c r="Y1" s="490"/>
      <c r="Z1" s="496"/>
    </row>
    <row r="2" spans="1:81" ht="21.75" customHeight="1" thickBot="1">
      <c r="B2" s="1114" t="s">
        <v>938</v>
      </c>
      <c r="C2" s="1115"/>
      <c r="D2" s="1115"/>
      <c r="E2" s="1115"/>
      <c r="F2" s="1115"/>
      <c r="G2" s="1115"/>
      <c r="H2" s="531"/>
      <c r="I2" s="248">
        <f>SUM(I6:I390)</f>
        <v>136620512.96264103</v>
      </c>
      <c r="J2" s="248">
        <f>SUM(J6:J390)</f>
        <v>144482290.75276861</v>
      </c>
      <c r="L2" s="1116" t="s">
        <v>939</v>
      </c>
      <c r="M2" s="1117"/>
      <c r="N2" s="1117"/>
      <c r="O2" s="1117"/>
      <c r="P2" s="1117"/>
      <c r="Q2" s="1117"/>
      <c r="R2" s="1118" t="s">
        <v>940</v>
      </c>
      <c r="S2" s="1119"/>
      <c r="T2" s="1119"/>
      <c r="U2" s="1119"/>
      <c r="V2" s="1119"/>
      <c r="W2" s="1120"/>
      <c r="X2" s="492">
        <f>SUM(X6:X390)</f>
        <v>145440748.63689101</v>
      </c>
      <c r="Y2" s="490"/>
      <c r="Z2" s="498" t="s">
        <v>927</v>
      </c>
    </row>
    <row r="3" spans="1:81" s="111" customFormat="1" ht="13.5" customHeight="1" thickBot="1">
      <c r="E3" s="156"/>
      <c r="F3" s="457"/>
      <c r="I3" s="246"/>
      <c r="J3" s="360"/>
      <c r="O3" s="156"/>
      <c r="P3" s="457"/>
      <c r="Q3" s="247"/>
      <c r="R3" s="246"/>
      <c r="X3" s="493"/>
      <c r="Y3" s="490"/>
      <c r="Z3" s="499">
        <f>SUM(Z6:Z389)</f>
        <v>-8820235.6742499508</v>
      </c>
    </row>
    <row r="4" spans="1:81" s="70" customFormat="1" ht="42.5" thickBot="1">
      <c r="A4" s="156"/>
      <c r="B4" s="249" t="s">
        <v>941</v>
      </c>
      <c r="C4" s="250" t="s">
        <v>942</v>
      </c>
      <c r="D4" s="250" t="s">
        <v>943</v>
      </c>
      <c r="E4" s="250" t="s">
        <v>285</v>
      </c>
      <c r="F4" s="458" t="s">
        <v>944</v>
      </c>
      <c r="G4" s="251" t="s">
        <v>945</v>
      </c>
      <c r="H4" s="690" t="s">
        <v>946</v>
      </c>
      <c r="I4" s="252" t="s">
        <v>947</v>
      </c>
      <c r="J4" s="252" t="str">
        <f>IF(J2-'Revenue Tracking'!D4&gt;=0, "Total Revenue", "ERROR on REV" )</f>
        <v>ERROR on REV</v>
      </c>
      <c r="K4" s="156"/>
      <c r="L4" s="249" t="s">
        <v>941</v>
      </c>
      <c r="M4" s="250" t="s">
        <v>948</v>
      </c>
      <c r="N4" s="250" t="s">
        <v>943</v>
      </c>
      <c r="O4" s="250" t="s">
        <v>285</v>
      </c>
      <c r="P4" s="458" t="s">
        <v>944</v>
      </c>
      <c r="Q4" s="364" t="s">
        <v>949</v>
      </c>
      <c r="R4" s="518" t="s">
        <v>950</v>
      </c>
      <c r="S4" s="518" t="s">
        <v>901</v>
      </c>
      <c r="T4" s="362" t="s">
        <v>902</v>
      </c>
      <c r="U4" s="363" t="s">
        <v>951</v>
      </c>
      <c r="V4" s="364" t="s">
        <v>952</v>
      </c>
      <c r="W4" s="362" t="s">
        <v>953</v>
      </c>
      <c r="X4" s="494" t="s">
        <v>947</v>
      </c>
      <c r="Y4" s="504"/>
      <c r="Z4" s="498" t="s">
        <v>935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row>
    <row r="5" spans="1:81"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c r="BY5" s="111"/>
      <c r="BZ5" s="111"/>
      <c r="CA5" s="111"/>
      <c r="CB5" s="111"/>
      <c r="CC5" s="111"/>
    </row>
    <row r="6" spans="1:81" ht="14.25" customHeight="1">
      <c r="B6" s="271">
        <v>1</v>
      </c>
      <c r="C6" s="341" t="s">
        <v>954</v>
      </c>
      <c r="D6" s="272" t="s">
        <v>955</v>
      </c>
      <c r="E6" s="273"/>
      <c r="F6" s="430"/>
      <c r="G6" s="383">
        <v>31765076.460000001</v>
      </c>
      <c r="H6" s="692">
        <v>45929</v>
      </c>
      <c r="I6" s="1099">
        <f>SUM(G6:G19)</f>
        <v>32575876.460000001</v>
      </c>
      <c r="J6" s="1099">
        <v>34471826.941798903</v>
      </c>
      <c r="K6" s="380"/>
      <c r="L6" s="271">
        <v>1</v>
      </c>
      <c r="M6" s="410" t="s">
        <v>956</v>
      </c>
      <c r="N6" s="272" t="s">
        <v>957</v>
      </c>
      <c r="O6" s="873"/>
      <c r="P6" s="430">
        <f>2.28*620</f>
        <v>1413.6</v>
      </c>
      <c r="Q6" s="383">
        <f>P6*SUM(O7:O9)*10%</f>
        <v>2365235.52</v>
      </c>
      <c r="R6" s="1121" t="s">
        <v>1371</v>
      </c>
      <c r="S6" s="644" t="s">
        <v>958</v>
      </c>
      <c r="T6" s="532">
        <v>46142</v>
      </c>
      <c r="U6" s="533">
        <f t="shared" ref="U6:U19" si="0">(Q6/$X$6*$J$6)</f>
        <v>2431480.8719151765</v>
      </c>
      <c r="V6" s="1111">
        <f>J6-SUM(U6:U19)</f>
        <v>0</v>
      </c>
      <c r="W6" s="872">
        <v>46070</v>
      </c>
      <c r="X6" s="1144">
        <f>SUM(Q6:Q19)</f>
        <v>33532646.899999999</v>
      </c>
      <c r="Y6" s="506"/>
      <c r="Z6" s="1099">
        <f>I6-X6</f>
        <v>-956770.43999999762</v>
      </c>
      <c r="AB6" s="772" t="s">
        <v>959</v>
      </c>
      <c r="AC6" s="773">
        <v>16.206600000000002</v>
      </c>
      <c r="AE6" s="111" t="s">
        <v>960</v>
      </c>
    </row>
    <row r="7" spans="1:81" ht="15" customHeight="1">
      <c r="B7" s="301">
        <v>1</v>
      </c>
      <c r="C7" s="411"/>
      <c r="D7" s="381" t="s">
        <v>961</v>
      </c>
      <c r="E7" s="382"/>
      <c r="F7" s="452"/>
      <c r="G7" s="305">
        <v>810800</v>
      </c>
      <c r="H7" s="693">
        <v>46064</v>
      </c>
      <c r="I7" s="1100"/>
      <c r="J7" s="1100"/>
      <c r="K7" s="278"/>
      <c r="L7" s="301">
        <v>1</v>
      </c>
      <c r="M7" s="303" t="s">
        <v>956</v>
      </c>
      <c r="N7" s="381" t="s">
        <v>962</v>
      </c>
      <c r="O7" s="804">
        <f>16732/3</f>
        <v>5577.333333333333</v>
      </c>
      <c r="P7" s="437"/>
      <c r="Q7" s="305">
        <f>O7*$P$6*90%</f>
        <v>7095706.5599999996</v>
      </c>
      <c r="R7" s="1103"/>
      <c r="S7" s="645" t="s">
        <v>958</v>
      </c>
      <c r="T7" s="550">
        <v>46142</v>
      </c>
      <c r="U7" s="534">
        <f t="shared" si="0"/>
        <v>7294442.6157455295</v>
      </c>
      <c r="V7" s="1112"/>
      <c r="W7" s="607">
        <v>46203</v>
      </c>
      <c r="X7" s="1145"/>
      <c r="Y7" s="507"/>
      <c r="Z7" s="1100"/>
      <c r="AC7" s="808">
        <v>575125.09</v>
      </c>
      <c r="AD7" s="809">
        <f>AC6*AC7</f>
        <v>9320822.2835940011</v>
      </c>
      <c r="AE7" s="809">
        <f>AD7/10373840</f>
        <v>0.89849296727094319</v>
      </c>
      <c r="AF7" s="809">
        <f>AE7*R9</f>
        <v>0</v>
      </c>
      <c r="AG7" s="809"/>
      <c r="AH7" s="809"/>
      <c r="AI7" s="809"/>
      <c r="AJ7" s="809"/>
    </row>
    <row r="8" spans="1:81" ht="15" customHeight="1">
      <c r="B8" s="375">
        <v>1</v>
      </c>
      <c r="C8" s="500"/>
      <c r="D8" s="501"/>
      <c r="E8" s="502"/>
      <c r="F8" s="437"/>
      <c r="G8" s="378"/>
      <c r="H8" s="694"/>
      <c r="I8" s="1100"/>
      <c r="J8" s="1100"/>
      <c r="K8" s="278"/>
      <c r="L8" s="301">
        <v>1</v>
      </c>
      <c r="M8" s="303" t="s">
        <v>956</v>
      </c>
      <c r="N8" s="381" t="s">
        <v>963</v>
      </c>
      <c r="O8" s="804">
        <f t="shared" ref="O8:O9" si="1">16732/3</f>
        <v>5577.333333333333</v>
      </c>
      <c r="P8" s="437"/>
      <c r="Q8" s="305">
        <f t="shared" ref="Q8:Q9" si="2">O8*$P$6*90%</f>
        <v>7095706.5599999996</v>
      </c>
      <c r="R8" s="1103"/>
      <c r="S8" s="645" t="s">
        <v>958</v>
      </c>
      <c r="T8" s="550">
        <v>46142</v>
      </c>
      <c r="U8" s="534">
        <f t="shared" si="0"/>
        <v>7294442.6157455295</v>
      </c>
      <c r="V8" s="1112"/>
      <c r="W8" s="607">
        <f>W7</f>
        <v>46203</v>
      </c>
      <c r="X8" s="1145"/>
      <c r="Y8" s="507"/>
      <c r="Z8" s="1100"/>
      <c r="AD8" s="809"/>
      <c r="AE8" s="809"/>
    </row>
    <row r="9" spans="1:81" ht="15" customHeight="1">
      <c r="B9" s="375">
        <v>1</v>
      </c>
      <c r="C9" s="500"/>
      <c r="D9" s="501"/>
      <c r="E9" s="502"/>
      <c r="F9" s="437"/>
      <c r="G9" s="378"/>
      <c r="H9" s="694"/>
      <c r="I9" s="1100"/>
      <c r="J9" s="1100"/>
      <c r="K9" s="278"/>
      <c r="L9" s="301">
        <v>1</v>
      </c>
      <c r="M9" s="303" t="s">
        <v>956</v>
      </c>
      <c r="N9" s="381" t="s">
        <v>964</v>
      </c>
      <c r="O9" s="804">
        <f t="shared" si="1"/>
        <v>5577.333333333333</v>
      </c>
      <c r="P9" s="764"/>
      <c r="Q9" s="305">
        <f t="shared" si="2"/>
        <v>7095706.5599999996</v>
      </c>
      <c r="R9" s="1103"/>
      <c r="S9" s="646" t="s">
        <v>958</v>
      </c>
      <c r="T9" s="551">
        <v>46142</v>
      </c>
      <c r="U9" s="535">
        <f t="shared" si="0"/>
        <v>7294442.6157455295</v>
      </c>
      <c r="V9" s="1112"/>
      <c r="W9" s="607">
        <f>W7</f>
        <v>46203</v>
      </c>
      <c r="X9" s="1145"/>
      <c r="Y9" s="507"/>
      <c r="Z9" s="1100"/>
    </row>
    <row r="10" spans="1:81" ht="15" customHeight="1">
      <c r="B10" s="375">
        <v>1</v>
      </c>
      <c r="C10" s="500"/>
      <c r="D10" s="501"/>
      <c r="E10" s="502"/>
      <c r="F10" s="437"/>
      <c r="G10" s="378"/>
      <c r="H10" s="694"/>
      <c r="I10" s="1100"/>
      <c r="J10" s="1100"/>
      <c r="K10" s="278"/>
      <c r="L10" s="301">
        <v>1</v>
      </c>
      <c r="M10" s="303" t="s">
        <v>956</v>
      </c>
      <c r="N10" s="381"/>
      <c r="O10" s="874"/>
      <c r="P10" s="437"/>
      <c r="Q10" s="378"/>
      <c r="R10" s="1103"/>
      <c r="S10" s="646"/>
      <c r="T10" s="551"/>
      <c r="U10" s="535">
        <f t="shared" si="0"/>
        <v>0</v>
      </c>
      <c r="V10" s="1112"/>
      <c r="W10" s="608"/>
      <c r="X10" s="1145"/>
      <c r="Y10" s="507"/>
      <c r="Z10" s="1100"/>
    </row>
    <row r="11" spans="1:81" ht="15" customHeight="1">
      <c r="B11" s="375">
        <v>1</v>
      </c>
      <c r="C11" s="500"/>
      <c r="D11" s="501"/>
      <c r="E11" s="502"/>
      <c r="F11" s="437"/>
      <c r="G11" s="378"/>
      <c r="H11" s="694"/>
      <c r="I11" s="1100"/>
      <c r="J11" s="1100"/>
      <c r="K11" s="278"/>
      <c r="L11" s="301">
        <v>1</v>
      </c>
      <c r="M11" s="303" t="s">
        <v>956</v>
      </c>
      <c r="N11" s="381" t="s">
        <v>965</v>
      </c>
      <c r="O11" s="874">
        <v>4970</v>
      </c>
      <c r="P11" s="437">
        <f>2.87*635</f>
        <v>1822.45</v>
      </c>
      <c r="Q11" s="305">
        <f>O11*P11*10%</f>
        <v>905757.65</v>
      </c>
      <c r="R11" s="1103"/>
      <c r="S11" s="646" t="s">
        <v>958</v>
      </c>
      <c r="T11" s="551">
        <v>46142</v>
      </c>
      <c r="U11" s="535">
        <f t="shared" si="0"/>
        <v>931126.04725547216</v>
      </c>
      <c r="V11" s="1112"/>
      <c r="W11" s="567">
        <f>W6</f>
        <v>46070</v>
      </c>
      <c r="X11" s="1145"/>
      <c r="Y11" s="507"/>
      <c r="Z11" s="1100"/>
    </row>
    <row r="12" spans="1:81" ht="15" customHeight="1">
      <c r="B12" s="375">
        <v>1</v>
      </c>
      <c r="C12" s="500"/>
      <c r="D12" s="501"/>
      <c r="E12" s="502"/>
      <c r="F12" s="437"/>
      <c r="G12" s="378"/>
      <c r="H12" s="694"/>
      <c r="I12" s="1100"/>
      <c r="J12" s="1100"/>
      <c r="K12" s="278"/>
      <c r="L12" s="301">
        <v>1</v>
      </c>
      <c r="M12" s="303" t="s">
        <v>956</v>
      </c>
      <c r="N12" s="381" t="s">
        <v>966</v>
      </c>
      <c r="O12" s="874"/>
      <c r="P12" s="437"/>
      <c r="Q12" s="305">
        <f>O11*P11*90%</f>
        <v>8151818.8500000006</v>
      </c>
      <c r="R12" s="1103"/>
      <c r="S12" s="646" t="s">
        <v>958</v>
      </c>
      <c r="T12" s="551">
        <v>46142</v>
      </c>
      <c r="U12" s="535">
        <f t="shared" si="0"/>
        <v>8380134.4252992505</v>
      </c>
      <c r="V12" s="1112"/>
      <c r="W12" s="608">
        <f>W7</f>
        <v>46203</v>
      </c>
      <c r="X12" s="1145"/>
      <c r="Y12" s="507"/>
      <c r="Z12" s="1100"/>
    </row>
    <row r="13" spans="1:81" ht="15" customHeight="1">
      <c r="B13" s="375"/>
      <c r="C13" s="500"/>
      <c r="D13" s="501"/>
      <c r="E13" s="502"/>
      <c r="F13" s="437"/>
      <c r="G13" s="378"/>
      <c r="H13" s="694"/>
      <c r="I13" s="1100"/>
      <c r="J13" s="1100"/>
      <c r="K13" s="278"/>
      <c r="L13" s="301">
        <v>1</v>
      </c>
      <c r="M13" s="303" t="s">
        <v>956</v>
      </c>
      <c r="N13" s="501"/>
      <c r="O13" s="874"/>
      <c r="P13" s="437"/>
      <c r="Q13" s="378"/>
      <c r="R13" s="1103"/>
      <c r="S13" s="646"/>
      <c r="T13" s="551"/>
      <c r="U13" s="535">
        <f t="shared" si="0"/>
        <v>0</v>
      </c>
      <c r="V13" s="1112"/>
      <c r="W13" s="608"/>
      <c r="X13" s="1145"/>
      <c r="Y13" s="507"/>
      <c r="Z13" s="1100"/>
      <c r="AC13" s="113" t="s">
        <v>1561</v>
      </c>
      <c r="AE13" s="113" t="s">
        <v>1564</v>
      </c>
      <c r="AF13" s="178" t="s">
        <v>1562</v>
      </c>
      <c r="AG13" s="178" t="s">
        <v>1585</v>
      </c>
      <c r="AH13" s="178" t="s">
        <v>1586</v>
      </c>
      <c r="AI13" s="113"/>
      <c r="AJ13" s="113" t="s">
        <v>1563</v>
      </c>
      <c r="AL13" s="113" t="s">
        <v>1564</v>
      </c>
      <c r="AM13" s="113" t="s">
        <v>1562</v>
      </c>
      <c r="AO13" s="113" t="s">
        <v>1328</v>
      </c>
      <c r="AP13" s="113" t="s">
        <v>1568</v>
      </c>
      <c r="AQ13" s="113" t="s">
        <v>1564</v>
      </c>
      <c r="AR13" s="113" t="s">
        <v>1562</v>
      </c>
    </row>
    <row r="14" spans="1:81" ht="15" customHeight="1">
      <c r="B14" s="375">
        <v>1</v>
      </c>
      <c r="C14" s="500"/>
      <c r="D14" s="501"/>
      <c r="E14" s="502"/>
      <c r="F14" s="437"/>
      <c r="G14" s="378"/>
      <c r="H14" s="694"/>
      <c r="I14" s="1100"/>
      <c r="J14" s="1100"/>
      <c r="K14" s="278"/>
      <c r="L14" s="301">
        <v>1</v>
      </c>
      <c r="M14" s="303" t="s">
        <v>956</v>
      </c>
      <c r="N14" s="501" t="s">
        <v>967</v>
      </c>
      <c r="O14" s="874">
        <v>312</v>
      </c>
      <c r="P14" s="437">
        <f>2.28*620</f>
        <v>1413.6</v>
      </c>
      <c r="Q14" s="305">
        <f>O14*P14*10%</f>
        <v>44104.32</v>
      </c>
      <c r="R14" s="1103"/>
      <c r="S14" s="646" t="s">
        <v>958</v>
      </c>
      <c r="T14" s="551">
        <v>46142</v>
      </c>
      <c r="U14" s="535">
        <f t="shared" si="0"/>
        <v>45339.590726603819</v>
      </c>
      <c r="V14" s="1112"/>
      <c r="W14" s="567">
        <f>W6</f>
        <v>46070</v>
      </c>
      <c r="X14" s="1145"/>
      <c r="Y14" s="507"/>
      <c r="Z14" s="1100"/>
      <c r="AC14" s="113" t="s">
        <v>31</v>
      </c>
      <c r="AG14" s="113"/>
      <c r="AH14" s="113"/>
      <c r="AI14" s="113"/>
      <c r="AJ14" s="113" t="s">
        <v>1572</v>
      </c>
      <c r="AO14" s="113" t="s">
        <v>31</v>
      </c>
    </row>
    <row r="15" spans="1:81" ht="15" customHeight="1">
      <c r="B15" s="375">
        <v>1</v>
      </c>
      <c r="C15" s="500"/>
      <c r="D15" s="501"/>
      <c r="E15" s="502"/>
      <c r="F15" s="437"/>
      <c r="G15" s="378"/>
      <c r="H15" s="694"/>
      <c r="I15" s="1100"/>
      <c r="J15" s="1100"/>
      <c r="K15" s="278"/>
      <c r="L15" s="301">
        <v>1</v>
      </c>
      <c r="M15" s="303" t="s">
        <v>956</v>
      </c>
      <c r="N15" s="501" t="s">
        <v>968</v>
      </c>
      <c r="O15" s="874"/>
      <c r="P15" s="437"/>
      <c r="Q15" s="305">
        <f>O14*P14*90%</f>
        <v>396938.87999999995</v>
      </c>
      <c r="R15" s="1103"/>
      <c r="S15" s="646" t="s">
        <v>958</v>
      </c>
      <c r="T15" s="551">
        <v>46142</v>
      </c>
      <c r="U15" s="535">
        <f t="shared" si="0"/>
        <v>408056.31653943431</v>
      </c>
      <c r="V15" s="1112"/>
      <c r="W15" s="608">
        <f>W7</f>
        <v>46203</v>
      </c>
      <c r="X15" s="1145"/>
      <c r="Y15" s="507"/>
      <c r="Z15" s="1100"/>
      <c r="AC15" s="995" t="s">
        <v>1582</v>
      </c>
      <c r="AD15" s="996">
        <v>10373840</v>
      </c>
      <c r="AE15" s="1005">
        <f>3088363+1136474.5</f>
        <v>4224837.5</v>
      </c>
      <c r="AF15" s="997">
        <f>AE15/AD15</f>
        <v>0.40725878748852884</v>
      </c>
      <c r="AG15" s="997">
        <f>0.592748445688617*AD15</f>
        <v>6149077.5358224018</v>
      </c>
      <c r="AH15" s="1004">
        <f>0.592748445688617+AF15</f>
        <v>1.0000072331771457</v>
      </c>
      <c r="AI15" s="113"/>
      <c r="AJ15" s="995" t="s">
        <v>1557</v>
      </c>
      <c r="AK15" s="996">
        <v>10373840</v>
      </c>
      <c r="AL15" s="998">
        <v>12910000</v>
      </c>
      <c r="AM15" s="997">
        <f>AL15/AK15</f>
        <v>1.2444764908654846</v>
      </c>
      <c r="AO15" s="1001" t="s">
        <v>1557</v>
      </c>
      <c r="AP15" s="1002">
        <v>10373840</v>
      </c>
      <c r="AQ15" s="1003">
        <v>0</v>
      </c>
      <c r="AR15" s="1004">
        <v>0</v>
      </c>
    </row>
    <row r="16" spans="1:81" ht="15" customHeight="1">
      <c r="B16" s="375">
        <v>1</v>
      </c>
      <c r="C16" s="500"/>
      <c r="D16" s="501"/>
      <c r="E16" s="502"/>
      <c r="F16" s="437"/>
      <c r="G16" s="378"/>
      <c r="H16" s="694"/>
      <c r="I16" s="1100"/>
      <c r="J16" s="1100"/>
      <c r="K16" s="278"/>
      <c r="L16" s="301">
        <v>1</v>
      </c>
      <c r="M16" s="303" t="s">
        <v>956</v>
      </c>
      <c r="N16" s="381"/>
      <c r="O16" s="875"/>
      <c r="P16" s="437"/>
      <c r="Q16" s="305"/>
      <c r="R16" s="1103"/>
      <c r="S16" s="646"/>
      <c r="T16" s="551" t="str">
        <f t="shared" ref="T16:T60" si="3">IF(W16&gt;1,EOMONTH(W16,0),"")</f>
        <v/>
      </c>
      <c r="U16" s="535">
        <f t="shared" si="0"/>
        <v>0</v>
      </c>
      <c r="V16" s="1112"/>
      <c r="W16" s="608"/>
      <c r="X16" s="1145"/>
      <c r="Y16" s="507"/>
      <c r="Z16" s="1100"/>
      <c r="AC16" s="995" t="s">
        <v>1583</v>
      </c>
      <c r="AD16" s="996">
        <v>3143400</v>
      </c>
      <c r="AE16" s="998">
        <f>900195+928788</f>
        <v>1828983</v>
      </c>
      <c r="AF16" s="997">
        <f>AE16/AD16</f>
        <v>0.58184863523573205</v>
      </c>
      <c r="AG16" s="997">
        <f>0.592748445688617*AD16</f>
        <v>1863245.4641775985</v>
      </c>
      <c r="AH16" s="1004">
        <f>0.592748445688617+AF16</f>
        <v>1.1745970809243489</v>
      </c>
      <c r="AI16" s="113"/>
      <c r="AJ16" s="995" t="s">
        <v>1558</v>
      </c>
      <c r="AK16" s="996">
        <v>3143400</v>
      </c>
      <c r="AL16" s="998">
        <v>3000000</v>
      </c>
      <c r="AM16" s="997">
        <f>AL16/AK16</f>
        <v>0.95438060698606608</v>
      </c>
      <c r="AO16" s="995" t="s">
        <v>1558</v>
      </c>
      <c r="AP16" s="996">
        <v>3143400</v>
      </c>
      <c r="AQ16" s="998">
        <v>2524000</v>
      </c>
      <c r="AR16" s="997">
        <f>AQ16/AP16</f>
        <v>0.80295221734427691</v>
      </c>
    </row>
    <row r="17" spans="1:44" ht="15" customHeight="1">
      <c r="B17" s="375">
        <v>1</v>
      </c>
      <c r="C17" s="500"/>
      <c r="D17" s="501"/>
      <c r="E17" s="502"/>
      <c r="F17" s="437"/>
      <c r="G17" s="378"/>
      <c r="H17" s="694"/>
      <c r="I17" s="1100"/>
      <c r="J17" s="1100"/>
      <c r="K17" s="278"/>
      <c r="L17" s="301">
        <v>1</v>
      </c>
      <c r="M17" s="303" t="s">
        <v>956</v>
      </c>
      <c r="N17" s="501" t="s">
        <v>969</v>
      </c>
      <c r="O17" s="874">
        <v>270</v>
      </c>
      <c r="P17" s="437">
        <f>2.28*620</f>
        <v>1413.6</v>
      </c>
      <c r="Q17" s="378">
        <f>O17*P17*10%</f>
        <v>38167.200000000004</v>
      </c>
      <c r="R17" s="1103"/>
      <c r="S17" s="646" t="s">
        <v>958</v>
      </c>
      <c r="T17" s="551">
        <v>46142</v>
      </c>
      <c r="U17" s="535">
        <f t="shared" si="0"/>
        <v>39236.184282637929</v>
      </c>
      <c r="V17" s="1112"/>
      <c r="W17" s="567">
        <f>W6</f>
        <v>46070</v>
      </c>
      <c r="X17" s="1145"/>
      <c r="Y17" s="507"/>
      <c r="Z17" s="1100"/>
      <c r="AC17" s="995" t="s">
        <v>1584</v>
      </c>
      <c r="AD17" s="996">
        <v>193440</v>
      </c>
      <c r="AE17" s="998">
        <v>82899</v>
      </c>
      <c r="AF17" s="997">
        <f>AE17/AD17</f>
        <v>0.42855148883374689</v>
      </c>
      <c r="AG17" s="997"/>
      <c r="AH17" s="997"/>
      <c r="AI17" s="113"/>
      <c r="AJ17" s="995" t="s">
        <v>1559</v>
      </c>
      <c r="AK17" s="996">
        <v>193440</v>
      </c>
      <c r="AL17" s="998">
        <v>300000</v>
      </c>
      <c r="AM17" s="997">
        <f>AL17/AK17</f>
        <v>1.5508684863523574</v>
      </c>
      <c r="AO17" s="995" t="s">
        <v>1559</v>
      </c>
      <c r="AP17" s="996">
        <v>193440</v>
      </c>
      <c r="AQ17" s="998">
        <v>232800</v>
      </c>
      <c r="AR17" s="997">
        <f>AQ17/AP17</f>
        <v>1.2034739454094292</v>
      </c>
    </row>
    <row r="18" spans="1:44" ht="15" customHeight="1">
      <c r="B18" s="375"/>
      <c r="C18" s="500"/>
      <c r="D18" s="501"/>
      <c r="E18" s="502"/>
      <c r="F18" s="437"/>
      <c r="G18" s="378"/>
      <c r="H18" s="694"/>
      <c r="I18" s="1100"/>
      <c r="J18" s="1100"/>
      <c r="K18" s="278"/>
      <c r="L18" s="375"/>
      <c r="M18" s="379"/>
      <c r="N18" s="501"/>
      <c r="O18" s="874"/>
      <c r="P18" s="437"/>
      <c r="Q18" s="378">
        <f>O17*P17*90%</f>
        <v>343504.8</v>
      </c>
      <c r="R18" s="1104"/>
      <c r="S18" s="646" t="s">
        <v>958</v>
      </c>
      <c r="T18" s="551">
        <v>46142</v>
      </c>
      <c r="U18" s="535">
        <f t="shared" si="0"/>
        <v>353125.65854374127</v>
      </c>
      <c r="V18" s="1112"/>
      <c r="W18" s="608">
        <f>W7</f>
        <v>46203</v>
      </c>
      <c r="X18" s="1145"/>
      <c r="Y18" s="507"/>
      <c r="Z18" s="1100"/>
      <c r="AH18" s="113"/>
      <c r="AI18" s="113"/>
      <c r="AJ18" s="995" t="s">
        <v>1560</v>
      </c>
      <c r="AK18" s="996">
        <f>SUM(AK15:AK17)</f>
        <v>13710680</v>
      </c>
      <c r="AL18" s="998">
        <f>SUM(AL15:AL17)</f>
        <v>16210000</v>
      </c>
      <c r="AM18" s="997">
        <f>AL18/AK18</f>
        <v>1.1822900104152383</v>
      </c>
      <c r="AO18" s="995" t="s">
        <v>1560</v>
      </c>
      <c r="AP18" s="996">
        <f>SUM(AP16:AP17)</f>
        <v>3336840</v>
      </c>
      <c r="AQ18" s="998">
        <f>SUM(AQ15:AQ17)</f>
        <v>2756800</v>
      </c>
      <c r="AR18" s="997">
        <f>AQ18/AP18</f>
        <v>0.82617086824660457</v>
      </c>
    </row>
    <row r="19" spans="1:44" ht="15" customHeight="1" thickBot="1">
      <c r="B19" s="306">
        <v>1</v>
      </c>
      <c r="C19" s="412"/>
      <c r="D19" s="384"/>
      <c r="E19" s="385"/>
      <c r="F19" s="453"/>
      <c r="G19" s="320"/>
      <c r="H19" s="695"/>
      <c r="I19" s="1101"/>
      <c r="J19" s="1101"/>
      <c r="K19" s="279"/>
      <c r="L19" s="306">
        <v>1</v>
      </c>
      <c r="M19" s="412" t="s">
        <v>956</v>
      </c>
      <c r="N19" s="384"/>
      <c r="O19" s="876"/>
      <c r="P19" s="453"/>
      <c r="Q19" s="476"/>
      <c r="R19" s="884"/>
      <c r="S19" s="647"/>
      <c r="T19" s="552" t="str">
        <f t="shared" si="3"/>
        <v/>
      </c>
      <c r="U19" s="536">
        <f t="shared" si="0"/>
        <v>0</v>
      </c>
      <c r="V19" s="1113"/>
      <c r="W19" s="609"/>
      <c r="X19" s="1146"/>
      <c r="Y19" s="470"/>
      <c r="Z19" s="1101"/>
      <c r="AC19" s="113" t="s">
        <v>1565</v>
      </c>
      <c r="AH19" s="113"/>
      <c r="AI19" s="113"/>
    </row>
    <row r="20" spans="1:44" ht="15" thickBot="1">
      <c r="A20" s="24"/>
      <c r="B20" s="266"/>
      <c r="C20" s="267"/>
      <c r="D20" s="268"/>
      <c r="E20" s="281"/>
      <c r="F20" s="449"/>
      <c r="G20" s="269"/>
      <c r="H20" s="696"/>
      <c r="I20" s="270"/>
      <c r="J20" s="270"/>
      <c r="K20" s="24"/>
      <c r="L20" s="266"/>
      <c r="M20" s="395"/>
      <c r="N20" s="396"/>
      <c r="O20" s="471"/>
      <c r="P20" s="473"/>
      <c r="Q20" s="477"/>
      <c r="R20" s="885"/>
      <c r="S20" s="648"/>
      <c r="T20" s="553" t="str">
        <f t="shared" si="3"/>
        <v/>
      </c>
      <c r="U20" s="537"/>
      <c r="V20" s="525"/>
      <c r="W20" s="610"/>
      <c r="X20" s="340"/>
      <c r="Y20" s="508"/>
      <c r="Z20" s="270"/>
      <c r="AC20" s="995" t="s">
        <v>1573</v>
      </c>
      <c r="AD20" s="996"/>
      <c r="AE20" s="998">
        <v>846218.20000000007</v>
      </c>
      <c r="AF20" s="997"/>
      <c r="AH20" s="113"/>
      <c r="AI20" s="113"/>
      <c r="AO20" s="113" t="s">
        <v>1565</v>
      </c>
    </row>
    <row r="21" spans="1:44" ht="14.25" customHeight="1">
      <c r="B21" s="283">
        <v>2</v>
      </c>
      <c r="C21" s="309" t="s">
        <v>970</v>
      </c>
      <c r="D21" s="309" t="s">
        <v>971</v>
      </c>
      <c r="E21" s="355"/>
      <c r="F21" s="450"/>
      <c r="G21" s="286">
        <v>9753660</v>
      </c>
      <c r="H21" s="697">
        <v>45929</v>
      </c>
      <c r="I21" s="1093">
        <f>SUM(G21:G36)</f>
        <v>9753660</v>
      </c>
      <c r="J21" s="1093">
        <v>10321333.3333333</v>
      </c>
      <c r="K21" s="287"/>
      <c r="L21" s="283">
        <v>2</v>
      </c>
      <c r="M21" s="413" t="s">
        <v>972</v>
      </c>
      <c r="N21" s="309" t="s">
        <v>973</v>
      </c>
      <c r="O21" s="574">
        <v>34</v>
      </c>
      <c r="P21" s="450">
        <v>98750.73</v>
      </c>
      <c r="Q21" s="286">
        <f>O21*P21*5%</f>
        <v>167876.24100000001</v>
      </c>
      <c r="R21" s="1105" t="s">
        <v>974</v>
      </c>
      <c r="S21" s="649" t="s">
        <v>975</v>
      </c>
      <c r="T21" s="554">
        <v>46142</v>
      </c>
      <c r="U21" s="538">
        <f t="shared" ref="U21:U36" si="4">(Q21/$X$21*$J$21)</f>
        <v>457383.08756400656</v>
      </c>
      <c r="V21" s="1108">
        <f>J21-SUM(U21:U36)</f>
        <v>0</v>
      </c>
      <c r="W21" s="568">
        <v>46052</v>
      </c>
      <c r="X21" s="1096">
        <f>SUM(Q21:Q36)</f>
        <v>3788305.0099999993</v>
      </c>
      <c r="Y21" s="509"/>
      <c r="Z21" s="1093">
        <f>I21-X21</f>
        <v>5965354.9900000002</v>
      </c>
      <c r="AC21" s="995" t="s">
        <v>1567</v>
      </c>
      <c r="AD21" s="996"/>
      <c r="AE21" s="998">
        <v>1751647.26</v>
      </c>
      <c r="AF21" s="997"/>
      <c r="AH21" s="113"/>
      <c r="AI21" s="113"/>
      <c r="AO21" s="995"/>
      <c r="AP21" s="996"/>
      <c r="AQ21" s="998"/>
      <c r="AR21" s="997"/>
    </row>
    <row r="22" spans="1:44" ht="14.25" customHeight="1">
      <c r="B22" s="310"/>
      <c r="C22" s="805"/>
      <c r="D22" s="806"/>
      <c r="E22" s="386"/>
      <c r="F22" s="446"/>
      <c r="G22" s="484"/>
      <c r="H22" s="807"/>
      <c r="I22" s="1094"/>
      <c r="J22" s="1094"/>
      <c r="K22" s="291"/>
      <c r="L22" s="288">
        <v>2</v>
      </c>
      <c r="M22" s="419" t="s">
        <v>972</v>
      </c>
      <c r="N22" s="401" t="s">
        <v>976</v>
      </c>
      <c r="O22" s="576"/>
      <c r="P22" s="446"/>
      <c r="Q22" s="484">
        <f>O21*P21*25%</f>
        <v>839381.20499999996</v>
      </c>
      <c r="R22" s="1106"/>
      <c r="S22" s="649" t="s">
        <v>975</v>
      </c>
      <c r="T22" s="554">
        <v>46142</v>
      </c>
      <c r="U22" s="538">
        <f t="shared" si="4"/>
        <v>2286915.4378200327</v>
      </c>
      <c r="V22" s="1109"/>
      <c r="W22" s="568">
        <v>46070</v>
      </c>
      <c r="X22" s="1097"/>
      <c r="Y22" s="512"/>
      <c r="Z22" s="1094"/>
      <c r="AC22" s="1001" t="s">
        <v>1576</v>
      </c>
      <c r="AD22" s="1002"/>
      <c r="AE22" s="1003">
        <v>12504185.75</v>
      </c>
      <c r="AF22" s="997"/>
      <c r="AH22" s="113"/>
      <c r="AI22" s="113"/>
      <c r="AO22" s="995" t="s">
        <v>1567</v>
      </c>
      <c r="AP22" s="996">
        <v>3143400</v>
      </c>
      <c r="AQ22" s="998">
        <v>204350</v>
      </c>
      <c r="AR22" s="997">
        <f>AQ22/AP22</f>
        <v>6.5009225679200866E-2</v>
      </c>
    </row>
    <row r="23" spans="1:44" ht="14.25" customHeight="1">
      <c r="B23" s="288">
        <v>2</v>
      </c>
      <c r="C23" s="419"/>
      <c r="D23" s="401"/>
      <c r="E23" s="503"/>
      <c r="F23" s="446"/>
      <c r="G23" s="481"/>
      <c r="H23" s="698"/>
      <c r="I23" s="1094"/>
      <c r="J23" s="1094"/>
      <c r="K23" s="291"/>
      <c r="L23" s="288">
        <v>2</v>
      </c>
      <c r="M23" s="419" t="s">
        <v>972</v>
      </c>
      <c r="N23" s="401" t="s">
        <v>977</v>
      </c>
      <c r="O23" s="575"/>
      <c r="P23" s="446"/>
      <c r="Q23" s="481">
        <f>O21*P21*70%*25%</f>
        <v>587566.84349999996</v>
      </c>
      <c r="R23" s="1106"/>
      <c r="S23" s="649" t="s">
        <v>975</v>
      </c>
      <c r="T23" s="555">
        <f t="shared" si="3"/>
        <v>46142</v>
      </c>
      <c r="U23" s="539">
        <f t="shared" si="4"/>
        <v>1600840.8064740228</v>
      </c>
      <c r="V23" s="1109"/>
      <c r="W23" s="612">
        <f>'Project Plan'!G93</f>
        <v>46140</v>
      </c>
      <c r="X23" s="1097"/>
      <c r="Y23" s="512"/>
      <c r="Z23" s="1094"/>
      <c r="AC23" s="995" t="s">
        <v>1577</v>
      </c>
      <c r="AD23" s="996"/>
      <c r="AE23" s="998">
        <v>45993</v>
      </c>
      <c r="AF23" s="997"/>
      <c r="AH23" s="113"/>
      <c r="AI23" s="113"/>
      <c r="AO23" s="995"/>
      <c r="AP23" s="996"/>
      <c r="AQ23" s="998"/>
      <c r="AR23" s="997"/>
    </row>
    <row r="24" spans="1:44" ht="14.25" customHeight="1">
      <c r="B24" s="288">
        <v>2</v>
      </c>
      <c r="C24" s="419"/>
      <c r="D24" s="401"/>
      <c r="E24" s="503"/>
      <c r="F24" s="446"/>
      <c r="G24" s="481"/>
      <c r="H24" s="698"/>
      <c r="I24" s="1094"/>
      <c r="J24" s="1094"/>
      <c r="K24" s="291"/>
      <c r="L24" s="288">
        <v>2</v>
      </c>
      <c r="M24" s="419" t="s">
        <v>972</v>
      </c>
      <c r="N24" s="401" t="s">
        <v>978</v>
      </c>
      <c r="O24" s="575"/>
      <c r="P24" s="446"/>
      <c r="Q24" s="481">
        <f>O21*P21*70%*25%</f>
        <v>587566.84349999996</v>
      </c>
      <c r="R24" s="1106"/>
      <c r="S24" s="649" t="s">
        <v>975</v>
      </c>
      <c r="T24" s="555">
        <f t="shared" si="3"/>
        <v>46142</v>
      </c>
      <c r="U24" s="539">
        <f t="shared" si="4"/>
        <v>1600840.8064740228</v>
      </c>
      <c r="V24" s="1109"/>
      <c r="W24" s="612">
        <f>W23</f>
        <v>46140</v>
      </c>
      <c r="X24" s="1097"/>
      <c r="Y24" s="512"/>
      <c r="Z24" s="1094"/>
      <c r="AC24" s="995" t="s">
        <v>1580</v>
      </c>
      <c r="AD24" s="996"/>
      <c r="AE24" s="998">
        <v>15753.41</v>
      </c>
      <c r="AF24" s="997"/>
      <c r="AG24" s="111" t="s">
        <v>1608</v>
      </c>
      <c r="AH24" s="113"/>
      <c r="AI24" s="113"/>
      <c r="AO24" s="995"/>
      <c r="AP24" s="996"/>
      <c r="AQ24" s="998"/>
      <c r="AR24" s="997"/>
    </row>
    <row r="25" spans="1:44" ht="14.25" customHeight="1">
      <c r="B25" s="288">
        <v>2</v>
      </c>
      <c r="C25" s="419"/>
      <c r="D25" s="401"/>
      <c r="E25" s="503"/>
      <c r="F25" s="446"/>
      <c r="G25" s="481"/>
      <c r="H25" s="698"/>
      <c r="I25" s="1094"/>
      <c r="J25" s="1094"/>
      <c r="K25" s="291"/>
      <c r="L25" s="288">
        <v>2</v>
      </c>
      <c r="M25" s="419" t="s">
        <v>972</v>
      </c>
      <c r="N25" s="401" t="s">
        <v>979</v>
      </c>
      <c r="O25" s="575"/>
      <c r="P25" s="446"/>
      <c r="Q25" s="481">
        <f>O21*P21*70%*25%</f>
        <v>587566.84349999996</v>
      </c>
      <c r="R25" s="1106"/>
      <c r="S25" s="649" t="s">
        <v>975</v>
      </c>
      <c r="T25" s="555">
        <f t="shared" si="3"/>
        <v>46142</v>
      </c>
      <c r="U25" s="539">
        <f t="shared" si="4"/>
        <v>1600840.8064740228</v>
      </c>
      <c r="V25" s="1109"/>
      <c r="W25" s="612">
        <f>W24</f>
        <v>46140</v>
      </c>
      <c r="X25" s="1097"/>
      <c r="Y25" s="512"/>
      <c r="Z25" s="1094"/>
      <c r="AH25" s="113"/>
      <c r="AI25" s="113"/>
    </row>
    <row r="26" spans="1:44" ht="14.25" customHeight="1">
      <c r="B26" s="288">
        <v>2</v>
      </c>
      <c r="C26" s="419"/>
      <c r="D26" s="401"/>
      <c r="E26" s="503"/>
      <c r="F26" s="446"/>
      <c r="G26" s="481"/>
      <c r="H26" s="698"/>
      <c r="I26" s="1094"/>
      <c r="J26" s="1094"/>
      <c r="K26" s="291"/>
      <c r="L26" s="288">
        <v>2</v>
      </c>
      <c r="M26" s="419" t="s">
        <v>972</v>
      </c>
      <c r="N26" s="401" t="s">
        <v>980</v>
      </c>
      <c r="O26" s="575"/>
      <c r="P26" s="446"/>
      <c r="Q26" s="481">
        <f>O21*P21*70%*25%</f>
        <v>587566.84349999996</v>
      </c>
      <c r="R26" s="1106"/>
      <c r="S26" s="649" t="s">
        <v>975</v>
      </c>
      <c r="T26" s="555">
        <f t="shared" si="3"/>
        <v>46142</v>
      </c>
      <c r="U26" s="539">
        <f t="shared" si="4"/>
        <v>1600840.8064740228</v>
      </c>
      <c r="V26" s="1109"/>
      <c r="W26" s="612">
        <f>W25</f>
        <v>46140</v>
      </c>
      <c r="X26" s="1097"/>
      <c r="Y26" s="512"/>
      <c r="Z26" s="1094"/>
      <c r="AC26" s="113" t="s">
        <v>1566</v>
      </c>
      <c r="AH26" s="113"/>
      <c r="AI26" s="113"/>
      <c r="AO26" s="113" t="s">
        <v>1566</v>
      </c>
    </row>
    <row r="27" spans="1:44" ht="14.25" customHeight="1">
      <c r="B27" s="288">
        <v>2</v>
      </c>
      <c r="C27" s="419"/>
      <c r="D27" s="401"/>
      <c r="E27" s="503"/>
      <c r="F27" s="446"/>
      <c r="G27" s="481"/>
      <c r="H27" s="698"/>
      <c r="I27" s="1094"/>
      <c r="J27" s="1094"/>
      <c r="K27" s="291"/>
      <c r="L27" s="288">
        <v>2</v>
      </c>
      <c r="M27" s="419" t="s">
        <v>972</v>
      </c>
      <c r="N27" s="401"/>
      <c r="O27" s="575"/>
      <c r="P27" s="446"/>
      <c r="Q27" s="481"/>
      <c r="R27" s="1106"/>
      <c r="S27" s="650"/>
      <c r="T27" s="555" t="str">
        <f t="shared" si="3"/>
        <v/>
      </c>
      <c r="U27" s="539">
        <f t="shared" si="4"/>
        <v>0</v>
      </c>
      <c r="V27" s="1109"/>
      <c r="W27" s="612"/>
      <c r="X27" s="1097"/>
      <c r="Y27" s="512"/>
      <c r="Z27" s="1094"/>
      <c r="AC27" s="995" t="s">
        <v>1581</v>
      </c>
      <c r="AD27" s="996"/>
      <c r="AE27" s="998">
        <v>1505700</v>
      </c>
      <c r="AF27" s="997"/>
      <c r="AH27" s="113"/>
      <c r="AI27" s="113"/>
      <c r="AO27" s="995" t="s">
        <v>1124</v>
      </c>
      <c r="AP27" s="996"/>
      <c r="AQ27" s="998">
        <v>147375</v>
      </c>
      <c r="AR27" s="997"/>
    </row>
    <row r="28" spans="1:44" ht="14.25" customHeight="1">
      <c r="B28" s="288">
        <v>2</v>
      </c>
      <c r="C28" s="419"/>
      <c r="D28" s="401"/>
      <c r="E28" s="503"/>
      <c r="F28" s="446"/>
      <c r="G28" s="481"/>
      <c r="H28" s="698"/>
      <c r="I28" s="1094"/>
      <c r="J28" s="1094"/>
      <c r="K28" s="291"/>
      <c r="L28" s="288">
        <v>2</v>
      </c>
      <c r="M28" s="419" t="s">
        <v>972</v>
      </c>
      <c r="N28" s="401" t="s">
        <v>981</v>
      </c>
      <c r="O28" s="575">
        <v>3</v>
      </c>
      <c r="P28" s="446">
        <f>P21</f>
        <v>98750.73</v>
      </c>
      <c r="Q28" s="481">
        <f>O28*P28*5%</f>
        <v>14812.6095</v>
      </c>
      <c r="R28" s="1106"/>
      <c r="S28" s="650" t="s">
        <v>975</v>
      </c>
      <c r="T28" s="555">
        <v>46142</v>
      </c>
      <c r="U28" s="539">
        <f t="shared" si="4"/>
        <v>40357.331255647638</v>
      </c>
      <c r="V28" s="1109"/>
      <c r="W28" s="569">
        <v>46052</v>
      </c>
      <c r="X28" s="1097"/>
      <c r="Y28" s="512"/>
      <c r="Z28" s="1094"/>
      <c r="AC28" s="995" t="s">
        <v>1575</v>
      </c>
      <c r="AD28" s="996"/>
      <c r="AE28" s="998">
        <v>531241.5</v>
      </c>
      <c r="AF28" s="997"/>
      <c r="AH28" s="113"/>
      <c r="AI28" s="113"/>
      <c r="AO28" s="995" t="s">
        <v>1569</v>
      </c>
      <c r="AP28" s="996"/>
      <c r="AQ28" s="998">
        <v>300000</v>
      </c>
      <c r="AR28" s="997"/>
    </row>
    <row r="29" spans="1:44" ht="14.25" customHeight="1">
      <c r="B29" s="288"/>
      <c r="C29" s="419"/>
      <c r="D29" s="401"/>
      <c r="E29" s="503"/>
      <c r="F29" s="446"/>
      <c r="G29" s="481"/>
      <c r="H29" s="698"/>
      <c r="I29" s="1094"/>
      <c r="J29" s="1094"/>
      <c r="K29" s="291"/>
      <c r="L29" s="288">
        <v>2</v>
      </c>
      <c r="M29" s="419" t="s">
        <v>972</v>
      </c>
      <c r="N29" s="401" t="s">
        <v>982</v>
      </c>
      <c r="O29" s="575"/>
      <c r="P29" s="446"/>
      <c r="Q29" s="481">
        <f>O28*P28*25%</f>
        <v>74063.047500000001</v>
      </c>
      <c r="R29" s="1106"/>
      <c r="S29" s="649" t="s">
        <v>975</v>
      </c>
      <c r="T29" s="555">
        <v>46142</v>
      </c>
      <c r="U29" s="539">
        <f t="shared" si="4"/>
        <v>201786.6562782382</v>
      </c>
      <c r="V29" s="1109"/>
      <c r="W29" s="569">
        <f>W22</f>
        <v>46070</v>
      </c>
      <c r="X29" s="1097"/>
      <c r="Y29" s="512"/>
      <c r="Z29" s="1094"/>
      <c r="AC29" s="1001" t="s">
        <v>1574</v>
      </c>
      <c r="AD29" s="1002"/>
      <c r="AE29" s="1003">
        <f>22*364196.5</f>
        <v>8012323</v>
      </c>
      <c r="AF29" s="997"/>
      <c r="AG29" s="111" t="s">
        <v>1589</v>
      </c>
      <c r="AH29" s="113"/>
      <c r="AI29" s="113"/>
      <c r="AO29" s="995" t="s">
        <v>1570</v>
      </c>
      <c r="AP29" s="996"/>
      <c r="AQ29" s="998">
        <v>38000</v>
      </c>
      <c r="AR29" s="997"/>
    </row>
    <row r="30" spans="1:44" ht="14.25" customHeight="1">
      <c r="B30" s="288"/>
      <c r="C30" s="419"/>
      <c r="D30" s="401"/>
      <c r="E30" s="503"/>
      <c r="F30" s="446"/>
      <c r="G30" s="481"/>
      <c r="H30" s="698"/>
      <c r="I30" s="1094"/>
      <c r="J30" s="1094"/>
      <c r="K30" s="291"/>
      <c r="L30" s="288">
        <v>2</v>
      </c>
      <c r="M30" s="419" t="s">
        <v>972</v>
      </c>
      <c r="N30" s="401" t="s">
        <v>983</v>
      </c>
      <c r="O30" s="575"/>
      <c r="P30" s="446"/>
      <c r="Q30" s="481">
        <f>O28*P28*70%</f>
        <v>207376.533</v>
      </c>
      <c r="R30" s="1107"/>
      <c r="S30" s="649" t="s">
        <v>975</v>
      </c>
      <c r="T30" s="555">
        <v>46142</v>
      </c>
      <c r="U30" s="539">
        <f t="shared" si="4"/>
        <v>565002.63757906691</v>
      </c>
      <c r="V30" s="1109"/>
      <c r="W30" s="612">
        <f>W26</f>
        <v>46140</v>
      </c>
      <c r="X30" s="1097"/>
      <c r="Y30" s="512"/>
      <c r="Z30" s="1094"/>
      <c r="AC30" s="995" t="s">
        <v>1570</v>
      </c>
      <c r="AD30" s="996"/>
      <c r="AE30" s="998">
        <v>324336</v>
      </c>
      <c r="AF30" s="997"/>
      <c r="AH30" s="113"/>
      <c r="AI30" s="113"/>
    </row>
    <row r="31" spans="1:44" ht="14.25" customHeight="1">
      <c r="B31" s="288">
        <v>2</v>
      </c>
      <c r="C31" s="419"/>
      <c r="D31" s="401"/>
      <c r="E31" s="503"/>
      <c r="F31" s="446"/>
      <c r="G31" s="481"/>
      <c r="H31" s="698"/>
      <c r="I31" s="1094"/>
      <c r="J31" s="1094"/>
      <c r="K31" s="291"/>
      <c r="L31" s="288">
        <v>2</v>
      </c>
      <c r="M31" s="419" t="s">
        <v>972</v>
      </c>
      <c r="N31" s="401"/>
      <c r="O31" s="575"/>
      <c r="P31" s="446"/>
      <c r="Q31" s="481"/>
      <c r="R31" s="886"/>
      <c r="S31" s="650"/>
      <c r="T31" s="555" t="str">
        <f t="shared" si="3"/>
        <v/>
      </c>
      <c r="U31" s="539">
        <f t="shared" si="4"/>
        <v>0</v>
      </c>
      <c r="V31" s="1109"/>
      <c r="W31" s="612"/>
      <c r="X31" s="1097"/>
      <c r="Y31" s="512"/>
      <c r="Z31" s="1094"/>
      <c r="AC31" s="995" t="s">
        <v>1579</v>
      </c>
      <c r="AD31" s="996"/>
      <c r="AE31" s="998">
        <v>77550</v>
      </c>
      <c r="AF31" s="997"/>
      <c r="AH31" s="113"/>
      <c r="AI31" s="113"/>
      <c r="AO31" s="113" t="s">
        <v>1571</v>
      </c>
      <c r="AQ31" s="999">
        <f>SUM(AQ18:AQ29)</f>
        <v>3446525</v>
      </c>
      <c r="AR31" s="1000">
        <f>AQ31/AP18</f>
        <v>1.0328709197923784</v>
      </c>
    </row>
    <row r="32" spans="1:44" ht="14.25" customHeight="1">
      <c r="B32" s="288">
        <v>2</v>
      </c>
      <c r="C32" s="419"/>
      <c r="D32" s="401"/>
      <c r="E32" s="503"/>
      <c r="F32" s="446"/>
      <c r="G32" s="481"/>
      <c r="H32" s="698"/>
      <c r="I32" s="1094"/>
      <c r="J32" s="1094"/>
      <c r="K32" s="291"/>
      <c r="L32" s="288">
        <v>2</v>
      </c>
      <c r="M32" s="419" t="s">
        <v>972</v>
      </c>
      <c r="N32" s="401" t="s">
        <v>984</v>
      </c>
      <c r="O32" s="575">
        <v>1</v>
      </c>
      <c r="P32" s="446">
        <v>8944</v>
      </c>
      <c r="Q32" s="481">
        <f>O32*P32</f>
        <v>8944</v>
      </c>
      <c r="R32" s="886"/>
      <c r="S32" s="650"/>
      <c r="T32" s="555">
        <f t="shared" si="3"/>
        <v>46234</v>
      </c>
      <c r="U32" s="539">
        <f t="shared" si="4"/>
        <v>24368.155438818023</v>
      </c>
      <c r="V32" s="1109"/>
      <c r="W32" s="612">
        <f>'Project Plan'!G112</f>
        <v>46217</v>
      </c>
      <c r="X32" s="1097"/>
      <c r="Y32" s="512"/>
      <c r="Z32" s="1094"/>
      <c r="AH32" s="113"/>
      <c r="AI32" s="113"/>
    </row>
    <row r="33" spans="1:35" ht="14.25" customHeight="1">
      <c r="B33" s="288">
        <v>2</v>
      </c>
      <c r="C33" s="419"/>
      <c r="D33" s="401"/>
      <c r="E33" s="503"/>
      <c r="F33" s="446"/>
      <c r="G33" s="481"/>
      <c r="H33" s="698"/>
      <c r="I33" s="1094"/>
      <c r="J33" s="1094"/>
      <c r="K33" s="291"/>
      <c r="L33" s="288">
        <v>2</v>
      </c>
      <c r="M33" s="419" t="s">
        <v>972</v>
      </c>
      <c r="N33" s="401" t="s">
        <v>985</v>
      </c>
      <c r="O33" s="575">
        <v>1</v>
      </c>
      <c r="P33" s="446">
        <v>3424</v>
      </c>
      <c r="Q33" s="481">
        <f>O33*P33</f>
        <v>3424</v>
      </c>
      <c r="R33" s="886"/>
      <c r="S33" s="650"/>
      <c r="T33" s="555">
        <f t="shared" si="3"/>
        <v>46234</v>
      </c>
      <c r="U33" s="539">
        <f t="shared" si="4"/>
        <v>9328.7750696011735</v>
      </c>
      <c r="V33" s="1109"/>
      <c r="W33" s="612">
        <f>W32</f>
        <v>46217</v>
      </c>
      <c r="X33" s="1097"/>
      <c r="Y33" s="512"/>
      <c r="Z33" s="1094"/>
      <c r="AC33" s="113" t="s">
        <v>1578</v>
      </c>
      <c r="AH33" s="113"/>
      <c r="AI33" s="113"/>
    </row>
    <row r="34" spans="1:35" ht="14.25" customHeight="1">
      <c r="B34" s="288">
        <v>2</v>
      </c>
      <c r="C34" s="419"/>
      <c r="D34" s="401"/>
      <c r="E34" s="503"/>
      <c r="F34" s="446"/>
      <c r="G34" s="481"/>
      <c r="H34" s="698"/>
      <c r="I34" s="1094"/>
      <c r="J34" s="1094"/>
      <c r="K34" s="291"/>
      <c r="L34" s="288">
        <v>2</v>
      </c>
      <c r="M34" s="419" t="s">
        <v>972</v>
      </c>
      <c r="N34" s="401" t="s">
        <v>986</v>
      </c>
      <c r="O34" s="575">
        <v>1</v>
      </c>
      <c r="P34" s="446">
        <v>13160</v>
      </c>
      <c r="Q34" s="481">
        <f>O34*P34</f>
        <v>13160</v>
      </c>
      <c r="R34" s="886"/>
      <c r="S34" s="650"/>
      <c r="T34" s="555">
        <f t="shared" si="3"/>
        <v>46234</v>
      </c>
      <c r="U34" s="539">
        <f t="shared" si="4"/>
        <v>35854.75464835031</v>
      </c>
      <c r="V34" s="1109"/>
      <c r="W34" s="612">
        <f>W33</f>
        <v>46217</v>
      </c>
      <c r="X34" s="1097"/>
      <c r="Y34" s="512"/>
      <c r="Z34" s="1094"/>
      <c r="AC34" s="995" t="s">
        <v>1587</v>
      </c>
      <c r="AD34" s="996"/>
      <c r="AE34" s="998">
        <f>3841470.183-1136474.5</f>
        <v>2704995.6830000002</v>
      </c>
      <c r="AF34" s="997"/>
      <c r="AG34" s="1013" t="s">
        <v>1588</v>
      </c>
      <c r="AH34" s="113"/>
      <c r="AI34" s="113"/>
    </row>
    <row r="35" spans="1:35" ht="14.25" customHeight="1">
      <c r="B35" s="1006"/>
      <c r="C35" s="1007"/>
      <c r="D35" s="1008"/>
      <c r="E35" s="1009"/>
      <c r="F35" s="1010"/>
      <c r="G35" s="1011"/>
      <c r="H35" s="1012"/>
      <c r="I35" s="1094"/>
      <c r="J35" s="1094"/>
      <c r="K35" s="291"/>
      <c r="L35" s="288">
        <v>2</v>
      </c>
      <c r="M35" s="419" t="s">
        <v>972</v>
      </c>
      <c r="N35" s="401"/>
      <c r="O35" s="575"/>
      <c r="P35" s="446"/>
      <c r="Q35" s="481"/>
      <c r="R35" s="886"/>
      <c r="S35" s="650"/>
      <c r="T35" s="555">
        <f t="shared" ref="T35" si="5">IF(W35&gt;1,EOMONTH(W35,0),"")</f>
        <v>46234</v>
      </c>
      <c r="U35" s="539">
        <f t="shared" ref="U35" si="6">(Q35/$X$21*$J$21)</f>
        <v>0</v>
      </c>
      <c r="V35" s="1109"/>
      <c r="W35" s="612">
        <f>W34</f>
        <v>46217</v>
      </c>
      <c r="X35" s="1097"/>
      <c r="Y35" s="512"/>
      <c r="Z35" s="1094"/>
      <c r="AH35" s="113"/>
      <c r="AI35" s="113"/>
    </row>
    <row r="36" spans="1:35" ht="15" customHeight="1" thickBot="1">
      <c r="B36" s="387">
        <v>2</v>
      </c>
      <c r="C36" s="388"/>
      <c r="D36" s="388"/>
      <c r="E36" s="389"/>
      <c r="F36" s="460"/>
      <c r="G36" s="390"/>
      <c r="H36" s="699"/>
      <c r="I36" s="1095"/>
      <c r="J36" s="1095"/>
      <c r="K36" s="296"/>
      <c r="L36" s="387">
        <v>2</v>
      </c>
      <c r="M36" s="414" t="s">
        <v>972</v>
      </c>
      <c r="N36" s="388" t="s">
        <v>1591</v>
      </c>
      <c r="O36" s="389"/>
      <c r="P36" s="460"/>
      <c r="Q36" s="478">
        <v>109000</v>
      </c>
      <c r="R36" s="887"/>
      <c r="S36" s="651"/>
      <c r="T36" s="556">
        <v>46112</v>
      </c>
      <c r="U36" s="539">
        <f t="shared" si="4"/>
        <v>296973.27178344858</v>
      </c>
      <c r="V36" s="1110"/>
      <c r="W36" s="613">
        <v>46144</v>
      </c>
      <c r="X36" s="1098"/>
      <c r="Y36" s="510"/>
      <c r="Z36" s="1095"/>
      <c r="AC36" s="113" t="s">
        <v>1571</v>
      </c>
      <c r="AE36" s="999">
        <f>SUM(AE15:AE34)</f>
        <v>34456663.303000003</v>
      </c>
      <c r="AF36" s="1000">
        <f>AE36/SUM(AD15:AD17)</f>
        <v>2.5131257751621368</v>
      </c>
      <c r="AH36" s="113"/>
      <c r="AI36" s="113"/>
    </row>
    <row r="37" spans="1:35" ht="14.5" thickBot="1">
      <c r="A37" s="24"/>
      <c r="B37" s="280"/>
      <c r="C37" s="267"/>
      <c r="D37" s="267"/>
      <c r="E37" s="281"/>
      <c r="F37" s="449"/>
      <c r="G37" s="282"/>
      <c r="H37" s="700"/>
      <c r="I37" s="270"/>
      <c r="J37" s="270"/>
      <c r="K37" s="24"/>
      <c r="L37" s="280"/>
      <c r="M37" s="267"/>
      <c r="N37" s="267"/>
      <c r="O37" s="281"/>
      <c r="P37" s="449"/>
      <c r="Q37" s="479"/>
      <c r="R37" s="888"/>
      <c r="S37" s="652"/>
      <c r="T37" s="553" t="str">
        <f t="shared" si="3"/>
        <v/>
      </c>
      <c r="U37" s="541"/>
      <c r="V37" s="521"/>
      <c r="W37" s="610"/>
      <c r="X37" s="340"/>
      <c r="Y37" s="508"/>
      <c r="Z37" s="270"/>
      <c r="AG37" s="113"/>
      <c r="AH37" s="113"/>
      <c r="AI37" s="113"/>
    </row>
    <row r="38" spans="1:35" ht="14.25" customHeight="1">
      <c r="B38" s="271">
        <v>3</v>
      </c>
      <c r="C38" s="299" t="s">
        <v>295</v>
      </c>
      <c r="D38" s="317" t="s">
        <v>987</v>
      </c>
      <c r="E38" s="273"/>
      <c r="F38" s="430">
        <f>G38/10373.84</f>
        <v>1930.8658703045353</v>
      </c>
      <c r="G38" s="274">
        <v>20030493.600000001</v>
      </c>
      <c r="H38" s="701">
        <v>45900</v>
      </c>
      <c r="I38" s="1099">
        <f>SUM(G38:G55)</f>
        <v>25341747.600000001</v>
      </c>
      <c r="J38" s="1099">
        <v>26816664.126984101</v>
      </c>
      <c r="K38" s="275"/>
      <c r="L38" s="271">
        <v>3</v>
      </c>
      <c r="M38" s="415" t="s">
        <v>988</v>
      </c>
      <c r="N38" s="317"/>
      <c r="O38" s="430"/>
      <c r="P38" s="274"/>
      <c r="Q38" s="274"/>
      <c r="R38" s="871"/>
      <c r="S38" s="653"/>
      <c r="T38" s="557" t="str">
        <f t="shared" si="3"/>
        <v/>
      </c>
      <c r="U38" s="542">
        <f t="shared" ref="U38:U55" si="7">(Q38/$X$38*$J$38)</f>
        <v>0</v>
      </c>
      <c r="V38" s="1111">
        <f>J38-SUM(U38:U55)</f>
        <v>0</v>
      </c>
      <c r="W38" s="614"/>
      <c r="X38" s="1144">
        <f>SUM(Q38:Q55)</f>
        <v>11556817.193594001</v>
      </c>
      <c r="Y38" s="511"/>
      <c r="Z38" s="1099">
        <f>I38-X38</f>
        <v>13784930.406406</v>
      </c>
      <c r="AG38" s="113"/>
      <c r="AH38" s="113"/>
      <c r="AI38" s="113"/>
    </row>
    <row r="39" spans="1:35" ht="14.25" customHeight="1">
      <c r="B39" s="301">
        <v>3</v>
      </c>
      <c r="C39" s="302"/>
      <c r="D39" s="318" t="s">
        <v>989</v>
      </c>
      <c r="E39" s="304"/>
      <c r="F39" s="452"/>
      <c r="G39" s="305">
        <v>4233762</v>
      </c>
      <c r="H39" s="693">
        <v>45929</v>
      </c>
      <c r="I39" s="1100"/>
      <c r="J39" s="1100"/>
      <c r="K39" s="278"/>
      <c r="L39" s="301">
        <v>3</v>
      </c>
      <c r="M39" s="416" t="s">
        <v>988</v>
      </c>
      <c r="N39" s="318" t="s">
        <v>990</v>
      </c>
      <c r="O39" s="582">
        <v>0.3</v>
      </c>
      <c r="P39" s="452">
        <f>AD7*32%</f>
        <v>2982663.1307500806</v>
      </c>
      <c r="Q39" s="305">
        <f>O39*P39+2.91</f>
        <v>894801.84922502423</v>
      </c>
      <c r="R39" s="1102" t="s">
        <v>991</v>
      </c>
      <c r="S39" s="645" t="s">
        <v>992</v>
      </c>
      <c r="T39" s="557">
        <v>46142</v>
      </c>
      <c r="U39" s="534">
        <f t="shared" si="7"/>
        <v>2076315.671426612</v>
      </c>
      <c r="V39" s="1112"/>
      <c r="W39" s="1014">
        <v>46079</v>
      </c>
      <c r="X39" s="1145"/>
      <c r="Y39" s="507"/>
      <c r="Z39" s="1100"/>
      <c r="AG39" s="113"/>
      <c r="AH39" s="113"/>
      <c r="AI39" s="113"/>
    </row>
    <row r="40" spans="1:35" ht="14.25" customHeight="1">
      <c r="B40" s="301">
        <v>3</v>
      </c>
      <c r="C40" s="302"/>
      <c r="D40" s="318" t="s">
        <v>993</v>
      </c>
      <c r="E40" s="304"/>
      <c r="F40" s="452"/>
      <c r="G40" s="305">
        <v>1077492</v>
      </c>
      <c r="H40" s="693">
        <v>46013</v>
      </c>
      <c r="I40" s="1100"/>
      <c r="J40" s="1100"/>
      <c r="K40" s="278"/>
      <c r="L40" s="301">
        <v>3</v>
      </c>
      <c r="M40" s="416" t="s">
        <v>988</v>
      </c>
      <c r="N40" s="318" t="s">
        <v>994</v>
      </c>
      <c r="O40" s="582">
        <v>0.7</v>
      </c>
      <c r="P40" s="452"/>
      <c r="Q40" s="305">
        <f>P39*O40</f>
        <v>2087864.1915250563</v>
      </c>
      <c r="R40" s="1103"/>
      <c r="S40" s="645"/>
      <c r="T40" s="557">
        <f t="shared" si="3"/>
        <v>46173</v>
      </c>
      <c r="U40" s="534">
        <f t="shared" si="7"/>
        <v>4844720.8110135999</v>
      </c>
      <c r="V40" s="1112"/>
      <c r="W40" s="607">
        <f>'Project Plan'!G96</f>
        <v>46157</v>
      </c>
      <c r="X40" s="1145"/>
      <c r="Y40" s="507"/>
      <c r="Z40" s="1100"/>
      <c r="AG40" s="113"/>
      <c r="AH40" s="113"/>
      <c r="AI40" s="113"/>
    </row>
    <row r="41" spans="1:35" ht="14.25" customHeight="1">
      <c r="B41" s="301"/>
      <c r="C41" s="376"/>
      <c r="D41" s="377"/>
      <c r="E41" s="399"/>
      <c r="F41" s="437"/>
      <c r="G41" s="378"/>
      <c r="H41" s="694"/>
      <c r="I41" s="1100"/>
      <c r="J41" s="1100"/>
      <c r="K41" s="278"/>
      <c r="L41" s="301">
        <v>3</v>
      </c>
      <c r="M41" s="416" t="s">
        <v>988</v>
      </c>
      <c r="N41" s="377"/>
      <c r="O41" s="583"/>
      <c r="P41" s="437"/>
      <c r="Q41" s="378"/>
      <c r="R41" s="1103"/>
      <c r="S41" s="646"/>
      <c r="T41" s="557" t="str">
        <f t="shared" si="3"/>
        <v/>
      </c>
      <c r="U41" s="534">
        <f t="shared" si="7"/>
        <v>0</v>
      </c>
      <c r="V41" s="1112"/>
      <c r="W41" s="608"/>
      <c r="X41" s="1145"/>
      <c r="Y41" s="507"/>
      <c r="Z41" s="1100"/>
      <c r="AG41" s="113"/>
      <c r="AH41" s="113"/>
      <c r="AI41" s="113"/>
    </row>
    <row r="42" spans="1:35" ht="14.25" customHeight="1">
      <c r="B42" s="301"/>
      <c r="C42" s="376"/>
      <c r="D42" s="377"/>
      <c r="E42" s="399"/>
      <c r="F42" s="437"/>
      <c r="G42" s="378"/>
      <c r="H42" s="694"/>
      <c r="I42" s="1100"/>
      <c r="J42" s="1100"/>
      <c r="K42" s="278"/>
      <c r="L42" s="301">
        <v>3</v>
      </c>
      <c r="M42" s="416" t="s">
        <v>988</v>
      </c>
      <c r="N42" s="318" t="s">
        <v>995</v>
      </c>
      <c r="O42" s="582">
        <v>0.3</v>
      </c>
      <c r="P42" s="452">
        <f>AD7*32%</f>
        <v>2982663.1307500806</v>
      </c>
      <c r="Q42" s="305">
        <f>O42*P42</f>
        <v>894798.93922502419</v>
      </c>
      <c r="R42" s="1103"/>
      <c r="S42" s="646" t="str">
        <f>S39</f>
        <v>Schletter INVQ0176</v>
      </c>
      <c r="T42" s="557">
        <v>46142</v>
      </c>
      <c r="U42" s="534">
        <f t="shared" si="7"/>
        <v>2076308.9190058287</v>
      </c>
      <c r="V42" s="1112"/>
      <c r="W42" s="1015">
        <f>W39</f>
        <v>46079</v>
      </c>
      <c r="X42" s="1145"/>
      <c r="Y42" s="507"/>
      <c r="Z42" s="1100"/>
      <c r="AG42" s="113"/>
      <c r="AH42" s="113"/>
      <c r="AI42" s="113"/>
    </row>
    <row r="43" spans="1:35" ht="14.25" customHeight="1">
      <c r="B43" s="301"/>
      <c r="C43" s="376"/>
      <c r="D43" s="377"/>
      <c r="E43" s="399"/>
      <c r="F43" s="437"/>
      <c r="G43" s="378"/>
      <c r="H43" s="694"/>
      <c r="I43" s="1100"/>
      <c r="J43" s="1100"/>
      <c r="K43" s="278"/>
      <c r="L43" s="301">
        <v>3</v>
      </c>
      <c r="M43" s="416" t="s">
        <v>988</v>
      </c>
      <c r="N43" s="318" t="s">
        <v>996</v>
      </c>
      <c r="O43" s="582">
        <v>0.7</v>
      </c>
      <c r="P43" s="452"/>
      <c r="Q43" s="305">
        <f>P42*O43</f>
        <v>2087864.1915250563</v>
      </c>
      <c r="R43" s="1103"/>
      <c r="S43" s="646"/>
      <c r="T43" s="557">
        <f t="shared" si="3"/>
        <v>46173</v>
      </c>
      <c r="U43" s="534">
        <f t="shared" si="7"/>
        <v>4844720.8110135999</v>
      </c>
      <c r="V43" s="1112"/>
      <c r="W43" s="608">
        <f>'Project Plan'!G97</f>
        <v>46164</v>
      </c>
      <c r="X43" s="1145"/>
      <c r="Y43" s="507"/>
      <c r="Z43" s="1100"/>
      <c r="AG43" s="113"/>
      <c r="AH43" s="113"/>
      <c r="AI43" s="113"/>
    </row>
    <row r="44" spans="1:35" ht="14.25" customHeight="1">
      <c r="B44" s="301"/>
      <c r="C44" s="376"/>
      <c r="D44" s="377"/>
      <c r="E44" s="399"/>
      <c r="F44" s="437"/>
      <c r="G44" s="378"/>
      <c r="H44" s="694"/>
      <c r="I44" s="1100"/>
      <c r="J44" s="1100"/>
      <c r="K44" s="278"/>
      <c r="L44" s="301">
        <v>3</v>
      </c>
      <c r="M44" s="416" t="s">
        <v>988</v>
      </c>
      <c r="N44" s="377"/>
      <c r="O44" s="583"/>
      <c r="P44" s="437"/>
      <c r="Q44" s="378"/>
      <c r="R44" s="1103"/>
      <c r="S44" s="646"/>
      <c r="T44" s="557" t="str">
        <f t="shared" si="3"/>
        <v/>
      </c>
      <c r="U44" s="534">
        <f t="shared" si="7"/>
        <v>0</v>
      </c>
      <c r="V44" s="1112"/>
      <c r="W44" s="608"/>
      <c r="X44" s="1145"/>
      <c r="Y44" s="507"/>
      <c r="Z44" s="1100"/>
      <c r="AG44" s="113"/>
      <c r="AH44" s="113"/>
      <c r="AI44" s="113"/>
    </row>
    <row r="45" spans="1:35" ht="14.25" customHeight="1">
      <c r="B45" s="301"/>
      <c r="C45" s="376"/>
      <c r="D45" s="377"/>
      <c r="E45" s="399"/>
      <c r="F45" s="437"/>
      <c r="G45" s="378"/>
      <c r="H45" s="694"/>
      <c r="I45" s="1100"/>
      <c r="J45" s="1100"/>
      <c r="K45" s="278"/>
      <c r="L45" s="301">
        <v>3</v>
      </c>
      <c r="M45" s="416" t="s">
        <v>988</v>
      </c>
      <c r="N45" s="318" t="s">
        <v>997</v>
      </c>
      <c r="O45" s="582">
        <v>0.3</v>
      </c>
      <c r="P45" s="452">
        <f>AD7*36%</f>
        <v>3355496.0220938404</v>
      </c>
      <c r="Q45" s="305">
        <f>O45*P45</f>
        <v>1006648.806628152</v>
      </c>
      <c r="R45" s="1103"/>
      <c r="S45" s="646" t="str">
        <f>S39</f>
        <v>Schletter INVQ0176</v>
      </c>
      <c r="T45" s="557">
        <v>46142</v>
      </c>
      <c r="U45" s="534">
        <f t="shared" si="7"/>
        <v>2335847.5338815567</v>
      </c>
      <c r="V45" s="1112"/>
      <c r="W45" s="1015">
        <f>W39</f>
        <v>46079</v>
      </c>
      <c r="X45" s="1145"/>
      <c r="Y45" s="507"/>
      <c r="Z45" s="1100"/>
      <c r="AG45" s="113"/>
      <c r="AH45" s="113"/>
      <c r="AI45" s="113"/>
    </row>
    <row r="46" spans="1:35" ht="14.25" customHeight="1">
      <c r="B46" s="301"/>
      <c r="C46" s="376"/>
      <c r="D46" s="377"/>
      <c r="E46" s="399"/>
      <c r="F46" s="437"/>
      <c r="G46" s="378"/>
      <c r="H46" s="694"/>
      <c r="I46" s="1100"/>
      <c r="J46" s="1100"/>
      <c r="K46" s="278"/>
      <c r="L46" s="301">
        <v>3</v>
      </c>
      <c r="M46" s="416" t="s">
        <v>988</v>
      </c>
      <c r="N46" s="318" t="s">
        <v>998</v>
      </c>
      <c r="O46" s="582">
        <v>0.7</v>
      </c>
      <c r="P46" s="452"/>
      <c r="Q46" s="305">
        <f>P45*O46</f>
        <v>2348847.2154656881</v>
      </c>
      <c r="R46" s="1104"/>
      <c r="S46" s="646"/>
      <c r="T46" s="557">
        <f t="shared" si="3"/>
        <v>46173</v>
      </c>
      <c r="U46" s="534">
        <f t="shared" si="7"/>
        <v>5450310.9123902982</v>
      </c>
      <c r="V46" s="1112"/>
      <c r="W46" s="608">
        <f>W43</f>
        <v>46164</v>
      </c>
      <c r="X46" s="1145"/>
      <c r="Y46" s="507"/>
      <c r="Z46" s="1100"/>
      <c r="AG46" s="113"/>
      <c r="AH46" s="113"/>
      <c r="AI46" s="113"/>
    </row>
    <row r="47" spans="1:35" ht="14.25" customHeight="1">
      <c r="B47" s="301">
        <v>3</v>
      </c>
      <c r="C47" s="376"/>
      <c r="D47" s="377"/>
      <c r="E47" s="399"/>
      <c r="F47" s="437"/>
      <c r="G47" s="378"/>
      <c r="H47" s="694"/>
      <c r="I47" s="1100"/>
      <c r="J47" s="1100"/>
      <c r="K47" s="278"/>
      <c r="L47" s="301">
        <v>3</v>
      </c>
      <c r="M47" s="416" t="s">
        <v>988</v>
      </c>
      <c r="N47" s="377"/>
      <c r="O47" s="573"/>
      <c r="P47" s="437"/>
      <c r="Q47" s="378"/>
      <c r="R47" s="882"/>
      <c r="S47" s="646"/>
      <c r="T47" s="551" t="str">
        <f t="shared" si="3"/>
        <v/>
      </c>
      <c r="U47" s="535">
        <f t="shared" si="7"/>
        <v>0</v>
      </c>
      <c r="V47" s="1112"/>
      <c r="W47" s="608"/>
      <c r="X47" s="1145"/>
      <c r="Y47" s="507"/>
      <c r="Z47" s="1100"/>
      <c r="AG47" s="113"/>
      <c r="AH47" s="113"/>
      <c r="AI47" s="113"/>
    </row>
    <row r="48" spans="1:35" ht="14.25" customHeight="1">
      <c r="B48" s="301">
        <v>3</v>
      </c>
      <c r="C48" s="376"/>
      <c r="D48" s="377"/>
      <c r="E48" s="399"/>
      <c r="F48" s="437"/>
      <c r="G48" s="378"/>
      <c r="H48" s="694"/>
      <c r="I48" s="1100"/>
      <c r="J48" s="1100"/>
      <c r="K48" s="278"/>
      <c r="L48" s="301">
        <v>3</v>
      </c>
      <c r="M48" s="416" t="s">
        <v>988</v>
      </c>
      <c r="N48" s="859" t="s">
        <v>999</v>
      </c>
      <c r="O48" s="860"/>
      <c r="P48" s="861"/>
      <c r="Q48" s="862">
        <v>1077492</v>
      </c>
      <c r="R48" s="882"/>
      <c r="S48" s="646"/>
      <c r="T48" s="551">
        <v>46142</v>
      </c>
      <c r="U48" s="535">
        <f t="shared" si="7"/>
        <v>2500233.4621619564</v>
      </c>
      <c r="V48" s="1112"/>
      <c r="W48" s="608">
        <f>'Project Plan'!G100</f>
        <v>46140</v>
      </c>
      <c r="X48" s="1145"/>
      <c r="Y48" s="507"/>
      <c r="Z48" s="1100"/>
      <c r="AG48" s="113"/>
      <c r="AH48" s="113"/>
      <c r="AI48" s="113"/>
    </row>
    <row r="49" spans="1:35" ht="14.25" customHeight="1">
      <c r="B49" s="301">
        <v>3</v>
      </c>
      <c r="C49" s="376"/>
      <c r="D49" s="377"/>
      <c r="E49" s="399"/>
      <c r="F49" s="437"/>
      <c r="G49" s="378"/>
      <c r="H49" s="694"/>
      <c r="I49" s="1100"/>
      <c r="J49" s="1100"/>
      <c r="K49" s="278"/>
      <c r="L49" s="301">
        <v>3</v>
      </c>
      <c r="M49" s="416" t="s">
        <v>988</v>
      </c>
      <c r="N49" s="318"/>
      <c r="O49" s="572"/>
      <c r="P49" s="452"/>
      <c r="Q49" s="305"/>
      <c r="R49" s="882"/>
      <c r="S49" s="646"/>
      <c r="T49" s="551"/>
      <c r="U49" s="535">
        <f t="shared" si="7"/>
        <v>0</v>
      </c>
      <c r="V49" s="1112"/>
      <c r="W49" s="608"/>
      <c r="X49" s="1145"/>
      <c r="Y49" s="507"/>
      <c r="Z49" s="1100"/>
      <c r="AG49" s="113"/>
      <c r="AH49" s="113"/>
      <c r="AI49" s="113"/>
    </row>
    <row r="50" spans="1:35" ht="14.25" customHeight="1">
      <c r="B50" s="301">
        <v>3</v>
      </c>
      <c r="C50" s="376"/>
      <c r="D50" s="377"/>
      <c r="E50" s="399"/>
      <c r="F50" s="437"/>
      <c r="G50" s="378"/>
      <c r="H50" s="694"/>
      <c r="I50" s="1100"/>
      <c r="J50" s="1100"/>
      <c r="K50" s="278"/>
      <c r="L50" s="301">
        <v>3</v>
      </c>
      <c r="M50" s="416" t="s">
        <v>988</v>
      </c>
      <c r="N50" s="859" t="s">
        <v>1000</v>
      </c>
      <c r="O50" s="863">
        <v>0.3</v>
      </c>
      <c r="P50" s="864"/>
      <c r="Q50" s="865">
        <f>968060*O50</f>
        <v>290418</v>
      </c>
      <c r="R50" s="882"/>
      <c r="S50" s="646"/>
      <c r="T50" s="551">
        <v>46203</v>
      </c>
      <c r="U50" s="535">
        <f t="shared" si="7"/>
        <v>673891.59419666324</v>
      </c>
      <c r="V50" s="1112"/>
      <c r="W50" s="608">
        <f>'Project Plan'!F99</f>
        <v>46148</v>
      </c>
      <c r="X50" s="1145"/>
      <c r="Y50" s="507"/>
      <c r="Z50" s="1100"/>
      <c r="AG50" s="113"/>
      <c r="AH50" s="113"/>
      <c r="AI50" s="113"/>
    </row>
    <row r="51" spans="1:35" ht="14.25" customHeight="1">
      <c r="B51" s="301">
        <v>3</v>
      </c>
      <c r="C51" s="376"/>
      <c r="D51" s="377"/>
      <c r="E51" s="399"/>
      <c r="F51" s="437"/>
      <c r="G51" s="378"/>
      <c r="H51" s="694"/>
      <c r="I51" s="1100"/>
      <c r="J51" s="1100"/>
      <c r="K51" s="278"/>
      <c r="L51" s="301">
        <v>3</v>
      </c>
      <c r="M51" s="416" t="s">
        <v>988</v>
      </c>
      <c r="N51" s="859" t="s">
        <v>1001</v>
      </c>
      <c r="O51" s="863">
        <v>0.7</v>
      </c>
      <c r="P51" s="864"/>
      <c r="Q51" s="865">
        <f>968060*O51</f>
        <v>677642</v>
      </c>
      <c r="R51" s="882"/>
      <c r="S51" s="646"/>
      <c r="T51" s="551">
        <f t="shared" si="3"/>
        <v>46234</v>
      </c>
      <c r="U51" s="535">
        <f t="shared" si="7"/>
        <v>1572413.719792214</v>
      </c>
      <c r="V51" s="1112"/>
      <c r="W51" s="608">
        <f>'Project Plan'!G99</f>
        <v>46219</v>
      </c>
      <c r="X51" s="1145"/>
      <c r="Y51" s="507"/>
      <c r="Z51" s="1100"/>
      <c r="AG51" s="113"/>
      <c r="AH51" s="113"/>
      <c r="AI51" s="113"/>
    </row>
    <row r="52" spans="1:35" ht="14.25" customHeight="1">
      <c r="B52" s="301">
        <v>3</v>
      </c>
      <c r="C52" s="376"/>
      <c r="D52" s="377"/>
      <c r="E52" s="399"/>
      <c r="F52" s="437"/>
      <c r="G52" s="378"/>
      <c r="H52" s="694"/>
      <c r="I52" s="1100"/>
      <c r="J52" s="1100"/>
      <c r="K52" s="278"/>
      <c r="L52" s="301">
        <v>3</v>
      </c>
      <c r="M52" s="416" t="s">
        <v>988</v>
      </c>
      <c r="N52" s="377"/>
      <c r="O52" s="399"/>
      <c r="P52" s="437"/>
      <c r="Q52" s="485"/>
      <c r="R52" s="882"/>
      <c r="S52" s="646"/>
      <c r="T52" s="551" t="str">
        <f t="shared" si="3"/>
        <v/>
      </c>
      <c r="U52" s="535">
        <f t="shared" si="7"/>
        <v>0</v>
      </c>
      <c r="V52" s="1112"/>
      <c r="W52" s="608"/>
      <c r="X52" s="1145"/>
      <c r="Y52" s="507"/>
      <c r="Z52" s="1100"/>
      <c r="AG52" s="113"/>
      <c r="AH52" s="113"/>
      <c r="AI52" s="113"/>
    </row>
    <row r="53" spans="1:35" ht="14.25" customHeight="1">
      <c r="B53" s="301">
        <v>3</v>
      </c>
      <c r="C53" s="376"/>
      <c r="D53" s="377"/>
      <c r="E53" s="399"/>
      <c r="F53" s="437"/>
      <c r="G53" s="378"/>
      <c r="H53" s="694"/>
      <c r="I53" s="1100"/>
      <c r="J53" s="1100"/>
      <c r="K53" s="278"/>
      <c r="L53" s="301">
        <v>3</v>
      </c>
      <c r="M53" s="416" t="s">
        <v>988</v>
      </c>
      <c r="N53" s="377" t="s">
        <v>1002</v>
      </c>
      <c r="O53" s="757"/>
      <c r="P53" s="437"/>
      <c r="Q53" s="485">
        <v>190440</v>
      </c>
      <c r="R53" s="882" t="s">
        <v>991</v>
      </c>
      <c r="S53" s="646"/>
      <c r="T53" s="551">
        <v>46081</v>
      </c>
      <c r="U53" s="535">
        <f t="shared" si="7"/>
        <v>441900.69210177241</v>
      </c>
      <c r="V53" s="1112"/>
      <c r="W53" s="608">
        <f>T53+120</f>
        <v>46201</v>
      </c>
      <c r="X53" s="1145"/>
      <c r="Y53" s="507"/>
      <c r="Z53" s="1100"/>
      <c r="AG53" s="113"/>
      <c r="AH53" s="113"/>
      <c r="AI53" s="113"/>
    </row>
    <row r="54" spans="1:35" ht="14.25" customHeight="1">
      <c r="B54" s="301">
        <v>3</v>
      </c>
      <c r="C54" s="376"/>
      <c r="D54" s="377"/>
      <c r="E54" s="399"/>
      <c r="F54" s="437"/>
      <c r="G54" s="378"/>
      <c r="H54" s="694"/>
      <c r="I54" s="1100"/>
      <c r="J54" s="1100"/>
      <c r="K54" s="278"/>
      <c r="L54" s="301">
        <v>3</v>
      </c>
      <c r="M54" s="416" t="s">
        <v>988</v>
      </c>
      <c r="N54" s="377"/>
      <c r="O54" s="757"/>
      <c r="P54" s="437"/>
      <c r="Q54" s="485"/>
      <c r="R54" s="882"/>
      <c r="S54" s="646"/>
      <c r="T54" s="551"/>
      <c r="U54" s="535">
        <f t="shared" si="7"/>
        <v>0</v>
      </c>
      <c r="V54" s="1112"/>
      <c r="W54" s="608"/>
      <c r="X54" s="1145"/>
      <c r="Y54" s="507"/>
      <c r="Z54" s="1100"/>
      <c r="AG54" s="113"/>
      <c r="AH54" s="113"/>
      <c r="AI54" s="113"/>
    </row>
    <row r="55" spans="1:35" ht="15" customHeight="1" thickBot="1">
      <c r="B55" s="306">
        <v>3</v>
      </c>
      <c r="C55" s="327"/>
      <c r="D55" s="319"/>
      <c r="E55" s="308"/>
      <c r="F55" s="453"/>
      <c r="G55" s="320"/>
      <c r="H55" s="695"/>
      <c r="I55" s="1101"/>
      <c r="J55" s="1101"/>
      <c r="K55" s="279"/>
      <c r="L55" s="306">
        <v>3</v>
      </c>
      <c r="M55" s="417" t="s">
        <v>988</v>
      </c>
      <c r="N55" s="319"/>
      <c r="O55" s="308"/>
      <c r="P55" s="453"/>
      <c r="Q55" s="476"/>
      <c r="R55" s="889"/>
      <c r="S55" s="647"/>
      <c r="T55" s="552" t="str">
        <f t="shared" si="3"/>
        <v/>
      </c>
      <c r="U55" s="536">
        <f t="shared" si="7"/>
        <v>0</v>
      </c>
      <c r="V55" s="1113"/>
      <c r="W55" s="609"/>
      <c r="X55" s="1146"/>
      <c r="Y55" s="470"/>
      <c r="Z55" s="1101"/>
      <c r="AG55" s="113"/>
      <c r="AH55" s="113"/>
      <c r="AI55" s="113"/>
    </row>
    <row r="56" spans="1:35" ht="14.5" thickBot="1">
      <c r="A56" s="24"/>
      <c r="B56" s="280"/>
      <c r="C56" s="297"/>
      <c r="D56" s="298"/>
      <c r="E56" s="281"/>
      <c r="F56" s="449"/>
      <c r="G56" s="282"/>
      <c r="H56" s="700"/>
      <c r="I56" s="270"/>
      <c r="J56" s="270"/>
      <c r="K56" s="24"/>
      <c r="L56" s="280"/>
      <c r="M56" s="297"/>
      <c r="N56" s="298"/>
      <c r="O56" s="281"/>
      <c r="P56" s="449"/>
      <c r="Q56" s="479"/>
      <c r="R56" s="888"/>
      <c r="S56" s="652"/>
      <c r="T56" s="553" t="str">
        <f t="shared" si="3"/>
        <v/>
      </c>
      <c r="U56" s="541"/>
      <c r="V56" s="521"/>
      <c r="W56" s="610"/>
      <c r="X56" s="340"/>
      <c r="Y56" s="508"/>
      <c r="Z56" s="270"/>
      <c r="AG56" s="113"/>
      <c r="AH56" s="113"/>
      <c r="AI56" s="113"/>
    </row>
    <row r="57" spans="1:35" ht="14.25" customHeight="1">
      <c r="B57" s="283">
        <v>4</v>
      </c>
      <c r="C57" s="284" t="s">
        <v>1003</v>
      </c>
      <c r="D57" s="284" t="s">
        <v>1004</v>
      </c>
      <c r="E57" s="355">
        <v>334565</v>
      </c>
      <c r="F57" s="450">
        <v>14</v>
      </c>
      <c r="G57" s="286">
        <f>E57*F57</f>
        <v>4683910</v>
      </c>
      <c r="H57" s="697">
        <v>46066</v>
      </c>
      <c r="I57" s="1093">
        <f>SUM(G57:G80)</f>
        <v>8517278.4000000004</v>
      </c>
      <c r="J57" s="1093">
        <v>9012993.0158730205</v>
      </c>
      <c r="K57" s="287"/>
      <c r="L57" s="283">
        <v>4</v>
      </c>
      <c r="M57" s="418" t="s">
        <v>1005</v>
      </c>
      <c r="N57" s="284" t="s">
        <v>1006</v>
      </c>
      <c r="O57" s="584">
        <v>296000</v>
      </c>
      <c r="P57" s="450">
        <v>14</v>
      </c>
      <c r="Q57" s="286">
        <f>O57*P57*10%</f>
        <v>414400</v>
      </c>
      <c r="R57" s="890"/>
      <c r="S57" s="649"/>
      <c r="T57" s="554">
        <f t="shared" si="3"/>
        <v>46173</v>
      </c>
      <c r="U57" s="538">
        <f t="shared" ref="U57:U80" si="8">(Q57/$X$57*$J$57)</f>
        <v>384519.98853227677</v>
      </c>
      <c r="V57" s="1108">
        <f>J57-SUM(U57:U80)</f>
        <v>0</v>
      </c>
      <c r="W57" s="611">
        <v>46173</v>
      </c>
      <c r="X57" s="1151">
        <f>SUM(Q57:Q80)</f>
        <v>9713368.4000000004</v>
      </c>
      <c r="Y57" s="509"/>
      <c r="Z57" s="1093">
        <f>I57-X57</f>
        <v>-1196090</v>
      </c>
      <c r="AG57" s="113"/>
      <c r="AH57" s="113"/>
      <c r="AI57" s="113"/>
    </row>
    <row r="58" spans="1:35" ht="14.25" customHeight="1">
      <c r="B58" s="310">
        <v>4</v>
      </c>
      <c r="C58" s="401"/>
      <c r="D58" s="401" t="s">
        <v>1007</v>
      </c>
      <c r="E58" s="386"/>
      <c r="F58" s="446"/>
      <c r="G58" s="290">
        <v>3833368.4</v>
      </c>
      <c r="H58" s="702">
        <v>46080</v>
      </c>
      <c r="I58" s="1094"/>
      <c r="J58" s="1094"/>
      <c r="K58" s="291"/>
      <c r="L58" s="288">
        <v>4</v>
      </c>
      <c r="M58" s="419" t="s">
        <v>1005</v>
      </c>
      <c r="N58" s="401" t="s">
        <v>1008</v>
      </c>
      <c r="O58" s="585"/>
      <c r="P58" s="446"/>
      <c r="Q58" s="290">
        <f>O57*P57*90%</f>
        <v>3729600</v>
      </c>
      <c r="R58" s="886"/>
      <c r="S58" s="650"/>
      <c r="T58" s="555">
        <f t="shared" si="3"/>
        <v>46234</v>
      </c>
      <c r="U58" s="539">
        <f t="shared" si="8"/>
        <v>3460679.896790491</v>
      </c>
      <c r="V58" s="1109"/>
      <c r="W58" s="612">
        <f>W57+60</f>
        <v>46233</v>
      </c>
      <c r="X58" s="1152"/>
      <c r="Y58" s="512"/>
      <c r="Z58" s="1094"/>
      <c r="AG58" s="113"/>
      <c r="AH58" s="113"/>
      <c r="AI58" s="113"/>
    </row>
    <row r="59" spans="1:35" ht="14.25" customHeight="1">
      <c r="B59" s="310">
        <v>4</v>
      </c>
      <c r="C59" s="401"/>
      <c r="D59" s="401"/>
      <c r="E59" s="386"/>
      <c r="F59" s="446"/>
      <c r="G59" s="290"/>
      <c r="H59" s="702"/>
      <c r="I59" s="1094"/>
      <c r="J59" s="1094"/>
      <c r="K59" s="291"/>
      <c r="L59" s="288">
        <v>4</v>
      </c>
      <c r="M59" s="419" t="s">
        <v>1005</v>
      </c>
      <c r="N59" s="401"/>
      <c r="O59" s="585"/>
      <c r="P59" s="446"/>
      <c r="Q59" s="290"/>
      <c r="R59" s="886"/>
      <c r="S59" s="650"/>
      <c r="T59" s="555" t="str">
        <f t="shared" si="3"/>
        <v/>
      </c>
      <c r="U59" s="539">
        <f t="shared" si="8"/>
        <v>0</v>
      </c>
      <c r="V59" s="1109"/>
      <c r="W59" s="612"/>
      <c r="X59" s="1152"/>
      <c r="Y59" s="512"/>
      <c r="Z59" s="1094"/>
      <c r="AG59" s="113"/>
      <c r="AH59" s="113"/>
      <c r="AI59" s="113"/>
    </row>
    <row r="60" spans="1:35" ht="14.25" customHeight="1">
      <c r="B60" s="310">
        <v>4</v>
      </c>
      <c r="C60" s="401"/>
      <c r="D60" s="401"/>
      <c r="E60" s="386"/>
      <c r="F60" s="446"/>
      <c r="G60" s="290"/>
      <c r="H60" s="702"/>
      <c r="I60" s="1094"/>
      <c r="J60" s="1094"/>
      <c r="K60" s="291"/>
      <c r="L60" s="288">
        <v>4</v>
      </c>
      <c r="M60" s="419" t="s">
        <v>1005</v>
      </c>
      <c r="N60" s="401" t="s">
        <v>1009</v>
      </c>
      <c r="O60" s="585">
        <v>118000</v>
      </c>
      <c r="P60" s="446">
        <v>14</v>
      </c>
      <c r="Q60" s="290">
        <f>O60*P60*10%</f>
        <v>165200</v>
      </c>
      <c r="R60" s="886"/>
      <c r="S60" s="650"/>
      <c r="T60" s="555">
        <f t="shared" si="3"/>
        <v>46173</v>
      </c>
      <c r="U60" s="539">
        <f t="shared" si="8"/>
        <v>153288.37380678602</v>
      </c>
      <c r="V60" s="1109"/>
      <c r="W60" s="612">
        <f>W57</f>
        <v>46173</v>
      </c>
      <c r="X60" s="1152"/>
      <c r="Y60" s="512"/>
      <c r="Z60" s="1094"/>
      <c r="AG60" s="113"/>
      <c r="AH60" s="113"/>
      <c r="AI60" s="113"/>
    </row>
    <row r="61" spans="1:35" ht="14.25" customHeight="1">
      <c r="B61" s="310">
        <v>4</v>
      </c>
      <c r="C61" s="401"/>
      <c r="D61" s="401"/>
      <c r="E61" s="386"/>
      <c r="F61" s="446"/>
      <c r="G61" s="290"/>
      <c r="H61" s="702"/>
      <c r="I61" s="1094"/>
      <c r="J61" s="1094"/>
      <c r="K61" s="291"/>
      <c r="L61" s="288">
        <v>4</v>
      </c>
      <c r="M61" s="419" t="s">
        <v>1005</v>
      </c>
      <c r="N61" s="401" t="s">
        <v>1010</v>
      </c>
      <c r="O61" s="576"/>
      <c r="P61" s="446"/>
      <c r="Q61" s="290">
        <f>O60*P60*90%</f>
        <v>1486800</v>
      </c>
      <c r="R61" s="886"/>
      <c r="S61" s="650"/>
      <c r="T61" s="555">
        <f t="shared" ref="T61:T136" si="9">IF(W61&gt;1,EOMONTH(W61,0),"")</f>
        <v>46234</v>
      </c>
      <c r="U61" s="539">
        <f t="shared" si="8"/>
        <v>1379595.3642610742</v>
      </c>
      <c r="V61" s="1109"/>
      <c r="W61" s="612">
        <f>W58</f>
        <v>46233</v>
      </c>
      <c r="X61" s="1152"/>
      <c r="Y61" s="512"/>
      <c r="Z61" s="1094"/>
      <c r="AG61" s="113"/>
      <c r="AH61" s="113"/>
      <c r="AI61" s="113"/>
    </row>
    <row r="62" spans="1:35" ht="14.25" customHeight="1">
      <c r="B62" s="310">
        <v>4</v>
      </c>
      <c r="C62" s="401"/>
      <c r="D62" s="401"/>
      <c r="E62" s="386"/>
      <c r="F62" s="446"/>
      <c r="G62" s="290"/>
      <c r="H62" s="702"/>
      <c r="I62" s="1094"/>
      <c r="J62" s="1094"/>
      <c r="K62" s="291"/>
      <c r="L62" s="288">
        <v>4</v>
      </c>
      <c r="M62" s="419" t="s">
        <v>1005</v>
      </c>
      <c r="N62" s="401"/>
      <c r="O62" s="576"/>
      <c r="P62" s="446"/>
      <c r="Q62" s="290"/>
      <c r="R62" s="886"/>
      <c r="S62" s="650"/>
      <c r="T62" s="555" t="str">
        <f t="shared" si="9"/>
        <v/>
      </c>
      <c r="U62" s="539">
        <f t="shared" si="8"/>
        <v>0</v>
      </c>
      <c r="V62" s="1109"/>
      <c r="W62" s="612"/>
      <c r="X62" s="1152"/>
      <c r="Y62" s="512"/>
      <c r="Z62" s="1094"/>
      <c r="AG62" s="113"/>
      <c r="AH62" s="113"/>
      <c r="AI62" s="113"/>
    </row>
    <row r="63" spans="1:35" ht="14.25" customHeight="1">
      <c r="B63" s="310">
        <v>4</v>
      </c>
      <c r="C63" s="401"/>
      <c r="D63" s="401"/>
      <c r="E63" s="386"/>
      <c r="F63" s="446"/>
      <c r="G63" s="290"/>
      <c r="H63" s="702"/>
      <c r="I63" s="1094"/>
      <c r="J63" s="1094"/>
      <c r="K63" s="291"/>
      <c r="L63" s="288">
        <v>4</v>
      </c>
      <c r="M63" s="419" t="s">
        <v>1005</v>
      </c>
      <c r="N63" s="401" t="s">
        <v>1011</v>
      </c>
      <c r="O63" s="585">
        <v>6000</v>
      </c>
      <c r="P63" s="446">
        <v>14</v>
      </c>
      <c r="Q63" s="290">
        <f>O63*P63*10%</f>
        <v>8400</v>
      </c>
      <c r="R63" s="886"/>
      <c r="S63" s="650"/>
      <c r="T63" s="555">
        <f t="shared" si="9"/>
        <v>46173</v>
      </c>
      <c r="U63" s="539">
        <f t="shared" si="8"/>
        <v>7794.324091870476</v>
      </c>
      <c r="V63" s="1109"/>
      <c r="W63" s="612">
        <f>W57</f>
        <v>46173</v>
      </c>
      <c r="X63" s="1152"/>
      <c r="Y63" s="512"/>
      <c r="Z63" s="1094"/>
      <c r="AG63" s="113"/>
      <c r="AH63" s="113"/>
      <c r="AI63" s="113"/>
    </row>
    <row r="64" spans="1:35" ht="14.25" customHeight="1">
      <c r="B64" s="310">
        <v>4</v>
      </c>
      <c r="C64" s="401"/>
      <c r="D64" s="401"/>
      <c r="E64" s="386"/>
      <c r="F64" s="446"/>
      <c r="G64" s="290"/>
      <c r="H64" s="702"/>
      <c r="I64" s="1094"/>
      <c r="J64" s="1094"/>
      <c r="K64" s="291"/>
      <c r="L64" s="288">
        <v>4</v>
      </c>
      <c r="M64" s="419" t="s">
        <v>1005</v>
      </c>
      <c r="N64" s="401" t="s">
        <v>1012</v>
      </c>
      <c r="O64" s="576"/>
      <c r="P64" s="446"/>
      <c r="Q64" s="290">
        <f>O63*P63*90%</f>
        <v>75600</v>
      </c>
      <c r="R64" s="886"/>
      <c r="S64" s="650"/>
      <c r="T64" s="555">
        <f t="shared" si="9"/>
        <v>46234</v>
      </c>
      <c r="U64" s="539">
        <f t="shared" si="8"/>
        <v>70148.916826834276</v>
      </c>
      <c r="V64" s="1109"/>
      <c r="W64" s="612">
        <f>W58</f>
        <v>46233</v>
      </c>
      <c r="X64" s="1152"/>
      <c r="Y64" s="512"/>
      <c r="Z64" s="1094"/>
      <c r="AG64" s="113"/>
      <c r="AH64" s="113"/>
      <c r="AI64" s="113"/>
    </row>
    <row r="65" spans="2:35" ht="14.25" customHeight="1">
      <c r="B65" s="310">
        <v>4</v>
      </c>
      <c r="C65" s="401"/>
      <c r="D65" s="401"/>
      <c r="E65" s="386"/>
      <c r="F65" s="446"/>
      <c r="G65" s="290"/>
      <c r="H65" s="702"/>
      <c r="I65" s="1094"/>
      <c r="J65" s="1094"/>
      <c r="K65" s="291"/>
      <c r="L65" s="288">
        <v>4</v>
      </c>
      <c r="M65" s="419" t="s">
        <v>1005</v>
      </c>
      <c r="N65" s="401"/>
      <c r="O65" s="576"/>
      <c r="P65" s="446"/>
      <c r="Q65" s="290"/>
      <c r="R65" s="886"/>
      <c r="S65" s="650"/>
      <c r="T65" s="555" t="str">
        <f t="shared" si="9"/>
        <v/>
      </c>
      <c r="U65" s="539">
        <f t="shared" si="8"/>
        <v>0</v>
      </c>
      <c r="V65" s="1109"/>
      <c r="W65" s="612"/>
      <c r="X65" s="1152"/>
      <c r="Y65" s="512"/>
      <c r="Z65" s="1094"/>
      <c r="AG65" s="113"/>
      <c r="AH65" s="113"/>
      <c r="AI65" s="113"/>
    </row>
    <row r="66" spans="2:35" ht="14.25" customHeight="1">
      <c r="B66" s="310">
        <v>4</v>
      </c>
      <c r="C66" s="401"/>
      <c r="D66" s="401"/>
      <c r="E66" s="386"/>
      <c r="F66" s="446"/>
      <c r="G66" s="290"/>
      <c r="H66" s="702"/>
      <c r="I66" s="1094"/>
      <c r="J66" s="1094"/>
      <c r="K66" s="291"/>
      <c r="L66" s="288">
        <v>4</v>
      </c>
      <c r="M66" s="419" t="s">
        <v>1005</v>
      </c>
      <c r="N66" s="401" t="s">
        <v>1013</v>
      </c>
      <c r="O66" s="634">
        <v>0.5</v>
      </c>
      <c r="P66" s="446">
        <v>633272.9</v>
      </c>
      <c r="Q66" s="290">
        <f>O66*$P$66</f>
        <v>316636.45</v>
      </c>
      <c r="R66" s="886"/>
      <c r="S66" s="650"/>
      <c r="T66" s="555">
        <f t="shared" si="9"/>
        <v>46173</v>
      </c>
      <c r="U66" s="539">
        <f t="shared" si="8"/>
        <v>293805.60840468347</v>
      </c>
      <c r="V66" s="1109"/>
      <c r="W66" s="612">
        <f>W57</f>
        <v>46173</v>
      </c>
      <c r="X66" s="1152"/>
      <c r="Y66" s="512"/>
      <c r="Z66" s="1094"/>
      <c r="AG66" s="113"/>
      <c r="AH66" s="113"/>
      <c r="AI66" s="113"/>
    </row>
    <row r="67" spans="2:35" ht="14.25" customHeight="1">
      <c r="B67" s="310">
        <v>4</v>
      </c>
      <c r="C67" s="401"/>
      <c r="D67" s="401"/>
      <c r="E67" s="386"/>
      <c r="F67" s="446"/>
      <c r="G67" s="290"/>
      <c r="H67" s="702"/>
      <c r="I67" s="1094"/>
      <c r="J67" s="1094"/>
      <c r="K67" s="291"/>
      <c r="L67" s="288">
        <v>4</v>
      </c>
      <c r="M67" s="419" t="s">
        <v>1005</v>
      </c>
      <c r="N67" s="401" t="s">
        <v>1014</v>
      </c>
      <c r="O67" s="634">
        <v>0.5</v>
      </c>
      <c r="P67" s="446"/>
      <c r="Q67" s="290">
        <f>O67*$P$66</f>
        <v>316636.45</v>
      </c>
      <c r="R67" s="886"/>
      <c r="S67" s="650"/>
      <c r="T67" s="555">
        <f t="shared" si="9"/>
        <v>46234</v>
      </c>
      <c r="U67" s="539">
        <f t="shared" si="8"/>
        <v>293805.60840468347</v>
      </c>
      <c r="V67" s="1109"/>
      <c r="W67" s="612">
        <f>W73</f>
        <v>46233</v>
      </c>
      <c r="X67" s="1152"/>
      <c r="Y67" s="512"/>
      <c r="Z67" s="1094"/>
      <c r="AG67" s="113"/>
      <c r="AH67" s="113"/>
      <c r="AI67" s="113"/>
    </row>
    <row r="68" spans="2:35" ht="14.25" customHeight="1">
      <c r="B68" s="310"/>
      <c r="C68" s="401"/>
      <c r="D68" s="401"/>
      <c r="E68" s="386"/>
      <c r="F68" s="446"/>
      <c r="G68" s="290"/>
      <c r="H68" s="702"/>
      <c r="I68" s="1094"/>
      <c r="J68" s="1094"/>
      <c r="K68" s="291"/>
      <c r="L68" s="288">
        <v>4</v>
      </c>
      <c r="M68" s="419" t="s">
        <v>1005</v>
      </c>
      <c r="N68" s="401"/>
      <c r="O68" s="634"/>
      <c r="P68" s="446"/>
      <c r="Q68" s="290"/>
      <c r="R68" s="886"/>
      <c r="S68" s="650"/>
      <c r="T68" s="555" t="str">
        <f t="shared" si="9"/>
        <v/>
      </c>
      <c r="U68" s="539">
        <f t="shared" si="8"/>
        <v>0</v>
      </c>
      <c r="V68" s="1109"/>
      <c r="W68" s="612"/>
      <c r="X68" s="1152"/>
      <c r="Y68" s="512"/>
      <c r="Z68" s="1094"/>
      <c r="AG68" s="113"/>
      <c r="AH68" s="113"/>
      <c r="AI68" s="113"/>
    </row>
    <row r="69" spans="2:35" ht="14.25" customHeight="1">
      <c r="B69" s="310"/>
      <c r="C69" s="401"/>
      <c r="D69" s="401"/>
      <c r="E69" s="386"/>
      <c r="F69" s="446"/>
      <c r="G69" s="290"/>
      <c r="H69" s="702"/>
      <c r="I69" s="1094"/>
      <c r="J69" s="1094"/>
      <c r="K69" s="291"/>
      <c r="L69" s="288">
        <v>4</v>
      </c>
      <c r="M69" s="419" t="s">
        <v>1005</v>
      </c>
      <c r="N69" s="401" t="s">
        <v>1015</v>
      </c>
      <c r="O69" s="634">
        <v>0.5</v>
      </c>
      <c r="P69" s="446">
        <v>300000</v>
      </c>
      <c r="Q69" s="290">
        <f>O69*$P$69</f>
        <v>150000</v>
      </c>
      <c r="R69" s="886"/>
      <c r="S69" s="650"/>
      <c r="T69" s="555">
        <f t="shared" si="9"/>
        <v>46173</v>
      </c>
      <c r="U69" s="539">
        <f t="shared" si="8"/>
        <v>139184.35878340135</v>
      </c>
      <c r="V69" s="1109"/>
      <c r="W69" s="612">
        <f>W66</f>
        <v>46173</v>
      </c>
      <c r="X69" s="1152"/>
      <c r="Y69" s="512"/>
      <c r="Z69" s="1094"/>
      <c r="AG69" s="113"/>
      <c r="AH69" s="113"/>
      <c r="AI69" s="113"/>
    </row>
    <row r="70" spans="2:35" ht="14.25" customHeight="1">
      <c r="B70" s="310"/>
      <c r="C70" s="401"/>
      <c r="D70" s="401"/>
      <c r="E70" s="386"/>
      <c r="F70" s="446"/>
      <c r="G70" s="290"/>
      <c r="H70" s="702"/>
      <c r="I70" s="1094"/>
      <c r="J70" s="1094"/>
      <c r="K70" s="291"/>
      <c r="L70" s="288">
        <v>4</v>
      </c>
      <c r="M70" s="419" t="s">
        <v>1005</v>
      </c>
      <c r="N70" s="401" t="s">
        <v>1016</v>
      </c>
      <c r="O70" s="634">
        <v>0.5</v>
      </c>
      <c r="P70" s="446"/>
      <c r="Q70" s="290">
        <f>O70*$P$69</f>
        <v>150000</v>
      </c>
      <c r="R70" s="886"/>
      <c r="S70" s="650"/>
      <c r="T70" s="555">
        <f t="shared" si="9"/>
        <v>46203</v>
      </c>
      <c r="U70" s="539">
        <f t="shared" si="8"/>
        <v>139184.35878340135</v>
      </c>
      <c r="V70" s="1109"/>
      <c r="W70" s="612">
        <f>W69+30</f>
        <v>46203</v>
      </c>
      <c r="X70" s="1152"/>
      <c r="Y70" s="512"/>
      <c r="Z70" s="1094"/>
      <c r="AG70" s="113"/>
      <c r="AH70" s="113"/>
      <c r="AI70" s="113"/>
    </row>
    <row r="71" spans="2:35" ht="14.25" customHeight="1">
      <c r="B71" s="310">
        <v>4</v>
      </c>
      <c r="C71" s="401"/>
      <c r="D71" s="401"/>
      <c r="E71" s="386"/>
      <c r="F71" s="446"/>
      <c r="G71" s="290"/>
      <c r="H71" s="702"/>
      <c r="I71" s="1094"/>
      <c r="J71" s="1094"/>
      <c r="K71" s="291"/>
      <c r="L71" s="288">
        <v>4</v>
      </c>
      <c r="M71" s="419" t="s">
        <v>1005</v>
      </c>
      <c r="N71" s="401"/>
      <c r="O71" s="576"/>
      <c r="P71" s="446"/>
      <c r="Q71" s="290"/>
      <c r="R71" s="886"/>
      <c r="S71" s="650"/>
      <c r="T71" s="555" t="str">
        <f t="shared" si="9"/>
        <v/>
      </c>
      <c r="U71" s="539">
        <f t="shared" si="8"/>
        <v>0</v>
      </c>
      <c r="V71" s="1109"/>
      <c r="W71" s="612"/>
      <c r="X71" s="1152"/>
      <c r="Y71" s="512"/>
      <c r="Z71" s="1094"/>
      <c r="AG71" s="113"/>
      <c r="AH71" s="113"/>
      <c r="AI71" s="113"/>
    </row>
    <row r="72" spans="2:35" ht="14.25" customHeight="1">
      <c r="B72" s="310">
        <v>4</v>
      </c>
      <c r="C72" s="401"/>
      <c r="D72" s="401"/>
      <c r="E72" s="386"/>
      <c r="F72" s="446"/>
      <c r="G72" s="290"/>
      <c r="H72" s="702"/>
      <c r="I72" s="1094"/>
      <c r="J72" s="1094"/>
      <c r="K72" s="291"/>
      <c r="L72" s="288">
        <v>4</v>
      </c>
      <c r="M72" s="419" t="s">
        <v>1005</v>
      </c>
      <c r="N72" s="401" t="s">
        <v>1017</v>
      </c>
      <c r="O72" s="634">
        <v>0.5</v>
      </c>
      <c r="P72" s="446">
        <v>500000</v>
      </c>
      <c r="Q72" s="290">
        <f>O72*$P$72</f>
        <v>250000</v>
      </c>
      <c r="R72" s="886"/>
      <c r="S72" s="650"/>
      <c r="T72" s="555">
        <f t="shared" si="9"/>
        <v>46203</v>
      </c>
      <c r="U72" s="539">
        <f t="shared" si="8"/>
        <v>231973.9313056689</v>
      </c>
      <c r="V72" s="1109"/>
      <c r="W72" s="612">
        <f>W70</f>
        <v>46203</v>
      </c>
      <c r="X72" s="1152"/>
      <c r="Y72" s="512"/>
      <c r="Z72" s="1094"/>
      <c r="AG72" s="113"/>
      <c r="AH72" s="113"/>
      <c r="AI72" s="113"/>
    </row>
    <row r="73" spans="2:35" ht="14.25" customHeight="1">
      <c r="B73" s="310">
        <v>4</v>
      </c>
      <c r="C73" s="401"/>
      <c r="D73" s="401"/>
      <c r="E73" s="386"/>
      <c r="F73" s="446"/>
      <c r="G73" s="290"/>
      <c r="H73" s="702"/>
      <c r="I73" s="1094"/>
      <c r="J73" s="1094"/>
      <c r="K73" s="291"/>
      <c r="L73" s="288">
        <v>4</v>
      </c>
      <c r="M73" s="419" t="s">
        <v>1005</v>
      </c>
      <c r="N73" s="401" t="s">
        <v>1018</v>
      </c>
      <c r="O73" s="634">
        <v>0.5</v>
      </c>
      <c r="P73" s="446"/>
      <c r="Q73" s="290">
        <f>O73*$P$72</f>
        <v>250000</v>
      </c>
      <c r="R73" s="886"/>
      <c r="S73" s="650"/>
      <c r="T73" s="555">
        <f t="shared" si="9"/>
        <v>46234</v>
      </c>
      <c r="U73" s="539">
        <f t="shared" si="8"/>
        <v>231973.9313056689</v>
      </c>
      <c r="V73" s="1109"/>
      <c r="W73" s="612">
        <f>W72+30</f>
        <v>46233</v>
      </c>
      <c r="X73" s="1152"/>
      <c r="Y73" s="512"/>
      <c r="Z73" s="1094"/>
      <c r="AG73" s="113"/>
      <c r="AH73" s="113"/>
      <c r="AI73" s="113"/>
    </row>
    <row r="74" spans="2:35" ht="14.25" customHeight="1">
      <c r="B74" s="310">
        <v>4</v>
      </c>
      <c r="C74" s="401"/>
      <c r="D74" s="401"/>
      <c r="E74" s="386"/>
      <c r="F74" s="446"/>
      <c r="G74" s="290"/>
      <c r="H74" s="702"/>
      <c r="I74" s="1094"/>
      <c r="J74" s="1094"/>
      <c r="K74" s="291"/>
      <c r="L74" s="288">
        <v>4</v>
      </c>
      <c r="M74" s="419" t="s">
        <v>1005</v>
      </c>
      <c r="N74" s="401"/>
      <c r="O74" s="576"/>
      <c r="P74" s="446"/>
      <c r="Q74" s="290"/>
      <c r="R74" s="886"/>
      <c r="S74" s="650"/>
      <c r="T74" s="555" t="str">
        <f t="shared" si="9"/>
        <v/>
      </c>
      <c r="U74" s="539">
        <f>(Q74/$X$57*$J$57)</f>
        <v>0</v>
      </c>
      <c r="V74" s="1109"/>
      <c r="W74" s="612"/>
      <c r="X74" s="1152"/>
      <c r="Y74" s="512"/>
      <c r="Z74" s="1094"/>
      <c r="AG74" s="113"/>
      <c r="AH74" s="113"/>
      <c r="AI74" s="113"/>
    </row>
    <row r="75" spans="2:35" ht="14.25" customHeight="1">
      <c r="B75" s="310">
        <v>4</v>
      </c>
      <c r="C75" s="401"/>
      <c r="D75" s="401"/>
      <c r="E75" s="386"/>
      <c r="F75" s="446"/>
      <c r="G75" s="290"/>
      <c r="H75" s="702"/>
      <c r="I75" s="1094"/>
      <c r="J75" s="1094"/>
      <c r="K75" s="291"/>
      <c r="L75" s="288">
        <v>4</v>
      </c>
      <c r="M75" s="419" t="s">
        <v>1005</v>
      </c>
      <c r="N75" s="401" t="s">
        <v>1019</v>
      </c>
      <c r="O75" s="634">
        <v>0.5</v>
      </c>
      <c r="P75" s="446">
        <v>2400095.5</v>
      </c>
      <c r="Q75" s="290">
        <f>O75*$P$75</f>
        <v>1200047.75</v>
      </c>
      <c r="R75" s="886"/>
      <c r="S75" s="650"/>
      <c r="T75" s="555">
        <f t="shared" si="9"/>
        <v>46234</v>
      </c>
      <c r="U75" s="539">
        <f>(Q75/$X$57*$J$57)</f>
        <v>1113519.1772880901</v>
      </c>
      <c r="V75" s="1109"/>
      <c r="W75" s="612">
        <f>W73</f>
        <v>46233</v>
      </c>
      <c r="X75" s="1152"/>
      <c r="Y75" s="512"/>
      <c r="Z75" s="1094"/>
      <c r="AG75" s="113"/>
      <c r="AH75" s="113"/>
      <c r="AI75" s="113"/>
    </row>
    <row r="76" spans="2:35" ht="14.25" customHeight="1">
      <c r="B76" s="310">
        <v>4</v>
      </c>
      <c r="C76" s="401"/>
      <c r="D76" s="401"/>
      <c r="E76" s="386"/>
      <c r="F76" s="446"/>
      <c r="G76" s="290"/>
      <c r="H76" s="702"/>
      <c r="I76" s="1094"/>
      <c r="J76" s="1094"/>
      <c r="K76" s="291"/>
      <c r="L76" s="288">
        <v>4</v>
      </c>
      <c r="M76" s="419" t="s">
        <v>1005</v>
      </c>
      <c r="N76" s="401" t="s">
        <v>1020</v>
      </c>
      <c r="O76" s="634">
        <v>0.5</v>
      </c>
      <c r="P76" s="446"/>
      <c r="Q76" s="290">
        <f>O76*$P$75</f>
        <v>1200047.75</v>
      </c>
      <c r="R76" s="886"/>
      <c r="S76" s="650"/>
      <c r="T76" s="555">
        <f t="shared" si="9"/>
        <v>46265</v>
      </c>
      <c r="U76" s="539">
        <f>(Q76/$X$57*$J$57)</f>
        <v>1113519.1772880901</v>
      </c>
      <c r="V76" s="1109"/>
      <c r="W76" s="612">
        <f>W75+30</f>
        <v>46263</v>
      </c>
      <c r="X76" s="1152"/>
      <c r="Y76" s="512"/>
      <c r="Z76" s="1094"/>
      <c r="AG76" s="113"/>
      <c r="AH76" s="113"/>
      <c r="AI76" s="113"/>
    </row>
    <row r="77" spans="2:35" ht="14.25" customHeight="1">
      <c r="B77" s="310">
        <v>4</v>
      </c>
      <c r="C77" s="401"/>
      <c r="D77" s="401"/>
      <c r="E77" s="386"/>
      <c r="F77" s="446"/>
      <c r="G77" s="290"/>
      <c r="H77" s="702"/>
      <c r="I77" s="1094"/>
      <c r="J77" s="1094"/>
      <c r="K77" s="291"/>
      <c r="L77" s="288">
        <v>4</v>
      </c>
      <c r="M77" s="419" t="s">
        <v>1005</v>
      </c>
      <c r="N77" s="401"/>
      <c r="O77" s="386"/>
      <c r="P77" s="446"/>
      <c r="Q77" s="290"/>
      <c r="R77" s="886"/>
      <c r="S77" s="650"/>
      <c r="T77" s="555" t="str">
        <f t="shared" si="9"/>
        <v/>
      </c>
      <c r="U77" s="539">
        <f>(Q77/$X$57*$J$57)</f>
        <v>0</v>
      </c>
      <c r="V77" s="1109"/>
      <c r="W77" s="612"/>
      <c r="X77" s="1152"/>
      <c r="Y77" s="512"/>
      <c r="Z77" s="1094"/>
      <c r="AG77" s="113"/>
      <c r="AH77" s="113"/>
      <c r="AI77" s="113"/>
    </row>
    <row r="78" spans="2:35" ht="14.25" customHeight="1">
      <c r="B78" s="310">
        <v>4</v>
      </c>
      <c r="C78" s="401"/>
      <c r="D78" s="401"/>
      <c r="E78" s="386"/>
      <c r="F78" s="446"/>
      <c r="G78" s="290"/>
      <c r="H78" s="702"/>
      <c r="I78" s="1094"/>
      <c r="J78" s="1094"/>
      <c r="K78" s="291"/>
      <c r="L78" s="288">
        <v>4</v>
      </c>
      <c r="M78" s="419" t="s">
        <v>1005</v>
      </c>
      <c r="N78" s="401"/>
      <c r="O78" s="386"/>
      <c r="P78" s="446"/>
      <c r="Q78" s="481"/>
      <c r="R78" s="886"/>
      <c r="S78" s="650"/>
      <c r="T78" s="555" t="str">
        <f t="shared" si="9"/>
        <v/>
      </c>
      <c r="U78" s="539">
        <f t="shared" si="8"/>
        <v>0</v>
      </c>
      <c r="V78" s="1109"/>
      <c r="W78" s="612"/>
      <c r="X78" s="1152"/>
      <c r="Y78" s="512"/>
      <c r="Z78" s="1094"/>
      <c r="AG78" s="113"/>
      <c r="AH78" s="113"/>
      <c r="AI78" s="113"/>
    </row>
    <row r="79" spans="2:35" ht="14.25" customHeight="1">
      <c r="B79" s="310">
        <v>4</v>
      </c>
      <c r="C79" s="401"/>
      <c r="D79" s="401"/>
      <c r="E79" s="386"/>
      <c r="F79" s="446"/>
      <c r="G79" s="290"/>
      <c r="H79" s="702"/>
      <c r="I79" s="1094"/>
      <c r="J79" s="1094"/>
      <c r="K79" s="291"/>
      <c r="L79" s="288">
        <v>4</v>
      </c>
      <c r="M79" s="419" t="s">
        <v>1005</v>
      </c>
      <c r="N79" s="401"/>
      <c r="O79" s="386"/>
      <c r="P79" s="446"/>
      <c r="Q79" s="481"/>
      <c r="R79" s="886"/>
      <c r="S79" s="650"/>
      <c r="T79" s="555" t="str">
        <f t="shared" si="9"/>
        <v/>
      </c>
      <c r="U79" s="539">
        <f t="shared" si="8"/>
        <v>0</v>
      </c>
      <c r="V79" s="1109"/>
      <c r="W79" s="612"/>
      <c r="X79" s="1152"/>
      <c r="Y79" s="512"/>
      <c r="Z79" s="1094"/>
      <c r="AG79" s="113"/>
      <c r="AH79" s="113"/>
      <c r="AI79" s="113"/>
    </row>
    <row r="80" spans="2:35" ht="15" customHeight="1" thickBot="1">
      <c r="B80" s="292">
        <v>4</v>
      </c>
      <c r="C80" s="315"/>
      <c r="D80" s="315"/>
      <c r="E80" s="389"/>
      <c r="F80" s="448"/>
      <c r="G80" s="295"/>
      <c r="H80" s="703"/>
      <c r="I80" s="1095"/>
      <c r="J80" s="1095"/>
      <c r="K80" s="296"/>
      <c r="L80" s="292">
        <v>4</v>
      </c>
      <c r="M80" s="420" t="s">
        <v>1005</v>
      </c>
      <c r="N80" s="315"/>
      <c r="O80" s="389"/>
      <c r="P80" s="448"/>
      <c r="Q80" s="482"/>
      <c r="R80" s="887"/>
      <c r="S80" s="651"/>
      <c r="T80" s="556" t="str">
        <f t="shared" si="9"/>
        <v/>
      </c>
      <c r="U80" s="540">
        <f t="shared" si="8"/>
        <v>0</v>
      </c>
      <c r="V80" s="1110"/>
      <c r="W80" s="613"/>
      <c r="X80" s="1153"/>
      <c r="Y80" s="510"/>
      <c r="Z80" s="1095"/>
      <c r="AG80" s="113"/>
      <c r="AH80" s="113"/>
      <c r="AI80" s="113"/>
    </row>
    <row r="81" spans="1:35" ht="14.5" thickBot="1">
      <c r="A81" s="24"/>
      <c r="B81" s="266"/>
      <c r="C81" s="267"/>
      <c r="D81" s="298"/>
      <c r="E81" s="281"/>
      <c r="F81" s="449"/>
      <c r="G81" s="282"/>
      <c r="H81" s="700"/>
      <c r="I81" s="270"/>
      <c r="J81" s="270"/>
      <c r="K81" s="24"/>
      <c r="L81" s="266"/>
      <c r="M81" s="267"/>
      <c r="N81" s="267"/>
      <c r="O81" s="281"/>
      <c r="P81" s="449"/>
      <c r="Q81" s="483"/>
      <c r="R81" s="891"/>
      <c r="S81" s="654"/>
      <c r="T81" s="553" t="str">
        <f t="shared" si="9"/>
        <v/>
      </c>
      <c r="U81" s="543"/>
      <c r="V81" s="524"/>
      <c r="W81" s="610"/>
      <c r="X81" s="340"/>
      <c r="Y81" s="508"/>
      <c r="Z81" s="270"/>
      <c r="AG81" s="113"/>
      <c r="AH81" s="113"/>
      <c r="AI81" s="113"/>
    </row>
    <row r="82" spans="1:35" ht="14.25" customHeight="1">
      <c r="B82" s="271">
        <v>5</v>
      </c>
      <c r="C82" s="299" t="s">
        <v>1021</v>
      </c>
      <c r="D82" s="317" t="s">
        <v>1022</v>
      </c>
      <c r="E82" s="273">
        <v>1</v>
      </c>
      <c r="F82" s="430">
        <v>500000</v>
      </c>
      <c r="G82" s="274">
        <f>E82*F82</f>
        <v>500000</v>
      </c>
      <c r="H82" s="701">
        <v>45869</v>
      </c>
      <c r="I82" s="1099">
        <f>SUM(G82:G96)</f>
        <v>3974000</v>
      </c>
      <c r="J82" s="1099">
        <v>4205291.0052910103</v>
      </c>
      <c r="K82" s="275"/>
      <c r="L82" s="271">
        <v>5</v>
      </c>
      <c r="M82" s="415" t="s">
        <v>1023</v>
      </c>
      <c r="N82" s="317" t="s">
        <v>1022</v>
      </c>
      <c r="O82" s="571">
        <v>1</v>
      </c>
      <c r="P82" s="430">
        <v>500000</v>
      </c>
      <c r="Q82" s="274">
        <f>O82*P82</f>
        <v>500000</v>
      </c>
      <c r="R82" s="871"/>
      <c r="S82" s="653"/>
      <c r="T82" s="557">
        <f t="shared" si="9"/>
        <v>46173</v>
      </c>
      <c r="U82" s="542">
        <f t="shared" ref="U82:U95" si="10">(Q82/$X$82*$J$82)</f>
        <v>580200.19388672884</v>
      </c>
      <c r="V82" s="1111">
        <f>J82-SUM(U82:U96)</f>
        <v>0</v>
      </c>
      <c r="W82" s="614">
        <v>46173</v>
      </c>
      <c r="X82" s="1144">
        <f>SUM(Q82:Q96)</f>
        <v>3624000</v>
      </c>
      <c r="Y82" s="511"/>
      <c r="Z82" s="1099">
        <f>I82-X82</f>
        <v>350000</v>
      </c>
      <c r="AG82" s="113"/>
      <c r="AH82" s="113"/>
      <c r="AI82" s="113"/>
    </row>
    <row r="83" spans="1:35" ht="14.25" customHeight="1">
      <c r="B83" s="276">
        <v>5</v>
      </c>
      <c r="C83" s="300"/>
      <c r="D83" s="277" t="s">
        <v>1024</v>
      </c>
      <c r="E83" s="444">
        <v>2</v>
      </c>
      <c r="F83" s="445">
        <v>612000</v>
      </c>
      <c r="G83" s="305">
        <f>E83*F83</f>
        <v>1224000</v>
      </c>
      <c r="H83" s="693">
        <v>45869</v>
      </c>
      <c r="I83" s="1100"/>
      <c r="J83" s="1100"/>
      <c r="K83" s="278"/>
      <c r="L83" s="276">
        <v>5</v>
      </c>
      <c r="M83" s="421" t="s">
        <v>1023</v>
      </c>
      <c r="N83" s="277"/>
      <c r="O83" s="577"/>
      <c r="P83" s="445"/>
      <c r="Q83" s="305"/>
      <c r="R83" s="883"/>
      <c r="S83" s="645"/>
      <c r="T83" s="550" t="str">
        <f t="shared" si="9"/>
        <v/>
      </c>
      <c r="U83" s="542">
        <f t="shared" si="10"/>
        <v>0</v>
      </c>
      <c r="V83" s="1112"/>
      <c r="W83" s="607"/>
      <c r="X83" s="1145"/>
      <c r="Y83" s="507"/>
      <c r="Z83" s="1100"/>
      <c r="AG83" s="113"/>
      <c r="AH83" s="113"/>
      <c r="AI83" s="113"/>
    </row>
    <row r="84" spans="1:35" ht="14.25" customHeight="1">
      <c r="B84" s="276">
        <v>5</v>
      </c>
      <c r="C84" s="300"/>
      <c r="D84" s="303" t="s">
        <v>1025</v>
      </c>
      <c r="E84" s="304">
        <v>1</v>
      </c>
      <c r="F84" s="452">
        <v>1750000</v>
      </c>
      <c r="G84" s="305">
        <f>E84*F84</f>
        <v>1750000</v>
      </c>
      <c r="H84" s="693">
        <v>45869</v>
      </c>
      <c r="I84" s="1100"/>
      <c r="J84" s="1100"/>
      <c r="K84" s="278"/>
      <c r="L84" s="276">
        <v>5</v>
      </c>
      <c r="M84" s="421" t="s">
        <v>1023</v>
      </c>
      <c r="N84" s="303"/>
      <c r="O84" s="572"/>
      <c r="P84" s="452"/>
      <c r="Q84" s="305"/>
      <c r="R84" s="883"/>
      <c r="S84" s="645"/>
      <c r="T84" s="550" t="str">
        <f t="shared" si="9"/>
        <v/>
      </c>
      <c r="U84" s="542">
        <f t="shared" si="10"/>
        <v>0</v>
      </c>
      <c r="V84" s="1112"/>
      <c r="W84" s="607"/>
      <c r="X84" s="1145"/>
      <c r="Y84" s="507"/>
      <c r="Z84" s="1100"/>
      <c r="AG84" s="113"/>
      <c r="AH84" s="113"/>
      <c r="AI84" s="113"/>
    </row>
    <row r="85" spans="1:35" ht="14.25" customHeight="1">
      <c r="B85" s="301">
        <v>5</v>
      </c>
      <c r="C85" s="302"/>
      <c r="D85" s="303" t="s">
        <v>1026</v>
      </c>
      <c r="E85" s="304">
        <v>2</v>
      </c>
      <c r="F85" s="452">
        <v>250000</v>
      </c>
      <c r="G85" s="305">
        <f>E85*F85</f>
        <v>500000</v>
      </c>
      <c r="H85" s="693">
        <v>45869</v>
      </c>
      <c r="I85" s="1100"/>
      <c r="J85" s="1100"/>
      <c r="K85" s="278"/>
      <c r="L85" s="301">
        <v>5</v>
      </c>
      <c r="M85" s="421" t="s">
        <v>1023</v>
      </c>
      <c r="N85" s="303" t="s">
        <v>1027</v>
      </c>
      <c r="O85" s="572">
        <v>2</v>
      </c>
      <c r="P85" s="452">
        <v>612000</v>
      </c>
      <c r="Q85" s="305">
        <f>O85*P85</f>
        <v>1224000</v>
      </c>
      <c r="R85" s="883"/>
      <c r="S85" s="645"/>
      <c r="T85" s="550">
        <f t="shared" si="9"/>
        <v>46173</v>
      </c>
      <c r="U85" s="542">
        <f t="shared" si="10"/>
        <v>1420330.0746347122</v>
      </c>
      <c r="V85" s="1112"/>
      <c r="W85" s="607">
        <f>W82</f>
        <v>46173</v>
      </c>
      <c r="X85" s="1145"/>
      <c r="Y85" s="507"/>
      <c r="Z85" s="1100"/>
      <c r="AG85" s="113"/>
      <c r="AH85" s="113"/>
      <c r="AI85" s="113"/>
    </row>
    <row r="86" spans="1:35" ht="14.25" customHeight="1">
      <c r="B86" s="375">
        <v>5</v>
      </c>
      <c r="C86" s="376"/>
      <c r="D86" s="379"/>
      <c r="E86" s="399"/>
      <c r="F86" s="437"/>
      <c r="G86" s="378"/>
      <c r="H86" s="694"/>
      <c r="I86" s="1100"/>
      <c r="J86" s="1100"/>
      <c r="K86" s="278"/>
      <c r="L86" s="301">
        <v>5</v>
      </c>
      <c r="M86" s="421" t="s">
        <v>1023</v>
      </c>
      <c r="N86" s="379"/>
      <c r="O86" s="573"/>
      <c r="P86" s="437"/>
      <c r="Q86" s="378"/>
      <c r="R86" s="882"/>
      <c r="S86" s="646"/>
      <c r="T86" s="551" t="str">
        <f t="shared" si="9"/>
        <v/>
      </c>
      <c r="U86" s="542">
        <f t="shared" si="10"/>
        <v>0</v>
      </c>
      <c r="V86" s="1112"/>
      <c r="W86" s="608"/>
      <c r="X86" s="1145"/>
      <c r="Y86" s="507"/>
      <c r="Z86" s="1100"/>
      <c r="AG86" s="113"/>
      <c r="AH86" s="113"/>
      <c r="AI86" s="113"/>
    </row>
    <row r="87" spans="1:35" ht="14.25" customHeight="1">
      <c r="B87" s="375">
        <v>5</v>
      </c>
      <c r="C87" s="376"/>
      <c r="D87" s="379"/>
      <c r="E87" s="399"/>
      <c r="F87" s="437"/>
      <c r="G87" s="378"/>
      <c r="H87" s="694"/>
      <c r="I87" s="1100"/>
      <c r="J87" s="1100"/>
      <c r="K87" s="278"/>
      <c r="L87" s="301">
        <v>5</v>
      </c>
      <c r="M87" s="421" t="s">
        <v>1023</v>
      </c>
      <c r="N87" s="379"/>
      <c r="O87" s="573"/>
      <c r="P87" s="437"/>
      <c r="Q87" s="378"/>
      <c r="R87" s="882"/>
      <c r="S87" s="646"/>
      <c r="T87" s="551" t="str">
        <f t="shared" si="9"/>
        <v/>
      </c>
      <c r="U87" s="542">
        <f t="shared" si="10"/>
        <v>0</v>
      </c>
      <c r="V87" s="1112"/>
      <c r="W87" s="608"/>
      <c r="X87" s="1145"/>
      <c r="Y87" s="507"/>
      <c r="Z87" s="1100"/>
    </row>
    <row r="88" spans="1:35" ht="14.25" customHeight="1">
      <c r="B88" s="375">
        <v>5</v>
      </c>
      <c r="C88" s="376"/>
      <c r="D88" s="379"/>
      <c r="E88" s="399"/>
      <c r="F88" s="437"/>
      <c r="G88" s="378"/>
      <c r="H88" s="694"/>
      <c r="I88" s="1100"/>
      <c r="J88" s="1100"/>
      <c r="K88" s="278"/>
      <c r="L88" s="301">
        <v>5</v>
      </c>
      <c r="M88" s="421" t="s">
        <v>1023</v>
      </c>
      <c r="N88" s="303" t="s">
        <v>1025</v>
      </c>
      <c r="O88" s="572">
        <v>1</v>
      </c>
      <c r="P88" s="452">
        <v>1050000</v>
      </c>
      <c r="Q88" s="305">
        <f>O88*P88</f>
        <v>1050000</v>
      </c>
      <c r="R88" s="882"/>
      <c r="S88" s="646"/>
      <c r="T88" s="551">
        <f t="shared" si="9"/>
        <v>46173</v>
      </c>
      <c r="U88" s="542">
        <f t="shared" si="10"/>
        <v>1218420.4071621303</v>
      </c>
      <c r="V88" s="1112"/>
      <c r="W88" s="608">
        <f>W82</f>
        <v>46173</v>
      </c>
      <c r="X88" s="1145"/>
      <c r="Y88" s="507"/>
      <c r="Z88" s="1100"/>
    </row>
    <row r="89" spans="1:35" ht="14.25" customHeight="1">
      <c r="B89" s="375">
        <v>5</v>
      </c>
      <c r="C89" s="376"/>
      <c r="D89" s="379"/>
      <c r="E89" s="399"/>
      <c r="F89" s="437"/>
      <c r="G89" s="378"/>
      <c r="H89" s="694"/>
      <c r="I89" s="1100"/>
      <c r="J89" s="1100"/>
      <c r="K89" s="278"/>
      <c r="L89" s="301">
        <v>5</v>
      </c>
      <c r="M89" s="421" t="s">
        <v>1023</v>
      </c>
      <c r="N89" s="379"/>
      <c r="O89" s="573"/>
      <c r="P89" s="437"/>
      <c r="Q89" s="378"/>
      <c r="R89" s="882"/>
      <c r="S89" s="646"/>
      <c r="T89" s="551" t="str">
        <f t="shared" si="9"/>
        <v/>
      </c>
      <c r="U89" s="542">
        <f t="shared" si="10"/>
        <v>0</v>
      </c>
      <c r="V89" s="1112"/>
      <c r="W89" s="608"/>
      <c r="X89" s="1145"/>
      <c r="Y89" s="507"/>
      <c r="Z89" s="1100"/>
    </row>
    <row r="90" spans="1:35" ht="14.25" customHeight="1">
      <c r="B90" s="375"/>
      <c r="C90" s="376"/>
      <c r="D90" s="379"/>
      <c r="E90" s="399"/>
      <c r="F90" s="437"/>
      <c r="G90" s="378"/>
      <c r="H90" s="694"/>
      <c r="I90" s="1100"/>
      <c r="J90" s="1100"/>
      <c r="K90" s="278"/>
      <c r="L90" s="301">
        <v>5</v>
      </c>
      <c r="M90" s="421" t="s">
        <v>1023</v>
      </c>
      <c r="N90" s="379" t="s">
        <v>1028</v>
      </c>
      <c r="O90" s="573"/>
      <c r="P90" s="437"/>
      <c r="Q90" s="378">
        <v>350000</v>
      </c>
      <c r="R90" s="882"/>
      <c r="S90" s="646"/>
      <c r="T90" s="551">
        <v>46173</v>
      </c>
      <c r="U90" s="542">
        <f t="shared" si="10"/>
        <v>406140.13572071015</v>
      </c>
      <c r="V90" s="1112"/>
      <c r="W90" s="608">
        <f>T90</f>
        <v>46173</v>
      </c>
      <c r="X90" s="1145"/>
      <c r="Y90" s="507"/>
      <c r="Z90" s="1100"/>
    </row>
    <row r="91" spans="1:35" ht="14.25" customHeight="1">
      <c r="B91" s="375"/>
      <c r="C91" s="376"/>
      <c r="D91" s="379"/>
      <c r="E91" s="399"/>
      <c r="F91" s="437"/>
      <c r="G91" s="378"/>
      <c r="H91" s="694"/>
      <c r="I91" s="1100"/>
      <c r="J91" s="1100"/>
      <c r="K91" s="278"/>
      <c r="L91" s="301">
        <v>5</v>
      </c>
      <c r="M91" s="421" t="s">
        <v>1023</v>
      </c>
      <c r="N91" s="379"/>
      <c r="O91" s="573"/>
      <c r="P91" s="437"/>
      <c r="Q91" s="378"/>
      <c r="R91" s="882"/>
      <c r="S91" s="646"/>
      <c r="T91" s="551"/>
      <c r="U91" s="542">
        <f t="shared" si="10"/>
        <v>0</v>
      </c>
      <c r="V91" s="1112"/>
      <c r="W91" s="608"/>
      <c r="X91" s="1145"/>
      <c r="Y91" s="507"/>
      <c r="Z91" s="1100"/>
    </row>
    <row r="92" spans="1:35" ht="14.25" customHeight="1">
      <c r="B92" s="375">
        <v>5</v>
      </c>
      <c r="C92" s="376"/>
      <c r="D92" s="379"/>
      <c r="E92" s="399"/>
      <c r="F92" s="437"/>
      <c r="G92" s="378"/>
      <c r="H92" s="694"/>
      <c r="I92" s="1100"/>
      <c r="J92" s="1100"/>
      <c r="K92" s="278"/>
      <c r="L92" s="301">
        <v>5</v>
      </c>
      <c r="M92" s="421" t="s">
        <v>1023</v>
      </c>
      <c r="N92" s="379"/>
      <c r="O92" s="573"/>
      <c r="P92" s="437"/>
      <c r="Q92" s="378"/>
      <c r="R92" s="882"/>
      <c r="S92" s="646"/>
      <c r="T92" s="551" t="str">
        <f t="shared" si="9"/>
        <v/>
      </c>
      <c r="U92" s="542">
        <f t="shared" si="10"/>
        <v>0</v>
      </c>
      <c r="V92" s="1112"/>
      <c r="W92" s="608"/>
      <c r="X92" s="1145"/>
      <c r="Y92" s="507"/>
      <c r="Z92" s="1100"/>
    </row>
    <row r="93" spans="1:35" ht="14.25" customHeight="1">
      <c r="B93" s="375">
        <v>5</v>
      </c>
      <c r="C93" s="376"/>
      <c r="D93" s="379"/>
      <c r="E93" s="399"/>
      <c r="F93" s="437"/>
      <c r="G93" s="378"/>
      <c r="H93" s="694"/>
      <c r="I93" s="1100"/>
      <c r="J93" s="1100"/>
      <c r="K93" s="278"/>
      <c r="L93" s="301">
        <v>5</v>
      </c>
      <c r="M93" s="421" t="s">
        <v>1023</v>
      </c>
      <c r="N93" s="303" t="s">
        <v>1026</v>
      </c>
      <c r="O93" s="572">
        <v>2</v>
      </c>
      <c r="P93" s="452">
        <v>250000</v>
      </c>
      <c r="Q93" s="305">
        <f>O93*P93</f>
        <v>500000</v>
      </c>
      <c r="R93" s="882"/>
      <c r="S93" s="646"/>
      <c r="T93" s="551">
        <f t="shared" si="9"/>
        <v>46173</v>
      </c>
      <c r="U93" s="542">
        <f t="shared" si="10"/>
        <v>580200.19388672884</v>
      </c>
      <c r="V93" s="1112"/>
      <c r="W93" s="608">
        <f>W82</f>
        <v>46173</v>
      </c>
      <c r="X93" s="1145"/>
      <c r="Y93" s="507"/>
      <c r="Z93" s="1100"/>
    </row>
    <row r="94" spans="1:35" ht="14.25" customHeight="1">
      <c r="B94" s="375">
        <v>5</v>
      </c>
      <c r="C94" s="376"/>
      <c r="D94" s="379"/>
      <c r="E94" s="399"/>
      <c r="F94" s="437"/>
      <c r="G94" s="378"/>
      <c r="H94" s="694"/>
      <c r="I94" s="1100"/>
      <c r="J94" s="1100"/>
      <c r="K94" s="278"/>
      <c r="L94" s="301">
        <v>5</v>
      </c>
      <c r="M94" s="421" t="s">
        <v>1023</v>
      </c>
      <c r="N94" s="379"/>
      <c r="O94" s="399"/>
      <c r="P94" s="437"/>
      <c r="Q94" s="485"/>
      <c r="R94" s="882"/>
      <c r="S94" s="646"/>
      <c r="T94" s="551" t="str">
        <f t="shared" si="9"/>
        <v/>
      </c>
      <c r="U94" s="542">
        <f t="shared" si="10"/>
        <v>0</v>
      </c>
      <c r="V94" s="1112"/>
      <c r="W94" s="608"/>
      <c r="X94" s="1145"/>
      <c r="Y94" s="507"/>
      <c r="Z94" s="1100"/>
    </row>
    <row r="95" spans="1:35" ht="14.25" customHeight="1">
      <c r="B95" s="375">
        <v>5</v>
      </c>
      <c r="C95" s="376"/>
      <c r="D95" s="379"/>
      <c r="E95" s="399"/>
      <c r="F95" s="437"/>
      <c r="G95" s="378"/>
      <c r="H95" s="694"/>
      <c r="I95" s="1100"/>
      <c r="J95" s="1100"/>
      <c r="K95" s="278"/>
      <c r="L95" s="301">
        <v>5</v>
      </c>
      <c r="M95" s="421" t="s">
        <v>1023</v>
      </c>
      <c r="N95" s="379"/>
      <c r="O95" s="399"/>
      <c r="P95" s="437"/>
      <c r="Q95" s="485"/>
      <c r="R95" s="882"/>
      <c r="S95" s="646"/>
      <c r="T95" s="551" t="str">
        <f t="shared" si="9"/>
        <v/>
      </c>
      <c r="U95" s="542">
        <f t="shared" si="10"/>
        <v>0</v>
      </c>
      <c r="V95" s="1112"/>
      <c r="W95" s="608"/>
      <c r="X95" s="1145"/>
      <c r="Y95" s="507"/>
      <c r="Z95" s="1100"/>
    </row>
    <row r="96" spans="1:35" ht="15" customHeight="1" thickBot="1">
      <c r="B96" s="306">
        <v>5</v>
      </c>
      <c r="C96" s="327"/>
      <c r="D96" s="307"/>
      <c r="E96" s="308"/>
      <c r="F96" s="453"/>
      <c r="G96" s="320"/>
      <c r="H96" s="695"/>
      <c r="I96" s="1101"/>
      <c r="J96" s="1101"/>
      <c r="K96" s="279"/>
      <c r="L96" s="306">
        <v>5</v>
      </c>
      <c r="M96" s="417" t="s">
        <v>1023</v>
      </c>
      <c r="N96" s="307"/>
      <c r="O96" s="308"/>
      <c r="P96" s="453"/>
      <c r="Q96" s="476"/>
      <c r="R96" s="889"/>
      <c r="S96" s="647"/>
      <c r="T96" s="552" t="str">
        <f t="shared" si="9"/>
        <v/>
      </c>
      <c r="U96" s="536"/>
      <c r="V96" s="1113"/>
      <c r="W96" s="609"/>
      <c r="X96" s="1146"/>
      <c r="Y96" s="470"/>
      <c r="Z96" s="1101"/>
    </row>
    <row r="97" spans="1:26" ht="14.5" thickBot="1">
      <c r="A97" s="24"/>
      <c r="B97" s="280"/>
      <c r="C97" s="297"/>
      <c r="D97" s="268"/>
      <c r="E97" s="281"/>
      <c r="F97" s="449"/>
      <c r="G97" s="282"/>
      <c r="H97" s="700"/>
      <c r="I97" s="316"/>
      <c r="J97" s="316"/>
      <c r="K97" s="24"/>
      <c r="L97" s="280"/>
      <c r="M97" s="297"/>
      <c r="N97" s="268"/>
      <c r="O97" s="281"/>
      <c r="P97" s="449"/>
      <c r="Q97" s="479"/>
      <c r="R97" s="888"/>
      <c r="S97" s="652"/>
      <c r="T97" s="553" t="str">
        <f>IF(W97&gt;1,EOMONTH(W97,0),"")</f>
        <v/>
      </c>
      <c r="U97" s="541"/>
      <c r="V97" s="521"/>
      <c r="W97" s="610"/>
      <c r="X97" s="497"/>
      <c r="Y97" s="508"/>
      <c r="Z97" s="316"/>
    </row>
    <row r="98" spans="1:26" ht="14.25" customHeight="1">
      <c r="B98" s="283">
        <v>6</v>
      </c>
      <c r="C98" s="284" t="s">
        <v>1029</v>
      </c>
      <c r="D98" s="285" t="s">
        <v>1030</v>
      </c>
      <c r="E98" s="472">
        <v>2</v>
      </c>
      <c r="F98" s="450">
        <v>4500000</v>
      </c>
      <c r="G98" s="286">
        <v>9000000</v>
      </c>
      <c r="H98" s="697">
        <v>45961</v>
      </c>
      <c r="I98" s="1093">
        <f>SUM(G98:G137)</f>
        <v>19087347.826086957</v>
      </c>
      <c r="J98" s="1093">
        <v>20198251.6678169</v>
      </c>
      <c r="K98" s="287"/>
      <c r="L98" s="283">
        <v>6</v>
      </c>
      <c r="M98" s="424" t="s">
        <v>1031</v>
      </c>
      <c r="N98" s="285"/>
      <c r="O98" s="586"/>
      <c r="P98" s="450"/>
      <c r="Q98" s="286"/>
      <c r="R98" s="890"/>
      <c r="S98" s="649"/>
      <c r="T98" s="554" t="str">
        <f>IF(W98&gt;1,EOMONTH(W98,2),"")</f>
        <v/>
      </c>
      <c r="U98" s="538"/>
      <c r="V98" s="1108">
        <f>J98-SUM(U98:U137)</f>
        <v>0</v>
      </c>
      <c r="W98" s="611"/>
      <c r="X98" s="1151">
        <f>SUM(Q98:Q137)</f>
        <v>25601055.280000001</v>
      </c>
      <c r="Y98" s="509"/>
      <c r="Z98" s="1093">
        <f>I98-X98</f>
        <v>-6513707.4539130442</v>
      </c>
    </row>
    <row r="99" spans="1:26" ht="14.25" customHeight="1">
      <c r="B99" s="288">
        <v>6</v>
      </c>
      <c r="C99" s="401"/>
      <c r="D99" s="436" t="s">
        <v>1032</v>
      </c>
      <c r="E99" s="386">
        <v>1</v>
      </c>
      <c r="F99" s="446">
        <v>1500000</v>
      </c>
      <c r="G99" s="311">
        <v>1500000</v>
      </c>
      <c r="H99" s="704">
        <v>45961</v>
      </c>
      <c r="I99" s="1094"/>
      <c r="J99" s="1094"/>
      <c r="K99" s="291"/>
      <c r="L99" s="288">
        <v>6</v>
      </c>
      <c r="M99" s="422" t="s">
        <v>1031</v>
      </c>
      <c r="N99" s="436"/>
      <c r="O99" s="576"/>
      <c r="P99" s="446"/>
      <c r="Q99" s="311"/>
      <c r="R99" s="886"/>
      <c r="S99" s="650"/>
      <c r="T99" s="555" t="str">
        <f>IF(W99&gt;1,EOMONTH(W99,2),"")</f>
        <v/>
      </c>
      <c r="U99" s="539"/>
      <c r="V99" s="1109"/>
      <c r="W99" s="612"/>
      <c r="X99" s="1152"/>
      <c r="Y99" s="512"/>
      <c r="Z99" s="1094"/>
    </row>
    <row r="100" spans="1:26" ht="14.25" customHeight="1">
      <c r="B100" s="288"/>
      <c r="C100" s="401"/>
      <c r="D100" s="436"/>
      <c r="E100" s="386"/>
      <c r="F100" s="446"/>
      <c r="G100" s="311"/>
      <c r="H100" s="704"/>
      <c r="I100" s="1094"/>
      <c r="J100" s="1094"/>
      <c r="K100" s="291"/>
      <c r="L100" s="288">
        <v>6</v>
      </c>
      <c r="M100" s="422" t="s">
        <v>1031</v>
      </c>
      <c r="N100" s="436" t="s">
        <v>1033</v>
      </c>
      <c r="O100" s="576">
        <v>3</v>
      </c>
      <c r="P100" s="446">
        <f>2780642.94</f>
        <v>2780642.94</v>
      </c>
      <c r="Q100" s="311">
        <f>O100*P100*0.05</f>
        <v>417096.44100000005</v>
      </c>
      <c r="R100" s="1122" t="s">
        <v>974</v>
      </c>
      <c r="S100" s="650" t="s">
        <v>975</v>
      </c>
      <c r="T100" s="555">
        <v>46081</v>
      </c>
      <c r="U100" s="539">
        <f t="shared" ref="U100:U136" si="11">(Q100/$X$98*$J$98)</f>
        <v>329073.11018738378</v>
      </c>
      <c r="V100" s="1109"/>
      <c r="W100" s="569">
        <v>46051</v>
      </c>
      <c r="X100" s="1152"/>
      <c r="Y100" s="512"/>
      <c r="Z100" s="1094"/>
    </row>
    <row r="101" spans="1:26" ht="14.25" customHeight="1">
      <c r="B101" s="288"/>
      <c r="C101" s="401"/>
      <c r="D101" s="436"/>
      <c r="E101" s="386"/>
      <c r="F101" s="446"/>
      <c r="G101" s="311"/>
      <c r="H101" s="704"/>
      <c r="I101" s="1094"/>
      <c r="J101" s="1094"/>
      <c r="K101" s="291"/>
      <c r="L101" s="288">
        <v>6</v>
      </c>
      <c r="M101" s="422" t="s">
        <v>1031</v>
      </c>
      <c r="N101" s="436" t="s">
        <v>1034</v>
      </c>
      <c r="O101" s="576"/>
      <c r="P101" s="446"/>
      <c r="Q101" s="311">
        <f>O100*P100*0.25</f>
        <v>2085482.2050000001</v>
      </c>
      <c r="R101" s="1106"/>
      <c r="S101" s="650" t="s">
        <v>975</v>
      </c>
      <c r="T101" s="555">
        <v>46203</v>
      </c>
      <c r="U101" s="539">
        <f t="shared" si="11"/>
        <v>1645365.5509369189</v>
      </c>
      <c r="V101" s="1109"/>
      <c r="W101" s="569">
        <v>46070</v>
      </c>
      <c r="X101" s="1152"/>
      <c r="Y101" s="512"/>
      <c r="Z101" s="1094"/>
    </row>
    <row r="102" spans="1:26" ht="14.25" customHeight="1">
      <c r="B102" s="288"/>
      <c r="C102" s="401"/>
      <c r="D102" s="436"/>
      <c r="E102" s="386"/>
      <c r="F102" s="446"/>
      <c r="G102" s="311"/>
      <c r="H102" s="704"/>
      <c r="I102" s="1094"/>
      <c r="J102" s="1094"/>
      <c r="K102" s="291"/>
      <c r="L102" s="288">
        <v>6</v>
      </c>
      <c r="M102" s="422" t="s">
        <v>1031</v>
      </c>
      <c r="N102" s="436" t="s">
        <v>1035</v>
      </c>
      <c r="O102" s="576"/>
      <c r="P102" s="751"/>
      <c r="Q102" s="311">
        <f>O100*P100*0.7</f>
        <v>5839350.1739999996</v>
      </c>
      <c r="R102" s="1106"/>
      <c r="S102" s="650" t="s">
        <v>975</v>
      </c>
      <c r="T102" s="555">
        <v>46203</v>
      </c>
      <c r="U102" s="539">
        <f t="shared" si="11"/>
        <v>4607023.5426233718</v>
      </c>
      <c r="V102" s="1109"/>
      <c r="W102" s="612">
        <f>'Project Plan'!G92</f>
        <v>46198</v>
      </c>
      <c r="X102" s="1152"/>
      <c r="Y102" s="512"/>
      <c r="Z102" s="1094"/>
    </row>
    <row r="103" spans="1:26" ht="14.25" customHeight="1">
      <c r="B103" s="288"/>
      <c r="C103" s="401"/>
      <c r="D103" s="436"/>
      <c r="E103" s="386"/>
      <c r="F103" s="446"/>
      <c r="G103" s="311"/>
      <c r="H103" s="704"/>
      <c r="I103" s="1094"/>
      <c r="J103" s="1094"/>
      <c r="K103" s="291"/>
      <c r="L103" s="288">
        <v>7</v>
      </c>
      <c r="M103" s="422" t="s">
        <v>1031</v>
      </c>
      <c r="N103" s="436"/>
      <c r="O103" s="576"/>
      <c r="P103" s="751"/>
      <c r="Q103" s="311"/>
      <c r="R103" s="1106"/>
      <c r="S103" s="650"/>
      <c r="T103" s="555"/>
      <c r="U103" s="539"/>
      <c r="V103" s="1109"/>
      <c r="W103" s="612"/>
      <c r="X103" s="1152"/>
      <c r="Y103" s="512"/>
      <c r="Z103" s="1094"/>
    </row>
    <row r="104" spans="1:26" ht="14.25" customHeight="1">
      <c r="B104" s="288"/>
      <c r="C104" s="401"/>
      <c r="D104" s="436"/>
      <c r="E104" s="386"/>
      <c r="F104" s="446"/>
      <c r="G104" s="311"/>
      <c r="H104" s="704"/>
      <c r="I104" s="1094"/>
      <c r="J104" s="1094"/>
      <c r="K104" s="291"/>
      <c r="L104" s="288">
        <v>6</v>
      </c>
      <c r="M104" s="422" t="s">
        <v>1031</v>
      </c>
      <c r="N104" s="436"/>
      <c r="O104" s="576"/>
      <c r="P104" s="751"/>
      <c r="Q104" s="311"/>
      <c r="R104" s="1106"/>
      <c r="S104" s="650"/>
      <c r="T104" s="555"/>
      <c r="U104" s="539"/>
      <c r="V104" s="1109"/>
      <c r="W104" s="612"/>
      <c r="X104" s="1152"/>
      <c r="Y104" s="512"/>
      <c r="Z104" s="1094"/>
    </row>
    <row r="105" spans="1:26" ht="14.25" customHeight="1">
      <c r="B105" s="288"/>
      <c r="C105" s="401"/>
      <c r="D105" s="436"/>
      <c r="E105" s="386"/>
      <c r="F105" s="446"/>
      <c r="G105" s="311"/>
      <c r="H105" s="704"/>
      <c r="I105" s="1094"/>
      <c r="J105" s="1094"/>
      <c r="K105" s="291"/>
      <c r="L105" s="288">
        <v>6</v>
      </c>
      <c r="M105" s="422" t="s">
        <v>1031</v>
      </c>
      <c r="N105" s="436" t="s">
        <v>1036</v>
      </c>
      <c r="O105" s="576"/>
      <c r="P105" s="446">
        <f>8451084.28-SUM(Q100:Q102)</f>
        <v>109155.45999999903</v>
      </c>
      <c r="Q105" s="311">
        <f>P105*0.05</f>
        <v>5457.7729999999519</v>
      </c>
      <c r="R105" s="1106"/>
      <c r="S105" s="650" t="s">
        <v>975</v>
      </c>
      <c r="T105" s="555">
        <v>46081</v>
      </c>
      <c r="U105" s="539">
        <f t="shared" si="11"/>
        <v>4305.9737731176474</v>
      </c>
      <c r="V105" s="1109"/>
      <c r="W105" s="569">
        <f>W100</f>
        <v>46051</v>
      </c>
      <c r="X105" s="1152"/>
      <c r="Y105" s="512"/>
      <c r="Z105" s="1094"/>
    </row>
    <row r="106" spans="1:26" ht="14.25" customHeight="1">
      <c r="B106" s="288"/>
      <c r="C106" s="401"/>
      <c r="D106" s="436"/>
      <c r="E106" s="386"/>
      <c r="F106" s="446"/>
      <c r="G106" s="311"/>
      <c r="H106" s="704"/>
      <c r="I106" s="1094"/>
      <c r="J106" s="1094"/>
      <c r="K106" s="291"/>
      <c r="L106" s="288">
        <v>6</v>
      </c>
      <c r="M106" s="422" t="s">
        <v>1031</v>
      </c>
      <c r="N106" s="436" t="s">
        <v>1037</v>
      </c>
      <c r="O106" s="576"/>
      <c r="P106" s="446"/>
      <c r="Q106" s="311">
        <f>P105*0.25</f>
        <v>27288.864999999758</v>
      </c>
      <c r="R106" s="1106"/>
      <c r="S106" s="650" t="s">
        <v>975</v>
      </c>
      <c r="T106" s="555">
        <v>46203</v>
      </c>
      <c r="U106" s="539">
        <f t="shared" si="11"/>
        <v>21529.868865588236</v>
      </c>
      <c r="V106" s="1109"/>
      <c r="W106" s="569">
        <f>W101</f>
        <v>46070</v>
      </c>
      <c r="X106" s="1152"/>
      <c r="Y106" s="512"/>
      <c r="Z106" s="1094"/>
    </row>
    <row r="107" spans="1:26" ht="14.25" customHeight="1">
      <c r="B107" s="288"/>
      <c r="C107" s="401"/>
      <c r="D107" s="436"/>
      <c r="E107" s="386"/>
      <c r="F107" s="446"/>
      <c r="G107" s="311"/>
      <c r="H107" s="704"/>
      <c r="I107" s="1094"/>
      <c r="J107" s="1094"/>
      <c r="K107" s="291"/>
      <c r="L107" s="288">
        <v>6</v>
      </c>
      <c r="M107" s="422" t="s">
        <v>1031</v>
      </c>
      <c r="N107" s="436" t="s">
        <v>1038</v>
      </c>
      <c r="O107" s="576"/>
      <c r="P107" s="446"/>
      <c r="Q107" s="311">
        <f>P105*0.7</f>
        <v>76408.821999999316</v>
      </c>
      <c r="R107" s="1107"/>
      <c r="S107" s="650" t="s">
        <v>975</v>
      </c>
      <c r="T107" s="555">
        <v>46203</v>
      </c>
      <c r="U107" s="539">
        <f t="shared" si="11"/>
        <v>60283.632823647051</v>
      </c>
      <c r="V107" s="1109"/>
      <c r="W107" s="612">
        <f>W102</f>
        <v>46198</v>
      </c>
      <c r="X107" s="1152"/>
      <c r="Y107" s="512"/>
      <c r="Z107" s="1094"/>
    </row>
    <row r="108" spans="1:26" ht="14.25" customHeight="1">
      <c r="B108" s="288"/>
      <c r="C108" s="401"/>
      <c r="D108" s="436"/>
      <c r="E108" s="386"/>
      <c r="F108" s="446"/>
      <c r="G108" s="311"/>
      <c r="H108" s="704"/>
      <c r="I108" s="1094"/>
      <c r="J108" s="1094"/>
      <c r="K108" s="291"/>
      <c r="L108" s="288">
        <v>6</v>
      </c>
      <c r="M108" s="422" t="s">
        <v>1031</v>
      </c>
      <c r="N108" s="436"/>
      <c r="O108" s="576"/>
      <c r="P108" s="751"/>
      <c r="Q108" s="311"/>
      <c r="R108" s="886"/>
      <c r="S108" s="650"/>
      <c r="T108" s="555" t="str">
        <f t="shared" si="9"/>
        <v/>
      </c>
      <c r="U108" s="539">
        <f t="shared" si="11"/>
        <v>0</v>
      </c>
      <c r="V108" s="1109"/>
      <c r="W108" s="612"/>
      <c r="X108" s="1152"/>
      <c r="Y108" s="512"/>
      <c r="Z108" s="1094"/>
    </row>
    <row r="109" spans="1:26" ht="14.25" customHeight="1">
      <c r="B109" s="288"/>
      <c r="C109" s="401"/>
      <c r="D109" s="436"/>
      <c r="E109" s="386"/>
      <c r="F109" s="446"/>
      <c r="G109" s="311"/>
      <c r="H109" s="704"/>
      <c r="I109" s="1094"/>
      <c r="J109" s="1094"/>
      <c r="K109" s="291"/>
      <c r="L109" s="288">
        <v>6</v>
      </c>
      <c r="M109" s="422" t="s">
        <v>1031</v>
      </c>
      <c r="N109" s="436" t="s">
        <v>1039</v>
      </c>
      <c r="O109" s="634">
        <v>0.2</v>
      </c>
      <c r="P109" s="446">
        <f>3097494</f>
        <v>3097494</v>
      </c>
      <c r="Q109" s="311">
        <f>$P$109*O109</f>
        <v>619498.80000000005</v>
      </c>
      <c r="R109" s="1122" t="s">
        <v>1040</v>
      </c>
      <c r="S109" s="650"/>
      <c r="T109" s="555">
        <v>46081</v>
      </c>
      <c r="U109" s="539">
        <f t="shared" si="11"/>
        <v>488760.81604674261</v>
      </c>
      <c r="V109" s="1109"/>
      <c r="W109" s="612">
        <v>46108</v>
      </c>
      <c r="X109" s="1152"/>
      <c r="Y109" s="512"/>
      <c r="Z109" s="1094"/>
    </row>
    <row r="110" spans="1:26" ht="14.25" customHeight="1">
      <c r="B110" s="288"/>
      <c r="C110" s="401"/>
      <c r="D110" s="436"/>
      <c r="E110" s="386"/>
      <c r="F110" s="446"/>
      <c r="G110" s="311"/>
      <c r="H110" s="704"/>
      <c r="I110" s="1094"/>
      <c r="J110" s="1094"/>
      <c r="K110" s="291"/>
      <c r="L110" s="288">
        <v>6</v>
      </c>
      <c r="M110" s="422" t="s">
        <v>1031</v>
      </c>
      <c r="N110" s="289" t="s">
        <v>1041</v>
      </c>
      <c r="O110" s="634">
        <v>0.3</v>
      </c>
      <c r="P110" s="446"/>
      <c r="Q110" s="311">
        <f t="shared" ref="Q110:Q113" si="12">$P$109*O110</f>
        <v>929248.2</v>
      </c>
      <c r="R110" s="1106"/>
      <c r="S110" s="650"/>
      <c r="T110" s="555">
        <v>46142</v>
      </c>
      <c r="U110" s="539">
        <f t="shared" si="11"/>
        <v>733141.22407011385</v>
      </c>
      <c r="V110" s="1109"/>
      <c r="W110" s="612">
        <f>W109+14</f>
        <v>46122</v>
      </c>
      <c r="X110" s="1152"/>
      <c r="Y110" s="512"/>
      <c r="Z110" s="1094"/>
    </row>
    <row r="111" spans="1:26" ht="14.25" customHeight="1">
      <c r="B111" s="288"/>
      <c r="C111" s="401"/>
      <c r="D111" s="436"/>
      <c r="E111" s="386"/>
      <c r="F111" s="446"/>
      <c r="G111" s="311"/>
      <c r="H111" s="704"/>
      <c r="I111" s="1094"/>
      <c r="J111" s="1094"/>
      <c r="K111" s="291"/>
      <c r="L111" s="288">
        <v>6</v>
      </c>
      <c r="M111" s="422" t="s">
        <v>1031</v>
      </c>
      <c r="N111" s="289" t="s">
        <v>1042</v>
      </c>
      <c r="O111" s="634">
        <v>0.3</v>
      </c>
      <c r="P111" s="446"/>
      <c r="Q111" s="311">
        <f t="shared" si="12"/>
        <v>929248.2</v>
      </c>
      <c r="R111" s="1106"/>
      <c r="S111" s="650"/>
      <c r="T111" s="555">
        <v>46173</v>
      </c>
      <c r="U111" s="539">
        <f t="shared" si="11"/>
        <v>733141.22407011385</v>
      </c>
      <c r="V111" s="1109"/>
      <c r="W111" s="612">
        <f>W110+30</f>
        <v>46152</v>
      </c>
      <c r="X111" s="1152"/>
      <c r="Y111" s="512"/>
      <c r="Z111" s="1094"/>
    </row>
    <row r="112" spans="1:26" ht="14.25" customHeight="1">
      <c r="B112" s="288"/>
      <c r="C112" s="401"/>
      <c r="D112" s="436"/>
      <c r="E112" s="386"/>
      <c r="F112" s="446"/>
      <c r="G112" s="311"/>
      <c r="H112" s="704"/>
      <c r="I112" s="1094"/>
      <c r="J112" s="1094"/>
      <c r="K112" s="291"/>
      <c r="L112" s="288">
        <v>6</v>
      </c>
      <c r="M112" s="422" t="s">
        <v>1031</v>
      </c>
      <c r="N112" s="289" t="s">
        <v>1043</v>
      </c>
      <c r="O112" s="634">
        <v>0.1</v>
      </c>
      <c r="P112" s="446"/>
      <c r="Q112" s="311">
        <f t="shared" si="12"/>
        <v>309749.40000000002</v>
      </c>
      <c r="R112" s="1106"/>
      <c r="S112" s="650"/>
      <c r="T112" s="555">
        <v>46203</v>
      </c>
      <c r="U112" s="539">
        <f t="shared" si="11"/>
        <v>244380.4080233713</v>
      </c>
      <c r="V112" s="1109"/>
      <c r="W112" s="612">
        <f>W111+60</f>
        <v>46212</v>
      </c>
      <c r="X112" s="1152"/>
      <c r="Y112" s="512"/>
      <c r="Z112" s="1094"/>
    </row>
    <row r="113" spans="2:26" ht="14.25" customHeight="1">
      <c r="B113" s="288">
        <v>6</v>
      </c>
      <c r="C113" s="443"/>
      <c r="D113" s="289" t="s">
        <v>1044</v>
      </c>
      <c r="E113" s="391">
        <v>1</v>
      </c>
      <c r="F113" s="447">
        <v>200000</v>
      </c>
      <c r="G113" s="311">
        <v>200000</v>
      </c>
      <c r="H113" s="704">
        <v>45961</v>
      </c>
      <c r="I113" s="1094"/>
      <c r="J113" s="1094"/>
      <c r="K113" s="291"/>
      <c r="L113" s="288">
        <v>6</v>
      </c>
      <c r="M113" s="422" t="s">
        <v>1031</v>
      </c>
      <c r="N113" s="289" t="s">
        <v>1045</v>
      </c>
      <c r="O113" s="634">
        <v>0.1</v>
      </c>
      <c r="P113" s="447"/>
      <c r="Q113" s="311">
        <f t="shared" si="12"/>
        <v>309749.40000000002</v>
      </c>
      <c r="R113" s="1107"/>
      <c r="S113" s="650"/>
      <c r="T113" s="555">
        <v>46234</v>
      </c>
      <c r="U113" s="539">
        <f t="shared" si="11"/>
        <v>244380.4080233713</v>
      </c>
      <c r="V113" s="1109"/>
      <c r="W113" s="612">
        <f>W112+30</f>
        <v>46242</v>
      </c>
      <c r="X113" s="1152"/>
      <c r="Y113" s="512"/>
      <c r="Z113" s="1094"/>
    </row>
    <row r="114" spans="2:26" ht="14.25" customHeight="1">
      <c r="B114" s="288"/>
      <c r="C114" s="443"/>
      <c r="D114" s="289"/>
      <c r="E114" s="391"/>
      <c r="F114" s="447"/>
      <c r="G114" s="311"/>
      <c r="H114" s="704"/>
      <c r="I114" s="1094"/>
      <c r="J114" s="1094"/>
      <c r="K114" s="291"/>
      <c r="L114" s="288">
        <v>6</v>
      </c>
      <c r="M114" s="422" t="s">
        <v>1031</v>
      </c>
      <c r="N114" s="289"/>
      <c r="O114" s="634"/>
      <c r="P114" s="447"/>
      <c r="Q114" s="311"/>
      <c r="R114" s="886"/>
      <c r="S114" s="650"/>
      <c r="T114" s="555"/>
      <c r="U114" s="539">
        <f t="shared" si="11"/>
        <v>0</v>
      </c>
      <c r="V114" s="1109"/>
      <c r="W114" s="612"/>
      <c r="X114" s="1152"/>
      <c r="Y114" s="512"/>
      <c r="Z114" s="1094"/>
    </row>
    <row r="115" spans="2:26" ht="14.25" customHeight="1">
      <c r="B115" s="288"/>
      <c r="C115" s="443"/>
      <c r="D115" s="289"/>
      <c r="E115" s="391"/>
      <c r="F115" s="447"/>
      <c r="G115" s="311"/>
      <c r="H115" s="704"/>
      <c r="I115" s="1094"/>
      <c r="J115" s="1094"/>
      <c r="K115" s="291"/>
      <c r="L115" s="288">
        <v>6</v>
      </c>
      <c r="M115" s="422" t="s">
        <v>1031</v>
      </c>
      <c r="N115" s="289" t="s">
        <v>1046</v>
      </c>
      <c r="O115" s="634">
        <v>0.3</v>
      </c>
      <c r="P115" s="447">
        <v>767277</v>
      </c>
      <c r="Q115" s="311">
        <f>P115*O115</f>
        <v>230183.1</v>
      </c>
      <c r="R115" s="1122" t="s">
        <v>1047</v>
      </c>
      <c r="S115" s="650"/>
      <c r="T115" s="555">
        <v>46081</v>
      </c>
      <c r="U115" s="539">
        <f t="shared" si="11"/>
        <v>181605.64604187926</v>
      </c>
      <c r="V115" s="1109"/>
      <c r="W115" s="612">
        <v>46108</v>
      </c>
      <c r="X115" s="1152"/>
      <c r="Y115" s="512"/>
      <c r="Z115" s="1094"/>
    </row>
    <row r="116" spans="2:26" ht="14.25" customHeight="1">
      <c r="B116" s="288"/>
      <c r="C116" s="443"/>
      <c r="D116" s="289"/>
      <c r="E116" s="391"/>
      <c r="F116" s="447"/>
      <c r="G116" s="311"/>
      <c r="H116" s="704"/>
      <c r="I116" s="1094"/>
      <c r="J116" s="1094"/>
      <c r="K116" s="291"/>
      <c r="L116" s="288">
        <v>6</v>
      </c>
      <c r="M116" s="422" t="s">
        <v>1031</v>
      </c>
      <c r="N116" s="289" t="s">
        <v>1048</v>
      </c>
      <c r="O116" s="634">
        <v>0.7</v>
      </c>
      <c r="P116" s="447"/>
      <c r="Q116" s="311">
        <f>P115*O116</f>
        <v>537093.9</v>
      </c>
      <c r="R116" s="1107"/>
      <c r="S116" s="650"/>
      <c r="T116" s="555">
        <v>46265</v>
      </c>
      <c r="U116" s="539">
        <f t="shared" si="11"/>
        <v>423746.50743105164</v>
      </c>
      <c r="V116" s="1109"/>
      <c r="W116" s="612">
        <f>T116</f>
        <v>46265</v>
      </c>
      <c r="X116" s="1152"/>
      <c r="Y116" s="512"/>
      <c r="Z116" s="1094"/>
    </row>
    <row r="117" spans="2:26" ht="14.25" customHeight="1">
      <c r="B117" s="288"/>
      <c r="C117" s="443"/>
      <c r="D117" s="289"/>
      <c r="E117" s="391"/>
      <c r="F117" s="447"/>
      <c r="G117" s="311"/>
      <c r="H117" s="704"/>
      <c r="I117" s="1094"/>
      <c r="J117" s="1094"/>
      <c r="K117" s="291"/>
      <c r="L117" s="288">
        <v>6</v>
      </c>
      <c r="M117" s="422" t="s">
        <v>1031</v>
      </c>
      <c r="N117" s="289"/>
      <c r="O117" s="634"/>
      <c r="P117" s="447"/>
      <c r="Q117" s="311"/>
      <c r="R117" s="886"/>
      <c r="S117" s="650"/>
      <c r="T117" s="555"/>
      <c r="U117" s="539">
        <f t="shared" si="11"/>
        <v>0</v>
      </c>
      <c r="V117" s="1109"/>
      <c r="W117" s="612"/>
      <c r="X117" s="1152"/>
      <c r="Y117" s="512"/>
      <c r="Z117" s="1094"/>
    </row>
    <row r="118" spans="2:26" ht="14.25" customHeight="1">
      <c r="B118" s="288"/>
      <c r="C118" s="443"/>
      <c r="D118" s="289"/>
      <c r="E118" s="391"/>
      <c r="F118" s="447"/>
      <c r="G118" s="311"/>
      <c r="H118" s="704"/>
      <c r="I118" s="1094"/>
      <c r="J118" s="1094"/>
      <c r="K118" s="291"/>
      <c r="L118" s="288">
        <v>6</v>
      </c>
      <c r="M118" s="422" t="s">
        <v>1031</v>
      </c>
      <c r="N118" s="289" t="s">
        <v>1380</v>
      </c>
      <c r="O118" s="634"/>
      <c r="P118" s="447"/>
      <c r="Q118" s="311">
        <v>16000</v>
      </c>
      <c r="R118" s="886"/>
      <c r="S118" s="650"/>
      <c r="T118" s="555">
        <v>46112</v>
      </c>
      <c r="U118" s="539">
        <f t="shared" si="11"/>
        <v>12623.386932707344</v>
      </c>
      <c r="V118" s="1109"/>
      <c r="W118" s="612">
        <f>T118+30</f>
        <v>46142</v>
      </c>
      <c r="X118" s="1152"/>
      <c r="Y118" s="512"/>
      <c r="Z118" s="1094"/>
    </row>
    <row r="119" spans="2:26" ht="14.25" customHeight="1">
      <c r="B119" s="288"/>
      <c r="C119" s="443"/>
      <c r="D119" s="289"/>
      <c r="E119" s="391"/>
      <c r="F119" s="447"/>
      <c r="G119" s="311"/>
      <c r="H119" s="704"/>
      <c r="I119" s="1094"/>
      <c r="J119" s="1094"/>
      <c r="K119" s="291"/>
      <c r="L119" s="288">
        <v>6</v>
      </c>
      <c r="M119" s="422" t="s">
        <v>1031</v>
      </c>
      <c r="N119" s="289"/>
      <c r="O119" s="634"/>
      <c r="P119" s="447"/>
      <c r="Q119" s="311"/>
      <c r="R119" s="886"/>
      <c r="S119" s="650"/>
      <c r="T119" s="555"/>
      <c r="U119" s="539">
        <f t="shared" si="11"/>
        <v>0</v>
      </c>
      <c r="V119" s="1109"/>
      <c r="W119" s="612"/>
      <c r="X119" s="1152"/>
      <c r="Y119" s="512"/>
      <c r="Z119" s="1094"/>
    </row>
    <row r="120" spans="2:26" ht="14.25" customHeight="1">
      <c r="B120" s="288">
        <v>6</v>
      </c>
      <c r="C120" s="392"/>
      <c r="D120" s="289" t="s">
        <v>1049</v>
      </c>
      <c r="E120" s="391">
        <v>2</v>
      </c>
      <c r="F120" s="447">
        <v>3000000</v>
      </c>
      <c r="G120" s="311">
        <v>6000000</v>
      </c>
      <c r="H120" s="704">
        <v>45961</v>
      </c>
      <c r="I120" s="1094"/>
      <c r="J120" s="1094"/>
      <c r="K120" s="291"/>
      <c r="L120" s="288">
        <v>6</v>
      </c>
      <c r="M120" s="423" t="s">
        <v>1031</v>
      </c>
      <c r="N120" s="289"/>
      <c r="O120" s="578"/>
      <c r="P120" s="447"/>
      <c r="Q120" s="311"/>
      <c r="R120" s="886"/>
      <c r="S120" s="650"/>
      <c r="T120" s="555"/>
      <c r="U120" s="539">
        <f t="shared" si="11"/>
        <v>0</v>
      </c>
      <c r="V120" s="1109"/>
      <c r="W120" s="612"/>
      <c r="X120" s="1152"/>
      <c r="Y120" s="512"/>
      <c r="Z120" s="1094"/>
    </row>
    <row r="121" spans="2:26" ht="14.25" customHeight="1">
      <c r="B121" s="288">
        <v>6</v>
      </c>
      <c r="C121" s="392"/>
      <c r="D121" s="289" t="s">
        <v>1050</v>
      </c>
      <c r="E121" s="391">
        <v>5</v>
      </c>
      <c r="F121" s="447">
        <v>150000</v>
      </c>
      <c r="G121" s="311">
        <v>750000</v>
      </c>
      <c r="H121" s="704">
        <v>45961</v>
      </c>
      <c r="I121" s="1094"/>
      <c r="J121" s="1094"/>
      <c r="K121" s="291"/>
      <c r="L121" s="288">
        <v>6</v>
      </c>
      <c r="M121" s="423" t="s">
        <v>1031</v>
      </c>
      <c r="N121" s="289"/>
      <c r="O121" s="578"/>
      <c r="P121" s="447"/>
      <c r="Q121" s="311"/>
      <c r="R121" s="886"/>
      <c r="S121" s="650"/>
      <c r="T121" s="555" t="str">
        <f t="shared" si="9"/>
        <v/>
      </c>
      <c r="U121" s="539">
        <f t="shared" si="11"/>
        <v>0</v>
      </c>
      <c r="V121" s="1109"/>
      <c r="W121" s="612"/>
      <c r="X121" s="1152"/>
      <c r="Y121" s="512"/>
      <c r="Z121" s="1094"/>
    </row>
    <row r="122" spans="2:26" ht="14.25" customHeight="1">
      <c r="B122" s="288">
        <v>6</v>
      </c>
      <c r="C122" s="392"/>
      <c r="D122" s="289" t="s">
        <v>1051</v>
      </c>
      <c r="E122" s="391">
        <v>1000</v>
      </c>
      <c r="F122" s="447">
        <v>1619.3478260869565</v>
      </c>
      <c r="G122" s="311">
        <v>1619347.8260869565</v>
      </c>
      <c r="H122" s="704">
        <v>45961</v>
      </c>
      <c r="I122" s="1094"/>
      <c r="J122" s="1094"/>
      <c r="K122" s="291"/>
      <c r="L122" s="288">
        <v>6</v>
      </c>
      <c r="M122" s="423" t="s">
        <v>1031</v>
      </c>
      <c r="N122" s="289"/>
      <c r="O122" s="578"/>
      <c r="P122" s="447"/>
      <c r="Q122" s="311"/>
      <c r="R122" s="886"/>
      <c r="S122" s="650"/>
      <c r="T122" s="555" t="str">
        <f t="shared" si="9"/>
        <v/>
      </c>
      <c r="U122" s="539">
        <f t="shared" si="11"/>
        <v>0</v>
      </c>
      <c r="V122" s="1109"/>
      <c r="W122" s="612"/>
      <c r="X122" s="1152"/>
      <c r="Y122" s="512"/>
      <c r="Z122" s="1094"/>
    </row>
    <row r="123" spans="2:26" ht="14.25" customHeight="1">
      <c r="B123" s="288">
        <v>6</v>
      </c>
      <c r="C123" s="392"/>
      <c r="D123" s="289" t="s">
        <v>1052</v>
      </c>
      <c r="E123" s="391">
        <v>1</v>
      </c>
      <c r="F123" s="447">
        <v>18000</v>
      </c>
      <c r="G123" s="311">
        <v>18000</v>
      </c>
      <c r="H123" s="704">
        <v>45961</v>
      </c>
      <c r="I123" s="1094"/>
      <c r="J123" s="1094"/>
      <c r="K123" s="291"/>
      <c r="L123" s="288">
        <v>6</v>
      </c>
      <c r="M123" s="423" t="s">
        <v>1031</v>
      </c>
      <c r="N123" s="289" t="s">
        <v>1049</v>
      </c>
      <c r="O123" s="578">
        <v>2</v>
      </c>
      <c r="P123" s="447">
        <v>3000000</v>
      </c>
      <c r="Q123" s="311">
        <v>6000000</v>
      </c>
      <c r="R123" s="886"/>
      <c r="S123" s="650"/>
      <c r="T123" s="555">
        <f t="shared" si="9"/>
        <v>46173</v>
      </c>
      <c r="U123" s="539">
        <f t="shared" si="11"/>
        <v>4733770.0997652542</v>
      </c>
      <c r="V123" s="1109"/>
      <c r="W123" s="612">
        <v>46173</v>
      </c>
      <c r="X123" s="1152"/>
      <c r="Y123" s="512"/>
      <c r="Z123" s="1094"/>
    </row>
    <row r="124" spans="2:26" ht="14.25" customHeight="1">
      <c r="B124" s="288">
        <v>6</v>
      </c>
      <c r="C124" s="528"/>
      <c r="D124" s="325"/>
      <c r="E124" s="408"/>
      <c r="F124" s="454"/>
      <c r="G124" s="311"/>
      <c r="H124" s="704"/>
      <c r="I124" s="1094"/>
      <c r="J124" s="1094"/>
      <c r="K124" s="291"/>
      <c r="L124" s="288">
        <v>6</v>
      </c>
      <c r="M124" s="423" t="s">
        <v>1031</v>
      </c>
      <c r="N124" s="325"/>
      <c r="O124" s="579"/>
      <c r="P124" s="454"/>
      <c r="Q124" s="311"/>
      <c r="R124" s="892"/>
      <c r="S124" s="655"/>
      <c r="T124" s="558" t="str">
        <f t="shared" si="9"/>
        <v/>
      </c>
      <c r="U124" s="539">
        <f t="shared" si="11"/>
        <v>0</v>
      </c>
      <c r="V124" s="1109"/>
      <c r="W124" s="615"/>
      <c r="X124" s="1152"/>
      <c r="Y124" s="512"/>
      <c r="Z124" s="1094"/>
    </row>
    <row r="125" spans="2:26" ht="14.25" customHeight="1">
      <c r="B125" s="288">
        <v>6</v>
      </c>
      <c r="C125" s="528"/>
      <c r="D125" s="325"/>
      <c r="E125" s="408"/>
      <c r="F125" s="454"/>
      <c r="G125" s="311"/>
      <c r="H125" s="704"/>
      <c r="I125" s="1094"/>
      <c r="J125" s="1094"/>
      <c r="K125" s="291"/>
      <c r="L125" s="288">
        <v>6</v>
      </c>
      <c r="M125" s="423" t="s">
        <v>1031</v>
      </c>
      <c r="N125" s="325"/>
      <c r="O125" s="579"/>
      <c r="P125" s="454"/>
      <c r="Q125" s="311"/>
      <c r="R125" s="892"/>
      <c r="S125" s="655"/>
      <c r="T125" s="558" t="str">
        <f t="shared" si="9"/>
        <v/>
      </c>
      <c r="U125" s="539">
        <f t="shared" si="11"/>
        <v>0</v>
      </c>
      <c r="V125" s="1109"/>
      <c r="W125" s="615"/>
      <c r="X125" s="1152"/>
      <c r="Y125" s="512"/>
      <c r="Z125" s="1094"/>
    </row>
    <row r="126" spans="2:26" ht="14.25" customHeight="1">
      <c r="B126" s="288">
        <v>6</v>
      </c>
      <c r="C126" s="528"/>
      <c r="D126" s="325"/>
      <c r="E126" s="408"/>
      <c r="F126" s="454"/>
      <c r="G126" s="311"/>
      <c r="H126" s="704"/>
      <c r="I126" s="1094"/>
      <c r="J126" s="1094"/>
      <c r="K126" s="291"/>
      <c r="L126" s="288">
        <v>6</v>
      </c>
      <c r="M126" s="423" t="s">
        <v>1031</v>
      </c>
      <c r="N126" s="289" t="s">
        <v>1590</v>
      </c>
      <c r="O126" s="578">
        <v>3200</v>
      </c>
      <c r="P126" s="447">
        <v>2016</v>
      </c>
      <c r="Q126" s="311">
        <f>O126*P126</f>
        <v>6451200</v>
      </c>
      <c r="R126" s="892"/>
      <c r="S126" s="655"/>
      <c r="T126" s="558">
        <f t="shared" si="9"/>
        <v>46173</v>
      </c>
      <c r="U126" s="539">
        <f t="shared" si="11"/>
        <v>5089749.6112676021</v>
      </c>
      <c r="V126" s="1109"/>
      <c r="W126" s="615">
        <v>46173</v>
      </c>
      <c r="X126" s="1152"/>
      <c r="Y126" s="512"/>
      <c r="Z126" s="1094"/>
    </row>
    <row r="127" spans="2:26" ht="14.25" customHeight="1">
      <c r="B127" s="288">
        <v>6</v>
      </c>
      <c r="C127" s="528"/>
      <c r="D127" s="325"/>
      <c r="E127" s="408"/>
      <c r="F127" s="454"/>
      <c r="G127" s="311"/>
      <c r="H127" s="704"/>
      <c r="I127" s="1094"/>
      <c r="J127" s="1094"/>
      <c r="K127" s="291"/>
      <c r="L127" s="288">
        <v>6</v>
      </c>
      <c r="M127" s="423" t="s">
        <v>1031</v>
      </c>
      <c r="N127" s="325"/>
      <c r="O127" s="579"/>
      <c r="P127" s="454"/>
      <c r="Q127" s="311"/>
      <c r="R127" s="892"/>
      <c r="S127" s="655"/>
      <c r="T127" s="558" t="str">
        <f t="shared" si="9"/>
        <v/>
      </c>
      <c r="U127" s="539">
        <f t="shared" si="11"/>
        <v>0</v>
      </c>
      <c r="V127" s="1109"/>
      <c r="W127" s="615"/>
      <c r="X127" s="1152"/>
      <c r="Y127" s="512"/>
      <c r="Z127" s="1094"/>
    </row>
    <row r="128" spans="2:26" ht="14.25" customHeight="1">
      <c r="B128" s="288">
        <v>6</v>
      </c>
      <c r="C128" s="528"/>
      <c r="D128" s="325"/>
      <c r="E128" s="408"/>
      <c r="F128" s="454"/>
      <c r="G128" s="311"/>
      <c r="H128" s="704"/>
      <c r="I128" s="1094"/>
      <c r="J128" s="1094"/>
      <c r="K128" s="291"/>
      <c r="L128" s="288">
        <v>6</v>
      </c>
      <c r="M128" s="423" t="s">
        <v>1031</v>
      </c>
      <c r="N128" s="289"/>
      <c r="O128" s="578"/>
      <c r="P128" s="447"/>
      <c r="Q128" s="311"/>
      <c r="R128" s="892"/>
      <c r="S128" s="655"/>
      <c r="T128" s="558" t="str">
        <f t="shared" si="9"/>
        <v/>
      </c>
      <c r="U128" s="539">
        <f t="shared" si="11"/>
        <v>0</v>
      </c>
      <c r="V128" s="1109"/>
      <c r="W128" s="615"/>
      <c r="X128" s="1152"/>
      <c r="Y128" s="512"/>
      <c r="Z128" s="1094"/>
    </row>
    <row r="129" spans="1:26" ht="14.25" customHeight="1">
      <c r="B129" s="288">
        <v>6</v>
      </c>
      <c r="C129" s="528"/>
      <c r="D129" s="325"/>
      <c r="E129" s="408"/>
      <c r="F129" s="454"/>
      <c r="G129" s="311"/>
      <c r="H129" s="704"/>
      <c r="I129" s="1094"/>
      <c r="J129" s="1094"/>
      <c r="K129" s="291"/>
      <c r="L129" s="288">
        <v>6</v>
      </c>
      <c r="M129" s="423" t="s">
        <v>1031</v>
      </c>
      <c r="N129" s="289" t="s">
        <v>1052</v>
      </c>
      <c r="O129" s="578">
        <v>1</v>
      </c>
      <c r="P129" s="447">
        <v>18000</v>
      </c>
      <c r="Q129" s="311">
        <v>18000</v>
      </c>
      <c r="R129" s="892"/>
      <c r="S129" s="655"/>
      <c r="T129" s="558">
        <f t="shared" si="9"/>
        <v>46173</v>
      </c>
      <c r="U129" s="539">
        <f t="shared" si="11"/>
        <v>14201.310299295763</v>
      </c>
      <c r="V129" s="1109"/>
      <c r="W129" s="615">
        <v>46173</v>
      </c>
      <c r="X129" s="1152"/>
      <c r="Y129" s="512"/>
      <c r="Z129" s="1094"/>
    </row>
    <row r="130" spans="1:26" ht="14.25" customHeight="1">
      <c r="B130" s="288">
        <v>6</v>
      </c>
      <c r="C130" s="528"/>
      <c r="D130" s="325"/>
      <c r="E130" s="408"/>
      <c r="F130" s="454"/>
      <c r="G130" s="311"/>
      <c r="H130" s="704"/>
      <c r="I130" s="1094"/>
      <c r="J130" s="1094"/>
      <c r="K130" s="291"/>
      <c r="L130" s="288">
        <v>6</v>
      </c>
      <c r="M130" s="423" t="s">
        <v>1031</v>
      </c>
      <c r="N130" s="325"/>
      <c r="O130" s="579"/>
      <c r="P130" s="454"/>
      <c r="Q130" s="311"/>
      <c r="R130" s="892"/>
      <c r="S130" s="655"/>
      <c r="T130" s="558" t="str">
        <f t="shared" si="9"/>
        <v/>
      </c>
      <c r="U130" s="539">
        <f t="shared" si="11"/>
        <v>0</v>
      </c>
      <c r="V130" s="1109"/>
      <c r="W130" s="615"/>
      <c r="X130" s="1152"/>
      <c r="Y130" s="512"/>
      <c r="Z130" s="1094"/>
    </row>
    <row r="131" spans="1:26" ht="14.25" customHeight="1">
      <c r="B131" s="288">
        <v>6</v>
      </c>
      <c r="C131" s="528"/>
      <c r="D131" s="325"/>
      <c r="E131" s="408"/>
      <c r="F131" s="454"/>
      <c r="G131" s="311"/>
      <c r="H131" s="704"/>
      <c r="I131" s="1094"/>
      <c r="J131" s="1094"/>
      <c r="K131" s="291"/>
      <c r="L131" s="288">
        <v>6</v>
      </c>
      <c r="M131" s="423" t="s">
        <v>1031</v>
      </c>
      <c r="N131" s="289"/>
      <c r="O131" s="578"/>
      <c r="P131" s="447"/>
      <c r="Q131" s="311"/>
      <c r="R131" s="892"/>
      <c r="S131" s="655"/>
      <c r="T131" s="558" t="str">
        <f t="shared" si="9"/>
        <v/>
      </c>
      <c r="U131" s="539">
        <f t="shared" si="11"/>
        <v>0</v>
      </c>
      <c r="V131" s="1109"/>
      <c r="W131" s="615"/>
      <c r="X131" s="1152"/>
      <c r="Y131" s="512"/>
      <c r="Z131" s="1094"/>
    </row>
    <row r="132" spans="1:26" ht="14.25" customHeight="1">
      <c r="B132" s="288">
        <v>6</v>
      </c>
      <c r="C132" s="528"/>
      <c r="D132" s="325"/>
      <c r="E132" s="408"/>
      <c r="F132" s="454"/>
      <c r="G132" s="311"/>
      <c r="H132" s="704"/>
      <c r="I132" s="1094"/>
      <c r="J132" s="1094"/>
      <c r="K132" s="291"/>
      <c r="L132" s="288">
        <v>6</v>
      </c>
      <c r="M132" s="423" t="s">
        <v>1031</v>
      </c>
      <c r="N132" s="289" t="s">
        <v>1053</v>
      </c>
      <c r="O132" s="578">
        <v>2</v>
      </c>
      <c r="P132" s="447">
        <v>400000</v>
      </c>
      <c r="Q132" s="311">
        <f>O132*P132</f>
        <v>800000</v>
      </c>
      <c r="R132" s="892"/>
      <c r="S132" s="655"/>
      <c r="T132" s="558">
        <f t="shared" si="9"/>
        <v>46173</v>
      </c>
      <c r="U132" s="539">
        <f t="shared" si="11"/>
        <v>631169.34663536726</v>
      </c>
      <c r="V132" s="1109"/>
      <c r="W132" s="615">
        <v>46173</v>
      </c>
      <c r="X132" s="1152"/>
      <c r="Y132" s="512"/>
      <c r="Z132" s="1094"/>
    </row>
    <row r="133" spans="1:26" ht="14.25" customHeight="1">
      <c r="B133" s="288">
        <v>6</v>
      </c>
      <c r="C133" s="528"/>
      <c r="D133" s="325"/>
      <c r="E133" s="408"/>
      <c r="F133" s="454"/>
      <c r="G133" s="311"/>
      <c r="H133" s="704"/>
      <c r="I133" s="1094"/>
      <c r="J133" s="1094"/>
      <c r="K133" s="291"/>
      <c r="L133" s="288">
        <v>6</v>
      </c>
      <c r="M133" s="423" t="s">
        <v>1031</v>
      </c>
      <c r="N133" s="289"/>
      <c r="O133" s="578"/>
      <c r="P133" s="447"/>
      <c r="Q133" s="311"/>
      <c r="R133" s="892"/>
      <c r="S133" s="655"/>
      <c r="T133" s="558" t="str">
        <f t="shared" si="9"/>
        <v/>
      </c>
      <c r="U133" s="539">
        <f t="shared" si="11"/>
        <v>0</v>
      </c>
      <c r="V133" s="1109"/>
      <c r="W133" s="615"/>
      <c r="X133" s="1152"/>
      <c r="Y133" s="512"/>
      <c r="Z133" s="1094"/>
    </row>
    <row r="134" spans="1:26" ht="14.25" customHeight="1">
      <c r="B134" s="288">
        <v>6</v>
      </c>
      <c r="C134" s="528"/>
      <c r="D134" s="325"/>
      <c r="E134" s="408"/>
      <c r="F134" s="454"/>
      <c r="G134" s="311"/>
      <c r="H134" s="704"/>
      <c r="I134" s="1094"/>
      <c r="J134" s="1094"/>
      <c r="K134" s="291"/>
      <c r="L134" s="288">
        <v>6</v>
      </c>
      <c r="M134" s="423" t="s">
        <v>1031</v>
      </c>
      <c r="N134" s="289"/>
      <c r="O134" s="578"/>
      <c r="P134" s="447"/>
      <c r="Q134" s="311"/>
      <c r="R134" s="892"/>
      <c r="S134" s="655"/>
      <c r="T134" s="558" t="str">
        <f t="shared" si="9"/>
        <v/>
      </c>
      <c r="U134" s="539">
        <f t="shared" si="11"/>
        <v>0</v>
      </c>
      <c r="V134" s="1109"/>
      <c r="W134" s="615"/>
      <c r="X134" s="1152"/>
      <c r="Y134" s="512"/>
      <c r="Z134" s="1094"/>
    </row>
    <row r="135" spans="1:26" ht="14.25" customHeight="1">
      <c r="B135" s="288">
        <v>6</v>
      </c>
      <c r="C135" s="528"/>
      <c r="D135" s="325"/>
      <c r="E135" s="408"/>
      <c r="F135" s="454"/>
      <c r="G135" s="311"/>
      <c r="H135" s="704"/>
      <c r="I135" s="1094"/>
      <c r="J135" s="1094"/>
      <c r="K135" s="291"/>
      <c r="L135" s="288">
        <v>6</v>
      </c>
      <c r="M135" s="423" t="s">
        <v>1031</v>
      </c>
      <c r="N135" s="325"/>
      <c r="O135" s="579"/>
      <c r="P135" s="454"/>
      <c r="Q135" s="290"/>
      <c r="R135" s="892"/>
      <c r="S135" s="655"/>
      <c r="T135" s="558">
        <f t="shared" si="9"/>
        <v>46173</v>
      </c>
      <c r="U135" s="539">
        <f t="shared" si="11"/>
        <v>0</v>
      </c>
      <c r="V135" s="1109"/>
      <c r="W135" s="615">
        <v>46173</v>
      </c>
      <c r="X135" s="1152"/>
      <c r="Y135" s="512"/>
      <c r="Z135" s="1094"/>
    </row>
    <row r="136" spans="1:26" ht="14.25" customHeight="1">
      <c r="B136" s="288">
        <v>6</v>
      </c>
      <c r="C136" s="528"/>
      <c r="D136" s="325"/>
      <c r="E136" s="408"/>
      <c r="F136" s="454"/>
      <c r="G136" s="311"/>
      <c r="H136" s="704"/>
      <c r="I136" s="1094"/>
      <c r="J136" s="1094"/>
      <c r="K136" s="291"/>
      <c r="L136" s="288">
        <v>6</v>
      </c>
      <c r="M136" s="423" t="s">
        <v>1031</v>
      </c>
      <c r="N136" s="325"/>
      <c r="O136" s="408"/>
      <c r="P136" s="454"/>
      <c r="Q136" s="484"/>
      <c r="R136" s="892"/>
      <c r="S136" s="655"/>
      <c r="T136" s="558" t="str">
        <f t="shared" si="9"/>
        <v/>
      </c>
      <c r="U136" s="539">
        <f t="shared" si="11"/>
        <v>0</v>
      </c>
      <c r="V136" s="1109"/>
      <c r="W136" s="615"/>
      <c r="X136" s="1152"/>
      <c r="Y136" s="512"/>
      <c r="Z136" s="1094"/>
    </row>
    <row r="137" spans="1:26" ht="15" customHeight="1" thickBot="1">
      <c r="B137" s="292">
        <v>6</v>
      </c>
      <c r="C137" s="393"/>
      <c r="D137" s="294"/>
      <c r="E137" s="451"/>
      <c r="F137" s="448"/>
      <c r="G137" s="295"/>
      <c r="H137" s="703"/>
      <c r="I137" s="1095"/>
      <c r="J137" s="1095"/>
      <c r="K137" s="296"/>
      <c r="L137" s="292">
        <v>6</v>
      </c>
      <c r="M137" s="425" t="s">
        <v>1031</v>
      </c>
      <c r="N137" s="294"/>
      <c r="O137" s="451"/>
      <c r="P137" s="448"/>
      <c r="Q137" s="482"/>
      <c r="R137" s="887"/>
      <c r="S137" s="651"/>
      <c r="T137" s="556" t="str">
        <f t="shared" ref="T137:T215" si="13">IF(W137&gt;1,EOMONTH(W137,0),"")</f>
        <v/>
      </c>
      <c r="U137" s="540"/>
      <c r="V137" s="1110"/>
      <c r="W137" s="613"/>
      <c r="X137" s="1153"/>
      <c r="Y137" s="510"/>
      <c r="Z137" s="1095"/>
    </row>
    <row r="138" spans="1:26" ht="14.5" thickBot="1">
      <c r="A138" s="24"/>
      <c r="B138" s="280"/>
      <c r="C138" s="321"/>
      <c r="D138" s="298"/>
      <c r="E138" s="281"/>
      <c r="F138" s="449"/>
      <c r="G138" s="282"/>
      <c r="H138" s="700"/>
      <c r="I138" s="270"/>
      <c r="J138" s="270"/>
      <c r="K138" s="24"/>
      <c r="L138" s="280"/>
      <c r="M138" s="321"/>
      <c r="N138" s="298"/>
      <c r="O138" s="281"/>
      <c r="P138" s="449"/>
      <c r="Q138" s="479"/>
      <c r="R138" s="893"/>
      <c r="S138" s="656"/>
      <c r="T138" s="559" t="str">
        <f t="shared" si="13"/>
        <v/>
      </c>
      <c r="U138" s="545"/>
      <c r="V138" s="516"/>
      <c r="W138" s="616"/>
      <c r="X138" s="340"/>
      <c r="Y138" s="508"/>
      <c r="Z138" s="270"/>
    </row>
    <row r="139" spans="1:26" ht="14.25" customHeight="1">
      <c r="B139" s="372">
        <v>7</v>
      </c>
      <c r="C139" s="299" t="s">
        <v>1055</v>
      </c>
      <c r="D139" s="373"/>
      <c r="E139" s="455"/>
      <c r="F139" s="461"/>
      <c r="G139" s="374"/>
      <c r="H139" s="705"/>
      <c r="I139" s="1099">
        <f>SUM(G139:G146)</f>
        <v>0</v>
      </c>
      <c r="J139" s="1099">
        <v>0</v>
      </c>
      <c r="K139" s="275"/>
      <c r="L139" s="372">
        <v>7</v>
      </c>
      <c r="M139" s="299" t="s">
        <v>1056</v>
      </c>
      <c r="N139" s="635" t="s">
        <v>1057</v>
      </c>
      <c r="O139" s="636">
        <v>0.5</v>
      </c>
      <c r="P139" s="461"/>
      <c r="Q139" s="374">
        <f>150000*O139</f>
        <v>75000</v>
      </c>
      <c r="R139" s="894"/>
      <c r="S139" s="657"/>
      <c r="T139" s="560">
        <v>46265</v>
      </c>
      <c r="U139" s="640">
        <f t="shared" ref="U139:U146" si="14">(Q139/$X$139*$J$139)</f>
        <v>0</v>
      </c>
      <c r="V139" s="1123">
        <f>J139-SUM(U139:U146)</f>
        <v>0</v>
      </c>
      <c r="W139" s="617">
        <f>'Project Plan'!F140</f>
        <v>46237</v>
      </c>
      <c r="X139" s="1144">
        <f>SUM(Q139:Q146)</f>
        <v>650000</v>
      </c>
      <c r="Y139" s="511"/>
      <c r="Z139" s="1099">
        <f>I139-X139</f>
        <v>-650000</v>
      </c>
    </row>
    <row r="140" spans="1:26" ht="14.25" customHeight="1">
      <c r="B140" s="375">
        <v>7</v>
      </c>
      <c r="C140" s="376"/>
      <c r="D140" s="377"/>
      <c r="E140" s="399"/>
      <c r="F140" s="437"/>
      <c r="G140" s="378"/>
      <c r="H140" s="694"/>
      <c r="I140" s="1100"/>
      <c r="J140" s="1100"/>
      <c r="K140" s="278"/>
      <c r="L140" s="375">
        <v>7</v>
      </c>
      <c r="M140" s="376" t="s">
        <v>1056</v>
      </c>
      <c r="N140" s="376" t="s">
        <v>1058</v>
      </c>
      <c r="O140" s="583">
        <v>0.5</v>
      </c>
      <c r="P140" s="437"/>
      <c r="Q140" s="485">
        <f>150000*O140</f>
        <v>75000</v>
      </c>
      <c r="R140" s="882"/>
      <c r="S140" s="646"/>
      <c r="T140" s="551">
        <v>46265</v>
      </c>
      <c r="U140" s="535">
        <f t="shared" si="14"/>
        <v>0</v>
      </c>
      <c r="V140" s="1124"/>
      <c r="W140" s="608">
        <f>'Project Plan'!G140</f>
        <v>46259</v>
      </c>
      <c r="X140" s="1145"/>
      <c r="Y140" s="507"/>
      <c r="Z140" s="1100"/>
    </row>
    <row r="141" spans="1:26" ht="14.25" customHeight="1">
      <c r="B141" s="375">
        <v>7</v>
      </c>
      <c r="C141" s="376"/>
      <c r="D141" s="377"/>
      <c r="E141" s="399"/>
      <c r="F141" s="437"/>
      <c r="G141" s="378"/>
      <c r="H141" s="694"/>
      <c r="I141" s="1100"/>
      <c r="J141" s="1100"/>
      <c r="K141" s="278"/>
      <c r="L141" s="375">
        <v>7</v>
      </c>
      <c r="M141" s="376" t="s">
        <v>1056</v>
      </c>
      <c r="N141" s="376"/>
      <c r="O141" s="573"/>
      <c r="P141" s="437"/>
      <c r="Q141" s="485"/>
      <c r="R141" s="882"/>
      <c r="S141" s="646"/>
      <c r="T141" s="551" t="str">
        <f t="shared" si="13"/>
        <v/>
      </c>
      <c r="U141" s="535">
        <f t="shared" si="14"/>
        <v>0</v>
      </c>
      <c r="V141" s="1124"/>
      <c r="W141" s="608"/>
      <c r="X141" s="1145"/>
      <c r="Y141" s="507"/>
      <c r="Z141" s="1100"/>
    </row>
    <row r="142" spans="1:26" ht="14.25" customHeight="1">
      <c r="B142" s="375">
        <v>7</v>
      </c>
      <c r="C142" s="376"/>
      <c r="D142" s="377"/>
      <c r="E142" s="399"/>
      <c r="F142" s="437"/>
      <c r="G142" s="378"/>
      <c r="H142" s="694"/>
      <c r="I142" s="1100"/>
      <c r="J142" s="1100"/>
      <c r="K142" s="278"/>
      <c r="L142" s="375">
        <v>7</v>
      </c>
      <c r="M142" s="376" t="s">
        <v>1056</v>
      </c>
      <c r="N142" s="376" t="s">
        <v>1059</v>
      </c>
      <c r="O142" s="573"/>
      <c r="P142" s="437"/>
      <c r="Q142" s="485">
        <v>500000</v>
      </c>
      <c r="R142" s="882"/>
      <c r="S142" s="646"/>
      <c r="T142" s="551">
        <f t="shared" si="13"/>
        <v>46265</v>
      </c>
      <c r="U142" s="535">
        <f t="shared" si="14"/>
        <v>0</v>
      </c>
      <c r="V142" s="1124"/>
      <c r="W142" s="608">
        <f>W140</f>
        <v>46259</v>
      </c>
      <c r="X142" s="1145"/>
      <c r="Y142" s="507"/>
      <c r="Z142" s="1100"/>
    </row>
    <row r="143" spans="1:26" ht="14.25" customHeight="1">
      <c r="B143" s="375">
        <v>7</v>
      </c>
      <c r="C143" s="376"/>
      <c r="D143" s="377"/>
      <c r="E143" s="399"/>
      <c r="F143" s="437"/>
      <c r="G143" s="378"/>
      <c r="H143" s="694"/>
      <c r="I143" s="1100"/>
      <c r="J143" s="1100"/>
      <c r="K143" s="278"/>
      <c r="L143" s="375">
        <v>7</v>
      </c>
      <c r="M143" s="376" t="s">
        <v>1056</v>
      </c>
      <c r="N143" s="377"/>
      <c r="O143" s="399"/>
      <c r="P143" s="437"/>
      <c r="Q143" s="485"/>
      <c r="R143" s="882"/>
      <c r="S143" s="646"/>
      <c r="T143" s="551" t="str">
        <f t="shared" si="13"/>
        <v/>
      </c>
      <c r="U143" s="535">
        <f t="shared" si="14"/>
        <v>0</v>
      </c>
      <c r="V143" s="1124"/>
      <c r="W143" s="608"/>
      <c r="X143" s="1145"/>
      <c r="Y143" s="507"/>
      <c r="Z143" s="1100"/>
    </row>
    <row r="144" spans="1:26" ht="14.25" customHeight="1">
      <c r="B144" s="375">
        <v>7</v>
      </c>
      <c r="C144" s="376"/>
      <c r="D144" s="377"/>
      <c r="E144" s="399"/>
      <c r="F144" s="437"/>
      <c r="G144" s="378"/>
      <c r="H144" s="694"/>
      <c r="I144" s="1100"/>
      <c r="J144" s="1100"/>
      <c r="K144" s="278"/>
      <c r="L144" s="375">
        <v>7</v>
      </c>
      <c r="M144" s="376" t="s">
        <v>1056</v>
      </c>
      <c r="N144" s="377"/>
      <c r="O144" s="399"/>
      <c r="P144" s="437"/>
      <c r="Q144" s="485"/>
      <c r="R144" s="882"/>
      <c r="S144" s="646"/>
      <c r="T144" s="551" t="str">
        <f t="shared" si="13"/>
        <v/>
      </c>
      <c r="U144" s="535">
        <f t="shared" si="14"/>
        <v>0</v>
      </c>
      <c r="V144" s="1124"/>
      <c r="W144" s="608"/>
      <c r="X144" s="1145"/>
      <c r="Y144" s="507"/>
      <c r="Z144" s="1100"/>
    </row>
    <row r="145" spans="1:26" ht="14.25" customHeight="1">
      <c r="B145" s="375">
        <v>7</v>
      </c>
      <c r="C145" s="376"/>
      <c r="D145" s="377"/>
      <c r="E145" s="399"/>
      <c r="F145" s="437"/>
      <c r="G145" s="378"/>
      <c r="H145" s="694"/>
      <c r="I145" s="1100"/>
      <c r="J145" s="1100"/>
      <c r="K145" s="278"/>
      <c r="L145" s="375">
        <v>7</v>
      </c>
      <c r="M145" s="376" t="s">
        <v>1056</v>
      </c>
      <c r="N145" s="377"/>
      <c r="O145" s="399"/>
      <c r="P145" s="437"/>
      <c r="Q145" s="485"/>
      <c r="R145" s="882"/>
      <c r="S145" s="646"/>
      <c r="T145" s="551" t="str">
        <f t="shared" si="13"/>
        <v/>
      </c>
      <c r="U145" s="535">
        <f t="shared" si="14"/>
        <v>0</v>
      </c>
      <c r="V145" s="1124"/>
      <c r="W145" s="608"/>
      <c r="X145" s="1145"/>
      <c r="Y145" s="507"/>
      <c r="Z145" s="1100"/>
    </row>
    <row r="146" spans="1:26" ht="15" customHeight="1" thickBot="1">
      <c r="B146" s="306">
        <v>7</v>
      </c>
      <c r="C146" s="327"/>
      <c r="D146" s="319"/>
      <c r="E146" s="308"/>
      <c r="F146" s="453"/>
      <c r="G146" s="320"/>
      <c r="H146" s="695"/>
      <c r="I146" s="1101"/>
      <c r="J146" s="1101"/>
      <c r="K146" s="279"/>
      <c r="L146" s="306">
        <v>7</v>
      </c>
      <c r="M146" s="327" t="s">
        <v>1056</v>
      </c>
      <c r="N146" s="319"/>
      <c r="O146" s="308"/>
      <c r="P146" s="453"/>
      <c r="Q146" s="476"/>
      <c r="R146" s="889"/>
      <c r="S146" s="647"/>
      <c r="T146" s="552" t="str">
        <f t="shared" si="13"/>
        <v/>
      </c>
      <c r="U146" s="536">
        <f t="shared" si="14"/>
        <v>0</v>
      </c>
      <c r="V146" s="1125"/>
      <c r="W146" s="609"/>
      <c r="X146" s="1146"/>
      <c r="Y146" s="470"/>
      <c r="Z146" s="1101"/>
    </row>
    <row r="147" spans="1:26" ht="14.5" thickBot="1">
      <c r="A147" s="24"/>
      <c r="B147" s="280"/>
      <c r="C147" s="321"/>
      <c r="D147" s="298"/>
      <c r="E147" s="281"/>
      <c r="F147" s="449"/>
      <c r="G147" s="282"/>
      <c r="H147" s="700"/>
      <c r="I147" s="270"/>
      <c r="J147" s="270"/>
      <c r="K147" s="24"/>
      <c r="L147" s="280"/>
      <c r="M147" s="321"/>
      <c r="N147" s="298"/>
      <c r="O147" s="281"/>
      <c r="P147" s="449"/>
      <c r="Q147" s="479"/>
      <c r="R147" s="888"/>
      <c r="S147" s="652"/>
      <c r="T147" s="553" t="str">
        <f t="shared" si="13"/>
        <v/>
      </c>
      <c r="U147" s="541"/>
      <c r="V147" s="521"/>
      <c r="W147" s="610"/>
      <c r="X147" s="340"/>
      <c r="Y147" s="508"/>
      <c r="Z147" s="270"/>
    </row>
    <row r="148" spans="1:26" ht="14.25" customHeight="1">
      <c r="B148" s="322">
        <v>8</v>
      </c>
      <c r="C148" s="284" t="s">
        <v>1060</v>
      </c>
      <c r="D148" s="323" t="s">
        <v>718</v>
      </c>
      <c r="E148" s="456">
        <v>20</v>
      </c>
      <c r="F148" s="409">
        <v>12000</v>
      </c>
      <c r="G148" s="324">
        <f>E148*F148</f>
        <v>240000</v>
      </c>
      <c r="H148" s="706">
        <v>45736</v>
      </c>
      <c r="I148" s="1093">
        <f>SUM(G148:G178)</f>
        <v>14386935</v>
      </c>
      <c r="J148" s="1093">
        <f>253968.253968254+14435647.9591837</f>
        <v>14689616.213151954</v>
      </c>
      <c r="K148" s="287"/>
      <c r="L148" s="322">
        <v>8</v>
      </c>
      <c r="M148" s="418" t="s">
        <v>1061</v>
      </c>
      <c r="N148" s="323" t="s">
        <v>1062</v>
      </c>
      <c r="O148" s="637">
        <v>0.70909090909000005</v>
      </c>
      <c r="P148" s="409">
        <v>5500000</v>
      </c>
      <c r="Q148" s="324">
        <f>O148*P148</f>
        <v>3899999.9999950002</v>
      </c>
      <c r="R148" s="890"/>
      <c r="S148" s="649" t="s">
        <v>1063</v>
      </c>
      <c r="T148" s="554">
        <v>46081</v>
      </c>
      <c r="U148" s="538">
        <f t="shared" ref="U148:U178" si="15">(Q148/$X$148*$J$148)</f>
        <v>2904734.8887859792</v>
      </c>
      <c r="V148" s="1135">
        <f>J148-SUM(U148:U178)</f>
        <v>0</v>
      </c>
      <c r="W148" s="568">
        <v>45736</v>
      </c>
      <c r="X148" s="1151">
        <f>SUM(Q148:Q178)</f>
        <v>19722799.299995005</v>
      </c>
      <c r="Y148" s="509"/>
      <c r="Z148" s="1093">
        <f>I148-X148</f>
        <v>-5335864.2999950051</v>
      </c>
    </row>
    <row r="149" spans="1:26" ht="14.25" customHeight="1">
      <c r="B149" s="312">
        <v>8</v>
      </c>
      <c r="C149" s="313"/>
      <c r="D149" s="325" t="s">
        <v>1064</v>
      </c>
      <c r="E149" s="408">
        <v>1</v>
      </c>
      <c r="F149" s="454">
        <v>750000</v>
      </c>
      <c r="G149" s="314">
        <f>F149*E149</f>
        <v>750000</v>
      </c>
      <c r="H149" s="707">
        <v>45827</v>
      </c>
      <c r="I149" s="1094"/>
      <c r="J149" s="1094"/>
      <c r="K149" s="291"/>
      <c r="L149" s="312">
        <v>8</v>
      </c>
      <c r="M149" s="426" t="s">
        <v>1061</v>
      </c>
      <c r="N149" s="325" t="s">
        <v>1062</v>
      </c>
      <c r="O149" s="638">
        <v>0.29090909090999995</v>
      </c>
      <c r="P149" s="454"/>
      <c r="Q149" s="314">
        <v>1500000</v>
      </c>
      <c r="R149" s="886"/>
      <c r="S149" s="649" t="s">
        <v>1065</v>
      </c>
      <c r="T149" s="555">
        <v>46081</v>
      </c>
      <c r="U149" s="539">
        <f t="shared" si="15"/>
        <v>1117205.7264575781</v>
      </c>
      <c r="V149" s="1136"/>
      <c r="W149" s="569">
        <v>45827</v>
      </c>
      <c r="X149" s="1152"/>
      <c r="Y149" s="512"/>
      <c r="Z149" s="1094"/>
    </row>
    <row r="150" spans="1:26" ht="14.25" customHeight="1">
      <c r="B150" s="312">
        <v>8</v>
      </c>
      <c r="C150" s="313"/>
      <c r="D150" s="325" t="s">
        <v>1066</v>
      </c>
      <c r="E150" s="408">
        <v>1</v>
      </c>
      <c r="F150" s="454">
        <v>1684291</v>
      </c>
      <c r="G150" s="314">
        <f t="shared" ref="G150" si="16">F150*E150</f>
        <v>1684291</v>
      </c>
      <c r="H150" s="707">
        <v>45930</v>
      </c>
      <c r="I150" s="1094"/>
      <c r="J150" s="1094"/>
      <c r="K150" s="291"/>
      <c r="L150" s="312">
        <v>8</v>
      </c>
      <c r="M150" s="426" t="s">
        <v>1061</v>
      </c>
      <c r="N150" s="325"/>
      <c r="O150" s="638"/>
      <c r="P150" s="454"/>
      <c r="Q150" s="314"/>
      <c r="R150" s="886"/>
      <c r="S150" s="650"/>
      <c r="T150" s="555"/>
      <c r="U150" s="539">
        <f t="shared" si="15"/>
        <v>0</v>
      </c>
      <c r="V150" s="1136"/>
      <c r="W150" s="612"/>
      <c r="X150" s="1152"/>
      <c r="Y150" s="512"/>
      <c r="Z150" s="1094"/>
    </row>
    <row r="151" spans="1:26" ht="14.25" customHeight="1">
      <c r="B151" s="312"/>
      <c r="C151" s="313"/>
      <c r="D151" s="325" t="s">
        <v>1067</v>
      </c>
      <c r="E151" s="408">
        <v>1</v>
      </c>
      <c r="F151" s="454">
        <v>440000</v>
      </c>
      <c r="G151" s="314">
        <f>F151*E151</f>
        <v>440000</v>
      </c>
      <c r="H151" s="707">
        <v>45930</v>
      </c>
      <c r="I151" s="1094"/>
      <c r="J151" s="1094"/>
      <c r="K151" s="291"/>
      <c r="L151" s="312">
        <v>8</v>
      </c>
      <c r="M151" s="426" t="s">
        <v>1061</v>
      </c>
      <c r="N151" s="325" t="s">
        <v>1068</v>
      </c>
      <c r="O151" s="579">
        <v>4</v>
      </c>
      <c r="P151" s="454">
        <f>5493769.92/4</f>
        <v>1373442.48</v>
      </c>
      <c r="Q151" s="314">
        <f>$O$151*$P$151*30%</f>
        <v>1648130.976</v>
      </c>
      <c r="R151" s="1122" t="s">
        <v>1069</v>
      </c>
      <c r="S151" s="650" t="s">
        <v>1070</v>
      </c>
      <c r="T151" s="1016">
        <v>46081</v>
      </c>
      <c r="U151" s="539">
        <f t="shared" si="15"/>
        <v>1227534.2428928781</v>
      </c>
      <c r="V151" s="1136"/>
      <c r="W151" s="858">
        <v>46058</v>
      </c>
      <c r="X151" s="1152"/>
      <c r="Y151" s="512"/>
      <c r="Z151" s="1094"/>
    </row>
    <row r="152" spans="1:26" ht="14.25" customHeight="1">
      <c r="B152" s="312"/>
      <c r="C152" s="313"/>
      <c r="D152" s="325" t="s">
        <v>1071</v>
      </c>
      <c r="E152" s="408">
        <v>1</v>
      </c>
      <c r="F152" s="454">
        <v>5500000</v>
      </c>
      <c r="G152" s="314">
        <f>F152*E152</f>
        <v>5500000</v>
      </c>
      <c r="H152" s="707">
        <v>45930</v>
      </c>
      <c r="I152" s="1094"/>
      <c r="J152" s="1094"/>
      <c r="K152" s="291"/>
      <c r="L152" s="312">
        <v>8</v>
      </c>
      <c r="M152" s="426" t="s">
        <v>1061</v>
      </c>
      <c r="N152" s="325" t="s">
        <v>1072</v>
      </c>
      <c r="O152" s="579"/>
      <c r="P152" s="454"/>
      <c r="Q152" s="314">
        <f>$O$151*$P$151*20%</f>
        <v>1098753.9839999999</v>
      </c>
      <c r="R152" s="1106"/>
      <c r="S152" s="650"/>
      <c r="T152" s="555">
        <v>46142</v>
      </c>
      <c r="U152" s="539">
        <f t="shared" si="15"/>
        <v>818356.16192858538</v>
      </c>
      <c r="V152" s="1136"/>
      <c r="W152" s="612">
        <v>46142</v>
      </c>
      <c r="X152" s="1152"/>
      <c r="Y152" s="512"/>
      <c r="Z152" s="1094"/>
    </row>
    <row r="153" spans="1:26" ht="14.25" customHeight="1">
      <c r="B153" s="312"/>
      <c r="C153" s="313"/>
      <c r="D153" s="325"/>
      <c r="E153" s="408"/>
      <c r="F153" s="454"/>
      <c r="G153" s="314"/>
      <c r="H153" s="707">
        <v>45930</v>
      </c>
      <c r="I153" s="1094"/>
      <c r="J153" s="1094"/>
      <c r="K153" s="291"/>
      <c r="L153" s="312">
        <v>8</v>
      </c>
      <c r="M153" s="426" t="s">
        <v>1061</v>
      </c>
      <c r="N153" s="325" t="s">
        <v>1073</v>
      </c>
      <c r="O153" s="579"/>
      <c r="P153" s="454"/>
      <c r="Q153" s="314">
        <f>$O$151*$P$151*20%</f>
        <v>1098753.9839999999</v>
      </c>
      <c r="R153" s="1106"/>
      <c r="S153" s="650"/>
      <c r="T153" s="555">
        <v>46173</v>
      </c>
      <c r="U153" s="539">
        <f t="shared" si="15"/>
        <v>818356.16192858538</v>
      </c>
      <c r="V153" s="1136"/>
      <c r="W153" s="612">
        <v>46173</v>
      </c>
      <c r="X153" s="1152"/>
      <c r="Y153" s="512"/>
      <c r="Z153" s="1094"/>
    </row>
    <row r="154" spans="1:26" ht="14.25" customHeight="1">
      <c r="B154" s="312"/>
      <c r="C154" s="313"/>
      <c r="D154" s="325" t="s">
        <v>1054</v>
      </c>
      <c r="E154" s="408">
        <v>1</v>
      </c>
      <c r="F154" s="454">
        <v>4972644</v>
      </c>
      <c r="G154" s="314">
        <f>F154*E154</f>
        <v>4972644</v>
      </c>
      <c r="H154" s="707">
        <v>45930</v>
      </c>
      <c r="I154" s="1094"/>
      <c r="J154" s="1094"/>
      <c r="K154" s="291"/>
      <c r="L154" s="312">
        <v>8</v>
      </c>
      <c r="M154" s="426" t="s">
        <v>1061</v>
      </c>
      <c r="N154" s="325" t="s">
        <v>1074</v>
      </c>
      <c r="O154" s="579"/>
      <c r="P154" s="454"/>
      <c r="Q154" s="314">
        <f t="shared" ref="Q154" si="17">$O$151*$P$151*30%</f>
        <v>1648130.976</v>
      </c>
      <c r="R154" s="1107"/>
      <c r="S154" s="650"/>
      <c r="T154" s="555">
        <v>46173</v>
      </c>
      <c r="U154" s="539">
        <f t="shared" si="15"/>
        <v>1227534.2428928781</v>
      </c>
      <c r="V154" s="1136"/>
      <c r="W154" s="612">
        <f>T154+30</f>
        <v>46203</v>
      </c>
      <c r="X154" s="1152"/>
      <c r="Y154" s="512"/>
      <c r="Z154" s="1094"/>
    </row>
    <row r="155" spans="1:26" ht="14.25" customHeight="1">
      <c r="B155" s="312"/>
      <c r="C155" s="313"/>
      <c r="D155" s="325" t="s">
        <v>1053</v>
      </c>
      <c r="E155" s="408">
        <v>2</v>
      </c>
      <c r="F155" s="454">
        <v>400000</v>
      </c>
      <c r="G155" s="314">
        <f>F155*E155</f>
        <v>800000</v>
      </c>
      <c r="H155" s="707">
        <v>45930</v>
      </c>
      <c r="I155" s="1094"/>
      <c r="J155" s="1094"/>
      <c r="K155" s="291"/>
      <c r="L155" s="312">
        <v>8</v>
      </c>
      <c r="M155" s="426" t="s">
        <v>1061</v>
      </c>
      <c r="N155" s="325"/>
      <c r="O155" s="579"/>
      <c r="P155" s="454"/>
      <c r="Q155" s="314"/>
      <c r="R155" s="886"/>
      <c r="S155" s="650"/>
      <c r="T155" s="555" t="str">
        <f t="shared" si="13"/>
        <v/>
      </c>
      <c r="U155" s="539">
        <f t="shared" si="15"/>
        <v>0</v>
      </c>
      <c r="V155" s="1136"/>
      <c r="W155" s="612"/>
      <c r="X155" s="1152"/>
      <c r="Y155" s="512"/>
      <c r="Z155" s="1094"/>
    </row>
    <row r="156" spans="1:26" ht="14.25" customHeight="1">
      <c r="B156" s="312"/>
      <c r="C156" s="313"/>
      <c r="D156" s="325"/>
      <c r="E156" s="408"/>
      <c r="F156" s="454"/>
      <c r="G156" s="314"/>
      <c r="H156" s="707"/>
      <c r="I156" s="1094"/>
      <c r="J156" s="1094"/>
      <c r="K156" s="291"/>
      <c r="L156" s="312">
        <v>8</v>
      </c>
      <c r="M156" s="426" t="s">
        <v>1061</v>
      </c>
      <c r="N156" s="325" t="s">
        <v>1361</v>
      </c>
      <c r="O156" s="638">
        <v>0.7</v>
      </c>
      <c r="P156" s="454">
        <v>370205.5</v>
      </c>
      <c r="Q156" s="314">
        <f>O156*$P$156</f>
        <v>259143.84999999998</v>
      </c>
      <c r="R156" s="1122" t="s">
        <v>1080</v>
      </c>
      <c r="S156" s="650" t="s">
        <v>1359</v>
      </c>
      <c r="T156" s="1016">
        <v>46081</v>
      </c>
      <c r="U156" s="539">
        <f t="shared" si="15"/>
        <v>193011.32879750908</v>
      </c>
      <c r="V156" s="1136"/>
      <c r="W156" s="858">
        <v>46079</v>
      </c>
      <c r="X156" s="1152"/>
      <c r="Y156" s="512"/>
      <c r="Z156" s="1094"/>
    </row>
    <row r="157" spans="1:26" ht="14.25" customHeight="1">
      <c r="B157" s="312"/>
      <c r="C157" s="313"/>
      <c r="D157" s="325"/>
      <c r="E157" s="408"/>
      <c r="F157" s="454"/>
      <c r="G157" s="314"/>
      <c r="H157" s="707"/>
      <c r="I157" s="1094"/>
      <c r="J157" s="1094"/>
      <c r="K157" s="291"/>
      <c r="L157" s="312">
        <v>8</v>
      </c>
      <c r="M157" s="426" t="s">
        <v>1061</v>
      </c>
      <c r="N157" s="325" t="s">
        <v>1081</v>
      </c>
      <c r="O157" s="638">
        <v>0.3</v>
      </c>
      <c r="P157" s="454"/>
      <c r="Q157" s="314">
        <f>O157*$P$156</f>
        <v>111061.65</v>
      </c>
      <c r="R157" s="1107"/>
      <c r="S157" s="650"/>
      <c r="T157" s="555">
        <v>46112</v>
      </c>
      <c r="U157" s="539">
        <f t="shared" si="15"/>
        <v>82719.140913218172</v>
      </c>
      <c r="V157" s="1136"/>
      <c r="W157" s="612">
        <f>'Project Plan'!G124</f>
        <v>46121</v>
      </c>
      <c r="X157" s="1152"/>
      <c r="Y157" s="512"/>
      <c r="Z157" s="1094"/>
    </row>
    <row r="158" spans="1:26" ht="14.25" customHeight="1">
      <c r="B158" s="312"/>
      <c r="C158" s="313"/>
      <c r="D158" s="325"/>
      <c r="E158" s="408"/>
      <c r="F158" s="454"/>
      <c r="G158" s="314"/>
      <c r="H158" s="707"/>
      <c r="I158" s="1094"/>
      <c r="J158" s="1094"/>
      <c r="K158" s="291"/>
      <c r="L158" s="312">
        <v>8</v>
      </c>
      <c r="M158" s="426" t="s">
        <v>1061</v>
      </c>
      <c r="N158" s="325"/>
      <c r="O158" s="579"/>
      <c r="P158" s="454"/>
      <c r="Q158" s="314"/>
      <c r="R158" s="886"/>
      <c r="S158" s="650"/>
      <c r="T158" s="555" t="str">
        <f t="shared" si="13"/>
        <v/>
      </c>
      <c r="U158" s="539">
        <f t="shared" si="15"/>
        <v>0</v>
      </c>
      <c r="V158" s="1136"/>
      <c r="W158" s="612"/>
      <c r="X158" s="1152"/>
      <c r="Y158" s="512"/>
      <c r="Z158" s="1094"/>
    </row>
    <row r="159" spans="1:26" ht="14.25" customHeight="1">
      <c r="B159" s="312"/>
      <c r="C159" s="313"/>
      <c r="D159" s="325"/>
      <c r="E159" s="408"/>
      <c r="F159" s="454"/>
      <c r="G159" s="314"/>
      <c r="H159" s="707"/>
      <c r="I159" s="1094"/>
      <c r="J159" s="1094"/>
      <c r="K159" s="291"/>
      <c r="L159" s="312">
        <v>8</v>
      </c>
      <c r="M159" s="426" t="s">
        <v>1061</v>
      </c>
      <c r="N159" s="325" t="s">
        <v>1078</v>
      </c>
      <c r="O159" s="638">
        <v>1</v>
      </c>
      <c r="P159" s="454">
        <v>1967547.34</v>
      </c>
      <c r="Q159" s="314">
        <f>P159*O159</f>
        <v>1967547.34</v>
      </c>
      <c r="R159" s="886" t="s">
        <v>1079</v>
      </c>
      <c r="S159" s="650"/>
      <c r="T159" s="555">
        <v>46111</v>
      </c>
      <c r="U159" s="539">
        <f t="shared" si="15"/>
        <v>1465436.7702162501</v>
      </c>
      <c r="V159" s="1136"/>
      <c r="W159" s="612">
        <f>'Project Plan'!G116</f>
        <v>46104</v>
      </c>
      <c r="X159" s="1152"/>
      <c r="Y159" s="512"/>
      <c r="Z159" s="1094"/>
    </row>
    <row r="160" spans="1:26" ht="14.25" customHeight="1">
      <c r="B160" s="312"/>
      <c r="C160" s="313"/>
      <c r="D160" s="325"/>
      <c r="E160" s="408"/>
      <c r="F160" s="454"/>
      <c r="G160" s="314"/>
      <c r="H160" s="707"/>
      <c r="I160" s="1094"/>
      <c r="J160" s="1094"/>
      <c r="K160" s="291"/>
      <c r="L160" s="312">
        <v>8</v>
      </c>
      <c r="M160" s="426" t="s">
        <v>1061</v>
      </c>
      <c r="N160" s="325"/>
      <c r="O160" s="638"/>
      <c r="P160" s="454"/>
      <c r="Q160" s="314"/>
      <c r="R160" s="886"/>
      <c r="S160" s="650"/>
      <c r="T160" s="555"/>
      <c r="U160" s="539">
        <f t="shared" si="15"/>
        <v>0</v>
      </c>
      <c r="V160" s="1136"/>
      <c r="W160" s="612"/>
      <c r="X160" s="1152"/>
      <c r="Y160" s="512"/>
      <c r="Z160" s="1094"/>
    </row>
    <row r="161" spans="2:26" ht="14.25" customHeight="1">
      <c r="B161" s="312"/>
      <c r="C161" s="313"/>
      <c r="D161" s="325"/>
      <c r="E161" s="408"/>
      <c r="F161" s="454"/>
      <c r="G161" s="314"/>
      <c r="H161" s="707"/>
      <c r="I161" s="1094"/>
      <c r="J161" s="1094"/>
      <c r="K161" s="291"/>
      <c r="L161" s="312">
        <v>8</v>
      </c>
      <c r="M161" s="426" t="s">
        <v>1061</v>
      </c>
      <c r="N161" s="325" t="s">
        <v>1075</v>
      </c>
      <c r="O161" s="638">
        <v>0.5</v>
      </c>
      <c r="P161" s="454">
        <v>318220.94</v>
      </c>
      <c r="Q161" s="314">
        <f>O161*$P$161</f>
        <v>159110.47</v>
      </c>
      <c r="R161" s="1122" t="s">
        <v>1076</v>
      </c>
      <c r="S161" s="650"/>
      <c r="T161" s="555">
        <v>46081</v>
      </c>
      <c r="U161" s="539">
        <f t="shared" si="15"/>
        <v>118506.08548223777</v>
      </c>
      <c r="V161" s="1136"/>
      <c r="W161" s="612">
        <v>46086</v>
      </c>
      <c r="X161" s="1152"/>
      <c r="Y161" s="512"/>
      <c r="Z161" s="1094"/>
    </row>
    <row r="162" spans="2:26" ht="14.25" customHeight="1">
      <c r="B162" s="312"/>
      <c r="C162" s="313"/>
      <c r="D162" s="325"/>
      <c r="E162" s="408"/>
      <c r="F162" s="454"/>
      <c r="G162" s="314"/>
      <c r="H162" s="707"/>
      <c r="I162" s="1094"/>
      <c r="J162" s="1094"/>
      <c r="K162" s="291"/>
      <c r="L162" s="312">
        <v>8</v>
      </c>
      <c r="M162" s="426" t="s">
        <v>1061</v>
      </c>
      <c r="N162" s="325" t="s">
        <v>1077</v>
      </c>
      <c r="O162" s="638">
        <v>0.5</v>
      </c>
      <c r="P162" s="454"/>
      <c r="Q162" s="314">
        <f>O162*$P$161</f>
        <v>159110.47</v>
      </c>
      <c r="R162" s="1107"/>
      <c r="S162" s="650"/>
      <c r="T162" s="555">
        <v>46173</v>
      </c>
      <c r="U162" s="539">
        <f t="shared" si="15"/>
        <v>118506.08548223777</v>
      </c>
      <c r="V162" s="1136"/>
      <c r="W162" s="612">
        <f>'Project Plan'!G122</f>
        <v>46153</v>
      </c>
      <c r="X162" s="1152"/>
      <c r="Y162" s="512"/>
      <c r="Z162" s="1094"/>
    </row>
    <row r="163" spans="2:26" ht="14.25" customHeight="1">
      <c r="B163" s="312"/>
      <c r="C163" s="313"/>
      <c r="D163" s="325"/>
      <c r="E163" s="408"/>
      <c r="F163" s="454"/>
      <c r="G163" s="314"/>
      <c r="H163" s="707"/>
      <c r="I163" s="1094"/>
      <c r="J163" s="1094"/>
      <c r="K163" s="291"/>
      <c r="L163" s="312">
        <v>8</v>
      </c>
      <c r="M163" s="426" t="s">
        <v>1061</v>
      </c>
      <c r="N163" s="325"/>
      <c r="O163" s="579"/>
      <c r="P163" s="454"/>
      <c r="Q163" s="314"/>
      <c r="R163" s="886"/>
      <c r="S163" s="650"/>
      <c r="T163" s="555"/>
      <c r="U163" s="539">
        <f t="shared" si="15"/>
        <v>0</v>
      </c>
      <c r="V163" s="1136"/>
      <c r="W163" s="612"/>
      <c r="X163" s="1152"/>
      <c r="Y163" s="512"/>
      <c r="Z163" s="1094"/>
    </row>
    <row r="164" spans="2:26" ht="14.25" customHeight="1">
      <c r="B164" s="312"/>
      <c r="C164" s="313"/>
      <c r="D164" s="325"/>
      <c r="E164" s="408"/>
      <c r="F164" s="454"/>
      <c r="G164" s="314"/>
      <c r="H164" s="707"/>
      <c r="I164" s="1094"/>
      <c r="J164" s="1094"/>
      <c r="K164" s="291"/>
      <c r="L164" s="312">
        <v>8</v>
      </c>
      <c r="M164" s="426" t="s">
        <v>1061</v>
      </c>
      <c r="N164" s="325" t="s">
        <v>1378</v>
      </c>
      <c r="O164" s="638">
        <v>0.5</v>
      </c>
      <c r="P164" s="454">
        <v>1700000</v>
      </c>
      <c r="Q164" s="314">
        <f>O164*$P$164</f>
        <v>850000</v>
      </c>
      <c r="R164" s="886"/>
      <c r="S164" s="650"/>
      <c r="T164" s="555">
        <f t="shared" si="13"/>
        <v>46112</v>
      </c>
      <c r="U164" s="539">
        <f t="shared" si="15"/>
        <v>633083.24499262753</v>
      </c>
      <c r="V164" s="1136"/>
      <c r="W164" s="612">
        <f>'Project Plan'!F120</f>
        <v>46111</v>
      </c>
      <c r="X164" s="1152"/>
      <c r="Y164" s="512"/>
      <c r="Z164" s="1094"/>
    </row>
    <row r="165" spans="2:26" ht="14.25" customHeight="1">
      <c r="B165" s="312"/>
      <c r="C165" s="313"/>
      <c r="D165" s="325"/>
      <c r="E165" s="408"/>
      <c r="F165" s="454"/>
      <c r="G165" s="314"/>
      <c r="H165" s="707"/>
      <c r="I165" s="1094"/>
      <c r="J165" s="1094"/>
      <c r="K165" s="291"/>
      <c r="L165" s="312">
        <v>8</v>
      </c>
      <c r="M165" s="426" t="s">
        <v>1061</v>
      </c>
      <c r="N165" s="325" t="s">
        <v>1379</v>
      </c>
      <c r="O165" s="638">
        <v>0.5</v>
      </c>
      <c r="P165" s="454"/>
      <c r="Q165" s="314">
        <f>O165*$P$164</f>
        <v>850000</v>
      </c>
      <c r="R165" s="886"/>
      <c r="S165" s="650"/>
      <c r="T165" s="555">
        <f t="shared" si="13"/>
        <v>46234</v>
      </c>
      <c r="U165" s="539">
        <f t="shared" si="15"/>
        <v>633083.24499262753</v>
      </c>
      <c r="V165" s="1136"/>
      <c r="W165" s="612">
        <f>'Project Plan'!G127</f>
        <v>46206</v>
      </c>
      <c r="X165" s="1152"/>
      <c r="Y165" s="512"/>
      <c r="Z165" s="1094"/>
    </row>
    <row r="166" spans="2:26" ht="14.25" customHeight="1">
      <c r="B166" s="312"/>
      <c r="C166" s="313"/>
      <c r="D166" s="325"/>
      <c r="E166" s="408"/>
      <c r="F166" s="454"/>
      <c r="G166" s="314"/>
      <c r="H166" s="707"/>
      <c r="I166" s="1094"/>
      <c r="J166" s="1094"/>
      <c r="K166" s="291"/>
      <c r="L166" s="312">
        <v>8</v>
      </c>
      <c r="M166" s="426" t="s">
        <v>1061</v>
      </c>
      <c r="N166" s="325"/>
      <c r="O166" s="579"/>
      <c r="P166" s="454"/>
      <c r="Q166" s="290"/>
      <c r="R166" s="892"/>
      <c r="S166" s="655"/>
      <c r="T166" s="558"/>
      <c r="U166" s="544">
        <f t="shared" si="15"/>
        <v>0</v>
      </c>
      <c r="V166" s="1136"/>
      <c r="W166" s="615"/>
      <c r="X166" s="1152"/>
      <c r="Y166" s="512"/>
      <c r="Z166" s="1094"/>
    </row>
    <row r="167" spans="2:26" ht="14.25" customHeight="1">
      <c r="B167" s="312"/>
      <c r="C167" s="313"/>
      <c r="D167" s="325"/>
      <c r="E167" s="408"/>
      <c r="F167" s="454"/>
      <c r="G167" s="314"/>
      <c r="H167" s="707"/>
      <c r="I167" s="1094"/>
      <c r="J167" s="1094"/>
      <c r="K167" s="291"/>
      <c r="L167" s="312">
        <v>8</v>
      </c>
      <c r="M167" s="426" t="s">
        <v>1061</v>
      </c>
      <c r="N167" s="325" t="s">
        <v>718</v>
      </c>
      <c r="O167" s="579">
        <v>20</v>
      </c>
      <c r="P167" s="454">
        <v>12000</v>
      </c>
      <c r="Q167" s="290">
        <v>240000</v>
      </c>
      <c r="R167" s="892"/>
      <c r="S167" s="655"/>
      <c r="T167" s="558">
        <v>46142</v>
      </c>
      <c r="U167" s="544">
        <f t="shared" si="15"/>
        <v>178752.91623321248</v>
      </c>
      <c r="V167" s="1136"/>
      <c r="W167" s="615">
        <f>T167+30</f>
        <v>46172</v>
      </c>
      <c r="X167" s="1152"/>
      <c r="Y167" s="512"/>
      <c r="Z167" s="1094"/>
    </row>
    <row r="168" spans="2:26" ht="14.25" customHeight="1">
      <c r="B168" s="312"/>
      <c r="C168" s="313"/>
      <c r="D168" s="325"/>
      <c r="E168" s="408"/>
      <c r="F168" s="454"/>
      <c r="G168" s="314"/>
      <c r="H168" s="707"/>
      <c r="I168" s="1094"/>
      <c r="J168" s="1094"/>
      <c r="K168" s="291"/>
      <c r="L168" s="312">
        <v>8</v>
      </c>
      <c r="M168" s="426" t="s">
        <v>1061</v>
      </c>
      <c r="N168" s="325"/>
      <c r="O168" s="579"/>
      <c r="P168" s="454"/>
      <c r="Q168" s="290"/>
      <c r="R168" s="892"/>
      <c r="S168" s="655"/>
      <c r="T168" s="558"/>
      <c r="U168" s="544">
        <f t="shared" si="15"/>
        <v>0</v>
      </c>
      <c r="V168" s="1136"/>
      <c r="W168" s="615"/>
      <c r="X168" s="1152"/>
      <c r="Y168" s="512"/>
      <c r="Z168" s="1094"/>
    </row>
    <row r="169" spans="2:26" ht="14.25" customHeight="1">
      <c r="B169" s="312"/>
      <c r="C169" s="313"/>
      <c r="D169" s="325"/>
      <c r="E169" s="408"/>
      <c r="F169" s="454"/>
      <c r="G169" s="314"/>
      <c r="H169" s="707"/>
      <c r="I169" s="1094"/>
      <c r="J169" s="1094"/>
      <c r="K169" s="291"/>
      <c r="L169" s="312">
        <v>8</v>
      </c>
      <c r="M169" s="426" t="s">
        <v>1061</v>
      </c>
      <c r="N169" s="325" t="s">
        <v>1083</v>
      </c>
      <c r="O169" s="638">
        <v>0.5</v>
      </c>
      <c r="P169" s="454">
        <v>701966.6</v>
      </c>
      <c r="Q169" s="314">
        <f>P169*O169</f>
        <v>350983.3</v>
      </c>
      <c r="R169" s="892"/>
      <c r="S169" s="655"/>
      <c r="T169" s="558">
        <v>46142</v>
      </c>
      <c r="U169" s="544">
        <f t="shared" si="15"/>
        <v>261413.70176731871</v>
      </c>
      <c r="V169" s="1136"/>
      <c r="W169" s="615">
        <f>T169-14</f>
        <v>46128</v>
      </c>
      <c r="X169" s="1152"/>
      <c r="Y169" s="512"/>
      <c r="Z169" s="1094"/>
    </row>
    <row r="170" spans="2:26" ht="14.25" customHeight="1">
      <c r="B170" s="312"/>
      <c r="C170" s="313"/>
      <c r="D170" s="325"/>
      <c r="E170" s="408"/>
      <c r="F170" s="454"/>
      <c r="G170" s="314"/>
      <c r="H170" s="707"/>
      <c r="I170" s="1094"/>
      <c r="J170" s="1094"/>
      <c r="K170" s="291"/>
      <c r="L170" s="312">
        <v>8</v>
      </c>
      <c r="M170" s="426" t="s">
        <v>1061</v>
      </c>
      <c r="N170" s="325" t="s">
        <v>1084</v>
      </c>
      <c r="O170" s="638">
        <v>0.5</v>
      </c>
      <c r="P170" s="454"/>
      <c r="Q170" s="314">
        <f>P169*O170</f>
        <v>350983.3</v>
      </c>
      <c r="R170" s="892"/>
      <c r="S170" s="655"/>
      <c r="T170" s="558">
        <v>46142</v>
      </c>
      <c r="U170" s="544">
        <f t="shared" si="15"/>
        <v>261413.70176731871</v>
      </c>
      <c r="V170" s="1136"/>
      <c r="W170" s="615">
        <f>T170</f>
        <v>46142</v>
      </c>
      <c r="X170" s="1152"/>
      <c r="Y170" s="512"/>
      <c r="Z170" s="1094"/>
    </row>
    <row r="171" spans="2:26" ht="14.25" customHeight="1">
      <c r="B171" s="312"/>
      <c r="C171" s="313"/>
      <c r="D171" s="325"/>
      <c r="E171" s="408"/>
      <c r="F171" s="454"/>
      <c r="G171" s="314"/>
      <c r="H171" s="707"/>
      <c r="I171" s="1094"/>
      <c r="J171" s="1094"/>
      <c r="K171" s="291"/>
      <c r="L171" s="312">
        <v>8</v>
      </c>
      <c r="M171" s="426" t="s">
        <v>1061</v>
      </c>
      <c r="N171" s="325"/>
      <c r="O171" s="579"/>
      <c r="P171" s="454"/>
      <c r="Q171" s="290"/>
      <c r="R171" s="892"/>
      <c r="S171" s="655"/>
      <c r="T171" s="558"/>
      <c r="U171" s="544">
        <f t="shared" si="15"/>
        <v>0</v>
      </c>
      <c r="V171" s="1136"/>
      <c r="W171" s="615"/>
      <c r="X171" s="1152"/>
      <c r="Y171" s="512"/>
      <c r="Z171" s="1094"/>
    </row>
    <row r="172" spans="2:26" ht="14.25" customHeight="1">
      <c r="B172" s="312"/>
      <c r="C172" s="313"/>
      <c r="D172" s="325"/>
      <c r="E172" s="408"/>
      <c r="F172" s="454"/>
      <c r="G172" s="314"/>
      <c r="H172" s="707"/>
      <c r="I172" s="1094"/>
      <c r="J172" s="1094"/>
      <c r="K172" s="291"/>
      <c r="L172" s="312">
        <v>8</v>
      </c>
      <c r="M172" s="426" t="s">
        <v>1061</v>
      </c>
      <c r="N172" s="325" t="s">
        <v>1362</v>
      </c>
      <c r="O172" s="638">
        <v>0.6</v>
      </c>
      <c r="P172" s="454">
        <v>2781089</v>
      </c>
      <c r="Q172" s="314">
        <f>O172*$P$172</f>
        <v>1668653.4</v>
      </c>
      <c r="R172" s="886"/>
      <c r="S172" s="650"/>
      <c r="T172" s="555">
        <v>46081</v>
      </c>
      <c r="U172" s="544">
        <f t="shared" si="15"/>
        <v>1242819.4226352717</v>
      </c>
      <c r="V172" s="1136"/>
      <c r="W172" s="615">
        <f>T172+7</f>
        <v>46088</v>
      </c>
      <c r="X172" s="1152"/>
      <c r="Y172" s="512"/>
      <c r="Z172" s="1094"/>
    </row>
    <row r="173" spans="2:26" ht="14.25" customHeight="1">
      <c r="B173" s="312"/>
      <c r="C173" s="313"/>
      <c r="D173" s="325"/>
      <c r="E173" s="408"/>
      <c r="F173" s="454"/>
      <c r="G173" s="314"/>
      <c r="H173" s="707"/>
      <c r="I173" s="1094"/>
      <c r="J173" s="1094"/>
      <c r="K173" s="291"/>
      <c r="L173" s="312">
        <v>8</v>
      </c>
      <c r="M173" s="426" t="s">
        <v>1061</v>
      </c>
      <c r="N173" s="325" t="s">
        <v>1082</v>
      </c>
      <c r="O173" s="638">
        <v>0.4</v>
      </c>
      <c r="P173" s="454"/>
      <c r="Q173" s="314">
        <f>O173*$P$172</f>
        <v>1112435.6000000001</v>
      </c>
      <c r="R173" s="886"/>
      <c r="S173" s="650"/>
      <c r="T173" s="555">
        <v>46142</v>
      </c>
      <c r="U173" s="544">
        <f t="shared" si="15"/>
        <v>828546.28175684786</v>
      </c>
      <c r="V173" s="1136"/>
      <c r="W173" s="615">
        <f>T173</f>
        <v>46142</v>
      </c>
      <c r="X173" s="1152"/>
      <c r="Y173" s="512"/>
      <c r="Z173" s="1094"/>
    </row>
    <row r="174" spans="2:26" ht="14.25" customHeight="1">
      <c r="B174" s="312"/>
      <c r="C174" s="313"/>
      <c r="D174" s="325"/>
      <c r="E174" s="408"/>
      <c r="F174" s="454"/>
      <c r="G174" s="314"/>
      <c r="H174" s="707"/>
      <c r="I174" s="1094"/>
      <c r="J174" s="1094"/>
      <c r="K174" s="291"/>
      <c r="L174" s="312">
        <v>8</v>
      </c>
      <c r="M174" s="426" t="s">
        <v>1061</v>
      </c>
      <c r="N174" s="325"/>
      <c r="O174" s="579"/>
      <c r="P174" s="454"/>
      <c r="Q174" s="290"/>
      <c r="R174" s="892"/>
      <c r="S174" s="655"/>
      <c r="T174" s="558"/>
      <c r="U174" s="544">
        <f t="shared" si="15"/>
        <v>0</v>
      </c>
      <c r="V174" s="1136"/>
      <c r="W174" s="615"/>
      <c r="X174" s="1152"/>
      <c r="Y174" s="512"/>
      <c r="Z174" s="1094"/>
    </row>
    <row r="175" spans="2:26" ht="14.25" customHeight="1">
      <c r="B175" s="312"/>
      <c r="C175" s="313"/>
      <c r="D175" s="325"/>
      <c r="E175" s="408"/>
      <c r="F175" s="454"/>
      <c r="G175" s="314"/>
      <c r="H175" s="707"/>
      <c r="I175" s="1094"/>
      <c r="J175" s="1094"/>
      <c r="K175" s="291"/>
      <c r="L175" s="312">
        <v>8</v>
      </c>
      <c r="M175" s="426" t="s">
        <v>1061</v>
      </c>
      <c r="N175" s="325" t="s">
        <v>1085</v>
      </c>
      <c r="O175" s="638">
        <v>0.5</v>
      </c>
      <c r="P175" s="454">
        <v>750000</v>
      </c>
      <c r="Q175" s="290">
        <f>O175*$P$175</f>
        <v>375000</v>
      </c>
      <c r="R175" s="892"/>
      <c r="S175" s="655"/>
      <c r="T175" s="558">
        <v>46112</v>
      </c>
      <c r="U175" s="544">
        <f t="shared" si="15"/>
        <v>279301.43161439453</v>
      </c>
      <c r="V175" s="1136"/>
      <c r="W175" s="615">
        <f>T175-21</f>
        <v>46091</v>
      </c>
      <c r="X175" s="1152"/>
      <c r="Y175" s="512"/>
      <c r="Z175" s="1094"/>
    </row>
    <row r="176" spans="2:26" ht="14.25" customHeight="1">
      <c r="B176" s="312"/>
      <c r="C176" s="313"/>
      <c r="D176" s="325"/>
      <c r="E176" s="408"/>
      <c r="F176" s="454"/>
      <c r="G176" s="314"/>
      <c r="H176" s="707"/>
      <c r="I176" s="1094"/>
      <c r="J176" s="1094"/>
      <c r="K176" s="291"/>
      <c r="L176" s="312">
        <v>8</v>
      </c>
      <c r="M176" s="426" t="s">
        <v>1061</v>
      </c>
      <c r="N176" s="325" t="s">
        <v>1086</v>
      </c>
      <c r="O176" s="638">
        <v>0.5</v>
      </c>
      <c r="P176" s="454"/>
      <c r="Q176" s="290">
        <f>O176*$P$175</f>
        <v>375000</v>
      </c>
      <c r="R176" s="892"/>
      <c r="S176" s="655"/>
      <c r="T176" s="558">
        <v>46112</v>
      </c>
      <c r="U176" s="544">
        <f t="shared" si="15"/>
        <v>279301.43161439453</v>
      </c>
      <c r="V176" s="1136"/>
      <c r="W176" s="615">
        <f>T176</f>
        <v>46112</v>
      </c>
      <c r="X176" s="1152"/>
      <c r="Y176" s="512"/>
      <c r="Z176" s="1094"/>
    </row>
    <row r="177" spans="1:26" ht="14.25" customHeight="1">
      <c r="B177" s="312"/>
      <c r="C177" s="313"/>
      <c r="D177" s="325"/>
      <c r="E177" s="408"/>
      <c r="F177" s="454"/>
      <c r="G177" s="314"/>
      <c r="H177" s="707"/>
      <c r="I177" s="1094"/>
      <c r="J177" s="1094"/>
      <c r="K177" s="291"/>
      <c r="L177" s="312">
        <v>8</v>
      </c>
      <c r="M177" s="426" t="s">
        <v>1061</v>
      </c>
      <c r="N177" s="325"/>
      <c r="O177" s="579"/>
      <c r="P177" s="454"/>
      <c r="Q177" s="290"/>
      <c r="R177" s="892"/>
      <c r="S177" s="655"/>
      <c r="T177" s="558"/>
      <c r="U177" s="544">
        <f t="shared" si="15"/>
        <v>0</v>
      </c>
      <c r="V177" s="1136"/>
      <c r="W177" s="615"/>
      <c r="X177" s="1152"/>
      <c r="Y177" s="512"/>
      <c r="Z177" s="1094"/>
    </row>
    <row r="178" spans="1:26" ht="15" customHeight="1" thickBot="1">
      <c r="B178" s="312">
        <v>8</v>
      </c>
      <c r="C178" s="293"/>
      <c r="D178" s="294"/>
      <c r="E178" s="451"/>
      <c r="F178" s="448"/>
      <c r="G178" s="295"/>
      <c r="H178" s="703"/>
      <c r="I178" s="1095"/>
      <c r="J178" s="1095"/>
      <c r="K178" s="296"/>
      <c r="L178" s="292">
        <v>8</v>
      </c>
      <c r="M178" s="425" t="s">
        <v>1061</v>
      </c>
      <c r="N178" s="294"/>
      <c r="O178" s="451"/>
      <c r="P178" s="448"/>
      <c r="Q178" s="482"/>
      <c r="R178" s="887"/>
      <c r="S178" s="651"/>
      <c r="T178" s="558" t="str">
        <f t="shared" si="13"/>
        <v/>
      </c>
      <c r="U178" s="540">
        <f t="shared" si="15"/>
        <v>0</v>
      </c>
      <c r="V178" s="1137"/>
      <c r="W178" s="613"/>
      <c r="X178" s="1153"/>
      <c r="Y178" s="510"/>
      <c r="Z178" s="1095"/>
    </row>
    <row r="179" spans="1:26" ht="22.5" customHeight="1" thickBot="1">
      <c r="A179" s="24"/>
      <c r="B179" s="326"/>
      <c r="C179" s="155"/>
      <c r="D179" s="155"/>
      <c r="E179" s="155"/>
      <c r="F179" s="462"/>
      <c r="G179" s="155"/>
      <c r="H179" s="708"/>
      <c r="I179" s="432"/>
      <c r="J179" s="433"/>
      <c r="K179" s="155" t="s">
        <v>1087</v>
      </c>
      <c r="L179" s="326"/>
      <c r="M179" s="155"/>
      <c r="N179" s="155"/>
      <c r="O179" s="165"/>
      <c r="P179" s="462"/>
      <c r="Q179" s="155"/>
      <c r="R179" s="895"/>
      <c r="S179" s="326"/>
      <c r="T179" s="561" t="str">
        <f t="shared" si="13"/>
        <v/>
      </c>
      <c r="U179" s="523"/>
      <c r="V179" s="523"/>
      <c r="W179" s="570"/>
      <c r="X179" s="432"/>
      <c r="Y179" s="326"/>
      <c r="Z179" s="491"/>
    </row>
    <row r="180" spans="1:26" ht="15" customHeight="1">
      <c r="B180" s="301">
        <v>9</v>
      </c>
      <c r="C180" s="435" t="s">
        <v>1088</v>
      </c>
      <c r="D180" s="317" t="s">
        <v>1089</v>
      </c>
      <c r="E180" s="304"/>
      <c r="F180" s="430"/>
      <c r="G180" s="305">
        <v>4724937</v>
      </c>
      <c r="H180" s="693">
        <v>45961</v>
      </c>
      <c r="I180" s="1138">
        <f>SUM(G180:G216)</f>
        <v>12824829</v>
      </c>
      <c r="J180" s="1099">
        <f>5135801.08695652+8804230.43478261</f>
        <v>13940031.521739129</v>
      </c>
      <c r="K180" s="278"/>
      <c r="L180" s="301">
        <v>9</v>
      </c>
      <c r="M180" s="416" t="s">
        <v>1090</v>
      </c>
      <c r="N180" s="317" t="s">
        <v>1091</v>
      </c>
      <c r="O180" s="877">
        <v>0.25</v>
      </c>
      <c r="P180" s="430">
        <v>0.3448859124087591</v>
      </c>
      <c r="Q180" s="305">
        <f>O180*$P$180*'Project Plan - Old'!$J$3*1000</f>
        <v>1181234.25</v>
      </c>
      <c r="R180" s="871"/>
      <c r="S180" s="653"/>
      <c r="T180" s="557">
        <v>46112</v>
      </c>
      <c r="U180" s="542">
        <f t="shared" ref="U180:U215" si="18">(Q180/$X$180*$J$180)</f>
        <v>682090.94670379709</v>
      </c>
      <c r="V180" s="1111">
        <f>J180-SUM(U180:U216)</f>
        <v>0</v>
      </c>
      <c r="W180" s="614">
        <v>46100</v>
      </c>
      <c r="X180" s="1141">
        <f>SUM(Q180:Q216)</f>
        <v>24141124.815000001</v>
      </c>
      <c r="Y180" s="507"/>
      <c r="Z180" s="1099">
        <f>I180-X180</f>
        <v>-11316295.815000001</v>
      </c>
    </row>
    <row r="181" spans="1:26" ht="15" customHeight="1">
      <c r="B181" s="301">
        <v>9</v>
      </c>
      <c r="C181" s="435"/>
      <c r="D181" s="318" t="s">
        <v>1092</v>
      </c>
      <c r="E181" s="304"/>
      <c r="F181" s="452"/>
      <c r="G181" s="305">
        <v>8099892</v>
      </c>
      <c r="H181" s="693">
        <v>45961</v>
      </c>
      <c r="I181" s="1139"/>
      <c r="J181" s="1100"/>
      <c r="K181" s="278"/>
      <c r="L181" s="301">
        <v>9</v>
      </c>
      <c r="M181" s="416" t="s">
        <v>1090</v>
      </c>
      <c r="N181" s="318" t="s">
        <v>1093</v>
      </c>
      <c r="O181" s="877">
        <v>0.125</v>
      </c>
      <c r="P181" s="452"/>
      <c r="Q181" s="305">
        <f>O181*$P$180*'Project Plan - Old'!$J$3*1000</f>
        <v>590617.125</v>
      </c>
      <c r="R181" s="883"/>
      <c r="S181" s="645"/>
      <c r="T181" s="550">
        <f>IF(W181&gt;1,EOMONTH(W181,0),"")</f>
        <v>46142</v>
      </c>
      <c r="U181" s="534">
        <f t="shared" si="18"/>
        <v>341045.47335189854</v>
      </c>
      <c r="V181" s="1112"/>
      <c r="W181" s="607">
        <v>46142</v>
      </c>
      <c r="X181" s="1142"/>
      <c r="Y181" s="507"/>
      <c r="Z181" s="1100"/>
    </row>
    <row r="182" spans="1:26" ht="15" customHeight="1">
      <c r="B182" s="375">
        <v>9</v>
      </c>
      <c r="C182" s="529"/>
      <c r="D182" s="377"/>
      <c r="E182" s="399"/>
      <c r="F182" s="437"/>
      <c r="G182" s="378"/>
      <c r="H182" s="694"/>
      <c r="I182" s="1139"/>
      <c r="J182" s="1100"/>
      <c r="K182" s="278"/>
      <c r="L182" s="375">
        <v>9</v>
      </c>
      <c r="M182" s="530" t="s">
        <v>1090</v>
      </c>
      <c r="N182" s="318" t="s">
        <v>1094</v>
      </c>
      <c r="O182" s="877">
        <v>0.125</v>
      </c>
      <c r="P182" s="437"/>
      <c r="Q182" s="378">
        <f>O182*$P$180*'Project Plan - Old'!$J$3*1000</f>
        <v>590617.125</v>
      </c>
      <c r="R182" s="882"/>
      <c r="S182" s="646"/>
      <c r="T182" s="551">
        <f t="shared" si="13"/>
        <v>46173</v>
      </c>
      <c r="U182" s="535">
        <f t="shared" si="18"/>
        <v>341045.47335189854</v>
      </c>
      <c r="V182" s="1112"/>
      <c r="W182" s="608">
        <v>46173</v>
      </c>
      <c r="X182" s="1142"/>
      <c r="Y182" s="507"/>
      <c r="Z182" s="1100"/>
    </row>
    <row r="183" spans="1:26" ht="15" customHeight="1">
      <c r="B183" s="375">
        <v>9</v>
      </c>
      <c r="C183" s="529"/>
      <c r="D183" s="377"/>
      <c r="E183" s="399"/>
      <c r="F183" s="437"/>
      <c r="G183" s="378"/>
      <c r="H183" s="694"/>
      <c r="I183" s="1139"/>
      <c r="J183" s="1100"/>
      <c r="K183" s="278"/>
      <c r="L183" s="375">
        <v>9</v>
      </c>
      <c r="M183" s="530" t="s">
        <v>1090</v>
      </c>
      <c r="N183" s="318" t="s">
        <v>1095</v>
      </c>
      <c r="O183" s="877">
        <v>0.125</v>
      </c>
      <c r="P183" s="437"/>
      <c r="Q183" s="378">
        <f>O183*$P$180*'Project Plan - Old'!$J$3*1000</f>
        <v>590617.125</v>
      </c>
      <c r="R183" s="882"/>
      <c r="S183" s="646"/>
      <c r="T183" s="551">
        <f t="shared" si="13"/>
        <v>46203</v>
      </c>
      <c r="U183" s="535">
        <f t="shared" si="18"/>
        <v>341045.47335189854</v>
      </c>
      <c r="V183" s="1112"/>
      <c r="W183" s="607">
        <v>46203</v>
      </c>
      <c r="X183" s="1142"/>
      <c r="Y183" s="507"/>
      <c r="Z183" s="1100"/>
    </row>
    <row r="184" spans="1:26" ht="15" customHeight="1">
      <c r="B184" s="375"/>
      <c r="C184" s="529"/>
      <c r="D184" s="377"/>
      <c r="E184" s="399"/>
      <c r="F184" s="437"/>
      <c r="G184" s="378"/>
      <c r="H184" s="694"/>
      <c r="I184" s="1139"/>
      <c r="J184" s="1100"/>
      <c r="K184" s="278"/>
      <c r="L184" s="375">
        <v>9</v>
      </c>
      <c r="M184" s="530" t="s">
        <v>1090</v>
      </c>
      <c r="N184" s="318" t="s">
        <v>1096</v>
      </c>
      <c r="O184" s="877">
        <v>0.125</v>
      </c>
      <c r="P184" s="437"/>
      <c r="Q184" s="378">
        <f>O184*$P$180*'Project Plan - Old'!$J$3*1000</f>
        <v>590617.125</v>
      </c>
      <c r="R184" s="882"/>
      <c r="S184" s="646"/>
      <c r="T184" s="551">
        <f t="shared" ref="T184:T195" si="19">IF(W184&gt;1,EOMONTH(W184,0),"")</f>
        <v>46234</v>
      </c>
      <c r="U184" s="535">
        <f t="shared" ref="U184:U205" si="20">(Q184/$X$180*$J$180)</f>
        <v>341045.47335189854</v>
      </c>
      <c r="V184" s="1112"/>
      <c r="W184" s="608">
        <v>46234</v>
      </c>
      <c r="X184" s="1142"/>
      <c r="Y184" s="507"/>
      <c r="Z184" s="1100"/>
    </row>
    <row r="185" spans="1:26" ht="15" customHeight="1">
      <c r="B185" s="375"/>
      <c r="C185" s="529"/>
      <c r="D185" s="377"/>
      <c r="E185" s="399"/>
      <c r="F185" s="437"/>
      <c r="G185" s="378"/>
      <c r="H185" s="694"/>
      <c r="I185" s="1139"/>
      <c r="J185" s="1100"/>
      <c r="K185" s="278"/>
      <c r="L185" s="375">
        <v>9</v>
      </c>
      <c r="M185" s="530" t="s">
        <v>1090</v>
      </c>
      <c r="N185" s="318" t="s">
        <v>1097</v>
      </c>
      <c r="O185" s="877">
        <v>0.19500000000000001</v>
      </c>
      <c r="P185" s="437"/>
      <c r="Q185" s="378">
        <f>O185*$P$180*'Project Plan - Old'!$J$3*1000</f>
        <v>921362.71499999997</v>
      </c>
      <c r="R185" s="882"/>
      <c r="S185" s="646"/>
      <c r="T185" s="551">
        <f t="shared" si="19"/>
        <v>46265</v>
      </c>
      <c r="U185" s="535">
        <f t="shared" si="20"/>
        <v>532030.93842896167</v>
      </c>
      <c r="V185" s="1112"/>
      <c r="W185" s="607">
        <v>46265</v>
      </c>
      <c r="X185" s="1142"/>
      <c r="Y185" s="507"/>
      <c r="Z185" s="1100"/>
    </row>
    <row r="186" spans="1:26" ht="15" customHeight="1">
      <c r="B186" s="375"/>
      <c r="C186" s="529"/>
      <c r="D186" s="377"/>
      <c r="E186" s="399"/>
      <c r="F186" s="437"/>
      <c r="G186" s="378"/>
      <c r="H186" s="694"/>
      <c r="I186" s="1139"/>
      <c r="J186" s="1100"/>
      <c r="K186" s="278"/>
      <c r="L186" s="375">
        <v>9</v>
      </c>
      <c r="M186" s="530" t="s">
        <v>1090</v>
      </c>
      <c r="N186" s="318" t="s">
        <v>1098</v>
      </c>
      <c r="O186" s="881">
        <v>2.5000000000000001E-2</v>
      </c>
      <c r="P186" s="437"/>
      <c r="Q186" s="378">
        <f>O186*$P$180*'Project Plan - Old'!$J$3*1000</f>
        <v>118123.42499999999</v>
      </c>
      <c r="R186" s="882"/>
      <c r="S186" s="646"/>
      <c r="T186" s="551">
        <f t="shared" si="19"/>
        <v>46295</v>
      </c>
      <c r="U186" s="535">
        <f t="shared" si="20"/>
        <v>68209.094670379709</v>
      </c>
      <c r="V186" s="1112"/>
      <c r="W186" s="608">
        <v>46295</v>
      </c>
      <c r="X186" s="1142"/>
      <c r="Y186" s="507"/>
      <c r="Z186" s="1100"/>
    </row>
    <row r="187" spans="1:26" ht="15" customHeight="1">
      <c r="B187" s="375"/>
      <c r="C187" s="529"/>
      <c r="D187" s="377"/>
      <c r="E187" s="399"/>
      <c r="F187" s="437"/>
      <c r="G187" s="378"/>
      <c r="H187" s="694"/>
      <c r="I187" s="1139"/>
      <c r="J187" s="1100"/>
      <c r="K187" s="278"/>
      <c r="L187" s="375">
        <v>9</v>
      </c>
      <c r="M187" s="530" t="s">
        <v>1090</v>
      </c>
      <c r="N187" s="377" t="s">
        <v>1099</v>
      </c>
      <c r="O187" s="880">
        <v>2.5000000000000001E-2</v>
      </c>
      <c r="P187" s="437"/>
      <c r="Q187" s="378">
        <f>O187*$P$180*'Project Plan - Old'!$J$3*1000</f>
        <v>118123.42499999999</v>
      </c>
      <c r="R187" s="882"/>
      <c r="S187" s="646"/>
      <c r="T187" s="551">
        <v>46630</v>
      </c>
      <c r="U187" s="535">
        <f t="shared" si="20"/>
        <v>68209.094670379709</v>
      </c>
      <c r="V187" s="1112"/>
      <c r="W187" s="607">
        <f>T187</f>
        <v>46630</v>
      </c>
      <c r="X187" s="1142"/>
      <c r="Y187" s="507"/>
      <c r="Z187" s="1100"/>
    </row>
    <row r="188" spans="1:26" ht="15" customHeight="1">
      <c r="B188" s="375"/>
      <c r="C188" s="529"/>
      <c r="D188" s="377"/>
      <c r="E188" s="399"/>
      <c r="F188" s="437"/>
      <c r="G188" s="378"/>
      <c r="H188" s="694"/>
      <c r="I188" s="1139"/>
      <c r="J188" s="1100"/>
      <c r="K188" s="278"/>
      <c r="L188" s="375">
        <v>9</v>
      </c>
      <c r="M188" s="530" t="s">
        <v>1090</v>
      </c>
      <c r="N188" s="377"/>
      <c r="O188" s="878"/>
      <c r="P188" s="437"/>
      <c r="Q188" s="378"/>
      <c r="R188" s="882"/>
      <c r="S188" s="646"/>
      <c r="T188" s="551" t="str">
        <f t="shared" ref="T188" si="21">IF(W188&gt;1,EOMONTH(W188,0),"")</f>
        <v/>
      </c>
      <c r="U188" s="535">
        <f t="shared" ref="U188" si="22">(Q188/$X$180*$J$180)</f>
        <v>0</v>
      </c>
      <c r="V188" s="1112"/>
      <c r="W188" s="608"/>
      <c r="X188" s="1142"/>
      <c r="Y188" s="507"/>
      <c r="Z188" s="1100"/>
    </row>
    <row r="189" spans="1:26" ht="15" customHeight="1">
      <c r="B189" s="375"/>
      <c r="C189" s="529"/>
      <c r="D189" s="377"/>
      <c r="E189" s="399"/>
      <c r="F189" s="437"/>
      <c r="G189" s="378"/>
      <c r="H189" s="694"/>
      <c r="I189" s="1139"/>
      <c r="J189" s="1100"/>
      <c r="K189" s="278"/>
      <c r="L189" s="375">
        <v>9</v>
      </c>
      <c r="M189" s="530" t="s">
        <v>1090</v>
      </c>
      <c r="N189" s="377" t="s">
        <v>1100</v>
      </c>
      <c r="O189" s="878">
        <v>0.25</v>
      </c>
      <c r="P189" s="437">
        <v>1.36</v>
      </c>
      <c r="Q189" s="378">
        <f>O189*$P$189*10000*1000</f>
        <v>3400000.0000000005</v>
      </c>
      <c r="R189" s="882"/>
      <c r="S189" s="646"/>
      <c r="T189" s="551">
        <f>T180</f>
        <v>46112</v>
      </c>
      <c r="U189" s="535">
        <f t="shared" si="20"/>
        <v>1963293.2407715998</v>
      </c>
      <c r="V189" s="1112"/>
      <c r="W189" s="608">
        <f>W180</f>
        <v>46100</v>
      </c>
      <c r="X189" s="1142"/>
      <c r="Y189" s="507"/>
      <c r="Z189" s="1100"/>
    </row>
    <row r="190" spans="1:26" ht="15" customHeight="1">
      <c r="B190" s="375"/>
      <c r="C190" s="529"/>
      <c r="D190" s="377"/>
      <c r="E190" s="399"/>
      <c r="F190" s="437"/>
      <c r="G190" s="378"/>
      <c r="H190" s="694"/>
      <c r="I190" s="1139"/>
      <c r="J190" s="1100"/>
      <c r="K190" s="278"/>
      <c r="L190" s="375">
        <v>9</v>
      </c>
      <c r="M190" s="530" t="s">
        <v>1090</v>
      </c>
      <c r="N190" s="377" t="s">
        <v>1101</v>
      </c>
      <c r="O190" s="878">
        <v>0.125</v>
      </c>
      <c r="P190" s="437"/>
      <c r="Q190" s="378">
        <f>O190*$P$189*10000*1000</f>
        <v>1700000.0000000002</v>
      </c>
      <c r="R190" s="882"/>
      <c r="S190" s="646"/>
      <c r="T190" s="551">
        <f t="shared" si="19"/>
        <v>46142</v>
      </c>
      <c r="U190" s="535">
        <f t="shared" si="20"/>
        <v>981646.62038579991</v>
      </c>
      <c r="V190" s="1112"/>
      <c r="W190" s="608">
        <v>46142</v>
      </c>
      <c r="X190" s="1142"/>
      <c r="Y190" s="507"/>
      <c r="Z190" s="1100"/>
    </row>
    <row r="191" spans="1:26" ht="15" customHeight="1">
      <c r="B191" s="375"/>
      <c r="C191" s="529"/>
      <c r="D191" s="377"/>
      <c r="E191" s="399"/>
      <c r="F191" s="437"/>
      <c r="G191" s="378"/>
      <c r="H191" s="694"/>
      <c r="I191" s="1139"/>
      <c r="J191" s="1100"/>
      <c r="K191" s="278"/>
      <c r="L191" s="375">
        <v>9</v>
      </c>
      <c r="M191" s="530" t="s">
        <v>1090</v>
      </c>
      <c r="N191" s="377" t="s">
        <v>1102</v>
      </c>
      <c r="O191" s="878">
        <v>0.125</v>
      </c>
      <c r="P191" s="437"/>
      <c r="Q191" s="378">
        <f t="shared" ref="Q191:Q194" si="23">O191*$P$189*10000*1000</f>
        <v>1700000.0000000002</v>
      </c>
      <c r="R191" s="882"/>
      <c r="S191" s="646"/>
      <c r="T191" s="551">
        <f t="shared" si="19"/>
        <v>46173</v>
      </c>
      <c r="U191" s="535">
        <f t="shared" si="20"/>
        <v>981646.62038579991</v>
      </c>
      <c r="V191" s="1112"/>
      <c r="W191" s="608">
        <v>46173</v>
      </c>
      <c r="X191" s="1142"/>
      <c r="Y191" s="507"/>
      <c r="Z191" s="1100"/>
    </row>
    <row r="192" spans="1:26" ht="15" customHeight="1">
      <c r="B192" s="375"/>
      <c r="C192" s="529"/>
      <c r="D192" s="377"/>
      <c r="E192" s="399"/>
      <c r="F192" s="437"/>
      <c r="G192" s="378"/>
      <c r="H192" s="694"/>
      <c r="I192" s="1139"/>
      <c r="J192" s="1100"/>
      <c r="K192" s="278"/>
      <c r="L192" s="375">
        <v>9</v>
      </c>
      <c r="M192" s="530" t="s">
        <v>1090</v>
      </c>
      <c r="N192" s="377" t="s">
        <v>1103</v>
      </c>
      <c r="O192" s="878">
        <v>0.125</v>
      </c>
      <c r="P192" s="437"/>
      <c r="Q192" s="378">
        <f t="shared" si="23"/>
        <v>1700000.0000000002</v>
      </c>
      <c r="R192" s="882"/>
      <c r="S192" s="646"/>
      <c r="T192" s="551">
        <f t="shared" si="19"/>
        <v>46203</v>
      </c>
      <c r="U192" s="535">
        <f t="shared" si="20"/>
        <v>981646.62038579991</v>
      </c>
      <c r="V192" s="1112"/>
      <c r="W192" s="608">
        <v>46203</v>
      </c>
      <c r="X192" s="1142"/>
      <c r="Y192" s="507"/>
      <c r="Z192" s="1100"/>
    </row>
    <row r="193" spans="2:26" ht="15" customHeight="1">
      <c r="B193" s="375"/>
      <c r="C193" s="529"/>
      <c r="D193" s="377"/>
      <c r="E193" s="399"/>
      <c r="F193" s="437"/>
      <c r="G193" s="378"/>
      <c r="H193" s="694"/>
      <c r="I193" s="1139"/>
      <c r="J193" s="1100"/>
      <c r="K193" s="278"/>
      <c r="L193" s="375">
        <v>9</v>
      </c>
      <c r="M193" s="530" t="s">
        <v>1090</v>
      </c>
      <c r="N193" s="377" t="s">
        <v>1104</v>
      </c>
      <c r="O193" s="878">
        <v>0.125</v>
      </c>
      <c r="P193" s="437"/>
      <c r="Q193" s="378">
        <f t="shared" si="23"/>
        <v>1700000.0000000002</v>
      </c>
      <c r="R193" s="882"/>
      <c r="S193" s="646"/>
      <c r="T193" s="551">
        <f t="shared" si="19"/>
        <v>46234</v>
      </c>
      <c r="U193" s="535">
        <f t="shared" si="20"/>
        <v>981646.62038579991</v>
      </c>
      <c r="V193" s="1112"/>
      <c r="W193" s="608">
        <v>46234</v>
      </c>
      <c r="X193" s="1142"/>
      <c r="Y193" s="507"/>
      <c r="Z193" s="1100"/>
    </row>
    <row r="194" spans="2:26" ht="15" customHeight="1">
      <c r="B194" s="375"/>
      <c r="C194" s="529"/>
      <c r="D194" s="377"/>
      <c r="E194" s="399"/>
      <c r="F194" s="437"/>
      <c r="G194" s="378"/>
      <c r="H194" s="694"/>
      <c r="I194" s="1139"/>
      <c r="J194" s="1100"/>
      <c r="K194" s="278"/>
      <c r="L194" s="375">
        <v>9</v>
      </c>
      <c r="M194" s="530" t="s">
        <v>1090</v>
      </c>
      <c r="N194" s="377" t="s">
        <v>1105</v>
      </c>
      <c r="O194" s="878">
        <v>0.19500000000000001</v>
      </c>
      <c r="P194" s="437"/>
      <c r="Q194" s="378">
        <f t="shared" si="23"/>
        <v>2652000.0000000005</v>
      </c>
      <c r="R194" s="882"/>
      <c r="S194" s="646"/>
      <c r="T194" s="551">
        <f t="shared" si="19"/>
        <v>46265</v>
      </c>
      <c r="U194" s="535">
        <f t="shared" si="20"/>
        <v>1531368.7278018482</v>
      </c>
      <c r="V194" s="1112"/>
      <c r="W194" s="608">
        <v>46265</v>
      </c>
      <c r="X194" s="1142"/>
      <c r="Y194" s="507"/>
      <c r="Z194" s="1100"/>
    </row>
    <row r="195" spans="2:26" ht="15" customHeight="1">
      <c r="B195" s="375"/>
      <c r="C195" s="529"/>
      <c r="D195" s="377"/>
      <c r="E195" s="399"/>
      <c r="F195" s="437"/>
      <c r="G195" s="378"/>
      <c r="H195" s="694"/>
      <c r="I195" s="1139"/>
      <c r="J195" s="1100"/>
      <c r="K195" s="278"/>
      <c r="L195" s="375">
        <v>9</v>
      </c>
      <c r="M195" s="530" t="s">
        <v>1090</v>
      </c>
      <c r="N195" s="377" t="s">
        <v>1106</v>
      </c>
      <c r="O195" s="881">
        <v>2.5000000000000001E-2</v>
      </c>
      <c r="P195" s="437"/>
      <c r="Q195" s="378">
        <f>O195*$P$189*10000*1000</f>
        <v>340000</v>
      </c>
      <c r="R195" s="882"/>
      <c r="S195" s="646"/>
      <c r="T195" s="551">
        <f t="shared" si="19"/>
        <v>46295</v>
      </c>
      <c r="U195" s="535">
        <f t="shared" si="20"/>
        <v>196329.32407715995</v>
      </c>
      <c r="V195" s="1112"/>
      <c r="W195" s="608">
        <v>46295</v>
      </c>
      <c r="X195" s="1142"/>
      <c r="Y195" s="507"/>
      <c r="Z195" s="1100"/>
    </row>
    <row r="196" spans="2:26" ht="15" customHeight="1">
      <c r="B196" s="375"/>
      <c r="C196" s="529"/>
      <c r="D196" s="377"/>
      <c r="E196" s="399"/>
      <c r="F196" s="437"/>
      <c r="G196" s="378"/>
      <c r="H196" s="694"/>
      <c r="I196" s="1139"/>
      <c r="J196" s="1100"/>
      <c r="K196" s="278"/>
      <c r="L196" s="375">
        <v>9</v>
      </c>
      <c r="M196" s="530" t="s">
        <v>1090</v>
      </c>
      <c r="N196" s="377" t="s">
        <v>1107</v>
      </c>
      <c r="O196" s="880">
        <v>2.5000000000000001E-2</v>
      </c>
      <c r="P196" s="437"/>
      <c r="Q196" s="378">
        <f>O196*$P$189*10000*1000</f>
        <v>340000</v>
      </c>
      <c r="R196" s="882"/>
      <c r="S196" s="646"/>
      <c r="T196" s="551">
        <v>46630</v>
      </c>
      <c r="U196" s="535">
        <f t="shared" si="20"/>
        <v>196329.32407715995</v>
      </c>
      <c r="V196" s="1112"/>
      <c r="W196" s="607">
        <f>T196</f>
        <v>46630</v>
      </c>
      <c r="X196" s="1142"/>
      <c r="Y196" s="507"/>
      <c r="Z196" s="1100"/>
    </row>
    <row r="197" spans="2:26" ht="15" customHeight="1">
      <c r="B197" s="375"/>
      <c r="C197" s="529"/>
      <c r="D197" s="377"/>
      <c r="E197" s="399"/>
      <c r="F197" s="437"/>
      <c r="G197" s="378"/>
      <c r="H197" s="694"/>
      <c r="I197" s="1139"/>
      <c r="J197" s="1100"/>
      <c r="K197" s="278"/>
      <c r="L197" s="375">
        <v>9</v>
      </c>
      <c r="M197" s="530" t="s">
        <v>1090</v>
      </c>
      <c r="N197" s="377"/>
      <c r="O197" s="878"/>
      <c r="P197" s="437"/>
      <c r="Q197" s="378"/>
      <c r="R197" s="882"/>
      <c r="S197" s="646"/>
      <c r="T197" s="551" t="str">
        <f t="shared" ref="T197" si="24">IF(W197&gt;1,EOMONTH(W197,0),"")</f>
        <v/>
      </c>
      <c r="U197" s="535">
        <f t="shared" ref="U197" si="25">(Q197/$X$180*$J$180)</f>
        <v>0</v>
      </c>
      <c r="V197" s="1112"/>
      <c r="W197" s="608"/>
      <c r="X197" s="1142"/>
      <c r="Y197" s="507"/>
      <c r="Z197" s="1100"/>
    </row>
    <row r="198" spans="2:26" ht="15" customHeight="1">
      <c r="B198" s="375"/>
      <c r="C198" s="529"/>
      <c r="D198" s="377"/>
      <c r="E198" s="399"/>
      <c r="F198" s="437"/>
      <c r="G198" s="378"/>
      <c r="H198" s="694"/>
      <c r="I198" s="1139"/>
      <c r="J198" s="1100"/>
      <c r="K198" s="278"/>
      <c r="L198" s="375">
        <v>9</v>
      </c>
      <c r="M198" s="530" t="s">
        <v>1090</v>
      </c>
      <c r="N198" s="377" t="s">
        <v>1108</v>
      </c>
      <c r="O198" s="878">
        <v>0.25</v>
      </c>
      <c r="P198" s="437">
        <v>1.5</v>
      </c>
      <c r="Q198" s="378">
        <f>O198*$P$198*3500*1000</f>
        <v>1312500</v>
      </c>
      <c r="R198" s="882"/>
      <c r="S198" s="646"/>
      <c r="T198" s="551">
        <f>T180</f>
        <v>46112</v>
      </c>
      <c r="U198" s="535">
        <f t="shared" si="20"/>
        <v>757888.93485668371</v>
      </c>
      <c r="V198" s="1112"/>
      <c r="W198" s="608">
        <f>W180</f>
        <v>46100</v>
      </c>
      <c r="X198" s="1142"/>
      <c r="Y198" s="507"/>
      <c r="Z198" s="1100"/>
    </row>
    <row r="199" spans="2:26" ht="15" customHeight="1">
      <c r="B199" s="375"/>
      <c r="C199" s="529"/>
      <c r="D199" s="377"/>
      <c r="E199" s="399"/>
      <c r="F199" s="437"/>
      <c r="G199" s="378"/>
      <c r="H199" s="694"/>
      <c r="I199" s="1139"/>
      <c r="J199" s="1100"/>
      <c r="K199" s="278"/>
      <c r="L199" s="375">
        <v>9</v>
      </c>
      <c r="M199" s="530" t="s">
        <v>1090</v>
      </c>
      <c r="N199" s="377" t="s">
        <v>1109</v>
      </c>
      <c r="O199" s="878">
        <v>0.125</v>
      </c>
      <c r="P199" s="437"/>
      <c r="Q199" s="378">
        <f t="shared" ref="Q199:Q205" si="26">O199*$P$198*3500*1000</f>
        <v>656250</v>
      </c>
      <c r="R199" s="882"/>
      <c r="S199" s="646"/>
      <c r="T199" s="551">
        <f t="shared" ref="T199:T204" si="27">IF(W199&gt;1,EOMONTH(W199,0),"")</f>
        <v>46142</v>
      </c>
      <c r="U199" s="535">
        <f t="shared" si="20"/>
        <v>378944.46742834186</v>
      </c>
      <c r="V199" s="1112"/>
      <c r="W199" s="608">
        <v>46142</v>
      </c>
      <c r="X199" s="1142"/>
      <c r="Y199" s="507"/>
      <c r="Z199" s="1100"/>
    </row>
    <row r="200" spans="2:26" ht="15" customHeight="1">
      <c r="B200" s="375"/>
      <c r="C200" s="529"/>
      <c r="D200" s="377"/>
      <c r="E200" s="399"/>
      <c r="F200" s="437"/>
      <c r="G200" s="378"/>
      <c r="H200" s="694"/>
      <c r="I200" s="1139"/>
      <c r="J200" s="1100"/>
      <c r="K200" s="278"/>
      <c r="L200" s="375">
        <v>9</v>
      </c>
      <c r="M200" s="530" t="s">
        <v>1090</v>
      </c>
      <c r="N200" s="377" t="s">
        <v>1110</v>
      </c>
      <c r="O200" s="878">
        <v>0.125</v>
      </c>
      <c r="P200" s="437"/>
      <c r="Q200" s="378">
        <f t="shared" si="26"/>
        <v>656250</v>
      </c>
      <c r="R200" s="882"/>
      <c r="S200" s="646"/>
      <c r="T200" s="551">
        <f t="shared" si="27"/>
        <v>46173</v>
      </c>
      <c r="U200" s="535">
        <f t="shared" si="20"/>
        <v>378944.46742834186</v>
      </c>
      <c r="V200" s="1112"/>
      <c r="W200" s="608">
        <v>46173</v>
      </c>
      <c r="X200" s="1142"/>
      <c r="Y200" s="507"/>
      <c r="Z200" s="1100"/>
    </row>
    <row r="201" spans="2:26" ht="15" customHeight="1">
      <c r="B201" s="375"/>
      <c r="C201" s="529"/>
      <c r="D201" s="377"/>
      <c r="E201" s="399"/>
      <c r="F201" s="437"/>
      <c r="G201" s="378"/>
      <c r="H201" s="694"/>
      <c r="I201" s="1139"/>
      <c r="J201" s="1100"/>
      <c r="K201" s="278"/>
      <c r="L201" s="375">
        <v>9</v>
      </c>
      <c r="M201" s="530" t="s">
        <v>1090</v>
      </c>
      <c r="N201" s="377" t="s">
        <v>1111</v>
      </c>
      <c r="O201" s="878">
        <v>0.125</v>
      </c>
      <c r="P201" s="437"/>
      <c r="Q201" s="378">
        <f t="shared" si="26"/>
        <v>656250</v>
      </c>
      <c r="R201" s="882"/>
      <c r="S201" s="646"/>
      <c r="T201" s="551">
        <f t="shared" si="27"/>
        <v>46203</v>
      </c>
      <c r="U201" s="535">
        <f t="shared" si="20"/>
        <v>378944.46742834186</v>
      </c>
      <c r="V201" s="1112"/>
      <c r="W201" s="608">
        <v>46203</v>
      </c>
      <c r="X201" s="1142"/>
      <c r="Y201" s="507"/>
      <c r="Z201" s="1100"/>
    </row>
    <row r="202" spans="2:26" ht="15" customHeight="1">
      <c r="B202" s="375"/>
      <c r="C202" s="529"/>
      <c r="D202" s="377"/>
      <c r="E202" s="399"/>
      <c r="F202" s="437"/>
      <c r="G202" s="378"/>
      <c r="H202" s="694"/>
      <c r="I202" s="1139"/>
      <c r="J202" s="1100"/>
      <c r="K202" s="278"/>
      <c r="L202" s="375">
        <v>9</v>
      </c>
      <c r="M202" s="530" t="s">
        <v>1090</v>
      </c>
      <c r="N202" s="377" t="s">
        <v>1112</v>
      </c>
      <c r="O202" s="878">
        <v>0.125</v>
      </c>
      <c r="P202" s="437"/>
      <c r="Q202" s="378">
        <f t="shared" si="26"/>
        <v>656250</v>
      </c>
      <c r="R202" s="882"/>
      <c r="S202" s="646"/>
      <c r="T202" s="551">
        <f t="shared" si="27"/>
        <v>46234</v>
      </c>
      <c r="U202" s="535">
        <f t="shared" si="20"/>
        <v>378944.46742834186</v>
      </c>
      <c r="V202" s="1112"/>
      <c r="W202" s="608">
        <v>46234</v>
      </c>
      <c r="X202" s="1142"/>
      <c r="Y202" s="507"/>
      <c r="Z202" s="1100"/>
    </row>
    <row r="203" spans="2:26" ht="15" customHeight="1">
      <c r="B203" s="375"/>
      <c r="C203" s="529"/>
      <c r="D203" s="377"/>
      <c r="E203" s="399"/>
      <c r="F203" s="437"/>
      <c r="G203" s="378"/>
      <c r="H203" s="694"/>
      <c r="I203" s="1139"/>
      <c r="J203" s="1100"/>
      <c r="K203" s="278"/>
      <c r="L203" s="375">
        <v>9</v>
      </c>
      <c r="M203" s="530" t="s">
        <v>1090</v>
      </c>
      <c r="N203" s="377" t="s">
        <v>1113</v>
      </c>
      <c r="O203" s="878">
        <v>0.19500000000000001</v>
      </c>
      <c r="P203" s="437"/>
      <c r="Q203" s="378">
        <f t="shared" si="26"/>
        <v>1023749.9999999999</v>
      </c>
      <c r="R203" s="882"/>
      <c r="S203" s="646"/>
      <c r="T203" s="551">
        <f t="shared" si="27"/>
        <v>46265</v>
      </c>
      <c r="U203" s="535">
        <f t="shared" si="20"/>
        <v>591153.36918821326</v>
      </c>
      <c r="V203" s="1112"/>
      <c r="W203" s="608">
        <v>46265</v>
      </c>
      <c r="X203" s="1142"/>
      <c r="Y203" s="507"/>
      <c r="Z203" s="1100"/>
    </row>
    <row r="204" spans="2:26" ht="15" customHeight="1">
      <c r="B204" s="375"/>
      <c r="C204" s="529"/>
      <c r="D204" s="377"/>
      <c r="E204" s="399"/>
      <c r="F204" s="437"/>
      <c r="G204" s="378"/>
      <c r="H204" s="694"/>
      <c r="I204" s="1139"/>
      <c r="J204" s="1100"/>
      <c r="K204" s="278"/>
      <c r="L204" s="375">
        <v>9</v>
      </c>
      <c r="M204" s="530" t="s">
        <v>1090</v>
      </c>
      <c r="N204" s="377" t="s">
        <v>1114</v>
      </c>
      <c r="O204" s="881">
        <v>2.5000000000000001E-2</v>
      </c>
      <c r="P204" s="437"/>
      <c r="Q204" s="378">
        <f t="shared" si="26"/>
        <v>131250.00000000003</v>
      </c>
      <c r="R204" s="882"/>
      <c r="S204" s="646"/>
      <c r="T204" s="551">
        <f t="shared" si="27"/>
        <v>46295</v>
      </c>
      <c r="U204" s="535">
        <f t="shared" si="20"/>
        <v>75788.893485668392</v>
      </c>
      <c r="V204" s="1112"/>
      <c r="W204" s="608">
        <v>46295</v>
      </c>
      <c r="X204" s="1142"/>
      <c r="Y204" s="507"/>
      <c r="Z204" s="1100"/>
    </row>
    <row r="205" spans="2:26" ht="15" customHeight="1">
      <c r="B205" s="375"/>
      <c r="C205" s="529"/>
      <c r="D205" s="377"/>
      <c r="E205" s="399"/>
      <c r="F205" s="437"/>
      <c r="G205" s="378"/>
      <c r="H205" s="694"/>
      <c r="I205" s="1139"/>
      <c r="J205" s="1100"/>
      <c r="K205" s="278"/>
      <c r="L205" s="375">
        <v>9</v>
      </c>
      <c r="M205" s="530" t="s">
        <v>1090</v>
      </c>
      <c r="N205" s="377" t="s">
        <v>1115</v>
      </c>
      <c r="O205" s="880">
        <v>2.5000000000000001E-2</v>
      </c>
      <c r="P205" s="437"/>
      <c r="Q205" s="378">
        <f t="shared" si="26"/>
        <v>131250.00000000003</v>
      </c>
      <c r="R205" s="882"/>
      <c r="S205" s="646"/>
      <c r="T205" s="551">
        <v>46630</v>
      </c>
      <c r="U205" s="535">
        <f t="shared" si="20"/>
        <v>75788.893485668392</v>
      </c>
      <c r="V205" s="1112"/>
      <c r="W205" s="607">
        <f>T205</f>
        <v>46630</v>
      </c>
      <c r="X205" s="1142"/>
      <c r="Y205" s="507"/>
      <c r="Z205" s="1100"/>
    </row>
    <row r="206" spans="2:26" ht="15" customHeight="1">
      <c r="B206" s="375"/>
      <c r="C206" s="529"/>
      <c r="D206" s="377"/>
      <c r="E206" s="399"/>
      <c r="F206" s="437"/>
      <c r="G206" s="378"/>
      <c r="H206" s="694"/>
      <c r="I206" s="1139"/>
      <c r="J206" s="1100"/>
      <c r="K206" s="278"/>
      <c r="L206" s="375">
        <v>9</v>
      </c>
      <c r="M206" s="530" t="s">
        <v>1090</v>
      </c>
      <c r="N206" s="377"/>
      <c r="O206" s="878"/>
      <c r="P206" s="437"/>
      <c r="Q206" s="378"/>
      <c r="R206" s="882"/>
      <c r="S206" s="646"/>
      <c r="T206" s="551" t="str">
        <f t="shared" ref="T206" si="28">IF(W206&gt;1,EOMONTH(W206,0),"")</f>
        <v/>
      </c>
      <c r="U206" s="535">
        <f t="shared" ref="U206" si="29">(Q206/$X$180*$J$180)</f>
        <v>0</v>
      </c>
      <c r="V206" s="1112"/>
      <c r="W206" s="608"/>
      <c r="X206" s="1142"/>
      <c r="Y206" s="507"/>
      <c r="Z206" s="1100"/>
    </row>
    <row r="207" spans="2:26" ht="15" customHeight="1">
      <c r="B207" s="375">
        <v>9</v>
      </c>
      <c r="C207" s="529"/>
      <c r="D207" s="377"/>
      <c r="E207" s="399"/>
      <c r="F207" s="437"/>
      <c r="G207" s="378"/>
      <c r="H207" s="694"/>
      <c r="I207" s="1139"/>
      <c r="J207" s="1100"/>
      <c r="K207" s="278"/>
      <c r="L207" s="375">
        <v>9</v>
      </c>
      <c r="M207" s="530" t="s">
        <v>1090</v>
      </c>
      <c r="N207" s="377" t="s">
        <v>1116</v>
      </c>
      <c r="O207" s="878">
        <v>0.25</v>
      </c>
      <c r="P207" s="437">
        <v>2.75</v>
      </c>
      <c r="Q207" s="378">
        <f>O207*$P$207*250*1000</f>
        <v>171875</v>
      </c>
      <c r="R207" s="882"/>
      <c r="S207" s="646"/>
      <c r="T207" s="551">
        <f>T180</f>
        <v>46112</v>
      </c>
      <c r="U207" s="535">
        <f t="shared" si="18"/>
        <v>99247.360516946675</v>
      </c>
      <c r="V207" s="1112"/>
      <c r="W207" s="608">
        <f>W180</f>
        <v>46100</v>
      </c>
      <c r="X207" s="1142"/>
      <c r="Y207" s="507"/>
      <c r="Z207" s="1100"/>
    </row>
    <row r="208" spans="2:26" ht="15" customHeight="1">
      <c r="B208" s="375">
        <v>9</v>
      </c>
      <c r="C208" s="529"/>
      <c r="D208" s="377"/>
      <c r="E208" s="399"/>
      <c r="F208" s="437"/>
      <c r="G208" s="378"/>
      <c r="H208" s="694"/>
      <c r="I208" s="1139"/>
      <c r="J208" s="1100"/>
      <c r="K208" s="278"/>
      <c r="L208" s="375">
        <v>9</v>
      </c>
      <c r="M208" s="530" t="s">
        <v>1090</v>
      </c>
      <c r="N208" s="377" t="s">
        <v>1117</v>
      </c>
      <c r="O208" s="878">
        <v>0.125</v>
      </c>
      <c r="P208" s="437"/>
      <c r="Q208" s="378">
        <f t="shared" ref="Q208:Q212" si="30">O208*$P$207*250*1000</f>
        <v>85937.5</v>
      </c>
      <c r="R208" s="882"/>
      <c r="S208" s="646"/>
      <c r="T208" s="551">
        <f t="shared" ref="T208:T213" si="31">IF(W208&gt;1,EOMONTH(W208,0),"")</f>
        <v>46142</v>
      </c>
      <c r="U208" s="535">
        <f t="shared" si="18"/>
        <v>49623.680258473338</v>
      </c>
      <c r="V208" s="1112"/>
      <c r="W208" s="608">
        <v>46142</v>
      </c>
      <c r="X208" s="1142"/>
      <c r="Y208" s="507"/>
      <c r="Z208" s="1100"/>
    </row>
    <row r="209" spans="1:26" ht="15" customHeight="1">
      <c r="B209" s="375">
        <v>9</v>
      </c>
      <c r="C209" s="529"/>
      <c r="D209" s="377"/>
      <c r="E209" s="399"/>
      <c r="F209" s="437"/>
      <c r="G209" s="378"/>
      <c r="H209" s="694"/>
      <c r="I209" s="1139"/>
      <c r="J209" s="1100"/>
      <c r="K209" s="278"/>
      <c r="L209" s="375">
        <v>9</v>
      </c>
      <c r="M209" s="530" t="s">
        <v>1090</v>
      </c>
      <c r="N209" s="377" t="s">
        <v>1118</v>
      </c>
      <c r="O209" s="878">
        <v>0.125</v>
      </c>
      <c r="P209" s="437"/>
      <c r="Q209" s="378">
        <f t="shared" si="30"/>
        <v>85937.5</v>
      </c>
      <c r="R209" s="882"/>
      <c r="S209" s="646"/>
      <c r="T209" s="551">
        <f t="shared" si="31"/>
        <v>46173</v>
      </c>
      <c r="U209" s="535">
        <f t="shared" si="18"/>
        <v>49623.680258473338</v>
      </c>
      <c r="V209" s="1112"/>
      <c r="W209" s="608">
        <v>46173</v>
      </c>
      <c r="X209" s="1142"/>
      <c r="Y209" s="507"/>
      <c r="Z209" s="1100"/>
    </row>
    <row r="210" spans="1:26" ht="15" customHeight="1">
      <c r="B210" s="375">
        <v>9</v>
      </c>
      <c r="C210" s="529"/>
      <c r="D210" s="377"/>
      <c r="E210" s="399"/>
      <c r="F210" s="437"/>
      <c r="G210" s="378"/>
      <c r="H210" s="694"/>
      <c r="I210" s="1139"/>
      <c r="J210" s="1100"/>
      <c r="K210" s="278"/>
      <c r="L210" s="375">
        <v>9</v>
      </c>
      <c r="M210" s="530" t="s">
        <v>1090</v>
      </c>
      <c r="N210" s="377" t="s">
        <v>1119</v>
      </c>
      <c r="O210" s="878">
        <v>0.125</v>
      </c>
      <c r="P210" s="437"/>
      <c r="Q210" s="378">
        <f t="shared" si="30"/>
        <v>85937.5</v>
      </c>
      <c r="R210" s="882"/>
      <c r="S210" s="646"/>
      <c r="T210" s="551">
        <f t="shared" si="31"/>
        <v>46203</v>
      </c>
      <c r="U210" s="535">
        <f t="shared" si="18"/>
        <v>49623.680258473338</v>
      </c>
      <c r="V210" s="1112"/>
      <c r="W210" s="608">
        <v>46203</v>
      </c>
      <c r="X210" s="1142"/>
      <c r="Y210" s="507"/>
      <c r="Z210" s="1100"/>
    </row>
    <row r="211" spans="1:26" ht="15" customHeight="1">
      <c r="B211" s="375">
        <v>9</v>
      </c>
      <c r="C211" s="529"/>
      <c r="D211" s="377"/>
      <c r="E211" s="399"/>
      <c r="F211" s="437"/>
      <c r="G211" s="378"/>
      <c r="H211" s="694"/>
      <c r="I211" s="1139"/>
      <c r="J211" s="1100"/>
      <c r="K211" s="278"/>
      <c r="L211" s="375">
        <v>9</v>
      </c>
      <c r="M211" s="530" t="s">
        <v>1090</v>
      </c>
      <c r="N211" s="377" t="s">
        <v>1120</v>
      </c>
      <c r="O211" s="878">
        <v>0.125</v>
      </c>
      <c r="P211" s="437"/>
      <c r="Q211" s="378">
        <f t="shared" si="30"/>
        <v>85937.5</v>
      </c>
      <c r="R211" s="882"/>
      <c r="S211" s="646"/>
      <c r="T211" s="551">
        <f t="shared" si="31"/>
        <v>46234</v>
      </c>
      <c r="U211" s="535">
        <f t="shared" si="18"/>
        <v>49623.680258473338</v>
      </c>
      <c r="V211" s="1112"/>
      <c r="W211" s="608">
        <v>46234</v>
      </c>
      <c r="X211" s="1142"/>
      <c r="Y211" s="507"/>
      <c r="Z211" s="1100"/>
    </row>
    <row r="212" spans="1:26" ht="15" customHeight="1">
      <c r="B212" s="375">
        <v>9</v>
      </c>
      <c r="C212" s="529"/>
      <c r="D212" s="377"/>
      <c r="E212" s="399"/>
      <c r="F212" s="437"/>
      <c r="G212" s="378"/>
      <c r="H212" s="694"/>
      <c r="I212" s="1139"/>
      <c r="J212" s="1100"/>
      <c r="K212" s="278"/>
      <c r="L212" s="375">
        <v>9</v>
      </c>
      <c r="M212" s="530" t="s">
        <v>1090</v>
      </c>
      <c r="N212" s="377" t="s">
        <v>1121</v>
      </c>
      <c r="O212" s="878">
        <v>0.19500000000000001</v>
      </c>
      <c r="P212" s="437"/>
      <c r="Q212" s="378">
        <f t="shared" si="30"/>
        <v>134062.5</v>
      </c>
      <c r="R212" s="882"/>
      <c r="S212" s="646"/>
      <c r="T212" s="551">
        <f t="shared" si="31"/>
        <v>46265</v>
      </c>
      <c r="U212" s="535">
        <f t="shared" si="18"/>
        <v>77412.941203218405</v>
      </c>
      <c r="V212" s="1112"/>
      <c r="W212" s="608">
        <v>46265</v>
      </c>
      <c r="X212" s="1142"/>
      <c r="Y212" s="507"/>
      <c r="Z212" s="1100"/>
    </row>
    <row r="213" spans="1:26" ht="15" customHeight="1">
      <c r="B213" s="375">
        <v>9</v>
      </c>
      <c r="C213" s="529"/>
      <c r="D213" s="377"/>
      <c r="E213" s="399"/>
      <c r="F213" s="437"/>
      <c r="G213" s="378"/>
      <c r="H213" s="694"/>
      <c r="I213" s="1139"/>
      <c r="J213" s="1100"/>
      <c r="K213" s="278"/>
      <c r="L213" s="375">
        <v>9</v>
      </c>
      <c r="M213" s="530" t="s">
        <v>1090</v>
      </c>
      <c r="N213" s="377" t="s">
        <v>1122</v>
      </c>
      <c r="O213" s="881">
        <v>2.5000000000000001E-2</v>
      </c>
      <c r="P213" s="437"/>
      <c r="Q213" s="378">
        <f>O213*$P$207*250*1000</f>
        <v>17187.5</v>
      </c>
      <c r="R213" s="882"/>
      <c r="S213" s="646"/>
      <c r="T213" s="551">
        <f t="shared" si="31"/>
        <v>46295</v>
      </c>
      <c r="U213" s="535">
        <f t="shared" si="18"/>
        <v>9924.7360516946683</v>
      </c>
      <c r="V213" s="1112"/>
      <c r="W213" s="608">
        <v>46295</v>
      </c>
      <c r="X213" s="1142"/>
      <c r="Y213" s="507"/>
      <c r="Z213" s="1100"/>
    </row>
    <row r="214" spans="1:26" ht="15" customHeight="1">
      <c r="B214" s="375">
        <v>9</v>
      </c>
      <c r="C214" s="529"/>
      <c r="D214" s="377"/>
      <c r="E214" s="399"/>
      <c r="F214" s="437"/>
      <c r="G214" s="378"/>
      <c r="H214" s="694"/>
      <c r="I214" s="1139"/>
      <c r="J214" s="1100"/>
      <c r="K214" s="278"/>
      <c r="L214" s="375">
        <v>9</v>
      </c>
      <c r="M214" s="530" t="s">
        <v>1090</v>
      </c>
      <c r="N214" s="377" t="s">
        <v>1123</v>
      </c>
      <c r="O214" s="880">
        <v>2.5000000000000001E-2</v>
      </c>
      <c r="P214" s="452"/>
      <c r="Q214" s="378">
        <f>O214*$P$207*250*1000</f>
        <v>17187.5</v>
      </c>
      <c r="R214" s="882"/>
      <c r="S214" s="646"/>
      <c r="T214" s="551">
        <v>46630</v>
      </c>
      <c r="U214" s="535">
        <f t="shared" si="18"/>
        <v>9924.7360516946683</v>
      </c>
      <c r="V214" s="1112"/>
      <c r="W214" s="607">
        <f>T214</f>
        <v>46630</v>
      </c>
      <c r="X214" s="1142"/>
      <c r="Y214" s="507"/>
      <c r="Z214" s="1100"/>
    </row>
    <row r="215" spans="1:26" ht="15" customHeight="1">
      <c r="B215" s="375">
        <v>9</v>
      </c>
      <c r="C215" s="529"/>
      <c r="D215" s="377"/>
      <c r="E215" s="399"/>
      <c r="F215" s="437"/>
      <c r="G215" s="378"/>
      <c r="H215" s="694"/>
      <c r="I215" s="1139"/>
      <c r="J215" s="1100"/>
      <c r="K215" s="278"/>
      <c r="L215" s="375">
        <v>9</v>
      </c>
      <c r="M215" s="530" t="s">
        <v>1090</v>
      </c>
      <c r="N215" s="318"/>
      <c r="O215" s="878"/>
      <c r="P215" s="437"/>
      <c r="Q215" s="305"/>
      <c r="R215" s="882"/>
      <c r="S215" s="646"/>
      <c r="T215" s="551" t="str">
        <f t="shared" si="13"/>
        <v/>
      </c>
      <c r="U215" s="535">
        <f t="shared" si="18"/>
        <v>0</v>
      </c>
      <c r="V215" s="1112"/>
      <c r="W215" s="608"/>
      <c r="X215" s="1142"/>
      <c r="Y215" s="507"/>
      <c r="Z215" s="1100"/>
    </row>
    <row r="216" spans="1:26" ht="15" customHeight="1" thickBot="1">
      <c r="B216" s="306">
        <v>9</v>
      </c>
      <c r="C216" s="431"/>
      <c r="D216" s="319"/>
      <c r="E216" s="308"/>
      <c r="F216" s="453"/>
      <c r="G216" s="320"/>
      <c r="H216" s="695"/>
      <c r="I216" s="1140"/>
      <c r="J216" s="1101"/>
      <c r="K216" s="354"/>
      <c r="L216" s="306">
        <v>9</v>
      </c>
      <c r="M216" s="434" t="s">
        <v>1090</v>
      </c>
      <c r="N216" s="319"/>
      <c r="O216" s="879"/>
      <c r="P216" s="453"/>
      <c r="Q216" s="476"/>
      <c r="R216" s="889"/>
      <c r="S216" s="647"/>
      <c r="T216" s="552" t="str">
        <f t="shared" ref="T216:T232" si="32">IF(W216&gt;1,EOMONTH(W216,0),"")</f>
        <v/>
      </c>
      <c r="U216" s="536">
        <f t="shared" ref="U216" si="33">(Q216/$X$180*$J$180)</f>
        <v>0</v>
      </c>
      <c r="V216" s="1113"/>
      <c r="W216" s="609"/>
      <c r="X216" s="1143"/>
      <c r="Y216" s="470"/>
      <c r="Z216" s="1101"/>
    </row>
    <row r="217" spans="1:26" ht="14.5" thickBot="1">
      <c r="A217" s="24"/>
      <c r="B217" s="280"/>
      <c r="C217" s="297"/>
      <c r="D217" s="298"/>
      <c r="E217" s="281"/>
      <c r="F217" s="449"/>
      <c r="G217" s="282"/>
      <c r="H217" s="700"/>
      <c r="I217" s="270"/>
      <c r="J217" s="394"/>
      <c r="K217" s="24"/>
      <c r="L217" s="280"/>
      <c r="M217" s="297"/>
      <c r="N217" s="298"/>
      <c r="O217" s="281"/>
      <c r="P217" s="449"/>
      <c r="Q217" s="479"/>
      <c r="R217" s="888"/>
      <c r="S217" s="652"/>
      <c r="T217" s="553" t="str">
        <f t="shared" si="32"/>
        <v/>
      </c>
      <c r="U217" s="541"/>
      <c r="V217" s="521"/>
      <c r="W217" s="610"/>
      <c r="X217" s="340"/>
      <c r="Y217" s="508"/>
      <c r="Z217" s="270"/>
    </row>
    <row r="218" spans="1:26" ht="14.25" customHeight="1">
      <c r="B218" s="259">
        <v>10</v>
      </c>
      <c r="C218" s="260" t="s">
        <v>1124</v>
      </c>
      <c r="D218" s="260" t="s">
        <v>1125</v>
      </c>
      <c r="E218" s="261"/>
      <c r="F218" s="463"/>
      <c r="G218" s="328">
        <v>8500</v>
      </c>
      <c r="H218" s="709">
        <v>45961</v>
      </c>
      <c r="I218" s="1126">
        <f>SUM(G218:G259)</f>
        <v>1661037.4625648628</v>
      </c>
      <c r="J218" s="1126">
        <f>9239.13043478261+1356331.52173913+260869.565217391+179035.28539659</f>
        <v>1805475.5027878936</v>
      </c>
      <c r="K218" s="329"/>
      <c r="L218" s="259">
        <v>10</v>
      </c>
      <c r="M218" s="260" t="s">
        <v>1126</v>
      </c>
      <c r="N218" s="260" t="s">
        <v>1127</v>
      </c>
      <c r="O218" s="580"/>
      <c r="P218" s="463"/>
      <c r="Q218" s="328">
        <v>240000</v>
      </c>
      <c r="R218" s="896"/>
      <c r="S218" s="658"/>
      <c r="T218" s="562">
        <f t="shared" si="32"/>
        <v>46112</v>
      </c>
      <c r="U218" s="546">
        <f t="shared" ref="U218:U232" si="34">(Q218/$X$218*$J$218)</f>
        <v>242166.24742240482</v>
      </c>
      <c r="V218" s="1132">
        <f>J218-SUM(U218:U259)</f>
        <v>0</v>
      </c>
      <c r="W218" s="618">
        <v>46112</v>
      </c>
      <c r="X218" s="1129">
        <f>SUM(Q218:Q259)</f>
        <v>1789325</v>
      </c>
      <c r="Y218" s="513"/>
      <c r="Z218" s="1126">
        <f>I218-X218</f>
        <v>-128287.5374351372</v>
      </c>
    </row>
    <row r="219" spans="1:26" ht="14.25" customHeight="1">
      <c r="B219" s="330">
        <v>10</v>
      </c>
      <c r="C219" s="331"/>
      <c r="D219" s="331" t="s">
        <v>1128</v>
      </c>
      <c r="E219" s="332"/>
      <c r="F219" s="464"/>
      <c r="G219" s="333">
        <v>164712.46256486286</v>
      </c>
      <c r="H219" s="710">
        <v>45960</v>
      </c>
      <c r="I219" s="1127"/>
      <c r="J219" s="1127"/>
      <c r="K219" s="262"/>
      <c r="L219" s="330">
        <v>10</v>
      </c>
      <c r="M219" s="331" t="s">
        <v>1126</v>
      </c>
      <c r="N219" s="331"/>
      <c r="O219" s="581"/>
      <c r="P219" s="464"/>
      <c r="Q219" s="333"/>
      <c r="R219" s="897"/>
      <c r="S219" s="659"/>
      <c r="T219" s="563" t="str">
        <f t="shared" si="32"/>
        <v/>
      </c>
      <c r="U219" s="547">
        <f t="shared" si="34"/>
        <v>0</v>
      </c>
      <c r="V219" s="1133"/>
      <c r="W219" s="619"/>
      <c r="X219" s="1130"/>
      <c r="Y219" s="514"/>
      <c r="Z219" s="1127"/>
    </row>
    <row r="220" spans="1:26" ht="14.25" customHeight="1">
      <c r="B220" s="330">
        <v>10</v>
      </c>
      <c r="C220" s="331"/>
      <c r="D220" s="331" t="s">
        <v>1129</v>
      </c>
      <c r="E220" s="332"/>
      <c r="F220" s="464"/>
      <c r="G220" s="333">
        <v>1247825</v>
      </c>
      <c r="H220" s="710">
        <v>45961</v>
      </c>
      <c r="I220" s="1127"/>
      <c r="J220" s="1127"/>
      <c r="K220" s="262"/>
      <c r="L220" s="330">
        <v>10</v>
      </c>
      <c r="M220" s="331" t="s">
        <v>1126</v>
      </c>
      <c r="N220" s="331" t="s">
        <v>1129</v>
      </c>
      <c r="O220" s="581"/>
      <c r="P220" s="464"/>
      <c r="Q220" s="333">
        <v>247825</v>
      </c>
      <c r="R220" s="897"/>
      <c r="S220" s="659"/>
      <c r="T220" s="563">
        <f t="shared" si="32"/>
        <v>46112</v>
      </c>
      <c r="U220" s="547">
        <f t="shared" si="34"/>
        <v>250061.87611440613</v>
      </c>
      <c r="V220" s="1133"/>
      <c r="W220" s="619">
        <v>46112</v>
      </c>
      <c r="X220" s="1130"/>
      <c r="Y220" s="514"/>
      <c r="Z220" s="1127"/>
    </row>
    <row r="221" spans="1:26" ht="14.25" customHeight="1">
      <c r="B221" s="330">
        <v>10</v>
      </c>
      <c r="C221" s="331"/>
      <c r="D221" s="331" t="s">
        <v>1127</v>
      </c>
      <c r="E221" s="332"/>
      <c r="F221" s="464"/>
      <c r="G221" s="333">
        <v>240000</v>
      </c>
      <c r="H221" s="710">
        <v>45962</v>
      </c>
      <c r="I221" s="1127"/>
      <c r="J221" s="1127"/>
      <c r="K221" s="262"/>
      <c r="L221" s="330">
        <v>10</v>
      </c>
      <c r="M221" s="331" t="s">
        <v>1126</v>
      </c>
      <c r="N221" s="331"/>
      <c r="O221" s="581"/>
      <c r="P221" s="464"/>
      <c r="Q221" s="333"/>
      <c r="R221" s="897"/>
      <c r="S221" s="659"/>
      <c r="T221" s="563" t="str">
        <f t="shared" si="32"/>
        <v/>
      </c>
      <c r="U221" s="547">
        <f t="shared" si="34"/>
        <v>0</v>
      </c>
      <c r="V221" s="1133"/>
      <c r="W221" s="619"/>
      <c r="X221" s="1130"/>
      <c r="Y221" s="514"/>
      <c r="Z221" s="1127"/>
    </row>
    <row r="222" spans="1:26" ht="14.25" customHeight="1">
      <c r="B222" s="330">
        <v>10</v>
      </c>
      <c r="C222" s="331"/>
      <c r="D222" s="331"/>
      <c r="E222" s="332"/>
      <c r="F222" s="464"/>
      <c r="G222" s="333"/>
      <c r="H222" s="710"/>
      <c r="I222" s="1127"/>
      <c r="J222" s="1127"/>
      <c r="K222" s="262"/>
      <c r="L222" s="330">
        <v>10</v>
      </c>
      <c r="M222" s="331" t="s">
        <v>1126</v>
      </c>
      <c r="N222" s="331"/>
      <c r="O222" s="581"/>
      <c r="P222" s="464"/>
      <c r="Q222" s="333"/>
      <c r="R222" s="898"/>
      <c r="S222" s="660"/>
      <c r="T222" s="564" t="str">
        <f t="shared" si="32"/>
        <v/>
      </c>
      <c r="U222" s="548">
        <f t="shared" si="34"/>
        <v>0</v>
      </c>
      <c r="V222" s="1133"/>
      <c r="W222" s="620"/>
      <c r="X222" s="1130"/>
      <c r="Y222" s="514"/>
      <c r="Z222" s="1127"/>
    </row>
    <row r="223" spans="1:26" ht="14.25" customHeight="1">
      <c r="B223" s="330">
        <v>10</v>
      </c>
      <c r="C223" s="331"/>
      <c r="D223" s="331"/>
      <c r="E223" s="332"/>
      <c r="F223" s="464"/>
      <c r="G223" s="333"/>
      <c r="H223" s="710"/>
      <c r="I223" s="1127"/>
      <c r="J223" s="1127"/>
      <c r="K223" s="262"/>
      <c r="L223" s="330">
        <v>10</v>
      </c>
      <c r="M223" s="331" t="s">
        <v>1126</v>
      </c>
      <c r="N223" s="331" t="s">
        <v>1130</v>
      </c>
      <c r="O223" s="581"/>
      <c r="P223" s="464"/>
      <c r="Q223" s="333">
        <v>8000</v>
      </c>
      <c r="R223" s="898"/>
      <c r="S223" s="660"/>
      <c r="T223" s="564">
        <v>46142</v>
      </c>
      <c r="U223" s="548">
        <f t="shared" si="34"/>
        <v>8072.2082474134941</v>
      </c>
      <c r="V223" s="1133"/>
      <c r="W223" s="564">
        <f t="shared" ref="W223:W227" si="35">T223</f>
        <v>46142</v>
      </c>
      <c r="X223" s="1130"/>
      <c r="Y223" s="514"/>
      <c r="Z223" s="1127"/>
    </row>
    <row r="224" spans="1:26" ht="14.25" customHeight="1">
      <c r="B224" s="330">
        <v>10</v>
      </c>
      <c r="C224" s="331"/>
      <c r="D224" s="331"/>
      <c r="E224" s="332"/>
      <c r="F224" s="464"/>
      <c r="G224" s="333"/>
      <c r="H224" s="710"/>
      <c r="I224" s="1127"/>
      <c r="J224" s="1127"/>
      <c r="K224" s="262"/>
      <c r="L224" s="330">
        <v>10</v>
      </c>
      <c r="M224" s="331" t="s">
        <v>1126</v>
      </c>
      <c r="N224" s="331" t="s">
        <v>1131</v>
      </c>
      <c r="O224" s="581"/>
      <c r="P224" s="464"/>
      <c r="Q224" s="333">
        <v>8000</v>
      </c>
      <c r="R224" s="898"/>
      <c r="S224" s="660"/>
      <c r="T224" s="564">
        <f>T223+30</f>
        <v>46172</v>
      </c>
      <c r="U224" s="548">
        <f t="shared" si="34"/>
        <v>8072.2082474134941</v>
      </c>
      <c r="V224" s="1133"/>
      <c r="W224" s="564">
        <f t="shared" si="35"/>
        <v>46172</v>
      </c>
      <c r="X224" s="1130"/>
      <c r="Y224" s="514"/>
      <c r="Z224" s="1127"/>
    </row>
    <row r="225" spans="1:81" ht="14.25" customHeight="1">
      <c r="B225" s="330">
        <v>10</v>
      </c>
      <c r="C225" s="331"/>
      <c r="D225" s="331"/>
      <c r="E225" s="332"/>
      <c r="F225" s="464"/>
      <c r="G225" s="333"/>
      <c r="H225" s="710"/>
      <c r="I225" s="1127"/>
      <c r="J225" s="1127"/>
      <c r="K225" s="262"/>
      <c r="L225" s="330">
        <v>10</v>
      </c>
      <c r="M225" s="331" t="s">
        <v>1126</v>
      </c>
      <c r="N225" s="331" t="s">
        <v>1132</v>
      </c>
      <c r="O225" s="581"/>
      <c r="P225" s="464"/>
      <c r="Q225" s="333">
        <v>8000</v>
      </c>
      <c r="R225" s="898"/>
      <c r="S225" s="660"/>
      <c r="T225" s="564">
        <f>T224+30</f>
        <v>46202</v>
      </c>
      <c r="U225" s="548">
        <f t="shared" si="34"/>
        <v>8072.2082474134941</v>
      </c>
      <c r="V225" s="1133"/>
      <c r="W225" s="564">
        <f t="shared" si="35"/>
        <v>46202</v>
      </c>
      <c r="X225" s="1130"/>
      <c r="Y225" s="514"/>
      <c r="Z225" s="1127"/>
    </row>
    <row r="226" spans="1:81" ht="14.25" customHeight="1">
      <c r="B226" s="330">
        <v>10</v>
      </c>
      <c r="C226" s="331"/>
      <c r="D226" s="331"/>
      <c r="E226" s="332"/>
      <c r="F226" s="464"/>
      <c r="G226" s="333"/>
      <c r="H226" s="710"/>
      <c r="I226" s="1127"/>
      <c r="J226" s="1127"/>
      <c r="K226" s="262"/>
      <c r="L226" s="330">
        <v>10</v>
      </c>
      <c r="M226" s="331" t="s">
        <v>1126</v>
      </c>
      <c r="N226" s="331" t="s">
        <v>1133</v>
      </c>
      <c r="O226" s="581"/>
      <c r="P226" s="464"/>
      <c r="Q226" s="333">
        <v>8000</v>
      </c>
      <c r="R226" s="898"/>
      <c r="S226" s="660"/>
      <c r="T226" s="564">
        <f>T225+30</f>
        <v>46232</v>
      </c>
      <c r="U226" s="548">
        <f t="shared" si="34"/>
        <v>8072.2082474134941</v>
      </c>
      <c r="V226" s="1133"/>
      <c r="W226" s="564">
        <f t="shared" si="35"/>
        <v>46232</v>
      </c>
      <c r="X226" s="1130"/>
      <c r="Y226" s="514"/>
      <c r="Z226" s="1127"/>
    </row>
    <row r="227" spans="1:81" ht="14.25" customHeight="1">
      <c r="B227" s="330">
        <v>10</v>
      </c>
      <c r="C227" s="331"/>
      <c r="D227" s="331"/>
      <c r="E227" s="332"/>
      <c r="F227" s="464"/>
      <c r="G227" s="333"/>
      <c r="H227" s="710"/>
      <c r="I227" s="1127"/>
      <c r="J227" s="1127"/>
      <c r="K227" s="262"/>
      <c r="L227" s="330">
        <v>10</v>
      </c>
      <c r="M227" s="331" t="s">
        <v>1126</v>
      </c>
      <c r="N227" s="331" t="s">
        <v>1134</v>
      </c>
      <c r="O227" s="581"/>
      <c r="P227" s="464"/>
      <c r="Q227" s="333">
        <v>8000</v>
      </c>
      <c r="R227" s="898"/>
      <c r="S227" s="660"/>
      <c r="T227" s="564">
        <f>T226+30</f>
        <v>46262</v>
      </c>
      <c r="U227" s="548">
        <f t="shared" si="34"/>
        <v>8072.2082474134941</v>
      </c>
      <c r="V227" s="1133"/>
      <c r="W227" s="564">
        <f t="shared" si="35"/>
        <v>46262</v>
      </c>
      <c r="X227" s="1130"/>
      <c r="Y227" s="514"/>
      <c r="Z227" s="1127"/>
    </row>
    <row r="228" spans="1:81" ht="14.25" customHeight="1">
      <c r="B228" s="330">
        <v>10</v>
      </c>
      <c r="C228" s="331"/>
      <c r="D228" s="331"/>
      <c r="E228" s="332"/>
      <c r="F228" s="464"/>
      <c r="G228" s="333"/>
      <c r="H228" s="710"/>
      <c r="I228" s="1127"/>
      <c r="J228" s="1127"/>
      <c r="K228" s="262"/>
      <c r="L228" s="330">
        <v>10</v>
      </c>
      <c r="M228" s="331" t="s">
        <v>1126</v>
      </c>
      <c r="N228" s="331"/>
      <c r="O228" s="581"/>
      <c r="P228" s="464"/>
      <c r="Q228" s="333"/>
      <c r="R228" s="898"/>
      <c r="S228" s="660"/>
      <c r="T228" s="564"/>
      <c r="U228" s="548">
        <f t="shared" si="34"/>
        <v>0</v>
      </c>
      <c r="V228" s="1133"/>
      <c r="W228" s="564"/>
      <c r="X228" s="1130"/>
      <c r="Y228" s="514"/>
      <c r="Z228" s="1127"/>
    </row>
    <row r="229" spans="1:81" ht="14.25" customHeight="1">
      <c r="B229" s="330">
        <v>10</v>
      </c>
      <c r="C229" s="331"/>
      <c r="D229" s="331"/>
      <c r="E229" s="332"/>
      <c r="F229" s="464"/>
      <c r="G229" s="333"/>
      <c r="H229" s="710"/>
      <c r="I229" s="1127"/>
      <c r="J229" s="1127"/>
      <c r="K229" s="262"/>
      <c r="L229" s="330">
        <v>10</v>
      </c>
      <c r="M229" s="331" t="s">
        <v>1126</v>
      </c>
      <c r="N229" s="331"/>
      <c r="O229" s="581"/>
      <c r="P229" s="464"/>
      <c r="Q229" s="333"/>
      <c r="R229" s="898"/>
      <c r="S229" s="660"/>
      <c r="T229" s="564"/>
      <c r="U229" s="548">
        <f t="shared" si="34"/>
        <v>0</v>
      </c>
      <c r="V229" s="1133"/>
      <c r="W229" s="564"/>
      <c r="X229" s="1130"/>
      <c r="Y229" s="514"/>
      <c r="Z229" s="1127"/>
    </row>
    <row r="230" spans="1:81" ht="14.25" customHeight="1">
      <c r="B230" s="330">
        <v>10</v>
      </c>
      <c r="C230" s="331"/>
      <c r="D230" s="331"/>
      <c r="E230" s="332"/>
      <c r="F230" s="464"/>
      <c r="G230" s="333"/>
      <c r="H230" s="710"/>
      <c r="I230" s="1127"/>
      <c r="J230" s="1127"/>
      <c r="K230" s="262"/>
      <c r="L230" s="330">
        <v>10</v>
      </c>
      <c r="M230" s="331" t="s">
        <v>1126</v>
      </c>
      <c r="N230" s="331"/>
      <c r="O230" s="581"/>
      <c r="P230" s="464"/>
      <c r="Q230" s="333"/>
      <c r="R230" s="898"/>
      <c r="S230" s="660"/>
      <c r="T230" s="564"/>
      <c r="U230" s="548">
        <f t="shared" si="34"/>
        <v>0</v>
      </c>
      <c r="V230" s="1133"/>
      <c r="W230" s="620"/>
      <c r="X230" s="1130"/>
      <c r="Y230" s="514"/>
      <c r="Z230" s="1127"/>
    </row>
    <row r="231" spans="1:81" ht="14.25" customHeight="1">
      <c r="B231" s="330">
        <v>10</v>
      </c>
      <c r="C231" s="331"/>
      <c r="D231" s="331"/>
      <c r="E231" s="332"/>
      <c r="F231" s="464"/>
      <c r="G231" s="333"/>
      <c r="H231" s="710"/>
      <c r="I231" s="1127"/>
      <c r="J231" s="1127"/>
      <c r="K231" s="262"/>
      <c r="L231" s="330">
        <v>10</v>
      </c>
      <c r="M231" s="331" t="s">
        <v>1126</v>
      </c>
      <c r="N231" s="331" t="s">
        <v>1135</v>
      </c>
      <c r="O231" s="581"/>
      <c r="P231" s="464"/>
      <c r="Q231" s="333">
        <v>45000</v>
      </c>
      <c r="R231" s="898" t="s">
        <v>1136</v>
      </c>
      <c r="S231" s="660"/>
      <c r="T231" s="564">
        <v>46142</v>
      </c>
      <c r="U231" s="548">
        <f t="shared" si="34"/>
        <v>45406.171391700896</v>
      </c>
      <c r="V231" s="1133"/>
      <c r="W231" s="620">
        <f>T231</f>
        <v>46142</v>
      </c>
      <c r="X231" s="1130"/>
      <c r="Y231" s="514"/>
      <c r="Z231" s="1127"/>
    </row>
    <row r="232" spans="1:81" ht="14.25" customHeight="1">
      <c r="B232" s="330">
        <v>10</v>
      </c>
      <c r="C232" s="331"/>
      <c r="D232" s="331"/>
      <c r="E232" s="332"/>
      <c r="F232" s="464"/>
      <c r="G232" s="333"/>
      <c r="H232" s="710"/>
      <c r="I232" s="1127"/>
      <c r="J232" s="1127"/>
      <c r="K232" s="262"/>
      <c r="L232" s="330">
        <v>10</v>
      </c>
      <c r="M232" s="331" t="s">
        <v>1126</v>
      </c>
      <c r="N232" s="331" t="s">
        <v>1137</v>
      </c>
      <c r="O232" s="581"/>
      <c r="P232" s="464"/>
      <c r="Q232" s="333"/>
      <c r="R232" s="898"/>
      <c r="S232" s="660"/>
      <c r="T232" s="564" t="str">
        <f t="shared" si="32"/>
        <v/>
      </c>
      <c r="U232" s="548">
        <f t="shared" si="34"/>
        <v>0</v>
      </c>
      <c r="V232" s="1133"/>
      <c r="W232" s="620"/>
      <c r="X232" s="1130"/>
      <c r="Y232" s="514"/>
      <c r="Z232" s="1127"/>
    </row>
    <row r="233" spans="1:81" ht="14.25" customHeight="1">
      <c r="A233" s="24"/>
      <c r="B233" s="330">
        <v>10</v>
      </c>
      <c r="C233" s="331"/>
      <c r="D233" s="331"/>
      <c r="E233" s="332"/>
      <c r="F233" s="464"/>
      <c r="G233" s="333"/>
      <c r="H233" s="710"/>
      <c r="I233" s="1127"/>
      <c r="J233" s="1127"/>
      <c r="K233" s="262"/>
      <c r="L233" s="330">
        <v>10</v>
      </c>
      <c r="M233" s="331" t="s">
        <v>1126</v>
      </c>
      <c r="N233" s="331" t="s">
        <v>1137</v>
      </c>
      <c r="O233" s="581"/>
      <c r="P233" s="464"/>
      <c r="Q233" s="333"/>
      <c r="R233" s="898"/>
      <c r="S233" s="660"/>
      <c r="T233" s="564" t="str">
        <f t="shared" ref="T233" si="36">IF(W233&gt;1,EOMONTH(W233,0),"")</f>
        <v/>
      </c>
      <c r="U233" s="548">
        <f t="shared" ref="U233" si="37">(Q233/$X$218*$J$218)</f>
        <v>0</v>
      </c>
      <c r="V233" s="1133"/>
      <c r="W233" s="620"/>
      <c r="X233" s="1130"/>
      <c r="Y233" s="514"/>
      <c r="Z233" s="1127"/>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row>
    <row r="234" spans="1:81" ht="14.25" customHeight="1">
      <c r="B234" s="330">
        <v>10</v>
      </c>
      <c r="C234" s="331"/>
      <c r="D234" s="331"/>
      <c r="E234" s="332"/>
      <c r="F234" s="464"/>
      <c r="G234" s="333"/>
      <c r="H234" s="710"/>
      <c r="I234" s="1127"/>
      <c r="J234" s="1127"/>
      <c r="K234" s="262"/>
      <c r="L234" s="330">
        <v>10</v>
      </c>
      <c r="M234" s="331" t="s">
        <v>1126</v>
      </c>
      <c r="N234" s="331"/>
      <c r="O234" s="581"/>
      <c r="P234" s="464"/>
      <c r="Q234" s="333"/>
      <c r="R234" s="898"/>
      <c r="S234" s="660"/>
      <c r="T234" s="564" t="str">
        <f t="shared" ref="T234:T329" si="38">IF(W234&gt;1,EOMONTH(W234,0),"")</f>
        <v/>
      </c>
      <c r="U234" s="548">
        <f t="shared" ref="U234:U259" si="39">(Q234/$X$218*$J$218)</f>
        <v>0</v>
      </c>
      <c r="V234" s="1133"/>
      <c r="W234" s="620"/>
      <c r="X234" s="1130"/>
      <c r="Y234" s="514"/>
      <c r="Z234" s="1127"/>
    </row>
    <row r="235" spans="1:81" ht="14.25" customHeight="1">
      <c r="B235" s="330">
        <v>10</v>
      </c>
      <c r="C235" s="331"/>
      <c r="D235" s="331"/>
      <c r="E235" s="332"/>
      <c r="F235" s="464"/>
      <c r="G235" s="333"/>
      <c r="H235" s="710"/>
      <c r="I235" s="1127"/>
      <c r="J235" s="1127"/>
      <c r="K235" s="262"/>
      <c r="L235" s="330">
        <v>10</v>
      </c>
      <c r="M235" s="331" t="s">
        <v>1126</v>
      </c>
      <c r="N235" s="331" t="s">
        <v>1138</v>
      </c>
      <c r="O235" s="581">
        <v>3</v>
      </c>
      <c r="P235" s="464">
        <v>1100</v>
      </c>
      <c r="Q235" s="333">
        <f>O235*P235</f>
        <v>3300</v>
      </c>
      <c r="R235" s="898"/>
      <c r="S235" s="660"/>
      <c r="T235" s="564">
        <v>46142</v>
      </c>
      <c r="U235" s="548">
        <f t="shared" si="39"/>
        <v>3329.7859020580663</v>
      </c>
      <c r="V235" s="1133"/>
      <c r="W235" s="564">
        <f>T235</f>
        <v>46142</v>
      </c>
      <c r="X235" s="1130"/>
      <c r="Y235" s="514"/>
      <c r="Z235" s="1127"/>
    </row>
    <row r="236" spans="1:81" ht="14.25" customHeight="1">
      <c r="B236" s="330">
        <v>10</v>
      </c>
      <c r="C236" s="331"/>
      <c r="D236" s="331"/>
      <c r="E236" s="332"/>
      <c r="F236" s="464"/>
      <c r="G236" s="333"/>
      <c r="H236" s="710"/>
      <c r="I236" s="1127"/>
      <c r="J236" s="1127"/>
      <c r="K236" s="262"/>
      <c r="L236" s="330">
        <v>10</v>
      </c>
      <c r="M236" s="331" t="s">
        <v>1126</v>
      </c>
      <c r="N236" s="331" t="s">
        <v>1139</v>
      </c>
      <c r="O236" s="581">
        <v>3</v>
      </c>
      <c r="P236" s="464">
        <v>1100</v>
      </c>
      <c r="Q236" s="333">
        <f t="shared" ref="Q236:Q239" si="40">O236*P236</f>
        <v>3300</v>
      </c>
      <c r="R236" s="898"/>
      <c r="S236" s="660"/>
      <c r="T236" s="564">
        <v>46173</v>
      </c>
      <c r="U236" s="548">
        <f t="shared" si="39"/>
        <v>3329.7859020580663</v>
      </c>
      <c r="V236" s="1133"/>
      <c r="W236" s="564">
        <f>T236</f>
        <v>46173</v>
      </c>
      <c r="X236" s="1130"/>
      <c r="Y236" s="514"/>
      <c r="Z236" s="1127"/>
    </row>
    <row r="237" spans="1:81" ht="14.25" customHeight="1">
      <c r="B237" s="330">
        <v>10</v>
      </c>
      <c r="C237" s="331"/>
      <c r="D237" s="331"/>
      <c r="E237" s="332"/>
      <c r="F237" s="464"/>
      <c r="G237" s="333"/>
      <c r="H237" s="710"/>
      <c r="I237" s="1127"/>
      <c r="J237" s="1127"/>
      <c r="K237" s="262"/>
      <c r="L237" s="330">
        <v>10</v>
      </c>
      <c r="M237" s="331" t="s">
        <v>1126</v>
      </c>
      <c r="N237" s="331" t="s">
        <v>1140</v>
      </c>
      <c r="O237" s="581">
        <v>3</v>
      </c>
      <c r="P237" s="464">
        <v>1100</v>
      </c>
      <c r="Q237" s="333">
        <f t="shared" si="40"/>
        <v>3300</v>
      </c>
      <c r="R237" s="898"/>
      <c r="S237" s="660"/>
      <c r="T237" s="564">
        <v>46203</v>
      </c>
      <c r="U237" s="548">
        <f t="shared" si="39"/>
        <v>3329.7859020580663</v>
      </c>
      <c r="V237" s="1133"/>
      <c r="W237" s="564">
        <f>T237</f>
        <v>46203</v>
      </c>
      <c r="X237" s="1130"/>
      <c r="Y237" s="514"/>
      <c r="Z237" s="1127"/>
    </row>
    <row r="238" spans="1:81" ht="14.25" customHeight="1">
      <c r="B238" s="330">
        <v>10</v>
      </c>
      <c r="C238" s="331"/>
      <c r="D238" s="331"/>
      <c r="E238" s="332"/>
      <c r="F238" s="464"/>
      <c r="G238" s="333"/>
      <c r="H238" s="710"/>
      <c r="I238" s="1127"/>
      <c r="J238" s="1127"/>
      <c r="K238" s="262"/>
      <c r="L238" s="330">
        <v>10</v>
      </c>
      <c r="M238" s="331" t="s">
        <v>1126</v>
      </c>
      <c r="N238" s="331" t="s">
        <v>1141</v>
      </c>
      <c r="O238" s="581">
        <v>3</v>
      </c>
      <c r="P238" s="464">
        <v>1100</v>
      </c>
      <c r="Q238" s="333">
        <f t="shared" si="40"/>
        <v>3300</v>
      </c>
      <c r="R238" s="898"/>
      <c r="S238" s="660"/>
      <c r="T238" s="564">
        <v>46234</v>
      </c>
      <c r="U238" s="548">
        <f t="shared" si="39"/>
        <v>3329.7859020580663</v>
      </c>
      <c r="V238" s="1133"/>
      <c r="W238" s="564">
        <f>T238</f>
        <v>46234</v>
      </c>
      <c r="X238" s="1130"/>
      <c r="Y238" s="514"/>
      <c r="Z238" s="1127"/>
    </row>
    <row r="239" spans="1:81" ht="14.25" customHeight="1">
      <c r="B239" s="330">
        <v>10</v>
      </c>
      <c r="C239" s="331"/>
      <c r="D239" s="331"/>
      <c r="E239" s="332"/>
      <c r="F239" s="464"/>
      <c r="G239" s="333"/>
      <c r="H239" s="710"/>
      <c r="I239" s="1127"/>
      <c r="J239" s="1127"/>
      <c r="K239" s="262"/>
      <c r="L239" s="330">
        <v>10</v>
      </c>
      <c r="M239" s="331" t="s">
        <v>1126</v>
      </c>
      <c r="N239" s="331" t="s">
        <v>1142</v>
      </c>
      <c r="O239" s="581">
        <v>3</v>
      </c>
      <c r="P239" s="464">
        <v>1100</v>
      </c>
      <c r="Q239" s="333">
        <f t="shared" si="40"/>
        <v>3300</v>
      </c>
      <c r="R239" s="898"/>
      <c r="S239" s="660"/>
      <c r="T239" s="564">
        <v>46265</v>
      </c>
      <c r="U239" s="548">
        <f t="shared" si="39"/>
        <v>3329.7859020580663</v>
      </c>
      <c r="V239" s="1133"/>
      <c r="W239" s="564">
        <f>T239</f>
        <v>46265</v>
      </c>
      <c r="X239" s="1130"/>
      <c r="Y239" s="514"/>
      <c r="Z239" s="1127"/>
    </row>
    <row r="240" spans="1:81" ht="14.25" customHeight="1">
      <c r="B240" s="330">
        <v>10</v>
      </c>
      <c r="C240" s="331"/>
      <c r="D240" s="331"/>
      <c r="E240" s="332"/>
      <c r="F240" s="464"/>
      <c r="G240" s="333"/>
      <c r="H240" s="710"/>
      <c r="I240" s="1127"/>
      <c r="J240" s="1127"/>
      <c r="K240" s="262"/>
      <c r="L240" s="330">
        <v>10</v>
      </c>
      <c r="M240" s="331" t="s">
        <v>1126</v>
      </c>
      <c r="N240" s="331"/>
      <c r="O240" s="581"/>
      <c r="P240" s="464"/>
      <c r="Q240" s="333"/>
      <c r="R240" s="898"/>
      <c r="S240" s="660"/>
      <c r="T240" s="564" t="str">
        <f t="shared" si="38"/>
        <v/>
      </c>
      <c r="U240" s="548">
        <f t="shared" si="39"/>
        <v>0</v>
      </c>
      <c r="V240" s="1133"/>
      <c r="W240" s="620"/>
      <c r="X240" s="1130"/>
      <c r="Y240" s="514"/>
      <c r="Z240" s="1127"/>
    </row>
    <row r="241" spans="2:26" ht="14.25" customHeight="1">
      <c r="B241" s="330">
        <v>10</v>
      </c>
      <c r="C241" s="331"/>
      <c r="D241" s="331"/>
      <c r="E241" s="332"/>
      <c r="F241" s="464"/>
      <c r="G241" s="333"/>
      <c r="H241" s="710"/>
      <c r="I241" s="1127"/>
      <c r="J241" s="1127"/>
      <c r="K241" s="262"/>
      <c r="L241" s="330">
        <v>10</v>
      </c>
      <c r="M241" s="331" t="s">
        <v>1126</v>
      </c>
      <c r="N241" s="331"/>
      <c r="O241" s="581"/>
      <c r="P241" s="464"/>
      <c r="Q241" s="333"/>
      <c r="R241" s="898"/>
      <c r="S241" s="660"/>
      <c r="T241" s="564" t="str">
        <f t="shared" si="38"/>
        <v/>
      </c>
      <c r="U241" s="548">
        <f t="shared" si="39"/>
        <v>0</v>
      </c>
      <c r="V241" s="1133"/>
      <c r="W241" s="620"/>
      <c r="X241" s="1130"/>
      <c r="Y241" s="514"/>
      <c r="Z241" s="1127"/>
    </row>
    <row r="242" spans="2:26" ht="14.25" customHeight="1">
      <c r="B242" s="622"/>
      <c r="C242" s="623"/>
      <c r="D242" s="623"/>
      <c r="E242" s="624"/>
      <c r="F242" s="625"/>
      <c r="G242" s="626"/>
      <c r="H242" s="711"/>
      <c r="I242" s="1127"/>
      <c r="J242" s="1127"/>
      <c r="K242" s="262"/>
      <c r="L242" s="330">
        <v>10</v>
      </c>
      <c r="M242" s="331" t="s">
        <v>1126</v>
      </c>
      <c r="N242" s="331"/>
      <c r="O242" s="581"/>
      <c r="P242" s="464"/>
      <c r="Q242" s="333"/>
      <c r="R242" s="898"/>
      <c r="S242" s="660"/>
      <c r="T242" s="564" t="str">
        <f t="shared" si="38"/>
        <v/>
      </c>
      <c r="U242" s="548">
        <f t="shared" si="39"/>
        <v>0</v>
      </c>
      <c r="V242" s="1133"/>
      <c r="W242" s="620"/>
      <c r="X242" s="1130"/>
      <c r="Y242" s="514"/>
      <c r="Z242" s="1127"/>
    </row>
    <row r="243" spans="2:26" ht="14.25" customHeight="1">
      <c r="B243" s="622"/>
      <c r="C243" s="623"/>
      <c r="D243" s="623"/>
      <c r="E243" s="624"/>
      <c r="F243" s="625"/>
      <c r="G243" s="626"/>
      <c r="H243" s="711"/>
      <c r="I243" s="1127"/>
      <c r="J243" s="1127"/>
      <c r="K243" s="262"/>
      <c r="L243" s="330">
        <v>10</v>
      </c>
      <c r="M243" s="331" t="s">
        <v>1126</v>
      </c>
      <c r="N243" s="331"/>
      <c r="O243" s="581"/>
      <c r="P243" s="464"/>
      <c r="Q243" s="333"/>
      <c r="R243" s="898"/>
      <c r="S243" s="660"/>
      <c r="T243" s="564" t="str">
        <f t="shared" si="38"/>
        <v/>
      </c>
      <c r="U243" s="548">
        <f t="shared" si="39"/>
        <v>0</v>
      </c>
      <c r="V243" s="1133"/>
      <c r="W243" s="620"/>
      <c r="X243" s="1130"/>
      <c r="Y243" s="514"/>
      <c r="Z243" s="1127"/>
    </row>
    <row r="244" spans="2:26" ht="14.25" customHeight="1">
      <c r="B244" s="622"/>
      <c r="C244" s="623"/>
      <c r="D244" s="623"/>
      <c r="E244" s="624"/>
      <c r="F244" s="625"/>
      <c r="G244" s="626"/>
      <c r="H244" s="711"/>
      <c r="I244" s="1127"/>
      <c r="J244" s="1127"/>
      <c r="K244" s="262"/>
      <c r="L244" s="330">
        <v>10</v>
      </c>
      <c r="M244" s="331" t="s">
        <v>1126</v>
      </c>
      <c r="N244" s="331" t="s">
        <v>1143</v>
      </c>
      <c r="O244" s="639">
        <v>0.5</v>
      </c>
      <c r="P244" s="464">
        <v>700000</v>
      </c>
      <c r="Q244" s="333">
        <f>O244*P244</f>
        <v>350000</v>
      </c>
      <c r="R244" s="898"/>
      <c r="S244" s="660"/>
      <c r="T244" s="564">
        <f t="shared" si="38"/>
        <v>46173</v>
      </c>
      <c r="U244" s="548">
        <f t="shared" si="39"/>
        <v>353159.11082434037</v>
      </c>
      <c r="V244" s="1133"/>
      <c r="W244" s="620">
        <f>W245</f>
        <v>46164</v>
      </c>
      <c r="X244" s="1130"/>
      <c r="Y244" s="514"/>
      <c r="Z244" s="1127"/>
    </row>
    <row r="245" spans="2:26" ht="14.25" customHeight="1">
      <c r="B245" s="622"/>
      <c r="C245" s="623"/>
      <c r="D245" s="623"/>
      <c r="E245" s="624"/>
      <c r="F245" s="625"/>
      <c r="G245" s="626"/>
      <c r="H245" s="711"/>
      <c r="I245" s="1127"/>
      <c r="J245" s="1127"/>
      <c r="K245" s="262"/>
      <c r="L245" s="330">
        <v>10</v>
      </c>
      <c r="M245" s="331" t="s">
        <v>1126</v>
      </c>
      <c r="N245" s="331" t="s">
        <v>1144</v>
      </c>
      <c r="O245" s="639">
        <v>0.5</v>
      </c>
      <c r="P245" s="464"/>
      <c r="Q245" s="333">
        <f>O245*P244</f>
        <v>350000</v>
      </c>
      <c r="R245" s="898"/>
      <c r="S245" s="660"/>
      <c r="T245" s="564">
        <f t="shared" si="38"/>
        <v>46173</v>
      </c>
      <c r="U245" s="548">
        <f t="shared" si="39"/>
        <v>353159.11082434037</v>
      </c>
      <c r="V245" s="1133"/>
      <c r="W245" s="620">
        <f>'Project Plan - Old'!K159+14</f>
        <v>46164</v>
      </c>
      <c r="X245" s="1130"/>
      <c r="Y245" s="514"/>
      <c r="Z245" s="1127"/>
    </row>
    <row r="246" spans="2:26" ht="14.25" customHeight="1">
      <c r="B246" s="622"/>
      <c r="C246" s="623"/>
      <c r="D246" s="623"/>
      <c r="E246" s="624"/>
      <c r="F246" s="625"/>
      <c r="G246" s="626"/>
      <c r="H246" s="711"/>
      <c r="I246" s="1127"/>
      <c r="J246" s="1127"/>
      <c r="K246" s="262"/>
      <c r="L246" s="330">
        <v>10</v>
      </c>
      <c r="M246" s="331" t="s">
        <v>1126</v>
      </c>
      <c r="N246" s="331"/>
      <c r="O246" s="581"/>
      <c r="P246" s="464"/>
      <c r="Q246" s="333"/>
      <c r="R246" s="898"/>
      <c r="S246" s="660"/>
      <c r="T246" s="564" t="str">
        <f t="shared" si="38"/>
        <v/>
      </c>
      <c r="U246" s="548">
        <f t="shared" si="39"/>
        <v>0</v>
      </c>
      <c r="V246" s="1133"/>
      <c r="W246" s="620"/>
      <c r="X246" s="1130"/>
      <c r="Y246" s="514"/>
      <c r="Z246" s="1127"/>
    </row>
    <row r="247" spans="2:26" ht="14.25" customHeight="1">
      <c r="B247" s="622"/>
      <c r="C247" s="623"/>
      <c r="D247" s="623"/>
      <c r="E247" s="624"/>
      <c r="F247" s="625"/>
      <c r="G247" s="626"/>
      <c r="H247" s="711"/>
      <c r="I247" s="1127"/>
      <c r="J247" s="1127"/>
      <c r="K247" s="262"/>
      <c r="L247" s="330">
        <v>10</v>
      </c>
      <c r="M247" s="331" t="s">
        <v>1126</v>
      </c>
      <c r="N247" s="331" t="s">
        <v>1145</v>
      </c>
      <c r="O247" s="639">
        <v>0.5</v>
      </c>
      <c r="P247" s="464">
        <v>125000</v>
      </c>
      <c r="Q247" s="333">
        <f>O247*P247</f>
        <v>62500</v>
      </c>
      <c r="R247" s="898"/>
      <c r="S247" s="660"/>
      <c r="T247" s="564">
        <f>T244</f>
        <v>46173</v>
      </c>
      <c r="U247" s="548">
        <f t="shared" si="39"/>
        <v>63064.126932917912</v>
      </c>
      <c r="V247" s="1133"/>
      <c r="W247" s="620">
        <f>W245</f>
        <v>46164</v>
      </c>
      <c r="X247" s="1130"/>
      <c r="Y247" s="514"/>
      <c r="Z247" s="1127"/>
    </row>
    <row r="248" spans="2:26" ht="14.25" customHeight="1">
      <c r="B248" s="622"/>
      <c r="C248" s="623"/>
      <c r="D248" s="623"/>
      <c r="E248" s="624"/>
      <c r="F248" s="625"/>
      <c r="G248" s="626"/>
      <c r="H248" s="711"/>
      <c r="I248" s="1127"/>
      <c r="J248" s="1127"/>
      <c r="K248" s="262"/>
      <c r="L248" s="330">
        <v>10</v>
      </c>
      <c r="M248" s="331" t="s">
        <v>1126</v>
      </c>
      <c r="N248" s="331" t="s">
        <v>1146</v>
      </c>
      <c r="O248" s="639">
        <v>0.5</v>
      </c>
      <c r="P248" s="464"/>
      <c r="Q248" s="333">
        <f>P247*O248</f>
        <v>62500</v>
      </c>
      <c r="R248" s="898"/>
      <c r="S248" s="660"/>
      <c r="T248" s="564">
        <f t="shared" si="38"/>
        <v>46203</v>
      </c>
      <c r="U248" s="548">
        <f t="shared" si="39"/>
        <v>63064.126932917912</v>
      </c>
      <c r="V248" s="1133"/>
      <c r="W248" s="620">
        <f>'Project Plan - Old'!K198</f>
        <v>46191</v>
      </c>
      <c r="X248" s="1130"/>
      <c r="Y248" s="514"/>
      <c r="Z248" s="1127"/>
    </row>
    <row r="249" spans="2:26" ht="14.25" customHeight="1">
      <c r="B249" s="622"/>
      <c r="C249" s="623"/>
      <c r="D249" s="623"/>
      <c r="E249" s="624"/>
      <c r="F249" s="625"/>
      <c r="G249" s="626"/>
      <c r="H249" s="711"/>
      <c r="I249" s="1127"/>
      <c r="J249" s="1127"/>
      <c r="K249" s="262"/>
      <c r="L249" s="330">
        <v>10</v>
      </c>
      <c r="M249" s="331" t="s">
        <v>1126</v>
      </c>
      <c r="N249" s="331"/>
      <c r="O249" s="581"/>
      <c r="P249" s="464"/>
      <c r="Q249" s="333"/>
      <c r="R249" s="898"/>
      <c r="S249" s="660"/>
      <c r="T249" s="564" t="str">
        <f t="shared" si="38"/>
        <v/>
      </c>
      <c r="U249" s="548">
        <f t="shared" si="39"/>
        <v>0</v>
      </c>
      <c r="V249" s="1133"/>
      <c r="W249" s="620"/>
      <c r="X249" s="1130"/>
      <c r="Y249" s="514"/>
      <c r="Z249" s="1127"/>
    </row>
    <row r="250" spans="2:26" ht="14.25" customHeight="1">
      <c r="B250" s="622"/>
      <c r="C250" s="623"/>
      <c r="D250" s="623"/>
      <c r="E250" s="624"/>
      <c r="F250" s="625"/>
      <c r="G250" s="626"/>
      <c r="H250" s="711"/>
      <c r="I250" s="1127"/>
      <c r="J250" s="1127"/>
      <c r="K250" s="262"/>
      <c r="L250" s="330">
        <v>10</v>
      </c>
      <c r="M250" s="331" t="s">
        <v>1126</v>
      </c>
      <c r="N250" s="331" t="s">
        <v>1147</v>
      </c>
      <c r="O250" s="639">
        <v>0.5</v>
      </c>
      <c r="P250" s="464">
        <v>375000</v>
      </c>
      <c r="Q250" s="333">
        <f>O250*P250</f>
        <v>187500</v>
      </c>
      <c r="R250" s="898"/>
      <c r="S250" s="660"/>
      <c r="T250" s="564">
        <f>T244</f>
        <v>46173</v>
      </c>
      <c r="U250" s="548">
        <f t="shared" si="39"/>
        <v>189192.38079875376</v>
      </c>
      <c r="V250" s="1133"/>
      <c r="W250" s="620">
        <f>W248</f>
        <v>46191</v>
      </c>
      <c r="X250" s="1130"/>
      <c r="Y250" s="514"/>
      <c r="Z250" s="1127"/>
    </row>
    <row r="251" spans="2:26" ht="14.25" customHeight="1">
      <c r="B251" s="622"/>
      <c r="C251" s="623"/>
      <c r="D251" s="623"/>
      <c r="E251" s="624"/>
      <c r="F251" s="625"/>
      <c r="G251" s="626"/>
      <c r="H251" s="711"/>
      <c r="I251" s="1127"/>
      <c r="J251" s="1127"/>
      <c r="K251" s="262"/>
      <c r="L251" s="330">
        <v>10</v>
      </c>
      <c r="M251" s="331" t="s">
        <v>1126</v>
      </c>
      <c r="N251" s="331" t="s">
        <v>1148</v>
      </c>
      <c r="O251" s="639">
        <v>0.5</v>
      </c>
      <c r="P251" s="464"/>
      <c r="Q251" s="333">
        <f>O251*P250</f>
        <v>187500</v>
      </c>
      <c r="R251" s="898"/>
      <c r="S251" s="660"/>
      <c r="T251" s="564">
        <f t="shared" si="38"/>
        <v>46173</v>
      </c>
      <c r="U251" s="548">
        <f t="shared" si="39"/>
        <v>189192.38079875376</v>
      </c>
      <c r="V251" s="1133"/>
      <c r="W251" s="620">
        <f>'Project Plan - Old'!K229+14</f>
        <v>46167</v>
      </c>
      <c r="X251" s="1130"/>
      <c r="Y251" s="514"/>
      <c r="Z251" s="1127"/>
    </row>
    <row r="252" spans="2:26" ht="14.25" customHeight="1">
      <c r="B252" s="622"/>
      <c r="C252" s="623"/>
      <c r="D252" s="623"/>
      <c r="E252" s="624"/>
      <c r="F252" s="625"/>
      <c r="G252" s="626"/>
      <c r="H252" s="711"/>
      <c r="I252" s="1127"/>
      <c r="J252" s="1127"/>
      <c r="K252" s="262"/>
      <c r="L252" s="330">
        <v>10</v>
      </c>
      <c r="M252" s="331" t="s">
        <v>1126</v>
      </c>
      <c r="N252" s="331"/>
      <c r="O252" s="581"/>
      <c r="P252" s="464"/>
      <c r="Q252" s="333"/>
      <c r="R252" s="898"/>
      <c r="S252" s="660"/>
      <c r="T252" s="564" t="str">
        <f t="shared" si="38"/>
        <v/>
      </c>
      <c r="U252" s="548">
        <f t="shared" si="39"/>
        <v>0</v>
      </c>
      <c r="V252" s="1133"/>
      <c r="W252" s="620"/>
      <c r="X252" s="1130"/>
      <c r="Y252" s="514"/>
      <c r="Z252" s="1127"/>
    </row>
    <row r="253" spans="2:26" ht="14.25" customHeight="1">
      <c r="B253" s="622"/>
      <c r="C253" s="623"/>
      <c r="D253" s="623"/>
      <c r="E253" s="624"/>
      <c r="F253" s="625"/>
      <c r="G253" s="626"/>
      <c r="H253" s="711"/>
      <c r="I253" s="1127"/>
      <c r="J253" s="1127"/>
      <c r="K253" s="262"/>
      <c r="L253" s="330">
        <v>10</v>
      </c>
      <c r="M253" s="331" t="s">
        <v>1126</v>
      </c>
      <c r="N253" s="331"/>
      <c r="O253" s="581"/>
      <c r="P253" s="464"/>
      <c r="Q253" s="333"/>
      <c r="R253" s="898"/>
      <c r="S253" s="660"/>
      <c r="T253" s="564" t="str">
        <f t="shared" si="38"/>
        <v/>
      </c>
      <c r="U253" s="548">
        <f t="shared" si="39"/>
        <v>0</v>
      </c>
      <c r="V253" s="1133"/>
      <c r="W253" s="620"/>
      <c r="X253" s="1130"/>
      <c r="Y253" s="514"/>
      <c r="Z253" s="1127"/>
    </row>
    <row r="254" spans="2:26" ht="14.25" customHeight="1">
      <c r="B254" s="622"/>
      <c r="C254" s="623"/>
      <c r="D254" s="623"/>
      <c r="E254" s="624"/>
      <c r="F254" s="625"/>
      <c r="G254" s="626"/>
      <c r="H254" s="711"/>
      <c r="I254" s="1127"/>
      <c r="J254" s="1127"/>
      <c r="K254" s="262"/>
      <c r="L254" s="330">
        <v>10</v>
      </c>
      <c r="M254" s="331" t="s">
        <v>1126</v>
      </c>
      <c r="N254" s="331"/>
      <c r="O254" s="581"/>
      <c r="P254" s="464"/>
      <c r="Q254" s="333"/>
      <c r="R254" s="898"/>
      <c r="S254" s="660"/>
      <c r="T254" s="564" t="str">
        <f t="shared" si="38"/>
        <v/>
      </c>
      <c r="U254" s="548">
        <f t="shared" si="39"/>
        <v>0</v>
      </c>
      <c r="V254" s="1133"/>
      <c r="W254" s="620"/>
      <c r="X254" s="1130"/>
      <c r="Y254" s="514"/>
      <c r="Z254" s="1127"/>
    </row>
    <row r="255" spans="2:26" ht="14.25" customHeight="1">
      <c r="B255" s="622"/>
      <c r="C255" s="623"/>
      <c r="D255" s="623"/>
      <c r="E255" s="624"/>
      <c r="F255" s="625"/>
      <c r="G255" s="626"/>
      <c r="H255" s="711"/>
      <c r="I255" s="1127"/>
      <c r="J255" s="1127"/>
      <c r="K255" s="262"/>
      <c r="L255" s="330">
        <v>10</v>
      </c>
      <c r="M255" s="331" t="s">
        <v>1126</v>
      </c>
      <c r="N255" s="331"/>
      <c r="O255" s="581"/>
      <c r="P255" s="464"/>
      <c r="Q255" s="333"/>
      <c r="R255" s="898"/>
      <c r="S255" s="660"/>
      <c r="T255" s="564" t="str">
        <f t="shared" si="38"/>
        <v/>
      </c>
      <c r="U255" s="548">
        <f t="shared" si="39"/>
        <v>0</v>
      </c>
      <c r="V255" s="1133"/>
      <c r="W255" s="620"/>
      <c r="X255" s="1130"/>
      <c r="Y255" s="514"/>
      <c r="Z255" s="1127"/>
    </row>
    <row r="256" spans="2:26" ht="14.25" customHeight="1">
      <c r="B256" s="622"/>
      <c r="C256" s="623"/>
      <c r="D256" s="623"/>
      <c r="E256" s="624"/>
      <c r="F256" s="625"/>
      <c r="G256" s="626"/>
      <c r="H256" s="711"/>
      <c r="I256" s="1127"/>
      <c r="J256" s="1127"/>
      <c r="K256" s="262"/>
      <c r="L256" s="330">
        <v>10</v>
      </c>
      <c r="M256" s="331" t="s">
        <v>1126</v>
      </c>
      <c r="N256" s="331"/>
      <c r="O256" s="581"/>
      <c r="P256" s="464"/>
      <c r="Q256" s="333"/>
      <c r="R256" s="898"/>
      <c r="S256" s="660"/>
      <c r="T256" s="564" t="str">
        <f t="shared" si="38"/>
        <v/>
      </c>
      <c r="U256" s="548">
        <f t="shared" si="39"/>
        <v>0</v>
      </c>
      <c r="V256" s="1133"/>
      <c r="W256" s="620"/>
      <c r="X256" s="1130"/>
      <c r="Y256" s="514"/>
      <c r="Z256" s="1127"/>
    </row>
    <row r="257" spans="1:26" ht="14.25" customHeight="1">
      <c r="B257" s="622"/>
      <c r="C257" s="623"/>
      <c r="D257" s="623"/>
      <c r="E257" s="624"/>
      <c r="F257" s="625"/>
      <c r="G257" s="626"/>
      <c r="H257" s="711"/>
      <c r="I257" s="1127"/>
      <c r="J257" s="1127"/>
      <c r="K257" s="262"/>
      <c r="L257" s="330">
        <v>10</v>
      </c>
      <c r="M257" s="331" t="s">
        <v>1126</v>
      </c>
      <c r="N257" s="331"/>
      <c r="O257" s="581"/>
      <c r="P257" s="464"/>
      <c r="Q257" s="333"/>
      <c r="R257" s="898"/>
      <c r="S257" s="660"/>
      <c r="T257" s="564" t="str">
        <f t="shared" si="38"/>
        <v/>
      </c>
      <c r="U257" s="548">
        <f t="shared" si="39"/>
        <v>0</v>
      </c>
      <c r="V257" s="1133"/>
      <c r="W257" s="620"/>
      <c r="X257" s="1130"/>
      <c r="Y257" s="514"/>
      <c r="Z257" s="1127"/>
    </row>
    <row r="258" spans="1:26" ht="14.25" customHeight="1">
      <c r="B258" s="622"/>
      <c r="C258" s="623"/>
      <c r="D258" s="623"/>
      <c r="E258" s="624"/>
      <c r="F258" s="625"/>
      <c r="G258" s="626"/>
      <c r="H258" s="711"/>
      <c r="I258" s="1127"/>
      <c r="J258" s="1127"/>
      <c r="K258" s="262"/>
      <c r="L258" s="330">
        <v>10</v>
      </c>
      <c r="M258" s="331" t="s">
        <v>1126</v>
      </c>
      <c r="N258" s="331"/>
      <c r="O258" s="581"/>
      <c r="P258" s="464"/>
      <c r="Q258" s="333"/>
      <c r="R258" s="898"/>
      <c r="S258" s="660"/>
      <c r="T258" s="564" t="str">
        <f t="shared" si="38"/>
        <v/>
      </c>
      <c r="U258" s="548">
        <f t="shared" si="39"/>
        <v>0</v>
      </c>
      <c r="V258" s="1133"/>
      <c r="W258" s="620"/>
      <c r="X258" s="1130"/>
      <c r="Y258" s="514"/>
      <c r="Z258" s="1127"/>
    </row>
    <row r="259" spans="1:26" ht="15" customHeight="1" thickBot="1">
      <c r="B259" s="263">
        <v>10</v>
      </c>
      <c r="C259" s="334"/>
      <c r="D259" s="334"/>
      <c r="E259" s="335"/>
      <c r="F259" s="465"/>
      <c r="G259" s="264"/>
      <c r="H259" s="712"/>
      <c r="I259" s="1128"/>
      <c r="J259" s="1128"/>
      <c r="K259" s="265"/>
      <c r="L259" s="263">
        <v>10</v>
      </c>
      <c r="M259" s="429" t="s">
        <v>1126</v>
      </c>
      <c r="N259" s="334"/>
      <c r="O259" s="335"/>
      <c r="P259" s="465"/>
      <c r="Q259" s="488"/>
      <c r="R259" s="899"/>
      <c r="S259" s="661"/>
      <c r="T259" s="565" t="str">
        <f t="shared" si="38"/>
        <v/>
      </c>
      <c r="U259" s="549">
        <f t="shared" si="39"/>
        <v>0</v>
      </c>
      <c r="V259" s="1134"/>
      <c r="W259" s="621"/>
      <c r="X259" s="1131"/>
      <c r="Y259" s="515"/>
      <c r="Z259" s="1128"/>
    </row>
    <row r="260" spans="1:26" ht="14.5" thickBot="1">
      <c r="A260" s="24"/>
      <c r="B260" s="266"/>
      <c r="C260" s="267"/>
      <c r="D260" s="267"/>
      <c r="E260" s="281"/>
      <c r="F260" s="449"/>
      <c r="G260" s="269"/>
      <c r="H260" s="696"/>
      <c r="I260" s="270"/>
      <c r="J260" s="394"/>
      <c r="K260" s="24"/>
      <c r="L260" s="266"/>
      <c r="M260" s="267"/>
      <c r="N260" s="267"/>
      <c r="O260" s="281"/>
      <c r="P260" s="449"/>
      <c r="Q260" s="489"/>
      <c r="R260" s="900"/>
      <c r="S260" s="662"/>
      <c r="T260" s="553" t="str">
        <f>IF(W260&gt;1,EOMONTH(W260,0),"")</f>
        <v/>
      </c>
      <c r="U260" s="537"/>
      <c r="V260" s="522"/>
      <c r="W260" s="610"/>
      <c r="X260" s="340"/>
      <c r="Y260" s="508"/>
      <c r="Z260" s="270"/>
    </row>
    <row r="261" spans="1:26" ht="14.25" customHeight="1">
      <c r="B261" s="271">
        <v>11</v>
      </c>
      <c r="C261" s="272" t="s">
        <v>1149</v>
      </c>
      <c r="D261" s="341" t="s">
        <v>1150</v>
      </c>
      <c r="E261" s="273"/>
      <c r="F261" s="430"/>
      <c r="G261" s="274">
        <v>1500000</v>
      </c>
      <c r="H261" s="701">
        <v>45991</v>
      </c>
      <c r="I261" s="1099">
        <f>SUM(G261:G309)</f>
        <v>1730000</v>
      </c>
      <c r="J261" s="1099">
        <v>1880434.7826087</v>
      </c>
      <c r="K261" s="275"/>
      <c r="L261" s="271">
        <v>11</v>
      </c>
      <c r="M261" s="341" t="s">
        <v>1151</v>
      </c>
      <c r="N261" s="341" t="s">
        <v>1150</v>
      </c>
      <c r="O261" s="273"/>
      <c r="P261" s="430"/>
      <c r="Q261" s="480">
        <v>1000000</v>
      </c>
      <c r="R261" s="871"/>
      <c r="S261" s="653"/>
      <c r="T261" s="557">
        <f>IF(W261&gt;1,EOMONTH(W261,0),"")</f>
        <v>46203</v>
      </c>
      <c r="U261" s="542">
        <f t="shared" ref="U261:U289" si="41">(Q261/$X$261*$J$261)</f>
        <v>838500.02638376865</v>
      </c>
      <c r="V261" s="1111">
        <f>J261-SUM(U261:U309)</f>
        <v>0</v>
      </c>
      <c r="W261" s="614">
        <v>46203</v>
      </c>
      <c r="X261" s="1144">
        <f>SUM(Q261:Q309)</f>
        <v>2242617.4400000004</v>
      </c>
      <c r="Y261" s="511"/>
      <c r="Z261" s="1099">
        <f>I261-X261</f>
        <v>-512617.44000000041</v>
      </c>
    </row>
    <row r="262" spans="1:26" ht="15" customHeight="1">
      <c r="B262" s="301">
        <v>11</v>
      </c>
      <c r="C262" s="303"/>
      <c r="D262" s="303" t="s">
        <v>1152</v>
      </c>
      <c r="E262" s="304"/>
      <c r="F262" s="452"/>
      <c r="G262" s="305">
        <v>150000</v>
      </c>
      <c r="H262" s="693">
        <v>45785</v>
      </c>
      <c r="I262" s="1100"/>
      <c r="J262" s="1100"/>
      <c r="K262" s="278"/>
      <c r="L262" s="301">
        <v>11</v>
      </c>
      <c r="M262" s="381" t="s">
        <v>1151</v>
      </c>
      <c r="N262" s="303" t="s">
        <v>1153</v>
      </c>
      <c r="O262" s="304"/>
      <c r="P262" s="452"/>
      <c r="Q262" s="475">
        <v>15630</v>
      </c>
      <c r="R262" s="883" t="s">
        <v>1154</v>
      </c>
      <c r="S262" s="645" t="s">
        <v>1155</v>
      </c>
      <c r="T262" s="550">
        <v>46081</v>
      </c>
      <c r="U262" s="534">
        <f t="shared" si="41"/>
        <v>13105.755412378305</v>
      </c>
      <c r="V262" s="1112"/>
      <c r="W262" s="566">
        <v>45785</v>
      </c>
      <c r="X262" s="1145"/>
      <c r="Y262" s="507"/>
      <c r="Z262" s="1100"/>
    </row>
    <row r="263" spans="1:26" ht="15" customHeight="1">
      <c r="B263" s="301">
        <v>11</v>
      </c>
      <c r="C263" s="303"/>
      <c r="D263" s="303" t="s">
        <v>1156</v>
      </c>
      <c r="E263" s="304"/>
      <c r="F263" s="452"/>
      <c r="G263" s="305">
        <v>80000</v>
      </c>
      <c r="H263" s="693">
        <v>45807</v>
      </c>
      <c r="I263" s="1100"/>
      <c r="J263" s="1100"/>
      <c r="K263" s="278"/>
      <c r="L263" s="301">
        <v>11</v>
      </c>
      <c r="M263" s="381" t="s">
        <v>1151</v>
      </c>
      <c r="N263" s="303" t="s">
        <v>1156</v>
      </c>
      <c r="O263" s="304"/>
      <c r="P263" s="452"/>
      <c r="Q263" s="475">
        <v>102900</v>
      </c>
      <c r="R263" s="883" t="s">
        <v>1157</v>
      </c>
      <c r="S263" s="645" t="s">
        <v>1158</v>
      </c>
      <c r="T263" s="550">
        <v>46081</v>
      </c>
      <c r="U263" s="534">
        <f t="shared" si="41"/>
        <v>86281.652714889788</v>
      </c>
      <c r="V263" s="1112"/>
      <c r="W263" s="607">
        <v>46112</v>
      </c>
      <c r="X263" s="1145"/>
      <c r="Y263" s="507"/>
      <c r="Z263" s="1100"/>
    </row>
    <row r="264" spans="1:26" ht="15" customHeight="1">
      <c r="B264" s="301">
        <v>11</v>
      </c>
      <c r="C264" s="379"/>
      <c r="D264" s="379"/>
      <c r="E264" s="399"/>
      <c r="F264" s="437"/>
      <c r="G264" s="378"/>
      <c r="H264" s="694"/>
      <c r="I264" s="1100"/>
      <c r="J264" s="1100"/>
      <c r="K264" s="278"/>
      <c r="L264" s="301">
        <v>11</v>
      </c>
      <c r="M264" s="381" t="s">
        <v>1151</v>
      </c>
      <c r="N264" s="379" t="s">
        <v>1159</v>
      </c>
      <c r="O264" s="399"/>
      <c r="P264" s="437"/>
      <c r="Q264" s="485">
        <v>2400</v>
      </c>
      <c r="R264" s="882"/>
      <c r="S264" s="646" t="s">
        <v>1160</v>
      </c>
      <c r="T264" s="550">
        <v>46081</v>
      </c>
      <c r="U264" s="535">
        <f t="shared" si="41"/>
        <v>2012.4000633210446</v>
      </c>
      <c r="V264" s="1112"/>
      <c r="W264" s="567">
        <v>45785</v>
      </c>
      <c r="X264" s="1145"/>
      <c r="Y264" s="507"/>
      <c r="Z264" s="1100"/>
    </row>
    <row r="265" spans="1:26" ht="15" hidden="1" customHeight="1">
      <c r="B265" s="301">
        <v>11</v>
      </c>
      <c r="C265" s="379"/>
      <c r="D265" s="379"/>
      <c r="E265" s="399"/>
      <c r="F265" s="437"/>
      <c r="G265" s="378"/>
      <c r="H265" s="694"/>
      <c r="I265" s="1100"/>
      <c r="J265" s="1100"/>
      <c r="K265" s="278"/>
      <c r="L265" s="301">
        <v>11</v>
      </c>
      <c r="M265" s="381" t="s">
        <v>1151</v>
      </c>
      <c r="N265" s="379" t="s">
        <v>1161</v>
      </c>
      <c r="O265" s="399"/>
      <c r="P265" s="437">
        <v>356680</v>
      </c>
      <c r="Q265" s="485"/>
      <c r="R265" s="882"/>
      <c r="S265" s="646"/>
      <c r="T265" s="551"/>
      <c r="U265" s="535">
        <f t="shared" si="41"/>
        <v>0</v>
      </c>
      <c r="V265" s="1112"/>
      <c r="W265" s="608"/>
      <c r="X265" s="1145"/>
      <c r="Y265" s="507"/>
      <c r="Z265" s="1100"/>
    </row>
    <row r="266" spans="1:26" ht="15" hidden="1" customHeight="1">
      <c r="B266" s="301">
        <v>11</v>
      </c>
      <c r="C266" s="379"/>
      <c r="D266" s="379"/>
      <c r="E266" s="399"/>
      <c r="F266" s="437"/>
      <c r="G266" s="378"/>
      <c r="H266" s="694"/>
      <c r="I266" s="1100"/>
      <c r="J266" s="1100"/>
      <c r="K266" s="278"/>
      <c r="L266" s="301">
        <v>11</v>
      </c>
      <c r="M266" s="381" t="s">
        <v>1151</v>
      </c>
      <c r="N266" s="379" t="s">
        <v>1162</v>
      </c>
      <c r="O266" s="399"/>
      <c r="P266" s="485">
        <v>57615</v>
      </c>
      <c r="Q266" s="485"/>
      <c r="R266" s="882" t="s">
        <v>1163</v>
      </c>
      <c r="S266" s="646"/>
      <c r="T266" s="551"/>
      <c r="U266" s="535">
        <f t="shared" si="41"/>
        <v>0</v>
      </c>
      <c r="V266" s="1112"/>
      <c r="W266" s="607"/>
      <c r="X266" s="1145"/>
      <c r="Y266" s="507"/>
      <c r="Z266" s="1100"/>
    </row>
    <row r="267" spans="1:26" ht="15" customHeight="1">
      <c r="B267" s="301">
        <v>11</v>
      </c>
      <c r="C267" s="379"/>
      <c r="D267" s="379"/>
      <c r="E267" s="399"/>
      <c r="F267" s="437"/>
      <c r="G267" s="378"/>
      <c r="H267" s="694"/>
      <c r="I267" s="1100"/>
      <c r="J267" s="1100"/>
      <c r="K267" s="278"/>
      <c r="L267" s="301">
        <v>11</v>
      </c>
      <c r="M267" s="381" t="s">
        <v>1151</v>
      </c>
      <c r="N267" s="818" t="s">
        <v>1164</v>
      </c>
      <c r="O267" s="866"/>
      <c r="P267" s="864"/>
      <c r="Q267" s="867">
        <v>306500</v>
      </c>
      <c r="R267" s="882" t="s">
        <v>1165</v>
      </c>
      <c r="S267" s="646"/>
      <c r="T267" s="551">
        <v>46081</v>
      </c>
      <c r="U267" s="535">
        <f t="shared" si="41"/>
        <v>257000.25808662511</v>
      </c>
      <c r="V267" s="1112"/>
      <c r="W267" s="608">
        <f>T267+30</f>
        <v>46111</v>
      </c>
      <c r="X267" s="1145"/>
      <c r="Y267" s="507"/>
      <c r="Z267" s="1100"/>
    </row>
    <row r="268" spans="1:26" ht="15" customHeight="1" thickBot="1">
      <c r="B268" s="301">
        <v>11</v>
      </c>
      <c r="C268" s="379"/>
      <c r="D268" s="379"/>
      <c r="E268" s="399"/>
      <c r="F268" s="437"/>
      <c r="G268" s="378"/>
      <c r="H268" s="694"/>
      <c r="I268" s="1100"/>
      <c r="J268" s="1100"/>
      <c r="K268" s="278"/>
      <c r="L268" s="301">
        <v>11</v>
      </c>
      <c r="M268" s="381" t="s">
        <v>1151</v>
      </c>
      <c r="N268" s="379" t="s">
        <v>1166</v>
      </c>
      <c r="O268" s="399"/>
      <c r="P268" s="437"/>
      <c r="Q268" s="485">
        <v>11500</v>
      </c>
      <c r="R268" s="882" t="s">
        <v>1167</v>
      </c>
      <c r="S268" s="646"/>
      <c r="T268" s="551">
        <v>46111</v>
      </c>
      <c r="U268" s="535">
        <f t="shared" si="41"/>
        <v>9642.7503034133388</v>
      </c>
      <c r="V268" s="1112"/>
      <c r="W268" s="608">
        <f>T268+30</f>
        <v>46141</v>
      </c>
      <c r="X268" s="1145"/>
      <c r="Y268" s="507"/>
      <c r="Z268" s="1100"/>
    </row>
    <row r="269" spans="1:26" ht="15" hidden="1" customHeight="1">
      <c r="B269" s="301">
        <v>11</v>
      </c>
      <c r="C269" s="379"/>
      <c r="D269" s="379"/>
      <c r="E269" s="399"/>
      <c r="F269" s="437"/>
      <c r="G269" s="378"/>
      <c r="H269" s="694"/>
      <c r="I269" s="1100"/>
      <c r="J269" s="1100"/>
      <c r="K269" s="278"/>
      <c r="L269" s="301">
        <v>11</v>
      </c>
      <c r="M269" s="381" t="s">
        <v>1151</v>
      </c>
      <c r="N269" s="379" t="s">
        <v>1168</v>
      </c>
      <c r="O269" s="399"/>
      <c r="P269" s="437">
        <v>57305</v>
      </c>
      <c r="Q269" s="485"/>
      <c r="R269" s="882" t="s">
        <v>1169</v>
      </c>
      <c r="S269" s="646"/>
      <c r="T269" s="551"/>
      <c r="U269" s="535">
        <f t="shared" si="41"/>
        <v>0</v>
      </c>
      <c r="V269" s="1112"/>
      <c r="W269" s="608"/>
      <c r="X269" s="1145"/>
      <c r="Y269" s="507"/>
      <c r="Z269" s="1100"/>
    </row>
    <row r="270" spans="1:26" ht="15" customHeight="1">
      <c r="B270" s="301">
        <v>11</v>
      </c>
      <c r="C270" s="379"/>
      <c r="D270" s="379"/>
      <c r="E270" s="399"/>
      <c r="F270" s="437"/>
      <c r="G270" s="378"/>
      <c r="H270" s="694"/>
      <c r="I270" s="1100"/>
      <c r="J270" s="1100"/>
      <c r="K270" s="278"/>
      <c r="L270" s="301">
        <v>11</v>
      </c>
      <c r="M270" s="381" t="s">
        <v>1151</v>
      </c>
      <c r="N270" s="766" t="s">
        <v>1170</v>
      </c>
      <c r="O270" s="455"/>
      <c r="P270" s="461"/>
      <c r="Q270" s="767"/>
      <c r="R270" s="1102" t="s">
        <v>1171</v>
      </c>
      <c r="S270" s="646"/>
      <c r="T270" s="824"/>
      <c r="U270" s="535">
        <f t="shared" si="41"/>
        <v>0</v>
      </c>
      <c r="V270" s="1112"/>
      <c r="W270" s="567"/>
      <c r="X270" s="1145"/>
      <c r="Y270" s="507"/>
      <c r="Z270" s="1100"/>
    </row>
    <row r="271" spans="1:26" ht="15" customHeight="1">
      <c r="B271" s="301"/>
      <c r="C271" s="379"/>
      <c r="D271" s="379"/>
      <c r="E271" s="399"/>
      <c r="F271" s="437"/>
      <c r="G271" s="378"/>
      <c r="H271" s="694"/>
      <c r="I271" s="1100"/>
      <c r="J271" s="1100"/>
      <c r="K271" s="278"/>
      <c r="L271" s="301">
        <v>11</v>
      </c>
      <c r="M271" s="381" t="s">
        <v>1151</v>
      </c>
      <c r="N271" s="868">
        <v>46054</v>
      </c>
      <c r="O271" s="399"/>
      <c r="P271" s="437"/>
      <c r="Q271" s="769">
        <v>6500</v>
      </c>
      <c r="R271" s="1103"/>
      <c r="S271" s="646" t="s">
        <v>1172</v>
      </c>
      <c r="T271" s="824">
        <v>46081</v>
      </c>
      <c r="U271" s="535">
        <f t="shared" si="41"/>
        <v>5450.2501714944956</v>
      </c>
      <c r="V271" s="1112"/>
      <c r="W271" s="567">
        <v>46066</v>
      </c>
      <c r="X271" s="1145"/>
      <c r="Y271" s="507"/>
      <c r="Z271" s="1100"/>
    </row>
    <row r="272" spans="1:26" ht="15" customHeight="1">
      <c r="B272" s="301"/>
      <c r="C272" s="379"/>
      <c r="D272" s="379"/>
      <c r="E272" s="399"/>
      <c r="F272" s="437"/>
      <c r="G272" s="378"/>
      <c r="H272" s="694"/>
      <c r="I272" s="1100"/>
      <c r="J272" s="1100"/>
      <c r="K272" s="278"/>
      <c r="L272" s="301">
        <v>11</v>
      </c>
      <c r="M272" s="381" t="s">
        <v>1151</v>
      </c>
      <c r="N272" s="868">
        <v>46082</v>
      </c>
      <c r="O272" s="399"/>
      <c r="P272" s="437"/>
      <c r="Q272" s="769">
        <v>6500</v>
      </c>
      <c r="R272" s="1103"/>
      <c r="S272" s="646"/>
      <c r="T272" s="551">
        <v>46081</v>
      </c>
      <c r="U272" s="535">
        <f t="shared" si="41"/>
        <v>5450.2501714944956</v>
      </c>
      <c r="V272" s="1112"/>
      <c r="W272" s="608">
        <f>T272</f>
        <v>46081</v>
      </c>
      <c r="X272" s="1145"/>
      <c r="Y272" s="507"/>
      <c r="Z272" s="1100"/>
    </row>
    <row r="273" spans="2:26" ht="15" customHeight="1">
      <c r="B273" s="301"/>
      <c r="C273" s="379"/>
      <c r="D273" s="379"/>
      <c r="E273" s="399"/>
      <c r="F273" s="437"/>
      <c r="G273" s="378"/>
      <c r="H273" s="694"/>
      <c r="I273" s="1100"/>
      <c r="J273" s="1100"/>
      <c r="K273" s="278"/>
      <c r="L273" s="301">
        <v>11</v>
      </c>
      <c r="M273" s="381" t="s">
        <v>1151</v>
      </c>
      <c r="N273" s="868">
        <v>46113</v>
      </c>
      <c r="O273" s="399"/>
      <c r="P273" s="437"/>
      <c r="Q273" s="769">
        <v>6500</v>
      </c>
      <c r="R273" s="1103"/>
      <c r="S273" s="646"/>
      <c r="T273" s="551">
        <v>46142</v>
      </c>
      <c r="U273" s="535">
        <f t="shared" si="41"/>
        <v>5450.2501714944956</v>
      </c>
      <c r="V273" s="1112"/>
      <c r="W273" s="608">
        <f t="shared" ref="W273:W287" si="42">T273</f>
        <v>46142</v>
      </c>
      <c r="X273" s="1145"/>
      <c r="Y273" s="507"/>
      <c r="Z273" s="1100"/>
    </row>
    <row r="274" spans="2:26" ht="15" customHeight="1">
      <c r="B274" s="301"/>
      <c r="C274" s="379"/>
      <c r="D274" s="379"/>
      <c r="E274" s="399"/>
      <c r="F274" s="437"/>
      <c r="G274" s="378"/>
      <c r="H274" s="694"/>
      <c r="I274" s="1100"/>
      <c r="J274" s="1100"/>
      <c r="K274" s="278"/>
      <c r="L274" s="301">
        <v>11</v>
      </c>
      <c r="M274" s="381" t="s">
        <v>1151</v>
      </c>
      <c r="N274" s="868">
        <v>46143</v>
      </c>
      <c r="O274" s="399"/>
      <c r="P274" s="437"/>
      <c r="Q274" s="769">
        <v>6500</v>
      </c>
      <c r="R274" s="1103"/>
      <c r="S274" s="646"/>
      <c r="T274" s="551">
        <v>46173</v>
      </c>
      <c r="U274" s="535">
        <f t="shared" si="41"/>
        <v>5450.2501714944956</v>
      </c>
      <c r="V274" s="1112"/>
      <c r="W274" s="608">
        <f t="shared" si="42"/>
        <v>46173</v>
      </c>
      <c r="X274" s="1145"/>
      <c r="Y274" s="507"/>
      <c r="Z274" s="1100"/>
    </row>
    <row r="275" spans="2:26" ht="15" customHeight="1">
      <c r="B275" s="301"/>
      <c r="C275" s="379"/>
      <c r="D275" s="379"/>
      <c r="E275" s="399"/>
      <c r="F275" s="437"/>
      <c r="G275" s="378"/>
      <c r="H275" s="694"/>
      <c r="I275" s="1100"/>
      <c r="J275" s="1100"/>
      <c r="K275" s="278"/>
      <c r="L275" s="301">
        <v>11</v>
      </c>
      <c r="M275" s="381" t="s">
        <v>1151</v>
      </c>
      <c r="N275" s="868">
        <v>46174</v>
      </c>
      <c r="O275" s="399"/>
      <c r="P275" s="437"/>
      <c r="Q275" s="769">
        <v>6500</v>
      </c>
      <c r="R275" s="1103"/>
      <c r="S275" s="646"/>
      <c r="T275" s="551">
        <v>46203</v>
      </c>
      <c r="U275" s="535">
        <f t="shared" si="41"/>
        <v>5450.2501714944956</v>
      </c>
      <c r="V275" s="1112"/>
      <c r="W275" s="608">
        <f t="shared" si="42"/>
        <v>46203</v>
      </c>
      <c r="X275" s="1145"/>
      <c r="Y275" s="507"/>
      <c r="Z275" s="1100"/>
    </row>
    <row r="276" spans="2:26" ht="15" customHeight="1">
      <c r="B276" s="301"/>
      <c r="C276" s="379"/>
      <c r="D276" s="379"/>
      <c r="E276" s="399"/>
      <c r="F276" s="437"/>
      <c r="G276" s="378"/>
      <c r="H276" s="694"/>
      <c r="I276" s="1100"/>
      <c r="J276" s="1100"/>
      <c r="K276" s="278"/>
      <c r="L276" s="301">
        <v>11</v>
      </c>
      <c r="M276" s="381" t="s">
        <v>1151</v>
      </c>
      <c r="N276" s="868">
        <v>46204</v>
      </c>
      <c r="O276" s="399"/>
      <c r="P276" s="437"/>
      <c r="Q276" s="769">
        <v>6500</v>
      </c>
      <c r="R276" s="1103"/>
      <c r="S276" s="646"/>
      <c r="T276" s="551">
        <v>46234</v>
      </c>
      <c r="U276" s="535">
        <f t="shared" si="41"/>
        <v>5450.2501714944956</v>
      </c>
      <c r="V276" s="1112"/>
      <c r="W276" s="608">
        <f t="shared" si="42"/>
        <v>46234</v>
      </c>
      <c r="X276" s="1145"/>
      <c r="Y276" s="507"/>
      <c r="Z276" s="1100"/>
    </row>
    <row r="277" spans="2:26" ht="15" customHeight="1">
      <c r="B277" s="301"/>
      <c r="C277" s="379"/>
      <c r="D277" s="379"/>
      <c r="E277" s="399"/>
      <c r="F277" s="437"/>
      <c r="G277" s="378"/>
      <c r="H277" s="694"/>
      <c r="I277" s="1100"/>
      <c r="J277" s="1100"/>
      <c r="K277" s="278"/>
      <c r="L277" s="301">
        <v>11</v>
      </c>
      <c r="M277" s="381" t="s">
        <v>1151</v>
      </c>
      <c r="N277" s="868">
        <v>46235</v>
      </c>
      <c r="O277" s="399"/>
      <c r="P277" s="437"/>
      <c r="Q277" s="769">
        <v>6500</v>
      </c>
      <c r="R277" s="1103"/>
      <c r="S277" s="646"/>
      <c r="T277" s="551">
        <v>46265</v>
      </c>
      <c r="U277" s="535">
        <f t="shared" si="41"/>
        <v>5450.2501714944956</v>
      </c>
      <c r="V277" s="1112"/>
      <c r="W277" s="608">
        <f t="shared" si="42"/>
        <v>46265</v>
      </c>
      <c r="X277" s="1145"/>
      <c r="Y277" s="507"/>
      <c r="Z277" s="1100"/>
    </row>
    <row r="278" spans="2:26" ht="15" customHeight="1">
      <c r="B278" s="301"/>
      <c r="C278" s="379"/>
      <c r="D278" s="379"/>
      <c r="E278" s="399"/>
      <c r="F278" s="437"/>
      <c r="G278" s="378"/>
      <c r="H278" s="694"/>
      <c r="I278" s="1100"/>
      <c r="J278" s="1100"/>
      <c r="K278" s="278"/>
      <c r="L278" s="301">
        <v>11</v>
      </c>
      <c r="M278" s="381" t="s">
        <v>1151</v>
      </c>
      <c r="N278" s="868">
        <v>46266</v>
      </c>
      <c r="O278" s="399"/>
      <c r="P278" s="437"/>
      <c r="Q278" s="769">
        <v>6500</v>
      </c>
      <c r="R278" s="1103"/>
      <c r="S278" s="646"/>
      <c r="T278" s="551">
        <v>46295</v>
      </c>
      <c r="U278" s="535">
        <f t="shared" si="41"/>
        <v>5450.2501714944956</v>
      </c>
      <c r="V278" s="1112"/>
      <c r="W278" s="608">
        <f t="shared" si="42"/>
        <v>46295</v>
      </c>
      <c r="X278" s="1145"/>
      <c r="Y278" s="507"/>
      <c r="Z278" s="1100"/>
    </row>
    <row r="279" spans="2:26" ht="15" customHeight="1" thickBot="1">
      <c r="B279" s="301"/>
      <c r="C279" s="379"/>
      <c r="D279" s="379"/>
      <c r="E279" s="399"/>
      <c r="F279" s="437"/>
      <c r="G279" s="378"/>
      <c r="H279" s="694"/>
      <c r="I279" s="1100"/>
      <c r="J279" s="1100"/>
      <c r="K279" s="278"/>
      <c r="L279" s="301">
        <v>11</v>
      </c>
      <c r="M279" s="381" t="s">
        <v>1151</v>
      </c>
      <c r="N279" s="869">
        <v>46296</v>
      </c>
      <c r="O279" s="308"/>
      <c r="P279" s="453"/>
      <c r="Q279" s="870">
        <v>6500</v>
      </c>
      <c r="R279" s="1103"/>
      <c r="S279" s="646"/>
      <c r="T279" s="551">
        <v>46326</v>
      </c>
      <c r="U279" s="535">
        <f t="shared" si="41"/>
        <v>5450.2501714944956</v>
      </c>
      <c r="V279" s="1112"/>
      <c r="W279" s="608">
        <f t="shared" si="42"/>
        <v>46326</v>
      </c>
      <c r="X279" s="1145"/>
      <c r="Y279" s="507"/>
      <c r="Z279" s="1100"/>
    </row>
    <row r="280" spans="2:26" ht="15" customHeight="1">
      <c r="B280" s="301"/>
      <c r="C280" s="379"/>
      <c r="D280" s="379"/>
      <c r="E280" s="399"/>
      <c r="F280" s="437"/>
      <c r="G280" s="378"/>
      <c r="H280" s="694"/>
      <c r="I280" s="1100"/>
      <c r="J280" s="1100"/>
      <c r="K280" s="278"/>
      <c r="L280" s="301">
        <v>11</v>
      </c>
      <c r="M280" s="381" t="s">
        <v>1151</v>
      </c>
      <c r="N280" s="766" t="s">
        <v>1173</v>
      </c>
      <c r="O280" s="455"/>
      <c r="P280" s="461"/>
      <c r="Q280" s="767"/>
      <c r="R280" s="1103"/>
      <c r="S280" s="646"/>
      <c r="T280" s="551"/>
      <c r="U280" s="535">
        <f t="shared" si="41"/>
        <v>0</v>
      </c>
      <c r="V280" s="1112"/>
      <c r="W280" s="608"/>
      <c r="X280" s="1145"/>
      <c r="Y280" s="507"/>
      <c r="Z280" s="1100"/>
    </row>
    <row r="281" spans="2:26" ht="15" customHeight="1">
      <c r="B281" s="301"/>
      <c r="C281" s="379"/>
      <c r="D281" s="379"/>
      <c r="E281" s="399"/>
      <c r="F281" s="437"/>
      <c r="G281" s="378"/>
      <c r="H281" s="694"/>
      <c r="I281" s="1100"/>
      <c r="J281" s="1100"/>
      <c r="K281" s="278"/>
      <c r="L281" s="301">
        <v>11</v>
      </c>
      <c r="M281" s="381" t="s">
        <v>1151</v>
      </c>
      <c r="N281" s="868">
        <v>46113</v>
      </c>
      <c r="O281" s="399"/>
      <c r="P281" s="437"/>
      <c r="Q281" s="769">
        <v>51000</v>
      </c>
      <c r="R281" s="1103"/>
      <c r="S281" s="646"/>
      <c r="T281" s="551">
        <v>46142</v>
      </c>
      <c r="U281" s="535">
        <f t="shared" si="41"/>
        <v>42763.5013455722</v>
      </c>
      <c r="V281" s="1112"/>
      <c r="W281" s="608">
        <f t="shared" si="42"/>
        <v>46142</v>
      </c>
      <c r="X281" s="1145"/>
      <c r="Y281" s="507"/>
      <c r="Z281" s="1100"/>
    </row>
    <row r="282" spans="2:26" ht="15" customHeight="1">
      <c r="B282" s="301"/>
      <c r="C282" s="379"/>
      <c r="D282" s="379"/>
      <c r="E282" s="399"/>
      <c r="F282" s="437"/>
      <c r="G282" s="378"/>
      <c r="H282" s="694"/>
      <c r="I282" s="1100"/>
      <c r="J282" s="1100"/>
      <c r="K282" s="278"/>
      <c r="L282" s="301">
        <v>11</v>
      </c>
      <c r="M282" s="381" t="s">
        <v>1151</v>
      </c>
      <c r="N282" s="868">
        <v>46143</v>
      </c>
      <c r="O282" s="399"/>
      <c r="P282" s="437"/>
      <c r="Q282" s="769">
        <v>51000</v>
      </c>
      <c r="R282" s="1103"/>
      <c r="S282" s="646"/>
      <c r="T282" s="551">
        <v>46173</v>
      </c>
      <c r="U282" s="535">
        <f t="shared" si="41"/>
        <v>42763.5013455722</v>
      </c>
      <c r="V282" s="1112"/>
      <c r="W282" s="608">
        <f t="shared" si="42"/>
        <v>46173</v>
      </c>
      <c r="X282" s="1145"/>
      <c r="Y282" s="507"/>
      <c r="Z282" s="1100"/>
    </row>
    <row r="283" spans="2:26" ht="15" customHeight="1">
      <c r="B283" s="301"/>
      <c r="C283" s="379"/>
      <c r="D283" s="379"/>
      <c r="E283" s="399"/>
      <c r="F283" s="437"/>
      <c r="G283" s="378"/>
      <c r="H283" s="694"/>
      <c r="I283" s="1100"/>
      <c r="J283" s="1100"/>
      <c r="K283" s="278"/>
      <c r="L283" s="301">
        <v>11</v>
      </c>
      <c r="M283" s="381" t="s">
        <v>1151</v>
      </c>
      <c r="N283" s="868">
        <v>46174</v>
      </c>
      <c r="O283" s="399"/>
      <c r="P283" s="437"/>
      <c r="Q283" s="769">
        <v>51000</v>
      </c>
      <c r="R283" s="1103"/>
      <c r="S283" s="646"/>
      <c r="T283" s="551">
        <v>46203</v>
      </c>
      <c r="U283" s="535">
        <f t="shared" si="41"/>
        <v>42763.5013455722</v>
      </c>
      <c r="V283" s="1112"/>
      <c r="W283" s="608">
        <f t="shared" si="42"/>
        <v>46203</v>
      </c>
      <c r="X283" s="1145"/>
      <c r="Y283" s="507"/>
      <c r="Z283" s="1100"/>
    </row>
    <row r="284" spans="2:26" ht="15" customHeight="1">
      <c r="B284" s="301"/>
      <c r="C284" s="379"/>
      <c r="D284" s="379"/>
      <c r="E284" s="399"/>
      <c r="F284" s="437"/>
      <c r="G284" s="378"/>
      <c r="H284" s="694"/>
      <c r="I284" s="1100"/>
      <c r="J284" s="1100"/>
      <c r="K284" s="278"/>
      <c r="L284" s="301">
        <v>11</v>
      </c>
      <c r="M284" s="381" t="s">
        <v>1151</v>
      </c>
      <c r="N284" s="868">
        <v>46204</v>
      </c>
      <c r="O284" s="399"/>
      <c r="P284" s="437"/>
      <c r="Q284" s="769">
        <v>51000</v>
      </c>
      <c r="R284" s="1103"/>
      <c r="S284" s="646"/>
      <c r="T284" s="551">
        <v>46234</v>
      </c>
      <c r="U284" s="535">
        <f t="shared" si="41"/>
        <v>42763.5013455722</v>
      </c>
      <c r="V284" s="1112"/>
      <c r="W284" s="608">
        <f t="shared" si="42"/>
        <v>46234</v>
      </c>
      <c r="X284" s="1145"/>
      <c r="Y284" s="507"/>
      <c r="Z284" s="1100"/>
    </row>
    <row r="285" spans="2:26" ht="15" customHeight="1">
      <c r="B285" s="301"/>
      <c r="C285" s="379"/>
      <c r="D285" s="379"/>
      <c r="E285" s="399"/>
      <c r="F285" s="437"/>
      <c r="G285" s="378"/>
      <c r="H285" s="694"/>
      <c r="I285" s="1100"/>
      <c r="J285" s="1100"/>
      <c r="K285" s="278"/>
      <c r="L285" s="301">
        <v>11</v>
      </c>
      <c r="M285" s="381" t="s">
        <v>1151</v>
      </c>
      <c r="N285" s="868">
        <v>46235</v>
      </c>
      <c r="O285" s="399"/>
      <c r="P285" s="437"/>
      <c r="Q285" s="769">
        <v>51000</v>
      </c>
      <c r="R285" s="1103"/>
      <c r="S285" s="646"/>
      <c r="T285" s="551">
        <v>46265</v>
      </c>
      <c r="U285" s="535">
        <f t="shared" si="41"/>
        <v>42763.5013455722</v>
      </c>
      <c r="V285" s="1112"/>
      <c r="W285" s="608">
        <f t="shared" si="42"/>
        <v>46265</v>
      </c>
      <c r="X285" s="1145"/>
      <c r="Y285" s="507"/>
      <c r="Z285" s="1100"/>
    </row>
    <row r="286" spans="2:26" ht="15" customHeight="1">
      <c r="B286" s="301"/>
      <c r="C286" s="379"/>
      <c r="D286" s="379"/>
      <c r="E286" s="399"/>
      <c r="F286" s="437"/>
      <c r="G286" s="378"/>
      <c r="H286" s="694"/>
      <c r="I286" s="1100"/>
      <c r="J286" s="1100"/>
      <c r="K286" s="278"/>
      <c r="L286" s="301">
        <v>11</v>
      </c>
      <c r="M286" s="381" t="s">
        <v>1151</v>
      </c>
      <c r="N286" s="868">
        <v>46266</v>
      </c>
      <c r="O286" s="399"/>
      <c r="P286" s="437"/>
      <c r="Q286" s="769">
        <v>51000</v>
      </c>
      <c r="R286" s="1103"/>
      <c r="S286" s="646"/>
      <c r="T286" s="551">
        <v>46295</v>
      </c>
      <c r="U286" s="535">
        <f t="shared" si="41"/>
        <v>42763.5013455722</v>
      </c>
      <c r="V286" s="1112"/>
      <c r="W286" s="608">
        <f t="shared" si="42"/>
        <v>46295</v>
      </c>
      <c r="X286" s="1145"/>
      <c r="Y286" s="507"/>
      <c r="Z286" s="1100"/>
    </row>
    <row r="287" spans="2:26" ht="15" customHeight="1" thickBot="1">
      <c r="B287" s="301"/>
      <c r="C287" s="379"/>
      <c r="D287" s="379"/>
      <c r="E287" s="399"/>
      <c r="F287" s="437"/>
      <c r="G287" s="378"/>
      <c r="H287" s="694"/>
      <c r="I287" s="1100"/>
      <c r="J287" s="1100"/>
      <c r="K287" s="278"/>
      <c r="L287" s="301">
        <v>11</v>
      </c>
      <c r="M287" s="381" t="s">
        <v>1151</v>
      </c>
      <c r="N287" s="868">
        <v>46296</v>
      </c>
      <c r="O287" s="399"/>
      <c r="P287" s="437"/>
      <c r="Q287" s="769">
        <v>51000</v>
      </c>
      <c r="R287" s="1103"/>
      <c r="S287" s="646"/>
      <c r="T287" s="551">
        <v>46326</v>
      </c>
      <c r="U287" s="535">
        <f t="shared" si="41"/>
        <v>42763.5013455722</v>
      </c>
      <c r="V287" s="1112"/>
      <c r="W287" s="608">
        <f t="shared" si="42"/>
        <v>46326</v>
      </c>
      <c r="X287" s="1145"/>
      <c r="Y287" s="507"/>
      <c r="Z287" s="1100"/>
    </row>
    <row r="288" spans="2:26" ht="15" customHeight="1">
      <c r="B288" s="301">
        <v>11</v>
      </c>
      <c r="C288" s="379"/>
      <c r="D288" s="379"/>
      <c r="E288" s="399"/>
      <c r="F288" s="437"/>
      <c r="G288" s="378"/>
      <c r="H288" s="694"/>
      <c r="I288" s="1100"/>
      <c r="J288" s="1100"/>
      <c r="K288" s="278"/>
      <c r="L288" s="301">
        <v>11</v>
      </c>
      <c r="M288" s="765" t="s">
        <v>1151</v>
      </c>
      <c r="N288" s="766" t="s">
        <v>1174</v>
      </c>
      <c r="O288" s="455"/>
      <c r="P288" s="461"/>
      <c r="Q288" s="767"/>
      <c r="R288" s="1149" t="s">
        <v>1175</v>
      </c>
      <c r="S288" s="646"/>
      <c r="T288" s="551" t="str">
        <f t="shared" si="38"/>
        <v/>
      </c>
      <c r="U288" s="535">
        <f t="shared" si="41"/>
        <v>0</v>
      </c>
      <c r="V288" s="1112"/>
      <c r="W288" s="608"/>
      <c r="X288" s="1145"/>
      <c r="Y288" s="507"/>
      <c r="Z288" s="1100"/>
    </row>
    <row r="289" spans="2:26" ht="15" customHeight="1">
      <c r="B289" s="301"/>
      <c r="C289" s="379"/>
      <c r="D289" s="379"/>
      <c r="E289" s="399"/>
      <c r="F289" s="437"/>
      <c r="G289" s="378"/>
      <c r="H289" s="694"/>
      <c r="I289" s="1100"/>
      <c r="J289" s="1100"/>
      <c r="K289" s="278"/>
      <c r="L289" s="301">
        <v>11</v>
      </c>
      <c r="M289" s="765" t="s">
        <v>1151</v>
      </c>
      <c r="N289" s="768" t="s">
        <v>1176</v>
      </c>
      <c r="O289" s="399"/>
      <c r="P289" s="437"/>
      <c r="Q289" s="769">
        <v>12000</v>
      </c>
      <c r="R289" s="1112"/>
      <c r="S289" s="646"/>
      <c r="T289" s="551">
        <v>46081</v>
      </c>
      <c r="U289" s="535">
        <f t="shared" si="41"/>
        <v>10062.000316605223</v>
      </c>
      <c r="V289" s="1112"/>
      <c r="W289" s="608">
        <f>T289+30</f>
        <v>46111</v>
      </c>
      <c r="X289" s="1145"/>
      <c r="Y289" s="507"/>
      <c r="Z289" s="1100"/>
    </row>
    <row r="290" spans="2:26" ht="15" customHeight="1">
      <c r="B290" s="301"/>
      <c r="C290" s="379"/>
      <c r="D290" s="379"/>
      <c r="E290" s="399"/>
      <c r="F290" s="437"/>
      <c r="G290" s="378"/>
      <c r="H290" s="694"/>
      <c r="I290" s="1100"/>
      <c r="J290" s="1100"/>
      <c r="K290" s="278"/>
      <c r="L290" s="301">
        <v>11</v>
      </c>
      <c r="M290" s="765" t="s">
        <v>1151</v>
      </c>
      <c r="N290" s="768" t="s">
        <v>1177</v>
      </c>
      <c r="O290" s="399"/>
      <c r="P290" s="437"/>
      <c r="Q290" s="769">
        <v>10000</v>
      </c>
      <c r="R290" s="1112"/>
      <c r="S290" s="646"/>
      <c r="T290" s="551">
        <v>46081</v>
      </c>
      <c r="U290" s="535">
        <f t="shared" ref="U290" si="43">(Q290/$X$261*$J$261)</f>
        <v>8385.0002638376864</v>
      </c>
      <c r="V290" s="1112"/>
      <c r="W290" s="608">
        <f>W289</f>
        <v>46111</v>
      </c>
      <c r="X290" s="1145"/>
      <c r="Y290" s="507"/>
      <c r="Z290" s="1100"/>
    </row>
    <row r="291" spans="2:26" ht="15" customHeight="1">
      <c r="B291" s="301"/>
      <c r="C291" s="379"/>
      <c r="D291" s="379"/>
      <c r="E291" s="399"/>
      <c r="F291" s="437"/>
      <c r="G291" s="378"/>
      <c r="H291" s="694"/>
      <c r="I291" s="1100"/>
      <c r="J291" s="1100"/>
      <c r="K291" s="278"/>
      <c r="L291" s="301">
        <v>11</v>
      </c>
      <c r="M291" s="765" t="s">
        <v>1151</v>
      </c>
      <c r="N291" s="868">
        <v>46113</v>
      </c>
      <c r="O291" s="399"/>
      <c r="P291" s="437"/>
      <c r="Q291" s="769">
        <v>9128.7999999999993</v>
      </c>
      <c r="R291" s="1112"/>
      <c r="S291" s="646"/>
      <c r="T291" s="551">
        <v>46081</v>
      </c>
      <c r="U291" s="535">
        <f t="shared" ref="U291:U309" si="44">(Q291/$X$261*$J$261)</f>
        <v>7654.4990408521462</v>
      </c>
      <c r="V291" s="1112"/>
      <c r="W291" s="608">
        <f t="shared" ref="W291:W297" si="45">T291+30</f>
        <v>46111</v>
      </c>
      <c r="X291" s="1145"/>
      <c r="Y291" s="507"/>
      <c r="Z291" s="1100"/>
    </row>
    <row r="292" spans="2:26" ht="15" customHeight="1">
      <c r="B292" s="301"/>
      <c r="C292" s="379"/>
      <c r="D292" s="379"/>
      <c r="E292" s="399"/>
      <c r="F292" s="437"/>
      <c r="G292" s="378"/>
      <c r="H292" s="694"/>
      <c r="I292" s="1100"/>
      <c r="J292" s="1100"/>
      <c r="K292" s="278"/>
      <c r="L292" s="301">
        <v>11</v>
      </c>
      <c r="M292" s="765" t="s">
        <v>1151</v>
      </c>
      <c r="N292" s="868">
        <v>46143</v>
      </c>
      <c r="O292" s="399"/>
      <c r="P292" s="437"/>
      <c r="Q292" s="769">
        <v>18257.599999999999</v>
      </c>
      <c r="R292" s="1112"/>
      <c r="S292" s="646"/>
      <c r="T292" s="551">
        <v>46081</v>
      </c>
      <c r="U292" s="535">
        <f t="shared" si="44"/>
        <v>15308.998081704292</v>
      </c>
      <c r="V292" s="1112"/>
      <c r="W292" s="608">
        <f t="shared" si="45"/>
        <v>46111</v>
      </c>
      <c r="X292" s="1145"/>
      <c r="Y292" s="507"/>
      <c r="Z292" s="1100"/>
    </row>
    <row r="293" spans="2:26" ht="15" customHeight="1">
      <c r="B293" s="301"/>
      <c r="C293" s="379"/>
      <c r="D293" s="379"/>
      <c r="E293" s="399"/>
      <c r="F293" s="437"/>
      <c r="G293" s="378"/>
      <c r="H293" s="694"/>
      <c r="I293" s="1100"/>
      <c r="J293" s="1100"/>
      <c r="K293" s="278"/>
      <c r="L293" s="301">
        <v>11</v>
      </c>
      <c r="M293" s="765" t="s">
        <v>1151</v>
      </c>
      <c r="N293" s="868">
        <v>46174</v>
      </c>
      <c r="O293" s="399"/>
      <c r="P293" s="437"/>
      <c r="Q293" s="769">
        <v>18257.599999999999</v>
      </c>
      <c r="R293" s="1112"/>
      <c r="S293" s="646"/>
      <c r="T293" s="551">
        <v>46112</v>
      </c>
      <c r="U293" s="535">
        <f t="shared" si="44"/>
        <v>15308.998081704292</v>
      </c>
      <c r="V293" s="1112"/>
      <c r="W293" s="608">
        <f t="shared" si="45"/>
        <v>46142</v>
      </c>
      <c r="X293" s="1145"/>
      <c r="Y293" s="507"/>
      <c r="Z293" s="1100"/>
    </row>
    <row r="294" spans="2:26" ht="15" customHeight="1">
      <c r="B294" s="301"/>
      <c r="C294" s="379"/>
      <c r="D294" s="379"/>
      <c r="E294" s="399"/>
      <c r="F294" s="437"/>
      <c r="G294" s="378"/>
      <c r="H294" s="694"/>
      <c r="I294" s="1100"/>
      <c r="J294" s="1100"/>
      <c r="K294" s="278"/>
      <c r="L294" s="301">
        <v>11</v>
      </c>
      <c r="M294" s="765" t="s">
        <v>1151</v>
      </c>
      <c r="N294" s="868">
        <v>46204</v>
      </c>
      <c r="O294" s="399"/>
      <c r="P294" s="437"/>
      <c r="Q294" s="769">
        <v>18257.599999999999</v>
      </c>
      <c r="R294" s="1112"/>
      <c r="S294" s="646"/>
      <c r="T294" s="551">
        <v>46142</v>
      </c>
      <c r="U294" s="535">
        <f t="shared" si="44"/>
        <v>15308.998081704292</v>
      </c>
      <c r="V294" s="1112"/>
      <c r="W294" s="608">
        <f t="shared" si="45"/>
        <v>46172</v>
      </c>
      <c r="X294" s="1145"/>
      <c r="Y294" s="507"/>
      <c r="Z294" s="1100"/>
    </row>
    <row r="295" spans="2:26" ht="15" customHeight="1">
      <c r="B295" s="301"/>
      <c r="C295" s="379"/>
      <c r="D295" s="379"/>
      <c r="E295" s="399"/>
      <c r="F295" s="437"/>
      <c r="G295" s="378"/>
      <c r="H295" s="694"/>
      <c r="I295" s="1100"/>
      <c r="J295" s="1100"/>
      <c r="K295" s="278"/>
      <c r="L295" s="301">
        <v>11</v>
      </c>
      <c r="M295" s="765" t="s">
        <v>1151</v>
      </c>
      <c r="N295" s="868">
        <v>46235</v>
      </c>
      <c r="O295" s="399"/>
      <c r="P295" s="437"/>
      <c r="Q295" s="769">
        <v>18257.599999999999</v>
      </c>
      <c r="R295" s="1112"/>
      <c r="S295" s="646"/>
      <c r="T295" s="551">
        <v>46173</v>
      </c>
      <c r="U295" s="535">
        <f t="shared" si="44"/>
        <v>15308.998081704292</v>
      </c>
      <c r="V295" s="1112"/>
      <c r="W295" s="608">
        <f t="shared" si="45"/>
        <v>46203</v>
      </c>
      <c r="X295" s="1145"/>
      <c r="Y295" s="507"/>
      <c r="Z295" s="1100"/>
    </row>
    <row r="296" spans="2:26" ht="15" customHeight="1">
      <c r="B296" s="301"/>
      <c r="C296" s="379"/>
      <c r="D296" s="379"/>
      <c r="E296" s="399"/>
      <c r="F296" s="437"/>
      <c r="G296" s="378"/>
      <c r="H296" s="694"/>
      <c r="I296" s="1100"/>
      <c r="J296" s="1100"/>
      <c r="K296" s="278"/>
      <c r="L296" s="301">
        <v>11</v>
      </c>
      <c r="M296" s="765" t="s">
        <v>1151</v>
      </c>
      <c r="N296" s="868">
        <v>46266</v>
      </c>
      <c r="O296" s="399"/>
      <c r="P296" s="437"/>
      <c r="Q296" s="769">
        <v>18257.599999999999</v>
      </c>
      <c r="R296" s="1112"/>
      <c r="S296" s="646"/>
      <c r="T296" s="551">
        <v>46203</v>
      </c>
      <c r="U296" s="535">
        <f t="shared" si="44"/>
        <v>15308.998081704292</v>
      </c>
      <c r="V296" s="1112"/>
      <c r="W296" s="608">
        <f t="shared" si="45"/>
        <v>46233</v>
      </c>
      <c r="X296" s="1145"/>
      <c r="Y296" s="507"/>
      <c r="Z296" s="1100"/>
    </row>
    <row r="297" spans="2:26" ht="15" customHeight="1" thickBot="1">
      <c r="B297" s="301"/>
      <c r="C297" s="379"/>
      <c r="D297" s="379"/>
      <c r="E297" s="399"/>
      <c r="F297" s="437"/>
      <c r="G297" s="378"/>
      <c r="H297" s="694"/>
      <c r="I297" s="1100"/>
      <c r="J297" s="1100"/>
      <c r="K297" s="278"/>
      <c r="L297" s="301">
        <v>11</v>
      </c>
      <c r="M297" s="765" t="s">
        <v>1151</v>
      </c>
      <c r="N297" s="869">
        <v>46296</v>
      </c>
      <c r="O297" s="308"/>
      <c r="P297" s="453"/>
      <c r="Q297" s="770">
        <v>18257.599999999999</v>
      </c>
      <c r="R297" s="1150"/>
      <c r="S297" s="646"/>
      <c r="T297" s="551">
        <v>46234</v>
      </c>
      <c r="U297" s="535">
        <f t="shared" si="44"/>
        <v>15308.998081704292</v>
      </c>
      <c r="V297" s="1112"/>
      <c r="W297" s="608">
        <f t="shared" si="45"/>
        <v>46264</v>
      </c>
      <c r="X297" s="1145"/>
      <c r="Y297" s="507"/>
      <c r="Z297" s="1100"/>
    </row>
    <row r="298" spans="2:26" ht="15" customHeight="1">
      <c r="B298" s="301"/>
      <c r="C298" s="379"/>
      <c r="D298" s="379"/>
      <c r="E298" s="399"/>
      <c r="F298" s="437"/>
      <c r="G298" s="378"/>
      <c r="H298" s="694"/>
      <c r="I298" s="1100"/>
      <c r="J298" s="1100"/>
      <c r="K298" s="278"/>
      <c r="L298" s="301">
        <v>11</v>
      </c>
      <c r="M298" s="381" t="s">
        <v>1151</v>
      </c>
      <c r="N298" s="379" t="s">
        <v>1178</v>
      </c>
      <c r="O298" s="399"/>
      <c r="P298" s="437"/>
      <c r="Q298" s="485">
        <v>31050</v>
      </c>
      <c r="R298" s="882" t="s">
        <v>1179</v>
      </c>
      <c r="S298" s="646"/>
      <c r="T298" s="551">
        <v>46081</v>
      </c>
      <c r="U298" s="535">
        <f t="shared" si="44"/>
        <v>26035.425819216016</v>
      </c>
      <c r="V298" s="1112"/>
      <c r="W298" s="608">
        <f>T298+7</f>
        <v>46088</v>
      </c>
      <c r="X298" s="1145"/>
      <c r="Y298" s="507"/>
      <c r="Z298" s="1100"/>
    </row>
    <row r="299" spans="2:26" ht="15" customHeight="1">
      <c r="B299" s="301"/>
      <c r="C299" s="379"/>
      <c r="D299" s="379"/>
      <c r="E299" s="399"/>
      <c r="F299" s="437"/>
      <c r="G299" s="378"/>
      <c r="H299" s="694"/>
      <c r="I299" s="1100"/>
      <c r="J299" s="1100"/>
      <c r="K299" s="278"/>
      <c r="L299" s="301">
        <v>11</v>
      </c>
      <c r="M299" s="381" t="s">
        <v>1151</v>
      </c>
      <c r="N299" s="379" t="s">
        <v>1180</v>
      </c>
      <c r="O299" s="399"/>
      <c r="P299" s="437"/>
      <c r="Q299" s="485">
        <v>69750</v>
      </c>
      <c r="R299" s="1102" t="s">
        <v>1181</v>
      </c>
      <c r="S299" s="646" t="s">
        <v>1360</v>
      </c>
      <c r="T299" s="551">
        <v>46081</v>
      </c>
      <c r="U299" s="535">
        <f t="shared" si="44"/>
        <v>58485.376840267862</v>
      </c>
      <c r="V299" s="1112"/>
      <c r="W299" s="1015">
        <v>46079</v>
      </c>
      <c r="X299" s="1145"/>
      <c r="Y299" s="507"/>
      <c r="Z299" s="1100"/>
    </row>
    <row r="300" spans="2:26" ht="15" customHeight="1">
      <c r="B300" s="301"/>
      <c r="C300" s="379"/>
      <c r="D300" s="379"/>
      <c r="E300" s="399"/>
      <c r="F300" s="437"/>
      <c r="G300" s="378"/>
      <c r="H300" s="694"/>
      <c r="I300" s="1100"/>
      <c r="J300" s="1100"/>
      <c r="K300" s="278"/>
      <c r="L300" s="301">
        <v>11</v>
      </c>
      <c r="M300" s="381" t="s">
        <v>1151</v>
      </c>
      <c r="N300" s="379" t="s">
        <v>1182</v>
      </c>
      <c r="O300" s="399"/>
      <c r="P300" s="437"/>
      <c r="Q300" s="485">
        <f>77350-Q299</f>
        <v>7600</v>
      </c>
      <c r="R300" s="1104"/>
      <c r="S300" s="646"/>
      <c r="T300" s="551">
        <v>46265</v>
      </c>
      <c r="U300" s="535">
        <f t="shared" si="44"/>
        <v>6372.600200516642</v>
      </c>
      <c r="V300" s="1112"/>
      <c r="W300" s="608">
        <f>T300+30</f>
        <v>46295</v>
      </c>
      <c r="X300" s="1145"/>
      <c r="Y300" s="507"/>
      <c r="Z300" s="1100"/>
    </row>
    <row r="301" spans="2:26" ht="15" customHeight="1">
      <c r="B301" s="301"/>
      <c r="C301" s="379"/>
      <c r="D301" s="379"/>
      <c r="E301" s="399"/>
      <c r="F301" s="437"/>
      <c r="G301" s="378"/>
      <c r="H301" s="694"/>
      <c r="I301" s="1100"/>
      <c r="J301" s="1100"/>
      <c r="K301" s="278"/>
      <c r="L301" s="301">
        <v>11</v>
      </c>
      <c r="M301" s="381" t="s">
        <v>1151</v>
      </c>
      <c r="N301" s="379" t="s">
        <v>1377</v>
      </c>
      <c r="O301" s="399"/>
      <c r="P301" s="437"/>
      <c r="Q301" s="485">
        <v>135000</v>
      </c>
      <c r="R301" s="882"/>
      <c r="S301" s="646"/>
      <c r="T301" s="551">
        <v>46112</v>
      </c>
      <c r="U301" s="535">
        <f t="shared" si="44"/>
        <v>113197.50356180876</v>
      </c>
      <c r="V301" s="1112"/>
      <c r="W301" s="608">
        <f>T301</f>
        <v>46112</v>
      </c>
      <c r="X301" s="1145"/>
      <c r="Y301" s="507"/>
      <c r="Z301" s="1100"/>
    </row>
    <row r="302" spans="2:26" ht="15" customHeight="1">
      <c r="B302" s="301"/>
      <c r="C302" s="379"/>
      <c r="D302" s="379"/>
      <c r="E302" s="399"/>
      <c r="F302" s="437"/>
      <c r="G302" s="378"/>
      <c r="H302" s="694"/>
      <c r="I302" s="1100"/>
      <c r="J302" s="1100"/>
      <c r="K302" s="278"/>
      <c r="L302" s="301">
        <v>11</v>
      </c>
      <c r="M302" s="381" t="s">
        <v>1151</v>
      </c>
      <c r="N302" s="379" t="s">
        <v>1396</v>
      </c>
      <c r="O302" s="399"/>
      <c r="P302" s="437"/>
      <c r="Q302" s="485">
        <v>713.04</v>
      </c>
      <c r="R302" s="882" t="s">
        <v>1397</v>
      </c>
      <c r="S302" s="646" t="s">
        <v>1398</v>
      </c>
      <c r="T302" s="901">
        <v>46081</v>
      </c>
      <c r="U302" s="535">
        <f t="shared" si="44"/>
        <v>597.88405881268238</v>
      </c>
      <c r="V302" s="1112"/>
      <c r="W302" s="567">
        <v>46080</v>
      </c>
      <c r="X302" s="1145"/>
      <c r="Y302" s="507"/>
      <c r="Z302" s="1100"/>
    </row>
    <row r="303" spans="2:26" ht="15" customHeight="1">
      <c r="B303" s="301"/>
      <c r="C303" s="379"/>
      <c r="D303" s="379"/>
      <c r="E303" s="399"/>
      <c r="F303" s="437"/>
      <c r="G303" s="378"/>
      <c r="H303" s="694"/>
      <c r="I303" s="1100"/>
      <c r="J303" s="1100"/>
      <c r="K303" s="278"/>
      <c r="L303" s="301">
        <v>11</v>
      </c>
      <c r="M303" s="381" t="s">
        <v>1151</v>
      </c>
      <c r="N303" s="379" t="s">
        <v>1592</v>
      </c>
      <c r="O303" s="399"/>
      <c r="P303" s="437"/>
      <c r="Q303" s="485">
        <v>3400</v>
      </c>
      <c r="R303" s="882" t="s">
        <v>1599</v>
      </c>
      <c r="S303" s="646"/>
      <c r="T303" s="551">
        <v>46112</v>
      </c>
      <c r="U303" s="535">
        <f t="shared" si="44"/>
        <v>2850.9000897048131</v>
      </c>
      <c r="V303" s="1112"/>
      <c r="W303" s="608">
        <v>46083</v>
      </c>
      <c r="X303" s="1145"/>
      <c r="Y303" s="507"/>
      <c r="Z303" s="1100"/>
    </row>
    <row r="304" spans="2:26" ht="15" customHeight="1">
      <c r="B304" s="301"/>
      <c r="C304" s="379"/>
      <c r="D304" s="379"/>
      <c r="E304" s="399"/>
      <c r="F304" s="437"/>
      <c r="G304" s="378"/>
      <c r="H304" s="694"/>
      <c r="I304" s="1100"/>
      <c r="J304" s="1100"/>
      <c r="K304" s="278"/>
      <c r="L304" s="301">
        <v>11</v>
      </c>
      <c r="M304" s="381" t="s">
        <v>1151</v>
      </c>
      <c r="N304" s="379"/>
      <c r="O304" s="399"/>
      <c r="P304" s="437"/>
      <c r="Q304" s="485"/>
      <c r="R304" s="882"/>
      <c r="S304" s="646"/>
      <c r="T304" s="551"/>
      <c r="U304" s="535">
        <f t="shared" si="44"/>
        <v>0</v>
      </c>
      <c r="V304" s="1112"/>
      <c r="W304" s="608"/>
      <c r="X304" s="1145"/>
      <c r="Y304" s="507"/>
      <c r="Z304" s="1100"/>
    </row>
    <row r="305" spans="1:26" ht="15" customHeight="1">
      <c r="B305" s="301">
        <v>11</v>
      </c>
      <c r="C305" s="379"/>
      <c r="D305" s="379"/>
      <c r="E305" s="399"/>
      <c r="F305" s="437"/>
      <c r="G305" s="378"/>
      <c r="H305" s="694"/>
      <c r="I305" s="1100"/>
      <c r="J305" s="1100"/>
      <c r="K305" s="278"/>
      <c r="L305" s="301">
        <v>11</v>
      </c>
      <c r="M305" s="381" t="s">
        <v>1151</v>
      </c>
      <c r="N305" s="379"/>
      <c r="O305" s="399"/>
      <c r="P305" s="437"/>
      <c r="Q305" s="485"/>
      <c r="R305" s="882"/>
      <c r="S305" s="646"/>
      <c r="T305" s="551" t="str">
        <f t="shared" si="38"/>
        <v/>
      </c>
      <c r="U305" s="535">
        <f t="shared" si="44"/>
        <v>0</v>
      </c>
      <c r="V305" s="1112"/>
      <c r="W305" s="608"/>
      <c r="X305" s="1145"/>
      <c r="Y305" s="507"/>
      <c r="Z305" s="1100"/>
    </row>
    <row r="306" spans="1:26" ht="15" customHeight="1">
      <c r="B306" s="301">
        <v>11</v>
      </c>
      <c r="C306" s="379"/>
      <c r="D306" s="379"/>
      <c r="E306" s="399"/>
      <c r="F306" s="437"/>
      <c r="G306" s="378"/>
      <c r="H306" s="694"/>
      <c r="I306" s="1100"/>
      <c r="J306" s="1100"/>
      <c r="K306" s="278"/>
      <c r="L306" s="301">
        <v>11</v>
      </c>
      <c r="M306" s="381" t="s">
        <v>1151</v>
      </c>
      <c r="N306" s="379"/>
      <c r="O306" s="399"/>
      <c r="P306" s="437"/>
      <c r="Q306" s="485"/>
      <c r="R306" s="882"/>
      <c r="S306" s="646"/>
      <c r="T306" s="551" t="str">
        <f t="shared" si="38"/>
        <v/>
      </c>
      <c r="U306" s="535">
        <f t="shared" si="44"/>
        <v>0</v>
      </c>
      <c r="V306" s="1112"/>
      <c r="W306" s="608"/>
      <c r="X306" s="1145"/>
      <c r="Y306" s="507"/>
      <c r="Z306" s="1100"/>
    </row>
    <row r="307" spans="1:26" ht="15" customHeight="1">
      <c r="B307" s="301">
        <v>11</v>
      </c>
      <c r="C307" s="379"/>
      <c r="D307" s="379"/>
      <c r="E307" s="399"/>
      <c r="F307" s="437"/>
      <c r="G307" s="378"/>
      <c r="H307" s="694"/>
      <c r="I307" s="1100"/>
      <c r="J307" s="1100"/>
      <c r="K307" s="278"/>
      <c r="L307" s="301">
        <v>11</v>
      </c>
      <c r="M307" s="381" t="s">
        <v>1151</v>
      </c>
      <c r="N307" s="379"/>
      <c r="O307" s="399"/>
      <c r="P307" s="437"/>
      <c r="Q307" s="485"/>
      <c r="R307" s="882"/>
      <c r="S307" s="646"/>
      <c r="T307" s="551" t="str">
        <f t="shared" si="38"/>
        <v/>
      </c>
      <c r="U307" s="535">
        <f t="shared" si="44"/>
        <v>0</v>
      </c>
      <c r="V307" s="1112"/>
      <c r="W307" s="608"/>
      <c r="X307" s="1145"/>
      <c r="Y307" s="507"/>
      <c r="Z307" s="1100"/>
    </row>
    <row r="308" spans="1:26" ht="15" customHeight="1">
      <c r="B308" s="301">
        <v>11</v>
      </c>
      <c r="C308" s="379"/>
      <c r="D308" s="379"/>
      <c r="E308" s="399"/>
      <c r="F308" s="437"/>
      <c r="G308" s="378"/>
      <c r="H308" s="694"/>
      <c r="I308" s="1100"/>
      <c r="J308" s="1100"/>
      <c r="K308" s="278"/>
      <c r="L308" s="301">
        <v>11</v>
      </c>
      <c r="M308" s="381" t="s">
        <v>1151</v>
      </c>
      <c r="N308" s="379"/>
      <c r="O308" s="399"/>
      <c r="P308" s="437"/>
      <c r="Q308" s="485"/>
      <c r="R308" s="882"/>
      <c r="S308" s="646"/>
      <c r="T308" s="551" t="str">
        <f t="shared" si="38"/>
        <v/>
      </c>
      <c r="U308" s="535">
        <f t="shared" si="44"/>
        <v>0</v>
      </c>
      <c r="V308" s="1112"/>
      <c r="W308" s="608"/>
      <c r="X308" s="1145"/>
      <c r="Y308" s="507"/>
      <c r="Z308" s="1100"/>
    </row>
    <row r="309" spans="1:26" ht="15" customHeight="1" thickBot="1">
      <c r="B309" s="306">
        <v>11</v>
      </c>
      <c r="C309" s="307"/>
      <c r="D309" s="307"/>
      <c r="E309" s="308"/>
      <c r="F309" s="453"/>
      <c r="G309" s="320"/>
      <c r="H309" s="695"/>
      <c r="I309" s="1101"/>
      <c r="J309" s="1101"/>
      <c r="K309" s="279"/>
      <c r="L309" s="306">
        <v>11</v>
      </c>
      <c r="M309" s="412" t="s">
        <v>1151</v>
      </c>
      <c r="N309" s="307"/>
      <c r="O309" s="308"/>
      <c r="P309" s="453"/>
      <c r="Q309" s="476"/>
      <c r="R309" s="889"/>
      <c r="S309" s="647"/>
      <c r="T309" s="552" t="str">
        <f t="shared" si="38"/>
        <v/>
      </c>
      <c r="U309" s="536">
        <f t="shared" si="44"/>
        <v>0</v>
      </c>
      <c r="V309" s="1113"/>
      <c r="W309" s="609"/>
      <c r="X309" s="1146"/>
      <c r="Y309" s="470"/>
      <c r="Z309" s="1101"/>
    </row>
    <row r="310" spans="1:26" ht="15" customHeight="1" thickBot="1">
      <c r="A310" s="24"/>
      <c r="B310" s="280"/>
      <c r="C310" s="267"/>
      <c r="D310" s="267"/>
      <c r="E310" s="281"/>
      <c r="F310" s="449"/>
      <c r="G310" s="282"/>
      <c r="H310" s="700"/>
      <c r="I310" s="270"/>
      <c r="J310" s="270"/>
      <c r="K310" s="24"/>
      <c r="L310" s="280"/>
      <c r="M310" s="267"/>
      <c r="N310" s="267"/>
      <c r="O310" s="281"/>
      <c r="P310" s="449"/>
      <c r="Q310" s="479"/>
      <c r="R310" s="888"/>
      <c r="S310" s="652"/>
      <c r="T310" s="553" t="str">
        <f t="shared" si="38"/>
        <v/>
      </c>
      <c r="U310" s="541"/>
      <c r="V310" s="521"/>
      <c r="W310" s="610"/>
      <c r="X310" s="340"/>
      <c r="Y310" s="508"/>
      <c r="Z310" s="270"/>
    </row>
    <row r="311" spans="1:26">
      <c r="B311" s="259">
        <v>12</v>
      </c>
      <c r="C311" s="260" t="s">
        <v>1183</v>
      </c>
      <c r="D311" s="260"/>
      <c r="E311" s="261"/>
      <c r="F311" s="463"/>
      <c r="G311" s="328"/>
      <c r="H311" s="709"/>
      <c r="I311" s="1126">
        <v>0</v>
      </c>
      <c r="J311" s="1126">
        <v>0</v>
      </c>
      <c r="K311" s="1147"/>
      <c r="L311" s="259">
        <v>12</v>
      </c>
      <c r="M311" s="260" t="s">
        <v>1184</v>
      </c>
      <c r="N311" s="260"/>
      <c r="O311" s="261"/>
      <c r="P311" s="463"/>
      <c r="Q311" s="486"/>
      <c r="R311" s="896"/>
      <c r="S311" s="658"/>
      <c r="T311" s="562" t="str">
        <f t="shared" si="38"/>
        <v/>
      </c>
      <c r="U311" s="546"/>
      <c r="V311" s="520"/>
      <c r="W311" s="618"/>
      <c r="X311" s="1129">
        <f>SUM(Q311:Q312)</f>
        <v>0</v>
      </c>
      <c r="Y311" s="468"/>
      <c r="Z311" s="1126">
        <f>SUM(X311:X312)</f>
        <v>0</v>
      </c>
    </row>
    <row r="312" spans="1:26" ht="15" customHeight="1" thickBot="1">
      <c r="B312" s="263">
        <v>12</v>
      </c>
      <c r="C312" s="334" t="s">
        <v>1183</v>
      </c>
      <c r="D312" s="334"/>
      <c r="E312" s="335"/>
      <c r="F312" s="465"/>
      <c r="G312" s="264"/>
      <c r="H312" s="712"/>
      <c r="I312" s="1128"/>
      <c r="J312" s="1128"/>
      <c r="K312" s="1148"/>
      <c r="L312" s="263">
        <v>12</v>
      </c>
      <c r="M312" s="334" t="s">
        <v>1184</v>
      </c>
      <c r="N312" s="334"/>
      <c r="O312" s="335"/>
      <c r="P312" s="465"/>
      <c r="Q312" s="488"/>
      <c r="R312" s="899"/>
      <c r="S312" s="661"/>
      <c r="T312" s="565" t="str">
        <f t="shared" si="38"/>
        <v/>
      </c>
      <c r="U312" s="549"/>
      <c r="V312" s="519"/>
      <c r="W312" s="621"/>
      <c r="X312" s="1131"/>
      <c r="Y312" s="469"/>
      <c r="Z312" s="1128"/>
    </row>
    <row r="313" spans="1:26" ht="14.5" thickBot="1">
      <c r="A313" s="24"/>
      <c r="B313" s="280"/>
      <c r="C313" s="267"/>
      <c r="D313" s="267"/>
      <c r="E313" s="281"/>
      <c r="F313" s="449"/>
      <c r="G313" s="282"/>
      <c r="H313" s="700"/>
      <c r="I313" s="316"/>
      <c r="J313" s="316"/>
      <c r="K313" s="24"/>
      <c r="L313" s="280"/>
      <c r="M313" s="267"/>
      <c r="N313" s="267"/>
      <c r="O313" s="281"/>
      <c r="P313" s="449"/>
      <c r="Q313" s="479"/>
      <c r="R313" s="888"/>
      <c r="S313" s="652"/>
      <c r="T313" s="553" t="str">
        <f t="shared" si="38"/>
        <v/>
      </c>
      <c r="U313" s="541"/>
      <c r="V313" s="521"/>
      <c r="W313" s="610"/>
      <c r="X313" s="497"/>
      <c r="Y313" s="508"/>
      <c r="Z313" s="316"/>
    </row>
    <row r="314" spans="1:26" ht="15.75" customHeight="1">
      <c r="B314" s="271">
        <v>13</v>
      </c>
      <c r="C314" s="272" t="s">
        <v>1185</v>
      </c>
      <c r="D314" s="341" t="s">
        <v>1186</v>
      </c>
      <c r="E314" s="273">
        <v>1</v>
      </c>
      <c r="F314" s="430">
        <v>923726.21398921439</v>
      </c>
      <c r="G314" s="274">
        <f>E314*F314</f>
        <v>923726.21398921439</v>
      </c>
      <c r="H314" s="701">
        <v>45991</v>
      </c>
      <c r="I314" s="1099">
        <f>SUM(G314:G327)</f>
        <v>4531726.213989215</v>
      </c>
      <c r="J314" s="1099">
        <v>4720548.1395720998</v>
      </c>
      <c r="K314" s="275"/>
      <c r="L314" s="271">
        <v>13</v>
      </c>
      <c r="M314" s="341" t="s">
        <v>1187</v>
      </c>
      <c r="N314" s="341" t="s">
        <v>1186</v>
      </c>
      <c r="O314" s="273">
        <v>1</v>
      </c>
      <c r="P314" s="430">
        <v>923726.21398921439</v>
      </c>
      <c r="Q314" s="480">
        <f>O314*P314</f>
        <v>923726.21398921439</v>
      </c>
      <c r="R314" s="871"/>
      <c r="S314" s="653"/>
      <c r="T314" s="557">
        <f t="shared" si="38"/>
        <v>46203</v>
      </c>
      <c r="U314" s="542">
        <f t="shared" ref="U314:U328" si="46">(Q314/$X$314*$J$314)</f>
        <v>962214.80623876525</v>
      </c>
      <c r="V314" s="1111">
        <f>J314-SUM(U314:U328)</f>
        <v>0</v>
      </c>
      <c r="W314" s="614">
        <v>46203</v>
      </c>
      <c r="X314" s="1144">
        <f>SUM(Q314:Q328)</f>
        <v>4531726.213989215</v>
      </c>
      <c r="Y314" s="511"/>
      <c r="Z314" s="1099">
        <f>I314-X314</f>
        <v>0</v>
      </c>
    </row>
    <row r="315" spans="1:26" ht="15.75" customHeight="1">
      <c r="B315" s="301">
        <v>13</v>
      </c>
      <c r="C315" s="303"/>
      <c r="D315" s="303" t="s">
        <v>1188</v>
      </c>
      <c r="E315" s="304">
        <v>200</v>
      </c>
      <c r="F315" s="452">
        <v>4000</v>
      </c>
      <c r="G315" s="305">
        <f>E315*F315</f>
        <v>800000</v>
      </c>
      <c r="H315" s="693">
        <v>45991</v>
      </c>
      <c r="I315" s="1100"/>
      <c r="J315" s="1100"/>
      <c r="K315" s="278"/>
      <c r="L315" s="301">
        <v>13</v>
      </c>
      <c r="M315" s="381" t="s">
        <v>1187</v>
      </c>
      <c r="N315" s="303" t="s">
        <v>1188</v>
      </c>
      <c r="O315" s="304"/>
      <c r="P315" s="452"/>
      <c r="Q315" s="475">
        <f>3608000-SUM(Q317:Q328)</f>
        <v>2668000</v>
      </c>
      <c r="R315" s="883"/>
      <c r="S315" s="645"/>
      <c r="T315" s="550">
        <v>46265</v>
      </c>
      <c r="U315" s="534">
        <f t="shared" si="46"/>
        <v>2779166.6666666674</v>
      </c>
      <c r="V315" s="1112"/>
      <c r="W315" s="607">
        <v>46265</v>
      </c>
      <c r="X315" s="1145"/>
      <c r="Y315" s="507"/>
      <c r="Z315" s="1100"/>
    </row>
    <row r="316" spans="1:26" ht="15.75" customHeight="1">
      <c r="B316" s="301"/>
      <c r="C316" s="303"/>
      <c r="D316" s="303"/>
      <c r="E316" s="304"/>
      <c r="F316" s="452"/>
      <c r="G316" s="305"/>
      <c r="H316" s="693"/>
      <c r="I316" s="1100"/>
      <c r="J316" s="1100"/>
      <c r="K316" s="278"/>
      <c r="L316" s="301">
        <v>13</v>
      </c>
      <c r="M316" s="381" t="s">
        <v>1187</v>
      </c>
      <c r="N316" s="303"/>
      <c r="O316" s="304"/>
      <c r="P316" s="452"/>
      <c r="Q316" s="475"/>
      <c r="R316" s="883"/>
      <c r="S316" s="645"/>
      <c r="T316" s="550"/>
      <c r="U316" s="534">
        <f t="shared" si="46"/>
        <v>0</v>
      </c>
      <c r="V316" s="1112"/>
      <c r="W316" s="607"/>
      <c r="X316" s="1145"/>
      <c r="Y316" s="507"/>
      <c r="Z316" s="1100"/>
    </row>
    <row r="317" spans="1:26" ht="15.75" customHeight="1">
      <c r="B317" s="301"/>
      <c r="C317" s="303"/>
      <c r="D317" s="303"/>
      <c r="E317" s="304"/>
      <c r="F317" s="452"/>
      <c r="G317" s="305"/>
      <c r="H317" s="693"/>
      <c r="I317" s="1100"/>
      <c r="J317" s="1100"/>
      <c r="K317" s="278"/>
      <c r="L317" s="301">
        <v>13</v>
      </c>
      <c r="M317" s="381" t="s">
        <v>1187</v>
      </c>
      <c r="N317" s="303" t="s">
        <v>1189</v>
      </c>
      <c r="O317" s="304"/>
      <c r="P317" s="452"/>
      <c r="Q317" s="475">
        <v>45000</v>
      </c>
      <c r="R317" s="883"/>
      <c r="S317" s="645"/>
      <c r="T317" s="550">
        <v>46142</v>
      </c>
      <c r="U317" s="534">
        <f t="shared" si="46"/>
        <v>46875.000000000007</v>
      </c>
      <c r="V317" s="1112"/>
      <c r="W317" s="607">
        <f>T317+7</f>
        <v>46149</v>
      </c>
      <c r="X317" s="1145"/>
      <c r="Y317" s="507"/>
      <c r="Z317" s="1100"/>
    </row>
    <row r="318" spans="1:26" ht="15.75" customHeight="1">
      <c r="B318" s="301"/>
      <c r="C318" s="303"/>
      <c r="D318" s="303"/>
      <c r="E318" s="304"/>
      <c r="F318" s="452"/>
      <c r="G318" s="305"/>
      <c r="H318" s="693"/>
      <c r="I318" s="1100"/>
      <c r="J318" s="1100"/>
      <c r="K318" s="278"/>
      <c r="L318" s="301">
        <v>13</v>
      </c>
      <c r="M318" s="381" t="s">
        <v>1187</v>
      </c>
      <c r="N318" s="303" t="s">
        <v>1190</v>
      </c>
      <c r="O318" s="304"/>
      <c r="P318" s="452"/>
      <c r="Q318" s="475">
        <v>45000</v>
      </c>
      <c r="R318" s="883"/>
      <c r="S318" s="645"/>
      <c r="T318" s="550">
        <v>46173</v>
      </c>
      <c r="U318" s="534">
        <f t="shared" si="46"/>
        <v>46875.000000000007</v>
      </c>
      <c r="V318" s="1112"/>
      <c r="W318" s="607">
        <f>T318+7</f>
        <v>46180</v>
      </c>
      <c r="X318" s="1145"/>
      <c r="Y318" s="507"/>
      <c r="Z318" s="1100"/>
    </row>
    <row r="319" spans="1:26" ht="15.75" customHeight="1">
      <c r="B319" s="301"/>
      <c r="C319" s="303"/>
      <c r="D319" s="303"/>
      <c r="E319" s="304"/>
      <c r="F319" s="452"/>
      <c r="G319" s="305"/>
      <c r="H319" s="693"/>
      <c r="I319" s="1100"/>
      <c r="J319" s="1100"/>
      <c r="K319" s="278"/>
      <c r="L319" s="301">
        <v>13</v>
      </c>
      <c r="M319" s="381" t="s">
        <v>1187</v>
      </c>
      <c r="N319" s="303" t="s">
        <v>1191</v>
      </c>
      <c r="O319" s="304"/>
      <c r="P319" s="452"/>
      <c r="Q319" s="475">
        <f>45000</f>
        <v>45000</v>
      </c>
      <c r="R319" s="883"/>
      <c r="S319" s="645"/>
      <c r="T319" s="550">
        <v>46203</v>
      </c>
      <c r="U319" s="534">
        <f t="shared" si="46"/>
        <v>46875.000000000007</v>
      </c>
      <c r="V319" s="1112"/>
      <c r="W319" s="607">
        <f t="shared" ref="W319:W326" si="47">T319+7</f>
        <v>46210</v>
      </c>
      <c r="X319" s="1145"/>
      <c r="Y319" s="507"/>
      <c r="Z319" s="1100"/>
    </row>
    <row r="320" spans="1:26" ht="15.75" customHeight="1">
      <c r="B320" s="301"/>
      <c r="C320" s="303"/>
      <c r="D320" s="303"/>
      <c r="E320" s="304"/>
      <c r="F320" s="452"/>
      <c r="G320" s="305"/>
      <c r="H320" s="693"/>
      <c r="I320" s="1100"/>
      <c r="J320" s="1100"/>
      <c r="K320" s="278"/>
      <c r="L320" s="301">
        <v>13</v>
      </c>
      <c r="M320" s="381" t="s">
        <v>1187</v>
      </c>
      <c r="N320" s="303" t="s">
        <v>1192</v>
      </c>
      <c r="O320" s="304"/>
      <c r="P320" s="452"/>
      <c r="Q320" s="475">
        <f t="shared" ref="Q320:Q326" si="48">45000+70000</f>
        <v>115000</v>
      </c>
      <c r="R320" s="883"/>
      <c r="S320" s="645"/>
      <c r="T320" s="550">
        <v>46234</v>
      </c>
      <c r="U320" s="534">
        <f t="shared" si="46"/>
        <v>119791.66666666669</v>
      </c>
      <c r="V320" s="1112"/>
      <c r="W320" s="607">
        <f t="shared" si="47"/>
        <v>46241</v>
      </c>
      <c r="X320" s="1145"/>
      <c r="Y320" s="507"/>
      <c r="Z320" s="1100"/>
    </row>
    <row r="321" spans="1:26" ht="15.75" customHeight="1">
      <c r="B321" s="301"/>
      <c r="C321" s="303"/>
      <c r="D321" s="303"/>
      <c r="E321" s="304"/>
      <c r="F321" s="452"/>
      <c r="G321" s="305"/>
      <c r="H321" s="693"/>
      <c r="I321" s="1100"/>
      <c r="J321" s="1100"/>
      <c r="K321" s="278"/>
      <c r="L321" s="301">
        <v>13</v>
      </c>
      <c r="M321" s="381" t="s">
        <v>1187</v>
      </c>
      <c r="N321" s="303" t="s">
        <v>1193</v>
      </c>
      <c r="O321" s="304"/>
      <c r="P321" s="452"/>
      <c r="Q321" s="475">
        <f t="shared" si="48"/>
        <v>115000</v>
      </c>
      <c r="R321" s="883"/>
      <c r="S321" s="645"/>
      <c r="T321" s="550">
        <v>46265</v>
      </c>
      <c r="U321" s="534">
        <f t="shared" si="46"/>
        <v>119791.66666666669</v>
      </c>
      <c r="V321" s="1112"/>
      <c r="W321" s="607">
        <f t="shared" si="47"/>
        <v>46272</v>
      </c>
      <c r="X321" s="1145"/>
      <c r="Y321" s="507"/>
      <c r="Z321" s="1100"/>
    </row>
    <row r="322" spans="1:26" ht="15.75" customHeight="1">
      <c r="B322" s="301"/>
      <c r="C322" s="303"/>
      <c r="D322" s="303"/>
      <c r="E322" s="304"/>
      <c r="F322" s="452"/>
      <c r="G322" s="305"/>
      <c r="H322" s="693"/>
      <c r="I322" s="1100"/>
      <c r="J322" s="1100"/>
      <c r="K322" s="278"/>
      <c r="L322" s="301">
        <v>13</v>
      </c>
      <c r="M322" s="381" t="s">
        <v>1187</v>
      </c>
      <c r="N322" s="303" t="s">
        <v>1194</v>
      </c>
      <c r="O322" s="304"/>
      <c r="P322" s="452"/>
      <c r="Q322" s="475">
        <f t="shared" si="48"/>
        <v>115000</v>
      </c>
      <c r="R322" s="883"/>
      <c r="S322" s="645"/>
      <c r="T322" s="550">
        <v>46265</v>
      </c>
      <c r="U322" s="534">
        <f t="shared" si="46"/>
        <v>119791.66666666669</v>
      </c>
      <c r="V322" s="1112"/>
      <c r="W322" s="607">
        <f t="shared" si="47"/>
        <v>46272</v>
      </c>
      <c r="X322" s="1145"/>
      <c r="Y322" s="507"/>
      <c r="Z322" s="1100"/>
    </row>
    <row r="323" spans="1:26" ht="15.75" customHeight="1">
      <c r="B323" s="301"/>
      <c r="C323" s="303"/>
      <c r="D323" s="303"/>
      <c r="E323" s="304"/>
      <c r="F323" s="452"/>
      <c r="G323" s="305"/>
      <c r="H323" s="693"/>
      <c r="I323" s="1100"/>
      <c r="J323" s="1100"/>
      <c r="K323" s="278"/>
      <c r="L323" s="301">
        <v>13</v>
      </c>
      <c r="M323" s="381" t="s">
        <v>1187</v>
      </c>
      <c r="N323" s="303" t="s">
        <v>1195</v>
      </c>
      <c r="O323" s="304"/>
      <c r="P323" s="452"/>
      <c r="Q323" s="475">
        <f t="shared" si="48"/>
        <v>115000</v>
      </c>
      <c r="R323" s="883"/>
      <c r="S323" s="645"/>
      <c r="T323" s="550">
        <v>46265</v>
      </c>
      <c r="U323" s="534">
        <f t="shared" si="46"/>
        <v>119791.66666666669</v>
      </c>
      <c r="V323" s="1112"/>
      <c r="W323" s="607">
        <f t="shared" si="47"/>
        <v>46272</v>
      </c>
      <c r="X323" s="1145"/>
      <c r="Y323" s="507"/>
      <c r="Z323" s="1100"/>
    </row>
    <row r="324" spans="1:26" ht="15.75" customHeight="1">
      <c r="B324" s="301"/>
      <c r="C324" s="303"/>
      <c r="D324" s="303"/>
      <c r="E324" s="304"/>
      <c r="F324" s="452"/>
      <c r="G324" s="305"/>
      <c r="H324" s="693"/>
      <c r="I324" s="1100"/>
      <c r="J324" s="1100"/>
      <c r="K324" s="278"/>
      <c r="L324" s="301">
        <v>13</v>
      </c>
      <c r="M324" s="381" t="s">
        <v>1187</v>
      </c>
      <c r="N324" s="303" t="s">
        <v>1196</v>
      </c>
      <c r="O324" s="304"/>
      <c r="P324" s="452"/>
      <c r="Q324" s="475">
        <f t="shared" si="48"/>
        <v>115000</v>
      </c>
      <c r="R324" s="883"/>
      <c r="S324" s="645"/>
      <c r="T324" s="550">
        <v>46265</v>
      </c>
      <c r="U324" s="534">
        <f t="shared" si="46"/>
        <v>119791.66666666669</v>
      </c>
      <c r="V324" s="1112"/>
      <c r="W324" s="607">
        <f t="shared" si="47"/>
        <v>46272</v>
      </c>
      <c r="X324" s="1145"/>
      <c r="Y324" s="507"/>
      <c r="Z324" s="1100"/>
    </row>
    <row r="325" spans="1:26" ht="15.75" customHeight="1">
      <c r="B325" s="301"/>
      <c r="C325" s="303"/>
      <c r="D325" s="303" t="s">
        <v>1197</v>
      </c>
      <c r="E325" s="304">
        <v>200</v>
      </c>
      <c r="F325" s="452">
        <v>6800</v>
      </c>
      <c r="G325" s="305">
        <f>E325*F325</f>
        <v>1360000</v>
      </c>
      <c r="H325" s="693">
        <f>H326</f>
        <v>45991</v>
      </c>
      <c r="I325" s="1100"/>
      <c r="J325" s="1100"/>
      <c r="K325" s="278"/>
      <c r="L325" s="301">
        <v>13</v>
      </c>
      <c r="M325" s="381" t="s">
        <v>1187</v>
      </c>
      <c r="N325" s="303" t="s">
        <v>1198</v>
      </c>
      <c r="O325" s="304"/>
      <c r="P325" s="452"/>
      <c r="Q325" s="475">
        <f t="shared" si="48"/>
        <v>115000</v>
      </c>
      <c r="R325" s="883"/>
      <c r="S325" s="645"/>
      <c r="T325" s="550">
        <v>46265</v>
      </c>
      <c r="U325" s="534">
        <f t="shared" si="46"/>
        <v>119791.66666666669</v>
      </c>
      <c r="V325" s="1112"/>
      <c r="W325" s="607">
        <f t="shared" si="47"/>
        <v>46272</v>
      </c>
      <c r="X325" s="1145"/>
      <c r="Y325" s="507"/>
      <c r="Z325" s="1100"/>
    </row>
    <row r="326" spans="1:26" ht="15.75" customHeight="1">
      <c r="B326" s="301">
        <v>13</v>
      </c>
      <c r="C326" s="303"/>
      <c r="D326" s="303" t="s">
        <v>1199</v>
      </c>
      <c r="E326" s="304">
        <v>200</v>
      </c>
      <c r="F326" s="452">
        <v>5200</v>
      </c>
      <c r="G326" s="305">
        <f t="shared" ref="G326:G327" si="49">E326*F326</f>
        <v>1040000</v>
      </c>
      <c r="H326" s="693">
        <v>45991</v>
      </c>
      <c r="I326" s="1100"/>
      <c r="J326" s="1100"/>
      <c r="K326" s="278"/>
      <c r="L326" s="301">
        <v>13</v>
      </c>
      <c r="M326" s="381" t="s">
        <v>1187</v>
      </c>
      <c r="N326" s="303" t="s">
        <v>1200</v>
      </c>
      <c r="O326" s="304"/>
      <c r="P326" s="452"/>
      <c r="Q326" s="475">
        <f t="shared" si="48"/>
        <v>115000</v>
      </c>
      <c r="R326" s="883"/>
      <c r="S326" s="645"/>
      <c r="T326" s="550">
        <v>46295</v>
      </c>
      <c r="U326" s="534">
        <f t="shared" si="46"/>
        <v>119791.66666666669</v>
      </c>
      <c r="V326" s="1112"/>
      <c r="W326" s="607">
        <f t="shared" si="47"/>
        <v>46302</v>
      </c>
      <c r="X326" s="1145"/>
      <c r="Y326" s="507"/>
      <c r="Z326" s="1100"/>
    </row>
    <row r="327" spans="1:26" ht="15.75" customHeight="1">
      <c r="B327" s="301">
        <v>13</v>
      </c>
      <c r="C327" s="303"/>
      <c r="D327" s="303" t="s">
        <v>1201</v>
      </c>
      <c r="E327" s="304">
        <v>60</v>
      </c>
      <c r="F327" s="452">
        <v>6800</v>
      </c>
      <c r="G327" s="305">
        <f t="shared" si="49"/>
        <v>408000</v>
      </c>
      <c r="H327" s="693">
        <v>45991</v>
      </c>
      <c r="I327" s="1100"/>
      <c r="J327" s="1100"/>
      <c r="K327" s="278"/>
      <c r="L327" s="301">
        <v>13</v>
      </c>
      <c r="M327" s="381" t="s">
        <v>1187</v>
      </c>
      <c r="N327" s="303"/>
      <c r="O327" s="304"/>
      <c r="P327" s="452"/>
      <c r="Q327" s="475"/>
      <c r="R327" s="883"/>
      <c r="S327" s="645"/>
      <c r="T327" s="550"/>
      <c r="U327" s="534">
        <f t="shared" si="46"/>
        <v>0</v>
      </c>
      <c r="V327" s="1112"/>
      <c r="W327" s="607"/>
      <c r="X327" s="1145"/>
      <c r="Y327" s="507"/>
      <c r="Z327" s="1100"/>
    </row>
    <row r="328" spans="1:26" ht="15.75" customHeight="1" thickBot="1">
      <c r="B328" s="306">
        <v>13</v>
      </c>
      <c r="C328" s="307"/>
      <c r="D328" s="307"/>
      <c r="E328" s="308"/>
      <c r="F328" s="453"/>
      <c r="G328" s="320"/>
      <c r="H328" s="695"/>
      <c r="I328" s="1101"/>
      <c r="J328" s="1101"/>
      <c r="K328" s="354"/>
      <c r="L328" s="306">
        <v>13</v>
      </c>
      <c r="M328" s="412" t="s">
        <v>1187</v>
      </c>
      <c r="N328" s="307"/>
      <c r="O328" s="308"/>
      <c r="P328" s="453"/>
      <c r="Q328" s="476"/>
      <c r="R328" s="889"/>
      <c r="S328" s="647"/>
      <c r="T328" s="552" t="str">
        <f t="shared" si="38"/>
        <v/>
      </c>
      <c r="U328" s="536">
        <f t="shared" si="46"/>
        <v>0</v>
      </c>
      <c r="V328" s="1113"/>
      <c r="W328" s="609"/>
      <c r="X328" s="1146"/>
      <c r="Y328" s="470"/>
      <c r="Z328" s="1101"/>
    </row>
    <row r="329" spans="1:26" ht="14.5" thickBot="1">
      <c r="A329" s="24"/>
      <c r="B329" s="280"/>
      <c r="C329" s="267"/>
      <c r="D329" s="267"/>
      <c r="E329" s="281"/>
      <c r="F329" s="449"/>
      <c r="G329" s="282"/>
      <c r="H329" s="700"/>
      <c r="I329" s="270"/>
      <c r="J329" s="270"/>
      <c r="K329" s="24"/>
      <c r="L329" s="280"/>
      <c r="M329" s="267"/>
      <c r="N329" s="267"/>
      <c r="O329" s="281"/>
      <c r="P329" s="449"/>
      <c r="Q329" s="479"/>
      <c r="R329" s="888"/>
      <c r="S329" s="652"/>
      <c r="T329" s="553" t="str">
        <f t="shared" si="38"/>
        <v/>
      </c>
      <c r="U329" s="541"/>
      <c r="V329" s="521"/>
      <c r="W329" s="610"/>
      <c r="X329" s="497"/>
      <c r="Y329" s="508"/>
      <c r="Z329" s="316"/>
    </row>
    <row r="330" spans="1:26" ht="14.25" customHeight="1">
      <c r="B330" s="259">
        <v>14</v>
      </c>
      <c r="C330" s="260" t="s">
        <v>1202</v>
      </c>
      <c r="D330" s="260" t="s">
        <v>1203</v>
      </c>
      <c r="E330" s="261"/>
      <c r="F330" s="463"/>
      <c r="G330" s="328">
        <v>236075</v>
      </c>
      <c r="H330" s="709">
        <v>45907</v>
      </c>
      <c r="I330" s="1126">
        <f>SUM(G330:G365)</f>
        <v>236075</v>
      </c>
      <c r="J330" s="1126">
        <v>245911.45833333299</v>
      </c>
      <c r="K330" s="329"/>
      <c r="L330" s="259">
        <v>14</v>
      </c>
      <c r="M330" s="427" t="s">
        <v>1204</v>
      </c>
      <c r="N330" s="260" t="s">
        <v>1205</v>
      </c>
      <c r="O330" s="261"/>
      <c r="P330" s="463"/>
      <c r="Q330" s="486">
        <v>25000</v>
      </c>
      <c r="R330" s="896"/>
      <c r="S330" s="658"/>
      <c r="T330" s="564">
        <v>46081</v>
      </c>
      <c r="U330" s="546">
        <f t="shared" ref="U330:U365" si="50">(Q330/$X$330*$J$330)</f>
        <v>13428.978720693151</v>
      </c>
      <c r="V330" s="1132"/>
      <c r="W330" s="618">
        <f>T330+7</f>
        <v>46088</v>
      </c>
      <c r="X330" s="1129">
        <f>SUM(Q330:Q365)</f>
        <v>457800</v>
      </c>
      <c r="Y330" s="513"/>
      <c r="Z330" s="1126">
        <f>I330-X330</f>
        <v>-221725</v>
      </c>
    </row>
    <row r="331" spans="1:26" ht="14.25" customHeight="1">
      <c r="B331" s="622"/>
      <c r="C331" s="623"/>
      <c r="D331" s="623"/>
      <c r="E331" s="624"/>
      <c r="F331" s="625"/>
      <c r="G331" s="626"/>
      <c r="H331" s="711"/>
      <c r="I331" s="1127"/>
      <c r="J331" s="1127"/>
      <c r="K331" s="262"/>
      <c r="L331" s="330">
        <v>14</v>
      </c>
      <c r="M331" s="428" t="s">
        <v>1204</v>
      </c>
      <c r="N331" s="331" t="s">
        <v>1206</v>
      </c>
      <c r="O331" s="332"/>
      <c r="P331" s="464"/>
      <c r="Q331" s="487">
        <v>25000</v>
      </c>
      <c r="R331" s="898"/>
      <c r="S331" s="660"/>
      <c r="T331" s="564">
        <v>46112</v>
      </c>
      <c r="U331" s="548">
        <f t="shared" si="50"/>
        <v>13428.978720693151</v>
      </c>
      <c r="V331" s="1133"/>
      <c r="W331" s="627">
        <f>T331+7</f>
        <v>46119</v>
      </c>
      <c r="X331" s="1130"/>
      <c r="Y331" s="514"/>
      <c r="Z331" s="1127"/>
    </row>
    <row r="332" spans="1:26" ht="14.25" customHeight="1">
      <c r="B332" s="622"/>
      <c r="C332" s="623"/>
      <c r="D332" s="623"/>
      <c r="E332" s="624"/>
      <c r="F332" s="625"/>
      <c r="G332" s="626"/>
      <c r="H332" s="711"/>
      <c r="I332" s="1127"/>
      <c r="J332" s="1127"/>
      <c r="K332" s="262"/>
      <c r="L332" s="330">
        <v>14</v>
      </c>
      <c r="M332" s="428" t="s">
        <v>1204</v>
      </c>
      <c r="N332" s="331" t="s">
        <v>1207</v>
      </c>
      <c r="O332" s="332"/>
      <c r="P332" s="464"/>
      <c r="Q332" s="487">
        <v>25000</v>
      </c>
      <c r="R332" s="898"/>
      <c r="S332" s="660"/>
      <c r="T332" s="564">
        <v>46142</v>
      </c>
      <c r="U332" s="548">
        <f t="shared" si="50"/>
        <v>13428.978720693151</v>
      </c>
      <c r="V332" s="1133"/>
      <c r="W332" s="620">
        <f t="shared" ref="W332:W336" si="51">T332+7</f>
        <v>46149</v>
      </c>
      <c r="X332" s="1130"/>
      <c r="Y332" s="514"/>
      <c r="Z332" s="1127"/>
    </row>
    <row r="333" spans="1:26" ht="14.25" customHeight="1">
      <c r="B333" s="622"/>
      <c r="C333" s="623"/>
      <c r="D333" s="623"/>
      <c r="E333" s="624"/>
      <c r="F333" s="625"/>
      <c r="G333" s="626"/>
      <c r="H333" s="711"/>
      <c r="I333" s="1127"/>
      <c r="J333" s="1127"/>
      <c r="K333" s="262"/>
      <c r="L333" s="330">
        <v>14</v>
      </c>
      <c r="M333" s="428" t="s">
        <v>1204</v>
      </c>
      <c r="N333" s="331" t="s">
        <v>1208</v>
      </c>
      <c r="O333" s="332"/>
      <c r="P333" s="464"/>
      <c r="Q333" s="487">
        <v>25000</v>
      </c>
      <c r="R333" s="898"/>
      <c r="S333" s="660"/>
      <c r="T333" s="564">
        <v>46173</v>
      </c>
      <c r="U333" s="548">
        <f t="shared" si="50"/>
        <v>13428.978720693151</v>
      </c>
      <c r="V333" s="1133"/>
      <c r="W333" s="620">
        <f t="shared" si="51"/>
        <v>46180</v>
      </c>
      <c r="X333" s="1130"/>
      <c r="Y333" s="514"/>
      <c r="Z333" s="1127"/>
    </row>
    <row r="334" spans="1:26" ht="14.25" customHeight="1">
      <c r="B334" s="622"/>
      <c r="C334" s="623"/>
      <c r="D334" s="623"/>
      <c r="E334" s="624"/>
      <c r="F334" s="625"/>
      <c r="G334" s="626"/>
      <c r="H334" s="711"/>
      <c r="I334" s="1127"/>
      <c r="J334" s="1127"/>
      <c r="K334" s="262"/>
      <c r="L334" s="330">
        <v>14</v>
      </c>
      <c r="M334" s="428" t="s">
        <v>1204</v>
      </c>
      <c r="N334" s="331" t="s">
        <v>1209</v>
      </c>
      <c r="O334" s="332"/>
      <c r="P334" s="464"/>
      <c r="Q334" s="487">
        <v>25000</v>
      </c>
      <c r="R334" s="898"/>
      <c r="S334" s="660"/>
      <c r="T334" s="564">
        <v>46203</v>
      </c>
      <c r="U334" s="548">
        <f t="shared" si="50"/>
        <v>13428.978720693151</v>
      </c>
      <c r="V334" s="1133"/>
      <c r="W334" s="620">
        <f t="shared" si="51"/>
        <v>46210</v>
      </c>
      <c r="X334" s="1130"/>
      <c r="Y334" s="514"/>
      <c r="Z334" s="1127"/>
    </row>
    <row r="335" spans="1:26" ht="14.25" customHeight="1">
      <c r="B335" s="622"/>
      <c r="C335" s="623"/>
      <c r="D335" s="623"/>
      <c r="E335" s="624"/>
      <c r="F335" s="625"/>
      <c r="G335" s="626"/>
      <c r="H335" s="711"/>
      <c r="I335" s="1127"/>
      <c r="J335" s="1127"/>
      <c r="K335" s="262"/>
      <c r="L335" s="330">
        <v>14</v>
      </c>
      <c r="M335" s="428" t="s">
        <v>1204</v>
      </c>
      <c r="N335" s="331" t="s">
        <v>1210</v>
      </c>
      <c r="O335" s="332"/>
      <c r="P335" s="464"/>
      <c r="Q335" s="487">
        <v>25000</v>
      </c>
      <c r="R335" s="898"/>
      <c r="S335" s="660"/>
      <c r="T335" s="564">
        <v>46234</v>
      </c>
      <c r="U335" s="548">
        <f t="shared" si="50"/>
        <v>13428.978720693151</v>
      </c>
      <c r="V335" s="1133"/>
      <c r="W335" s="620">
        <f t="shared" si="51"/>
        <v>46241</v>
      </c>
      <c r="X335" s="1130"/>
      <c r="Y335" s="514"/>
      <c r="Z335" s="1127"/>
    </row>
    <row r="336" spans="1:26" ht="14.15" customHeight="1">
      <c r="B336" s="622"/>
      <c r="C336" s="623"/>
      <c r="D336" s="623"/>
      <c r="E336" s="624"/>
      <c r="F336" s="625"/>
      <c r="G336" s="626"/>
      <c r="H336" s="711"/>
      <c r="I336" s="1127"/>
      <c r="J336" s="1127"/>
      <c r="K336" s="262"/>
      <c r="L336" s="330">
        <v>14</v>
      </c>
      <c r="M336" s="428" t="s">
        <v>1204</v>
      </c>
      <c r="N336" s="331" t="s">
        <v>1211</v>
      </c>
      <c r="O336" s="332"/>
      <c r="P336" s="464"/>
      <c r="Q336" s="487">
        <v>25000</v>
      </c>
      <c r="R336" s="898"/>
      <c r="S336" s="660"/>
      <c r="T336" s="564">
        <v>46265</v>
      </c>
      <c r="U336" s="548">
        <f t="shared" si="50"/>
        <v>13428.978720693151</v>
      </c>
      <c r="V336" s="1133"/>
      <c r="W336" s="620">
        <f t="shared" si="51"/>
        <v>46272</v>
      </c>
      <c r="X336" s="1130"/>
      <c r="Y336" s="514"/>
      <c r="Z336" s="1127"/>
    </row>
    <row r="337" spans="2:26" ht="14.25" customHeight="1">
      <c r="B337" s="622"/>
      <c r="C337" s="623"/>
      <c r="D337" s="623"/>
      <c r="E337" s="624"/>
      <c r="F337" s="625"/>
      <c r="G337" s="626"/>
      <c r="H337" s="711"/>
      <c r="I337" s="1127"/>
      <c r="J337" s="1127"/>
      <c r="K337" s="262"/>
      <c r="L337" s="330">
        <v>14</v>
      </c>
      <c r="M337" s="428" t="s">
        <v>1204</v>
      </c>
      <c r="N337" s="331"/>
      <c r="O337" s="332"/>
      <c r="P337" s="464"/>
      <c r="Q337" s="487"/>
      <c r="R337" s="898"/>
      <c r="S337" s="660"/>
      <c r="T337" s="564"/>
      <c r="U337" s="548">
        <f t="shared" si="50"/>
        <v>0</v>
      </c>
      <c r="V337" s="1133"/>
      <c r="W337" s="620"/>
      <c r="X337" s="1130"/>
      <c r="Y337" s="514"/>
      <c r="Z337" s="1127"/>
    </row>
    <row r="338" spans="2:26" ht="14.25" customHeight="1">
      <c r="B338" s="622"/>
      <c r="C338" s="623"/>
      <c r="D338" s="623"/>
      <c r="E338" s="624"/>
      <c r="F338" s="625"/>
      <c r="G338" s="626"/>
      <c r="H338" s="711"/>
      <c r="I338" s="1127"/>
      <c r="J338" s="1127"/>
      <c r="K338" s="262"/>
      <c r="L338" s="330">
        <v>14</v>
      </c>
      <c r="M338" s="428" t="s">
        <v>1204</v>
      </c>
      <c r="N338" s="331" t="s">
        <v>1212</v>
      </c>
      <c r="O338" s="332"/>
      <c r="P338" s="464"/>
      <c r="Q338" s="487">
        <v>26000</v>
      </c>
      <c r="R338" s="898"/>
      <c r="S338" s="660"/>
      <c r="T338" s="564">
        <v>46142</v>
      </c>
      <c r="U338" s="548">
        <f t="shared" si="50"/>
        <v>13966.137869520877</v>
      </c>
      <c r="V338" s="1133"/>
      <c r="W338" s="620">
        <f>T338+7</f>
        <v>46149</v>
      </c>
      <c r="X338" s="1130"/>
      <c r="Y338" s="514"/>
      <c r="Z338" s="1127"/>
    </row>
    <row r="339" spans="2:26" ht="14.25" customHeight="1">
      <c r="B339" s="622"/>
      <c r="C339" s="623"/>
      <c r="D339" s="623"/>
      <c r="E339" s="624"/>
      <c r="F339" s="625"/>
      <c r="G339" s="626"/>
      <c r="H339" s="711"/>
      <c r="I339" s="1127"/>
      <c r="J339" s="1127"/>
      <c r="K339" s="262"/>
      <c r="L339" s="330">
        <v>14</v>
      </c>
      <c r="M339" s="428" t="s">
        <v>1204</v>
      </c>
      <c r="N339" s="331" t="s">
        <v>1213</v>
      </c>
      <c r="O339" s="332"/>
      <c r="P339" s="464"/>
      <c r="Q339" s="487">
        <f>26000+2000</f>
        <v>28000</v>
      </c>
      <c r="R339" s="898"/>
      <c r="S339" s="660"/>
      <c r="T339" s="564">
        <v>46081</v>
      </c>
      <c r="U339" s="548">
        <f t="shared" si="50"/>
        <v>15040.456167176329</v>
      </c>
      <c r="V339" s="1133"/>
      <c r="W339" s="620">
        <f>T339+7</f>
        <v>46088</v>
      </c>
      <c r="X339" s="1130"/>
      <c r="Y339" s="514"/>
      <c r="Z339" s="1127"/>
    </row>
    <row r="340" spans="2:26" ht="14.25" customHeight="1">
      <c r="B340" s="622"/>
      <c r="C340" s="623"/>
      <c r="D340" s="623"/>
      <c r="E340" s="624"/>
      <c r="F340" s="625"/>
      <c r="G340" s="626"/>
      <c r="H340" s="711"/>
      <c r="I340" s="1127"/>
      <c r="J340" s="1127"/>
      <c r="K340" s="262"/>
      <c r="L340" s="330">
        <v>14</v>
      </c>
      <c r="M340" s="428" t="s">
        <v>1204</v>
      </c>
      <c r="N340" s="331" t="s">
        <v>1214</v>
      </c>
      <c r="O340" s="332"/>
      <c r="P340" s="464"/>
      <c r="Q340" s="487">
        <f t="shared" ref="Q340:Q345" si="52">26000+2000</f>
        <v>28000</v>
      </c>
      <c r="R340" s="898"/>
      <c r="S340" s="660"/>
      <c r="T340" s="564">
        <v>46112</v>
      </c>
      <c r="U340" s="548">
        <f t="shared" si="50"/>
        <v>15040.456167176329</v>
      </c>
      <c r="V340" s="1133"/>
      <c r="W340" s="620">
        <f t="shared" ref="W340:W363" si="53">T340+7</f>
        <v>46119</v>
      </c>
      <c r="X340" s="1130"/>
      <c r="Y340" s="514"/>
      <c r="Z340" s="1127"/>
    </row>
    <row r="341" spans="2:26" ht="14.25" customHeight="1">
      <c r="B341" s="622"/>
      <c r="C341" s="623"/>
      <c r="D341" s="623"/>
      <c r="E341" s="624"/>
      <c r="F341" s="625"/>
      <c r="G341" s="626"/>
      <c r="H341" s="711"/>
      <c r="I341" s="1127"/>
      <c r="J341" s="1127"/>
      <c r="K341" s="262"/>
      <c r="L341" s="330">
        <v>14</v>
      </c>
      <c r="M341" s="428" t="s">
        <v>1204</v>
      </c>
      <c r="N341" s="331" t="s">
        <v>1215</v>
      </c>
      <c r="O341" s="332"/>
      <c r="P341" s="464"/>
      <c r="Q341" s="487">
        <f t="shared" si="52"/>
        <v>28000</v>
      </c>
      <c r="R341" s="898"/>
      <c r="S341" s="660"/>
      <c r="T341" s="564">
        <v>46142</v>
      </c>
      <c r="U341" s="548">
        <f t="shared" si="50"/>
        <v>15040.456167176329</v>
      </c>
      <c r="V341" s="1133"/>
      <c r="W341" s="620">
        <f t="shared" si="53"/>
        <v>46149</v>
      </c>
      <c r="X341" s="1130"/>
      <c r="Y341" s="514"/>
      <c r="Z341" s="1127"/>
    </row>
    <row r="342" spans="2:26" ht="14.25" customHeight="1">
      <c r="B342" s="622"/>
      <c r="C342" s="623"/>
      <c r="D342" s="623"/>
      <c r="E342" s="624"/>
      <c r="F342" s="625"/>
      <c r="G342" s="626"/>
      <c r="H342" s="711"/>
      <c r="I342" s="1127"/>
      <c r="J342" s="1127"/>
      <c r="K342" s="262"/>
      <c r="L342" s="330">
        <v>14</v>
      </c>
      <c r="M342" s="428" t="s">
        <v>1204</v>
      </c>
      <c r="N342" s="331" t="s">
        <v>1216</v>
      </c>
      <c r="O342" s="332"/>
      <c r="P342" s="464"/>
      <c r="Q342" s="487">
        <f t="shared" si="52"/>
        <v>28000</v>
      </c>
      <c r="R342" s="898"/>
      <c r="S342" s="660"/>
      <c r="T342" s="564">
        <v>46173</v>
      </c>
      <c r="U342" s="548">
        <f t="shared" si="50"/>
        <v>15040.456167176329</v>
      </c>
      <c r="V342" s="1133"/>
      <c r="W342" s="620">
        <f t="shared" si="53"/>
        <v>46180</v>
      </c>
      <c r="X342" s="1130"/>
      <c r="Y342" s="514"/>
      <c r="Z342" s="1127"/>
    </row>
    <row r="343" spans="2:26" ht="14.25" customHeight="1">
      <c r="B343" s="622"/>
      <c r="C343" s="623"/>
      <c r="D343" s="623"/>
      <c r="E343" s="624"/>
      <c r="F343" s="625"/>
      <c r="G343" s="626"/>
      <c r="H343" s="711"/>
      <c r="I343" s="1127"/>
      <c r="J343" s="1127"/>
      <c r="K343" s="262"/>
      <c r="L343" s="330">
        <v>14</v>
      </c>
      <c r="M343" s="428" t="s">
        <v>1204</v>
      </c>
      <c r="N343" s="331" t="s">
        <v>1217</v>
      </c>
      <c r="O343" s="332"/>
      <c r="P343" s="464"/>
      <c r="Q343" s="487">
        <f t="shared" si="52"/>
        <v>28000</v>
      </c>
      <c r="R343" s="898"/>
      <c r="S343" s="660"/>
      <c r="T343" s="564">
        <v>46203</v>
      </c>
      <c r="U343" s="548">
        <f t="shared" si="50"/>
        <v>15040.456167176329</v>
      </c>
      <c r="V343" s="1133"/>
      <c r="W343" s="620">
        <f t="shared" si="53"/>
        <v>46210</v>
      </c>
      <c r="X343" s="1130"/>
      <c r="Y343" s="514"/>
      <c r="Z343" s="1127"/>
    </row>
    <row r="344" spans="2:26" ht="14.25" customHeight="1">
      <c r="B344" s="622"/>
      <c r="C344" s="623"/>
      <c r="D344" s="623"/>
      <c r="E344" s="624"/>
      <c r="F344" s="625"/>
      <c r="G344" s="626"/>
      <c r="H344" s="711"/>
      <c r="I344" s="1127"/>
      <c r="J344" s="1127"/>
      <c r="K344" s="262"/>
      <c r="L344" s="330">
        <v>14</v>
      </c>
      <c r="M344" s="428" t="s">
        <v>1204</v>
      </c>
      <c r="N344" s="331" t="s">
        <v>1218</v>
      </c>
      <c r="O344" s="332"/>
      <c r="P344" s="464"/>
      <c r="Q344" s="487">
        <f t="shared" si="52"/>
        <v>28000</v>
      </c>
      <c r="R344" s="898"/>
      <c r="S344" s="660"/>
      <c r="T344" s="564">
        <v>46234</v>
      </c>
      <c r="U344" s="548">
        <f t="shared" si="50"/>
        <v>15040.456167176329</v>
      </c>
      <c r="V344" s="1133"/>
      <c r="W344" s="620">
        <f t="shared" si="53"/>
        <v>46241</v>
      </c>
      <c r="X344" s="1130"/>
      <c r="Y344" s="514"/>
      <c r="Z344" s="1127"/>
    </row>
    <row r="345" spans="2:26" ht="14.25" customHeight="1">
      <c r="B345" s="622"/>
      <c r="C345" s="623"/>
      <c r="D345" s="623"/>
      <c r="E345" s="624"/>
      <c r="F345" s="625"/>
      <c r="G345" s="626"/>
      <c r="H345" s="711"/>
      <c r="I345" s="1127"/>
      <c r="J345" s="1127"/>
      <c r="K345" s="262"/>
      <c r="L345" s="330">
        <v>14</v>
      </c>
      <c r="M345" s="428" t="s">
        <v>1204</v>
      </c>
      <c r="N345" s="331" t="s">
        <v>1219</v>
      </c>
      <c r="O345" s="332"/>
      <c r="P345" s="464"/>
      <c r="Q345" s="487">
        <f t="shared" si="52"/>
        <v>28000</v>
      </c>
      <c r="R345" s="898"/>
      <c r="S345" s="660"/>
      <c r="T345" s="564">
        <v>46265</v>
      </c>
      <c r="U345" s="548">
        <f t="shared" si="50"/>
        <v>15040.456167176329</v>
      </c>
      <c r="V345" s="1133"/>
      <c r="W345" s="620">
        <f t="shared" si="53"/>
        <v>46272</v>
      </c>
      <c r="X345" s="1130"/>
      <c r="Y345" s="514"/>
      <c r="Z345" s="1127"/>
    </row>
    <row r="346" spans="2:26" ht="14.25" customHeight="1">
      <c r="B346" s="622"/>
      <c r="C346" s="623"/>
      <c r="D346" s="623"/>
      <c r="E346" s="624"/>
      <c r="F346" s="625"/>
      <c r="G346" s="626"/>
      <c r="H346" s="711"/>
      <c r="I346" s="1127"/>
      <c r="J346" s="1127"/>
      <c r="K346" s="262"/>
      <c r="L346" s="330">
        <v>14</v>
      </c>
      <c r="M346" s="428" t="s">
        <v>1204</v>
      </c>
      <c r="N346" s="331" t="s">
        <v>1220</v>
      </c>
      <c r="O346" s="332"/>
      <c r="P346" s="464"/>
      <c r="Q346" s="487">
        <v>-26000</v>
      </c>
      <c r="R346" s="898"/>
      <c r="S346" s="660"/>
      <c r="T346" s="564">
        <v>46265</v>
      </c>
      <c r="U346" s="548">
        <f t="shared" si="50"/>
        <v>-13966.137869520877</v>
      </c>
      <c r="V346" s="1133"/>
      <c r="W346" s="620">
        <f t="shared" si="53"/>
        <v>46272</v>
      </c>
      <c r="X346" s="1130"/>
      <c r="Y346" s="514"/>
      <c r="Z346" s="1127"/>
    </row>
    <row r="347" spans="2:26" ht="14.25" customHeight="1">
      <c r="B347" s="622"/>
      <c r="C347" s="623"/>
      <c r="D347" s="623"/>
      <c r="E347" s="624"/>
      <c r="F347" s="625"/>
      <c r="G347" s="626"/>
      <c r="H347" s="711"/>
      <c r="I347" s="1127"/>
      <c r="J347" s="1127"/>
      <c r="K347" s="262"/>
      <c r="L347" s="330">
        <v>14</v>
      </c>
      <c r="M347" s="428" t="s">
        <v>1204</v>
      </c>
      <c r="N347" s="331"/>
      <c r="O347" s="332"/>
      <c r="P347" s="464"/>
      <c r="Q347" s="487"/>
      <c r="R347" s="898"/>
      <c r="S347" s="660"/>
      <c r="T347" s="564"/>
      <c r="U347" s="548">
        <f t="shared" si="50"/>
        <v>0</v>
      </c>
      <c r="V347" s="1133"/>
      <c r="W347" s="620"/>
      <c r="X347" s="1130"/>
      <c r="Y347" s="514"/>
      <c r="Z347" s="1127"/>
    </row>
    <row r="348" spans="2:26" ht="14.25" customHeight="1">
      <c r="B348" s="622"/>
      <c r="C348" s="623"/>
      <c r="D348" s="623"/>
      <c r="E348" s="624"/>
      <c r="F348" s="625"/>
      <c r="G348" s="626"/>
      <c r="H348" s="711"/>
      <c r="I348" s="1127"/>
      <c r="J348" s="1127"/>
      <c r="K348" s="262"/>
      <c r="L348" s="330">
        <v>14</v>
      </c>
      <c r="M348" s="428" t="s">
        <v>1204</v>
      </c>
      <c r="N348" s="331" t="s">
        <v>1221</v>
      </c>
      <c r="O348" s="332"/>
      <c r="P348" s="464"/>
      <c r="Q348" s="487">
        <f>15*2*5*21</f>
        <v>3150</v>
      </c>
      <c r="R348" s="898"/>
      <c r="S348" s="660"/>
      <c r="T348" s="564" t="s">
        <v>1222</v>
      </c>
      <c r="U348" s="548">
        <f t="shared" si="50"/>
        <v>1692.0513188073371</v>
      </c>
      <c r="V348" s="1133"/>
      <c r="W348" s="620">
        <v>46060</v>
      </c>
      <c r="X348" s="1130"/>
      <c r="Y348" s="514"/>
      <c r="Z348" s="1127"/>
    </row>
    <row r="349" spans="2:26" ht="14.25" customHeight="1">
      <c r="B349" s="622"/>
      <c r="C349" s="623"/>
      <c r="D349" s="623"/>
      <c r="E349" s="624"/>
      <c r="F349" s="625"/>
      <c r="G349" s="626"/>
      <c r="H349" s="711"/>
      <c r="I349" s="1127"/>
      <c r="J349" s="1127"/>
      <c r="K349" s="262"/>
      <c r="L349" s="330">
        <v>14</v>
      </c>
      <c r="M349" s="428" t="s">
        <v>1204</v>
      </c>
      <c r="N349" s="331" t="s">
        <v>1223</v>
      </c>
      <c r="O349" s="332"/>
      <c r="P349" s="464"/>
      <c r="Q349" s="487">
        <f t="shared" ref="Q349:Q355" si="54">15*2*5*21</f>
        <v>3150</v>
      </c>
      <c r="R349" s="898"/>
      <c r="S349" s="660"/>
      <c r="T349" s="564">
        <v>46081</v>
      </c>
      <c r="U349" s="548">
        <f t="shared" si="50"/>
        <v>1692.0513188073371</v>
      </c>
      <c r="V349" s="1133"/>
      <c r="W349" s="620">
        <f t="shared" si="53"/>
        <v>46088</v>
      </c>
      <c r="X349" s="1130"/>
      <c r="Y349" s="514"/>
      <c r="Z349" s="1127"/>
    </row>
    <row r="350" spans="2:26" ht="14.25" customHeight="1">
      <c r="B350" s="622"/>
      <c r="C350" s="623"/>
      <c r="D350" s="623"/>
      <c r="E350" s="624"/>
      <c r="F350" s="625"/>
      <c r="G350" s="626"/>
      <c r="H350" s="711"/>
      <c r="I350" s="1127"/>
      <c r="J350" s="1127"/>
      <c r="K350" s="262"/>
      <c r="L350" s="330">
        <v>14</v>
      </c>
      <c r="M350" s="428" t="s">
        <v>1204</v>
      </c>
      <c r="N350" s="331" t="s">
        <v>1224</v>
      </c>
      <c r="O350" s="332"/>
      <c r="P350" s="464"/>
      <c r="Q350" s="487">
        <f t="shared" si="54"/>
        <v>3150</v>
      </c>
      <c r="R350" s="898"/>
      <c r="S350" s="660"/>
      <c r="T350" s="564">
        <v>46112</v>
      </c>
      <c r="U350" s="548">
        <f t="shared" si="50"/>
        <v>1692.0513188073371</v>
      </c>
      <c r="V350" s="1133"/>
      <c r="W350" s="620">
        <f t="shared" si="53"/>
        <v>46119</v>
      </c>
      <c r="X350" s="1130"/>
      <c r="Y350" s="514"/>
      <c r="Z350" s="1127"/>
    </row>
    <row r="351" spans="2:26" ht="14.25" customHeight="1">
      <c r="B351" s="622"/>
      <c r="C351" s="623"/>
      <c r="D351" s="623"/>
      <c r="E351" s="624"/>
      <c r="F351" s="625"/>
      <c r="G351" s="626"/>
      <c r="H351" s="711"/>
      <c r="I351" s="1127"/>
      <c r="J351" s="1127"/>
      <c r="K351" s="262"/>
      <c r="L351" s="330">
        <v>14</v>
      </c>
      <c r="M351" s="428" t="s">
        <v>1204</v>
      </c>
      <c r="N351" s="331" t="s">
        <v>1225</v>
      </c>
      <c r="O351" s="332"/>
      <c r="P351" s="464"/>
      <c r="Q351" s="487">
        <f t="shared" si="54"/>
        <v>3150</v>
      </c>
      <c r="R351" s="898"/>
      <c r="S351" s="660"/>
      <c r="T351" s="564">
        <v>46142</v>
      </c>
      <c r="U351" s="548">
        <f t="shared" si="50"/>
        <v>1692.0513188073371</v>
      </c>
      <c r="V351" s="1133"/>
      <c r="W351" s="620">
        <f t="shared" si="53"/>
        <v>46149</v>
      </c>
      <c r="X351" s="1130"/>
      <c r="Y351" s="514"/>
      <c r="Z351" s="1127"/>
    </row>
    <row r="352" spans="2:26" ht="14.25" customHeight="1">
      <c r="B352" s="622"/>
      <c r="C352" s="623"/>
      <c r="D352" s="623"/>
      <c r="E352" s="624"/>
      <c r="F352" s="625"/>
      <c r="G352" s="626"/>
      <c r="H352" s="711"/>
      <c r="I352" s="1127"/>
      <c r="J352" s="1127"/>
      <c r="K352" s="262"/>
      <c r="L352" s="330">
        <v>14</v>
      </c>
      <c r="M352" s="428" t="s">
        <v>1204</v>
      </c>
      <c r="N352" s="331" t="s">
        <v>1226</v>
      </c>
      <c r="O352" s="332"/>
      <c r="P352" s="464"/>
      <c r="Q352" s="487">
        <f t="shared" si="54"/>
        <v>3150</v>
      </c>
      <c r="R352" s="898"/>
      <c r="S352" s="660"/>
      <c r="T352" s="564">
        <v>46173</v>
      </c>
      <c r="U352" s="548">
        <f t="shared" si="50"/>
        <v>1692.0513188073371</v>
      </c>
      <c r="V352" s="1133"/>
      <c r="W352" s="620">
        <f t="shared" si="53"/>
        <v>46180</v>
      </c>
      <c r="X352" s="1130"/>
      <c r="Y352" s="514"/>
      <c r="Z352" s="1127"/>
    </row>
    <row r="353" spans="1:26" ht="14.25" customHeight="1">
      <c r="B353" s="622"/>
      <c r="C353" s="623"/>
      <c r="D353" s="623"/>
      <c r="E353" s="624"/>
      <c r="F353" s="625"/>
      <c r="G353" s="626"/>
      <c r="H353" s="711"/>
      <c r="I353" s="1127"/>
      <c r="J353" s="1127"/>
      <c r="K353" s="262"/>
      <c r="L353" s="330">
        <v>14</v>
      </c>
      <c r="M353" s="428" t="s">
        <v>1204</v>
      </c>
      <c r="N353" s="331" t="s">
        <v>1227</v>
      </c>
      <c r="O353" s="332"/>
      <c r="P353" s="464"/>
      <c r="Q353" s="487">
        <f t="shared" si="54"/>
        <v>3150</v>
      </c>
      <c r="R353" s="898"/>
      <c r="S353" s="660"/>
      <c r="T353" s="564">
        <v>46203</v>
      </c>
      <c r="U353" s="548">
        <f t="shared" si="50"/>
        <v>1692.0513188073371</v>
      </c>
      <c r="V353" s="1133"/>
      <c r="W353" s="620">
        <f t="shared" si="53"/>
        <v>46210</v>
      </c>
      <c r="X353" s="1130"/>
      <c r="Y353" s="514"/>
      <c r="Z353" s="1127"/>
    </row>
    <row r="354" spans="1:26" ht="14.25" customHeight="1">
      <c r="B354" s="622"/>
      <c r="C354" s="623"/>
      <c r="D354" s="623"/>
      <c r="E354" s="624"/>
      <c r="F354" s="625"/>
      <c r="G354" s="626"/>
      <c r="H354" s="711"/>
      <c r="I354" s="1127"/>
      <c r="J354" s="1127"/>
      <c r="K354" s="262"/>
      <c r="L354" s="330">
        <v>14</v>
      </c>
      <c r="M354" s="428" t="s">
        <v>1204</v>
      </c>
      <c r="N354" s="331" t="s">
        <v>1228</v>
      </c>
      <c r="O354" s="332"/>
      <c r="P354" s="464"/>
      <c r="Q354" s="487">
        <f t="shared" si="54"/>
        <v>3150</v>
      </c>
      <c r="R354" s="898"/>
      <c r="S354" s="660"/>
      <c r="T354" s="564">
        <v>46234</v>
      </c>
      <c r="U354" s="548">
        <f t="shared" si="50"/>
        <v>1692.0513188073371</v>
      </c>
      <c r="V354" s="1133"/>
      <c r="W354" s="620">
        <f t="shared" si="53"/>
        <v>46241</v>
      </c>
      <c r="X354" s="1130"/>
      <c r="Y354" s="514"/>
      <c r="Z354" s="1127"/>
    </row>
    <row r="355" spans="1:26" ht="14.25" customHeight="1">
      <c r="B355" s="622"/>
      <c r="C355" s="623"/>
      <c r="D355" s="623"/>
      <c r="E355" s="624"/>
      <c r="F355" s="625"/>
      <c r="G355" s="626"/>
      <c r="H355" s="711"/>
      <c r="I355" s="1127"/>
      <c r="J355" s="1127"/>
      <c r="K355" s="262"/>
      <c r="L355" s="330">
        <v>14</v>
      </c>
      <c r="M355" s="428" t="s">
        <v>1204</v>
      </c>
      <c r="N355" s="331" t="s">
        <v>1229</v>
      </c>
      <c r="O355" s="332"/>
      <c r="P355" s="464"/>
      <c r="Q355" s="487">
        <f t="shared" si="54"/>
        <v>3150</v>
      </c>
      <c r="R355" s="898"/>
      <c r="S355" s="660"/>
      <c r="T355" s="564">
        <v>46265</v>
      </c>
      <c r="U355" s="548">
        <f t="shared" si="50"/>
        <v>1692.0513188073371</v>
      </c>
      <c r="V355" s="1133"/>
      <c r="W355" s="620">
        <f t="shared" si="53"/>
        <v>46272</v>
      </c>
      <c r="X355" s="1130"/>
      <c r="Y355" s="514"/>
      <c r="Z355" s="1127"/>
    </row>
    <row r="356" spans="1:26" ht="14.25" customHeight="1">
      <c r="B356" s="622"/>
      <c r="C356" s="623"/>
      <c r="D356" s="623"/>
      <c r="E356" s="624"/>
      <c r="F356" s="625"/>
      <c r="G356" s="626"/>
      <c r="H356" s="711"/>
      <c r="I356" s="1127"/>
      <c r="J356" s="1127"/>
      <c r="K356" s="262"/>
      <c r="L356" s="330">
        <v>14</v>
      </c>
      <c r="M356" s="428" t="s">
        <v>1204</v>
      </c>
      <c r="N356" s="331"/>
      <c r="O356" s="332"/>
      <c r="P356" s="464"/>
      <c r="Q356" s="487"/>
      <c r="R356" s="898"/>
      <c r="S356" s="660"/>
      <c r="T356" s="564"/>
      <c r="U356" s="548">
        <f t="shared" si="50"/>
        <v>0</v>
      </c>
      <c r="V356" s="1133"/>
      <c r="W356" s="620"/>
      <c r="X356" s="1130"/>
      <c r="Y356" s="514"/>
      <c r="Z356" s="1127"/>
    </row>
    <row r="357" spans="1:26" ht="14.25" customHeight="1">
      <c r="B357" s="622"/>
      <c r="C357" s="623"/>
      <c r="D357" s="623"/>
      <c r="E357" s="624"/>
      <c r="F357" s="625"/>
      <c r="G357" s="626"/>
      <c r="H357" s="711"/>
      <c r="I357" s="1127"/>
      <c r="J357" s="1127"/>
      <c r="K357" s="262"/>
      <c r="L357" s="330">
        <v>14</v>
      </c>
      <c r="M357" s="428" t="s">
        <v>1204</v>
      </c>
      <c r="N357" s="331" t="s">
        <v>1230</v>
      </c>
      <c r="O357" s="332"/>
      <c r="P357" s="464"/>
      <c r="Q357" s="487">
        <f t="shared" ref="Q357:Q363" si="55">200*2*22</f>
        <v>8800</v>
      </c>
      <c r="R357" s="898"/>
      <c r="S357" s="660"/>
      <c r="T357" s="564">
        <v>46081</v>
      </c>
      <c r="U357" s="548">
        <f t="shared" si="50"/>
        <v>4727.0005096839886</v>
      </c>
      <c r="V357" s="1133"/>
      <c r="W357" s="620">
        <f t="shared" si="53"/>
        <v>46088</v>
      </c>
      <c r="X357" s="1130"/>
      <c r="Y357" s="514"/>
      <c r="Z357" s="1127"/>
    </row>
    <row r="358" spans="1:26" ht="14.25" customHeight="1">
      <c r="B358" s="622"/>
      <c r="C358" s="623"/>
      <c r="D358" s="623"/>
      <c r="E358" s="624"/>
      <c r="F358" s="625"/>
      <c r="G358" s="626"/>
      <c r="H358" s="711"/>
      <c r="I358" s="1127"/>
      <c r="J358" s="1127"/>
      <c r="K358" s="262"/>
      <c r="L358" s="330">
        <v>14</v>
      </c>
      <c r="M358" s="428" t="s">
        <v>1204</v>
      </c>
      <c r="N358" s="331" t="s">
        <v>1231</v>
      </c>
      <c r="O358" s="332"/>
      <c r="P358" s="464"/>
      <c r="Q358" s="487">
        <f t="shared" si="55"/>
        <v>8800</v>
      </c>
      <c r="R358" s="898"/>
      <c r="S358" s="660"/>
      <c r="T358" s="564">
        <v>46112</v>
      </c>
      <c r="U358" s="548">
        <f t="shared" si="50"/>
        <v>4727.0005096839886</v>
      </c>
      <c r="V358" s="1133"/>
      <c r="W358" s="620">
        <f t="shared" si="53"/>
        <v>46119</v>
      </c>
      <c r="X358" s="1130"/>
      <c r="Y358" s="514"/>
      <c r="Z358" s="1127"/>
    </row>
    <row r="359" spans="1:26" ht="14.25" customHeight="1">
      <c r="B359" s="622"/>
      <c r="C359" s="623"/>
      <c r="D359" s="623"/>
      <c r="E359" s="624"/>
      <c r="F359" s="625"/>
      <c r="G359" s="626"/>
      <c r="H359" s="711"/>
      <c r="I359" s="1127"/>
      <c r="J359" s="1127"/>
      <c r="K359" s="262"/>
      <c r="L359" s="330">
        <v>14</v>
      </c>
      <c r="M359" s="428" t="s">
        <v>1204</v>
      </c>
      <c r="N359" s="331" t="s">
        <v>1232</v>
      </c>
      <c r="O359" s="332"/>
      <c r="P359" s="464"/>
      <c r="Q359" s="487">
        <f t="shared" si="55"/>
        <v>8800</v>
      </c>
      <c r="R359" s="898"/>
      <c r="S359" s="660"/>
      <c r="T359" s="564">
        <v>46142</v>
      </c>
      <c r="U359" s="548">
        <f t="shared" si="50"/>
        <v>4727.0005096839886</v>
      </c>
      <c r="V359" s="1133"/>
      <c r="W359" s="620">
        <f t="shared" si="53"/>
        <v>46149</v>
      </c>
      <c r="X359" s="1130"/>
      <c r="Y359" s="514"/>
      <c r="Z359" s="1127"/>
    </row>
    <row r="360" spans="1:26" ht="14.25" customHeight="1">
      <c r="B360" s="622"/>
      <c r="C360" s="623"/>
      <c r="D360" s="623"/>
      <c r="E360" s="624"/>
      <c r="F360" s="625"/>
      <c r="G360" s="626"/>
      <c r="H360" s="711"/>
      <c r="I360" s="1127"/>
      <c r="J360" s="1127"/>
      <c r="K360" s="262"/>
      <c r="L360" s="330">
        <v>14</v>
      </c>
      <c r="M360" s="428" t="s">
        <v>1204</v>
      </c>
      <c r="N360" s="331" t="s">
        <v>1233</v>
      </c>
      <c r="O360" s="332"/>
      <c r="P360" s="464"/>
      <c r="Q360" s="487">
        <f t="shared" si="55"/>
        <v>8800</v>
      </c>
      <c r="R360" s="898"/>
      <c r="S360" s="660"/>
      <c r="T360" s="564">
        <v>46173</v>
      </c>
      <c r="U360" s="548">
        <f t="shared" si="50"/>
        <v>4727.0005096839886</v>
      </c>
      <c r="V360" s="1133"/>
      <c r="W360" s="620">
        <f t="shared" si="53"/>
        <v>46180</v>
      </c>
      <c r="X360" s="1130"/>
      <c r="Y360" s="514"/>
      <c r="Z360" s="1127"/>
    </row>
    <row r="361" spans="1:26" ht="14.25" customHeight="1">
      <c r="B361" s="622"/>
      <c r="C361" s="623"/>
      <c r="D361" s="623"/>
      <c r="E361" s="624"/>
      <c r="F361" s="625"/>
      <c r="G361" s="626"/>
      <c r="H361" s="711"/>
      <c r="I361" s="1127"/>
      <c r="J361" s="1127"/>
      <c r="K361" s="262"/>
      <c r="L361" s="330">
        <v>14</v>
      </c>
      <c r="M361" s="428" t="s">
        <v>1204</v>
      </c>
      <c r="N361" s="331" t="s">
        <v>1234</v>
      </c>
      <c r="O361" s="332"/>
      <c r="P361" s="464"/>
      <c r="Q361" s="487">
        <f t="shared" si="55"/>
        <v>8800</v>
      </c>
      <c r="R361" s="898"/>
      <c r="S361" s="660"/>
      <c r="T361" s="564">
        <v>46203</v>
      </c>
      <c r="U361" s="548">
        <f t="shared" si="50"/>
        <v>4727.0005096839886</v>
      </c>
      <c r="V361" s="1133"/>
      <c r="W361" s="620">
        <f t="shared" si="53"/>
        <v>46210</v>
      </c>
      <c r="X361" s="1130"/>
      <c r="Y361" s="514"/>
      <c r="Z361" s="1127"/>
    </row>
    <row r="362" spans="1:26" ht="14.25" customHeight="1">
      <c r="B362" s="622"/>
      <c r="C362" s="623"/>
      <c r="D362" s="623"/>
      <c r="E362" s="624"/>
      <c r="F362" s="625"/>
      <c r="G362" s="626"/>
      <c r="H362" s="711"/>
      <c r="I362" s="1127"/>
      <c r="J362" s="1127"/>
      <c r="K362" s="262"/>
      <c r="L362" s="330">
        <v>14</v>
      </c>
      <c r="M362" s="428" t="s">
        <v>1204</v>
      </c>
      <c r="N362" s="331" t="s">
        <v>1235</v>
      </c>
      <c r="O362" s="332"/>
      <c r="P362" s="464"/>
      <c r="Q362" s="487">
        <f t="shared" si="55"/>
        <v>8800</v>
      </c>
      <c r="R362" s="898"/>
      <c r="S362" s="660"/>
      <c r="T362" s="564">
        <v>46234</v>
      </c>
      <c r="U362" s="548">
        <f t="shared" si="50"/>
        <v>4727.0005096839886</v>
      </c>
      <c r="V362" s="1133"/>
      <c r="W362" s="620">
        <f t="shared" si="53"/>
        <v>46241</v>
      </c>
      <c r="X362" s="1130"/>
      <c r="Y362" s="514"/>
      <c r="Z362" s="1127"/>
    </row>
    <row r="363" spans="1:26" ht="14.25" customHeight="1">
      <c r="B363" s="622"/>
      <c r="C363" s="623"/>
      <c r="D363" s="623"/>
      <c r="E363" s="624"/>
      <c r="F363" s="625"/>
      <c r="G363" s="626"/>
      <c r="H363" s="711"/>
      <c r="I363" s="1127"/>
      <c r="J363" s="1127"/>
      <c r="K363" s="262"/>
      <c r="L363" s="330">
        <v>14</v>
      </c>
      <c r="M363" s="428" t="s">
        <v>1204</v>
      </c>
      <c r="N363" s="331" t="s">
        <v>1236</v>
      </c>
      <c r="O363" s="332"/>
      <c r="P363" s="464"/>
      <c r="Q363" s="487">
        <f t="shared" si="55"/>
        <v>8800</v>
      </c>
      <c r="R363" s="898"/>
      <c r="S363" s="660"/>
      <c r="T363" s="564">
        <v>46265</v>
      </c>
      <c r="U363" s="548">
        <f t="shared" si="50"/>
        <v>4727.0005096839886</v>
      </c>
      <c r="V363" s="1133"/>
      <c r="W363" s="620">
        <f t="shared" si="53"/>
        <v>46272</v>
      </c>
      <c r="X363" s="1130"/>
      <c r="Y363" s="514"/>
      <c r="Z363" s="1127"/>
    </row>
    <row r="364" spans="1:26" ht="14.25" customHeight="1">
      <c r="B364" s="622"/>
      <c r="C364" s="623"/>
      <c r="D364" s="623"/>
      <c r="E364" s="624"/>
      <c r="F364" s="625"/>
      <c r="G364" s="626"/>
      <c r="H364" s="711"/>
      <c r="I364" s="1127"/>
      <c r="J364" s="1127"/>
      <c r="K364" s="262"/>
      <c r="L364" s="330">
        <v>14</v>
      </c>
      <c r="M364" s="428" t="s">
        <v>1204</v>
      </c>
      <c r="N364" s="331"/>
      <c r="O364" s="332"/>
      <c r="P364" s="464"/>
      <c r="Q364" s="487"/>
      <c r="R364" s="898"/>
      <c r="S364" s="660"/>
      <c r="T364" s="564"/>
      <c r="U364" s="548">
        <f t="shared" si="50"/>
        <v>0</v>
      </c>
      <c r="V364" s="1133"/>
      <c r="W364" s="620"/>
      <c r="X364" s="1130"/>
      <c r="Y364" s="514"/>
      <c r="Z364" s="1127"/>
    </row>
    <row r="365" spans="1:26" ht="15" customHeight="1" thickBot="1">
      <c r="B365" s="263">
        <v>14</v>
      </c>
      <c r="C365" s="334"/>
      <c r="D365" s="334"/>
      <c r="E365" s="335"/>
      <c r="F365" s="465"/>
      <c r="G365" s="264"/>
      <c r="H365" s="712"/>
      <c r="I365" s="1128"/>
      <c r="J365" s="1128"/>
      <c r="K365" s="265"/>
      <c r="L365" s="263">
        <v>14</v>
      </c>
      <c r="M365" s="429" t="s">
        <v>1204</v>
      </c>
      <c r="N365" s="334"/>
      <c r="O365" s="335"/>
      <c r="P365" s="465"/>
      <c r="Q365" s="488"/>
      <c r="R365" s="899"/>
      <c r="S365" s="661"/>
      <c r="T365" s="565" t="str">
        <f t="shared" ref="T365:T389" si="56">IF(W365&gt;1,EOMONTH(W365,0),"")</f>
        <v/>
      </c>
      <c r="U365" s="548">
        <f t="shared" si="50"/>
        <v>0</v>
      </c>
      <c r="V365" s="1134"/>
      <c r="W365" s="621"/>
      <c r="X365" s="1131"/>
      <c r="Y365" s="515"/>
      <c r="Z365" s="1128"/>
    </row>
    <row r="366" spans="1:26" ht="14.5" thickBot="1">
      <c r="A366" s="24"/>
      <c r="B366" s="280"/>
      <c r="C366" s="267"/>
      <c r="D366" s="267"/>
      <c r="E366" s="281"/>
      <c r="F366" s="449"/>
      <c r="G366" s="282"/>
      <c r="H366" s="700"/>
      <c r="I366" s="336"/>
      <c r="J366" s="336"/>
      <c r="K366" s="24"/>
      <c r="L366" s="280"/>
      <c r="M366" s="267"/>
      <c r="N366" s="267"/>
      <c r="O366" s="281"/>
      <c r="P366" s="449"/>
      <c r="Q366" s="479"/>
      <c r="R366" s="888"/>
      <c r="S366" s="652"/>
      <c r="T366" s="553" t="str">
        <f t="shared" si="56"/>
        <v/>
      </c>
      <c r="U366" s="541"/>
      <c r="V366" s="521"/>
      <c r="W366" s="610"/>
      <c r="X366" s="517"/>
      <c r="Y366" s="508"/>
      <c r="Z366" s="336"/>
    </row>
    <row r="367" spans="1:26">
      <c r="B367" s="271">
        <v>15</v>
      </c>
      <c r="C367" s="272" t="s">
        <v>1237</v>
      </c>
      <c r="D367" s="272" t="s">
        <v>1238</v>
      </c>
      <c r="E367" s="273"/>
      <c r="F367" s="430"/>
      <c r="G367" s="274">
        <v>2000000</v>
      </c>
      <c r="H367" s="701">
        <v>45900</v>
      </c>
      <c r="I367" s="1099">
        <f>SUM(G367:G389)</f>
        <v>2000000</v>
      </c>
      <c r="J367" s="1099">
        <v>2173913.0434782598</v>
      </c>
      <c r="K367" s="275"/>
      <c r="L367" s="271">
        <v>15</v>
      </c>
      <c r="M367" s="341" t="s">
        <v>1239</v>
      </c>
      <c r="N367" s="272"/>
      <c r="O367" s="273"/>
      <c r="P367" s="430"/>
      <c r="Q367" s="480"/>
      <c r="R367" s="871"/>
      <c r="S367" s="653"/>
      <c r="T367" s="557"/>
      <c r="U367" s="542">
        <f>(Q367/$X$367*$J$367)</f>
        <v>0</v>
      </c>
      <c r="V367" s="1111">
        <f>J367-SUM(U367:U389)</f>
        <v>0</v>
      </c>
      <c r="W367" s="614"/>
      <c r="X367" s="1144">
        <f>SUM(Q367:Q389)</f>
        <v>4089163.0843127687</v>
      </c>
      <c r="Y367" s="511"/>
      <c r="Z367" s="1099">
        <f>I367-X367</f>
        <v>-2089163.0843127687</v>
      </c>
    </row>
    <row r="368" spans="1:26">
      <c r="B368" s="758"/>
      <c r="C368" s="759"/>
      <c r="D368" s="759"/>
      <c r="E368" s="760"/>
      <c r="F368" s="761"/>
      <c r="G368" s="762"/>
      <c r="H368" s="763"/>
      <c r="I368" s="1100"/>
      <c r="J368" s="1100"/>
      <c r="K368" s="278"/>
      <c r="L368" s="301">
        <v>15</v>
      </c>
      <c r="M368" s="381" t="s">
        <v>1239</v>
      </c>
      <c r="N368" s="303"/>
      <c r="O368" s="304"/>
      <c r="P368" s="452"/>
      <c r="Q368" s="475"/>
      <c r="R368" s="883"/>
      <c r="S368" s="645"/>
      <c r="T368" s="557" t="str">
        <f t="shared" ref="T368:T377" si="57">IF(W368&gt;1,EOMONTH(W368,0),"")</f>
        <v/>
      </c>
      <c r="U368" s="542">
        <f>(Q368/$X$367*$J$367)</f>
        <v>0</v>
      </c>
      <c r="V368" s="1112"/>
      <c r="W368" s="608"/>
      <c r="X368" s="1145"/>
      <c r="Y368" s="507"/>
      <c r="Z368" s="1100"/>
    </row>
    <row r="369" spans="2:26">
      <c r="B369" s="758"/>
      <c r="C369" s="759"/>
      <c r="D369" s="759"/>
      <c r="E369" s="760"/>
      <c r="F369" s="761"/>
      <c r="G369" s="762"/>
      <c r="H369" s="763"/>
      <c r="I369" s="1100"/>
      <c r="J369" s="1100"/>
      <c r="K369" s="278"/>
      <c r="L369" s="301">
        <v>15</v>
      </c>
      <c r="M369" s="381" t="s">
        <v>1239</v>
      </c>
      <c r="N369" s="303" t="s">
        <v>1240</v>
      </c>
      <c r="O369" s="304">
        <v>1</v>
      </c>
      <c r="P369" s="452">
        <f>(0.9-O370)*9.9*1200000</f>
        <v>1187999.9999999998</v>
      </c>
      <c r="Q369" s="475">
        <f>O369*P369</f>
        <v>1187999.9999999998</v>
      </c>
      <c r="R369" s="883"/>
      <c r="S369" s="645"/>
      <c r="T369" s="557">
        <f t="shared" si="57"/>
        <v>46265</v>
      </c>
      <c r="U369" s="542">
        <f>(Q369/$X$367*$J$367)</f>
        <v>631573.90458693577</v>
      </c>
      <c r="V369" s="1112"/>
      <c r="W369" s="608">
        <v>46265</v>
      </c>
      <c r="X369" s="1145"/>
      <c r="Y369" s="507"/>
      <c r="Z369" s="1100"/>
    </row>
    <row r="370" spans="2:26">
      <c r="B370" s="758"/>
      <c r="C370" s="759"/>
      <c r="D370" s="759"/>
      <c r="E370" s="760"/>
      <c r="F370" s="761"/>
      <c r="G370" s="762"/>
      <c r="H370" s="763"/>
      <c r="I370" s="1100"/>
      <c r="J370" s="1100"/>
      <c r="K370" s="278"/>
      <c r="L370" s="301">
        <v>15</v>
      </c>
      <c r="M370" s="381" t="s">
        <v>1239</v>
      </c>
      <c r="N370" s="303" t="s">
        <v>1241</v>
      </c>
      <c r="O370" s="800">
        <v>0.8</v>
      </c>
      <c r="P370" s="452"/>
      <c r="Q370" s="475"/>
      <c r="R370" s="883"/>
      <c r="S370" s="645"/>
      <c r="T370" s="557" t="str">
        <f t="shared" si="57"/>
        <v/>
      </c>
      <c r="U370" s="542">
        <f t="shared" ref="U370:U388" si="58">(Q370/$X$367*$J$367)</f>
        <v>0</v>
      </c>
      <c r="V370" s="1112"/>
      <c r="W370" s="608"/>
      <c r="X370" s="1145"/>
      <c r="Y370" s="507"/>
      <c r="Z370" s="1100"/>
    </row>
    <row r="371" spans="2:26">
      <c r="B371" s="758"/>
      <c r="C371" s="759"/>
      <c r="D371" s="759"/>
      <c r="E371" s="760"/>
      <c r="F371" s="761"/>
      <c r="G371" s="762"/>
      <c r="H371" s="763"/>
      <c r="I371" s="1100"/>
      <c r="J371" s="1100"/>
      <c r="K371" s="278"/>
      <c r="L371" s="301">
        <v>15</v>
      </c>
      <c r="M371" s="381" t="s">
        <v>1239</v>
      </c>
      <c r="N371" s="303"/>
      <c r="O371" s="304"/>
      <c r="P371" s="452"/>
      <c r="Q371" s="475"/>
      <c r="R371" s="883"/>
      <c r="S371" s="645"/>
      <c r="T371" s="557" t="str">
        <f t="shared" si="57"/>
        <v/>
      </c>
      <c r="U371" s="542">
        <f t="shared" si="58"/>
        <v>0</v>
      </c>
      <c r="V371" s="1112"/>
      <c r="W371" s="608"/>
      <c r="X371" s="1145"/>
      <c r="Y371" s="507"/>
      <c r="Z371" s="1100"/>
    </row>
    <row r="372" spans="2:26">
      <c r="B372" s="758"/>
      <c r="C372" s="759"/>
      <c r="D372" s="759"/>
      <c r="E372" s="760"/>
      <c r="F372" s="761"/>
      <c r="G372" s="762"/>
      <c r="H372" s="763"/>
      <c r="I372" s="1100"/>
      <c r="J372" s="1100"/>
      <c r="K372" s="278"/>
      <c r="L372" s="301">
        <v>15</v>
      </c>
      <c r="M372" s="381" t="s">
        <v>1239</v>
      </c>
      <c r="N372" s="303" t="s">
        <v>1242</v>
      </c>
      <c r="O372" s="304"/>
      <c r="P372" s="452"/>
      <c r="Q372" s="475">
        <f>P373*P374*O375</f>
        <v>1724395.3443127689</v>
      </c>
      <c r="R372" s="883"/>
      <c r="S372" s="645"/>
      <c r="T372" s="557">
        <f t="shared" si="57"/>
        <v>46265</v>
      </c>
      <c r="U372" s="542">
        <f t="shared" si="58"/>
        <v>916736.61671645532</v>
      </c>
      <c r="V372" s="1112"/>
      <c r="W372" s="608">
        <f>W369</f>
        <v>46265</v>
      </c>
      <c r="X372" s="1145"/>
      <c r="Y372" s="507"/>
      <c r="Z372" s="1100"/>
    </row>
    <row r="373" spans="2:26">
      <c r="B373" s="758"/>
      <c r="C373" s="759"/>
      <c r="D373" s="759"/>
      <c r="E373" s="760"/>
      <c r="F373" s="761"/>
      <c r="G373" s="762"/>
      <c r="H373" s="763"/>
      <c r="I373" s="1100"/>
      <c r="J373" s="1100"/>
      <c r="K373" s="278"/>
      <c r="L373" s="301">
        <v>15</v>
      </c>
      <c r="M373" s="381" t="s">
        <v>1239</v>
      </c>
      <c r="N373" s="303" t="s">
        <v>1243</v>
      </c>
      <c r="O373" s="304"/>
      <c r="P373" s="452">
        <v>0.99</v>
      </c>
      <c r="Q373" s="475"/>
      <c r="R373" s="883"/>
      <c r="S373" s="645"/>
      <c r="T373" s="557" t="str">
        <f t="shared" si="57"/>
        <v/>
      </c>
      <c r="U373" s="542">
        <f t="shared" si="58"/>
        <v>0</v>
      </c>
      <c r="V373" s="1112"/>
      <c r="W373" s="608"/>
      <c r="X373" s="1145"/>
      <c r="Y373" s="507"/>
      <c r="Z373" s="1100"/>
    </row>
    <row r="374" spans="2:26">
      <c r="B374" s="758"/>
      <c r="C374" s="759"/>
      <c r="D374" s="759"/>
      <c r="E374" s="760"/>
      <c r="F374" s="761"/>
      <c r="G374" s="762"/>
      <c r="H374" s="763"/>
      <c r="I374" s="1100"/>
      <c r="J374" s="1100"/>
      <c r="K374" s="278"/>
      <c r="L374" s="301">
        <v>15</v>
      </c>
      <c r="M374" s="381" t="s">
        <v>1239</v>
      </c>
      <c r="N374" s="303" t="s">
        <v>1244</v>
      </c>
      <c r="O374" s="304"/>
      <c r="P374" s="801">
        <f>51229.8082089355</f>
        <v>51229.808208935501</v>
      </c>
      <c r="Q374" s="475"/>
      <c r="R374" s="883"/>
      <c r="S374" s="645"/>
      <c r="T374" s="557" t="str">
        <f t="shared" si="57"/>
        <v/>
      </c>
      <c r="U374" s="542">
        <f t="shared" si="58"/>
        <v>0</v>
      </c>
      <c r="V374" s="1112"/>
      <c r="W374" s="608"/>
      <c r="X374" s="1145"/>
      <c r="Y374" s="507"/>
      <c r="Z374" s="1100"/>
    </row>
    <row r="375" spans="2:26">
      <c r="B375" s="758"/>
      <c r="C375" s="759"/>
      <c r="D375" s="759"/>
      <c r="E375" s="760"/>
      <c r="F375" s="761"/>
      <c r="G375" s="762"/>
      <c r="H375" s="763"/>
      <c r="I375" s="1100"/>
      <c r="J375" s="1100"/>
      <c r="K375" s="278"/>
      <c r="L375" s="301">
        <v>15</v>
      </c>
      <c r="M375" s="381" t="s">
        <v>1239</v>
      </c>
      <c r="N375" s="303" t="s">
        <v>1245</v>
      </c>
      <c r="O375" s="304">
        <f>('Project Plan - Old'!Y33-('Project Plan - Old'!W28+(5*30)))*2</f>
        <v>34</v>
      </c>
      <c r="P375" s="452"/>
      <c r="Q375" s="475"/>
      <c r="R375" s="883"/>
      <c r="S375" s="645"/>
      <c r="T375" s="557" t="str">
        <f t="shared" si="57"/>
        <v/>
      </c>
      <c r="U375" s="542">
        <f t="shared" si="58"/>
        <v>0</v>
      </c>
      <c r="V375" s="1112"/>
      <c r="W375" s="608"/>
      <c r="X375" s="1145"/>
      <c r="Y375" s="507"/>
      <c r="Z375" s="1100"/>
    </row>
    <row r="376" spans="2:26">
      <c r="B376" s="758"/>
      <c r="C376" s="759"/>
      <c r="D376" s="759"/>
      <c r="E376" s="760"/>
      <c r="F376" s="761"/>
      <c r="G376" s="762"/>
      <c r="H376" s="763"/>
      <c r="I376" s="1100"/>
      <c r="J376" s="1100"/>
      <c r="K376" s="278"/>
      <c r="L376" s="301">
        <v>15</v>
      </c>
      <c r="M376" s="381" t="s">
        <v>1239</v>
      </c>
      <c r="N376" s="303"/>
      <c r="O376" s="304"/>
      <c r="P376" s="452"/>
      <c r="Q376" s="475"/>
      <c r="R376" s="883"/>
      <c r="S376" s="645"/>
      <c r="T376" s="557" t="str">
        <f t="shared" si="57"/>
        <v/>
      </c>
      <c r="U376" s="542">
        <f t="shared" si="58"/>
        <v>0</v>
      </c>
      <c r="V376" s="1112"/>
      <c r="W376" s="608"/>
      <c r="X376" s="1145"/>
      <c r="Y376" s="507"/>
      <c r="Z376" s="1100"/>
    </row>
    <row r="377" spans="2:26">
      <c r="B377" s="758"/>
      <c r="C377" s="759"/>
      <c r="D377" s="759"/>
      <c r="E377" s="760"/>
      <c r="F377" s="761"/>
      <c r="G377" s="762"/>
      <c r="H377" s="763"/>
      <c r="I377" s="1100"/>
      <c r="J377" s="1100"/>
      <c r="K377" s="278"/>
      <c r="L377" s="301">
        <v>15</v>
      </c>
      <c r="M377" s="381" t="s">
        <v>1239</v>
      </c>
      <c r="N377" s="303" t="s">
        <v>1246</v>
      </c>
      <c r="O377" s="304"/>
      <c r="P377" s="452"/>
      <c r="Q377" s="475">
        <v>100000</v>
      </c>
      <c r="R377" s="883"/>
      <c r="S377" s="645"/>
      <c r="T377" s="557">
        <f t="shared" si="57"/>
        <v>46265</v>
      </c>
      <c r="U377" s="542">
        <f t="shared" si="58"/>
        <v>53162.786581391905</v>
      </c>
      <c r="V377" s="1112"/>
      <c r="W377" s="608">
        <v>46265</v>
      </c>
      <c r="X377" s="1145"/>
      <c r="Y377" s="507"/>
      <c r="Z377" s="1100"/>
    </row>
    <row r="378" spans="2:26">
      <c r="B378" s="758"/>
      <c r="C378" s="759"/>
      <c r="D378" s="759"/>
      <c r="E378" s="760"/>
      <c r="F378" s="761"/>
      <c r="G378" s="762"/>
      <c r="H378" s="763"/>
      <c r="I378" s="1100"/>
      <c r="J378" s="1100"/>
      <c r="K378" s="278"/>
      <c r="L378" s="301">
        <v>15</v>
      </c>
      <c r="M378" s="381" t="s">
        <v>1239</v>
      </c>
      <c r="N378" s="303"/>
      <c r="O378" s="304"/>
      <c r="P378" s="452"/>
      <c r="Q378" s="475"/>
      <c r="R378" s="883"/>
      <c r="S378" s="645"/>
      <c r="T378" s="557"/>
      <c r="U378" s="542"/>
      <c r="V378" s="1112"/>
      <c r="W378" s="608"/>
      <c r="X378" s="1145"/>
      <c r="Y378" s="507"/>
      <c r="Z378" s="1100"/>
    </row>
    <row r="379" spans="2:26">
      <c r="B379" s="758"/>
      <c r="C379" s="759"/>
      <c r="D379" s="759"/>
      <c r="E379" s="760"/>
      <c r="F379" s="761"/>
      <c r="G379" s="762"/>
      <c r="H379" s="763"/>
      <c r="I379" s="1100"/>
      <c r="J379" s="1100"/>
      <c r="K379" s="278"/>
      <c r="L379" s="301">
        <v>15</v>
      </c>
      <c r="M379" s="381" t="s">
        <v>1239</v>
      </c>
      <c r="N379" s="303" t="s">
        <v>1247</v>
      </c>
      <c r="O379" s="304"/>
      <c r="P379" s="452"/>
      <c r="Q379" s="475">
        <v>92000</v>
      </c>
      <c r="R379" s="883"/>
      <c r="S379" s="645"/>
      <c r="T379" s="557">
        <v>46081</v>
      </c>
      <c r="U379" s="542">
        <f t="shared" si="58"/>
        <v>48909.763654880553</v>
      </c>
      <c r="V379" s="1112"/>
      <c r="W379" s="608">
        <v>46112</v>
      </c>
      <c r="X379" s="1145"/>
      <c r="Y379" s="507"/>
      <c r="Z379" s="1100"/>
    </row>
    <row r="380" spans="2:26">
      <c r="B380" s="758"/>
      <c r="C380" s="759"/>
      <c r="D380" s="759"/>
      <c r="E380" s="760"/>
      <c r="F380" s="761"/>
      <c r="G380" s="762"/>
      <c r="H380" s="763"/>
      <c r="I380" s="1100"/>
      <c r="J380" s="1100"/>
      <c r="K380" s="278"/>
      <c r="L380" s="301">
        <v>15</v>
      </c>
      <c r="M380" s="381" t="s">
        <v>1239</v>
      </c>
      <c r="N380" s="303" t="s">
        <v>1248</v>
      </c>
      <c r="O380" s="304"/>
      <c r="P380" s="452"/>
      <c r="Q380" s="475">
        <v>35049.699999999997</v>
      </c>
      <c r="R380" s="883"/>
      <c r="S380" s="645"/>
      <c r="T380" s="557">
        <v>46081</v>
      </c>
      <c r="U380" s="542">
        <f t="shared" si="58"/>
        <v>18633.397208418115</v>
      </c>
      <c r="V380" s="1112"/>
      <c r="W380" s="608">
        <v>46112</v>
      </c>
      <c r="X380" s="1145"/>
      <c r="Y380" s="507"/>
      <c r="Z380" s="1100"/>
    </row>
    <row r="381" spans="2:26">
      <c r="B381" s="758"/>
      <c r="C381" s="759"/>
      <c r="D381" s="759"/>
      <c r="E381" s="760"/>
      <c r="F381" s="761"/>
      <c r="G381" s="762"/>
      <c r="H381" s="763"/>
      <c r="I381" s="1100"/>
      <c r="J381" s="1100"/>
      <c r="K381" s="278"/>
      <c r="L381" s="301">
        <v>15</v>
      </c>
      <c r="M381" s="381" t="s">
        <v>1239</v>
      </c>
      <c r="N381" s="303" t="s">
        <v>1249</v>
      </c>
      <c r="O381" s="304"/>
      <c r="P381" s="452"/>
      <c r="Q381" s="475">
        <v>204566.79</v>
      </c>
      <c r="R381" s="883"/>
      <c r="S381" s="645"/>
      <c r="T381" s="557">
        <v>46081</v>
      </c>
      <c r="U381" s="542">
        <f t="shared" si="58"/>
        <v>108753.40598410415</v>
      </c>
      <c r="V381" s="1112"/>
      <c r="W381" s="608">
        <v>46112</v>
      </c>
      <c r="X381" s="1145"/>
      <c r="Y381" s="507"/>
      <c r="Z381" s="1100"/>
    </row>
    <row r="382" spans="2:26">
      <c r="B382" s="758"/>
      <c r="C382" s="759"/>
      <c r="D382" s="759"/>
      <c r="E382" s="760"/>
      <c r="F382" s="761"/>
      <c r="G382" s="762"/>
      <c r="H382" s="763"/>
      <c r="I382" s="1100"/>
      <c r="J382" s="1100"/>
      <c r="K382" s="278"/>
      <c r="L382" s="301">
        <v>15</v>
      </c>
      <c r="M382" s="381" t="s">
        <v>1239</v>
      </c>
      <c r="N382" s="303" t="s">
        <v>1250</v>
      </c>
      <c r="O382" s="304"/>
      <c r="P382" s="452"/>
      <c r="Q382" s="475">
        <v>221934</v>
      </c>
      <c r="R382" s="883"/>
      <c r="S382" s="645"/>
      <c r="T382" s="557">
        <v>46112</v>
      </c>
      <c r="U382" s="542">
        <f t="shared" si="58"/>
        <v>117986.2987715463</v>
      </c>
      <c r="V382" s="1112"/>
      <c r="W382" s="608">
        <v>46112</v>
      </c>
      <c r="X382" s="1145"/>
      <c r="Y382" s="507"/>
      <c r="Z382" s="1100"/>
    </row>
    <row r="383" spans="2:26">
      <c r="B383" s="758"/>
      <c r="C383" s="759"/>
      <c r="D383" s="759"/>
      <c r="E383" s="760"/>
      <c r="F383" s="761"/>
      <c r="G383" s="762"/>
      <c r="H383" s="763"/>
      <c r="I383" s="1100"/>
      <c r="J383" s="1100"/>
      <c r="K383" s="278"/>
      <c r="L383" s="301">
        <v>15</v>
      </c>
      <c r="M383" s="381" t="s">
        <v>1239</v>
      </c>
      <c r="N383" s="303" t="s">
        <v>1251</v>
      </c>
      <c r="O383" s="304"/>
      <c r="P383" s="452"/>
      <c r="Q383" s="475">
        <v>178241.37</v>
      </c>
      <c r="R383" s="883"/>
      <c r="S383" s="645"/>
      <c r="T383" s="557">
        <v>46142</v>
      </c>
      <c r="U383" s="542">
        <f t="shared" si="58"/>
        <v>94758.079132849089</v>
      </c>
      <c r="V383" s="1112"/>
      <c r="W383" s="608">
        <v>46142</v>
      </c>
      <c r="X383" s="1145"/>
      <c r="Y383" s="507"/>
      <c r="Z383" s="1100"/>
    </row>
    <row r="384" spans="2:26">
      <c r="B384" s="758"/>
      <c r="C384" s="759"/>
      <c r="D384" s="759"/>
      <c r="E384" s="760"/>
      <c r="F384" s="761"/>
      <c r="G384" s="762"/>
      <c r="H384" s="763"/>
      <c r="I384" s="1100"/>
      <c r="J384" s="1100"/>
      <c r="K384" s="278"/>
      <c r="L384" s="301">
        <v>15</v>
      </c>
      <c r="M384" s="381" t="s">
        <v>1239</v>
      </c>
      <c r="N384" s="303" t="s">
        <v>1252</v>
      </c>
      <c r="O384" s="304"/>
      <c r="P384" s="452"/>
      <c r="Q384" s="475">
        <v>145837.76000000001</v>
      </c>
      <c r="R384" s="883"/>
      <c r="S384" s="645"/>
      <c r="T384" s="557">
        <v>46173</v>
      </c>
      <c r="U384" s="542">
        <f t="shared" si="58"/>
        <v>77531.41710388253</v>
      </c>
      <c r="V384" s="1112"/>
      <c r="W384" s="608">
        <v>46173</v>
      </c>
      <c r="X384" s="1145"/>
      <c r="Y384" s="507"/>
      <c r="Z384" s="1100"/>
    </row>
    <row r="385" spans="2:82">
      <c r="B385" s="758"/>
      <c r="C385" s="759"/>
      <c r="D385" s="759"/>
      <c r="E385" s="760"/>
      <c r="F385" s="761"/>
      <c r="G385" s="762"/>
      <c r="H385" s="763"/>
      <c r="I385" s="1100"/>
      <c r="J385" s="1100"/>
      <c r="K385" s="278"/>
      <c r="L385" s="301">
        <v>15</v>
      </c>
      <c r="M385" s="381" t="s">
        <v>1239</v>
      </c>
      <c r="N385" s="303" t="s">
        <v>1253</v>
      </c>
      <c r="O385" s="304"/>
      <c r="P385" s="452"/>
      <c r="Q385" s="475">
        <v>103599.12</v>
      </c>
      <c r="R385" s="883"/>
      <c r="S385" s="645"/>
      <c r="T385" s="822">
        <v>46203</v>
      </c>
      <c r="U385" s="542">
        <f t="shared" si="58"/>
        <v>55076.17906580009</v>
      </c>
      <c r="V385" s="1112"/>
      <c r="W385" s="608">
        <v>46203</v>
      </c>
      <c r="X385" s="1145"/>
      <c r="Y385" s="507"/>
      <c r="Z385" s="1100"/>
    </row>
    <row r="386" spans="2:82">
      <c r="B386" s="758"/>
      <c r="C386" s="759"/>
      <c r="D386" s="759"/>
      <c r="E386" s="760"/>
      <c r="F386" s="761"/>
      <c r="G386" s="762"/>
      <c r="H386" s="763"/>
      <c r="I386" s="1100"/>
      <c r="J386" s="1100"/>
      <c r="K386" s="278"/>
      <c r="L386" s="301">
        <v>15</v>
      </c>
      <c r="M386" s="381" t="s">
        <v>1239</v>
      </c>
      <c r="N386" s="303" t="s">
        <v>1254</v>
      </c>
      <c r="O386" s="399"/>
      <c r="P386" s="437"/>
      <c r="Q386" s="485">
        <v>67693.119999999995</v>
      </c>
      <c r="R386" s="882"/>
      <c r="S386" s="646"/>
      <c r="T386" s="822">
        <v>46234</v>
      </c>
      <c r="U386" s="821">
        <f t="shared" si="58"/>
        <v>35987.548915885513</v>
      </c>
      <c r="V386" s="1112"/>
      <c r="W386" s="608">
        <v>46234</v>
      </c>
      <c r="X386" s="1145"/>
      <c r="Y386" s="507"/>
      <c r="Z386" s="1100"/>
    </row>
    <row r="387" spans="2:82">
      <c r="B387" s="758"/>
      <c r="C387" s="759"/>
      <c r="D387" s="759"/>
      <c r="E387" s="760"/>
      <c r="F387" s="761"/>
      <c r="G387" s="762"/>
      <c r="H387" s="763"/>
      <c r="I387" s="1100"/>
      <c r="J387" s="1100"/>
      <c r="K387" s="278"/>
      <c r="L387" s="301">
        <v>15</v>
      </c>
      <c r="M387" s="381" t="s">
        <v>1239</v>
      </c>
      <c r="N387" s="303" t="s">
        <v>1255</v>
      </c>
      <c r="O387" s="399"/>
      <c r="P387" s="437"/>
      <c r="Q387" s="485">
        <v>27845.88</v>
      </c>
      <c r="R387" s="882"/>
      <c r="S387" s="646"/>
      <c r="T387" s="822">
        <v>46265</v>
      </c>
      <c r="U387" s="821">
        <f t="shared" si="58"/>
        <v>14803.645756110493</v>
      </c>
      <c r="V387" s="1112"/>
      <c r="W387" s="608">
        <v>46265</v>
      </c>
      <c r="X387" s="1145"/>
      <c r="Y387" s="507"/>
      <c r="Z387" s="1100"/>
    </row>
    <row r="388" spans="2:82">
      <c r="B388" s="758"/>
      <c r="C388" s="759"/>
      <c r="D388" s="759"/>
      <c r="E388" s="760"/>
      <c r="F388" s="761"/>
      <c r="G388" s="762"/>
      <c r="H388" s="763"/>
      <c r="I388" s="1100"/>
      <c r="J388" s="1100"/>
      <c r="K388" s="278"/>
      <c r="L388" s="301">
        <v>15</v>
      </c>
      <c r="M388" s="381" t="s">
        <v>1239</v>
      </c>
      <c r="N388" s="379"/>
      <c r="O388" s="399"/>
      <c r="P388" s="437"/>
      <c r="Q388" s="485"/>
      <c r="R388" s="882"/>
      <c r="S388" s="646"/>
      <c r="T388" s="820"/>
      <c r="U388" s="542">
        <f t="shared" si="58"/>
        <v>0</v>
      </c>
      <c r="V388" s="1112"/>
      <c r="W388" s="608"/>
      <c r="X388" s="1145"/>
      <c r="Y388" s="507"/>
      <c r="Z388" s="1100"/>
    </row>
    <row r="389" spans="2:82" ht="15" customHeight="1" thickBot="1">
      <c r="B389" s="306">
        <v>15</v>
      </c>
      <c r="C389" s="307"/>
      <c r="D389" s="307"/>
      <c r="E389" s="308"/>
      <c r="F389" s="453"/>
      <c r="G389" s="320"/>
      <c r="H389" s="695"/>
      <c r="I389" s="1101"/>
      <c r="J389" s="1101"/>
      <c r="K389" s="279"/>
      <c r="L389" s="306">
        <v>15</v>
      </c>
      <c r="M389" s="412" t="s">
        <v>1239</v>
      </c>
      <c r="N389" s="307"/>
      <c r="O389" s="308"/>
      <c r="P389" s="453"/>
      <c r="Q389" s="476"/>
      <c r="R389" s="889"/>
      <c r="S389" s="647"/>
      <c r="T389" s="552" t="str">
        <f t="shared" si="56"/>
        <v/>
      </c>
      <c r="U389" s="536">
        <f>(Q389/$X$367*$J$367)</f>
        <v>0</v>
      </c>
      <c r="V389" s="1113"/>
      <c r="W389" s="609"/>
      <c r="X389" s="1146"/>
      <c r="Y389" s="470"/>
      <c r="Z389" s="1101"/>
    </row>
    <row r="390" spans="2:82" s="3" customFormat="1">
      <c r="B390" s="108"/>
      <c r="E390" s="4"/>
      <c r="F390" s="466"/>
      <c r="G390" s="5"/>
      <c r="H390" s="5"/>
      <c r="I390" s="337"/>
      <c r="J390" s="337"/>
      <c r="K390" s="337"/>
      <c r="M390" s="108"/>
      <c r="P390" s="4"/>
      <c r="Q390" s="466"/>
      <c r="R390" s="338"/>
      <c r="S390" s="338"/>
      <c r="T390" s="663"/>
      <c r="U390" s="338"/>
      <c r="V390" s="338"/>
      <c r="W390" s="338"/>
      <c r="X390" s="338"/>
      <c r="Y390" s="338"/>
    </row>
    <row r="391" spans="2:82">
      <c r="B391" s="111"/>
      <c r="C391" s="170" t="s">
        <v>1256</v>
      </c>
      <c r="D391" s="170">
        <v>1424578.6111111115</v>
      </c>
      <c r="E391" s="156"/>
      <c r="F391" s="457"/>
      <c r="G391" s="111"/>
      <c r="H391" s="111"/>
      <c r="I391" s="111"/>
      <c r="J391" s="111"/>
      <c r="CD391" s="111"/>
    </row>
    <row r="392" spans="2:82">
      <c r="B392" s="111"/>
      <c r="C392" s="170" t="s">
        <v>1257</v>
      </c>
      <c r="D392" s="170">
        <v>311111.11111111112</v>
      </c>
      <c r="E392" s="156"/>
      <c r="F392" s="457"/>
      <c r="G392" s="111"/>
      <c r="H392" s="111"/>
      <c r="I392" s="246"/>
      <c r="J392" s="246"/>
      <c r="K392" s="246"/>
      <c r="CD392" s="111"/>
    </row>
    <row r="393" spans="2:82">
      <c r="B393" s="111"/>
      <c r="C393" s="170" t="s">
        <v>1258</v>
      </c>
      <c r="D393" s="170">
        <v>194541.66666666666</v>
      </c>
      <c r="E393" s="156"/>
      <c r="F393" s="457"/>
      <c r="G393" s="111"/>
      <c r="H393" s="111"/>
      <c r="I393" s="339"/>
      <c r="J393" s="339"/>
      <c r="K393" s="339"/>
      <c r="CD393" s="111"/>
    </row>
    <row r="394" spans="2:82">
      <c r="B394" s="111"/>
      <c r="C394" s="170" t="s">
        <v>1007</v>
      </c>
      <c r="D394" s="170">
        <v>576677.22222222225</v>
      </c>
      <c r="E394" s="156"/>
      <c r="F394" s="457"/>
      <c r="G394" s="111"/>
      <c r="H394" s="111"/>
      <c r="I394" s="246"/>
      <c r="J394" s="246"/>
      <c r="K394" s="246"/>
      <c r="CD394" s="111"/>
    </row>
    <row r="395" spans="2:82">
      <c r="B395" s="111"/>
      <c r="C395" s="170" t="s">
        <v>1259</v>
      </c>
      <c r="D395" s="170">
        <v>521900.89855072461</v>
      </c>
      <c r="E395" s="156"/>
      <c r="F395" s="457"/>
      <c r="G395" s="111"/>
      <c r="H395" s="111"/>
      <c r="I395" s="339"/>
      <c r="J395" s="339"/>
      <c r="K395" s="339"/>
      <c r="CD395" s="111"/>
    </row>
    <row r="396" spans="2:82">
      <c r="B396" s="111"/>
      <c r="C396" s="170" t="s">
        <v>1260</v>
      </c>
      <c r="D396" s="170">
        <v>25555.555555555555</v>
      </c>
      <c r="E396" s="156"/>
      <c r="F396" s="457"/>
      <c r="G396" s="111"/>
      <c r="H396" s="111"/>
      <c r="I396" s="246"/>
      <c r="J396" s="246"/>
      <c r="K396" s="246"/>
      <c r="CD396" s="111"/>
    </row>
    <row r="397" spans="2:82">
      <c r="B397" s="111"/>
      <c r="C397" s="170" t="s">
        <v>1261</v>
      </c>
      <c r="D397" s="170">
        <v>0</v>
      </c>
      <c r="E397" s="156"/>
      <c r="F397" s="457"/>
      <c r="G397" s="111"/>
      <c r="H397" s="111"/>
      <c r="I397" s="246"/>
      <c r="J397" s="246"/>
      <c r="K397" s="246"/>
      <c r="CD397" s="111"/>
    </row>
    <row r="398" spans="2:82">
      <c r="B398" s="111"/>
      <c r="C398" s="170" t="s">
        <v>1262</v>
      </c>
      <c r="D398" s="170">
        <v>0</v>
      </c>
      <c r="E398" s="156"/>
      <c r="F398" s="457"/>
      <c r="G398" s="111"/>
      <c r="H398" s="111"/>
      <c r="I398" s="246"/>
      <c r="J398" s="246"/>
      <c r="K398" s="246"/>
      <c r="CD398" s="111"/>
    </row>
    <row r="399" spans="2:82">
      <c r="B399" s="111"/>
      <c r="C399" s="170" t="s">
        <v>1263</v>
      </c>
      <c r="D399" s="170">
        <v>190000</v>
      </c>
      <c r="E399" s="156"/>
      <c r="F399" s="457"/>
      <c r="G399" s="111"/>
      <c r="H399" s="111"/>
      <c r="I399" s="246"/>
      <c r="J399" s="246"/>
      <c r="K399" s="246"/>
      <c r="CD399" s="111"/>
    </row>
    <row r="400" spans="2:82">
      <c r="B400" s="111"/>
      <c r="C400" s="170" t="s">
        <v>1264</v>
      </c>
      <c r="D400" s="170">
        <v>0</v>
      </c>
      <c r="E400" s="156"/>
      <c r="F400" s="457"/>
      <c r="G400" s="111"/>
      <c r="H400" s="111"/>
      <c r="I400" s="246"/>
      <c r="J400" s="246"/>
      <c r="K400" s="246"/>
      <c r="CD400" s="111"/>
    </row>
    <row r="401" spans="2:82">
      <c r="B401" s="111"/>
      <c r="C401" s="170" t="s">
        <v>1265</v>
      </c>
      <c r="D401" s="170">
        <v>0</v>
      </c>
      <c r="E401" s="156"/>
      <c r="F401" s="457"/>
      <c r="G401" s="111"/>
      <c r="H401" s="111"/>
      <c r="I401" s="246"/>
      <c r="J401" s="246"/>
      <c r="K401" s="246"/>
      <c r="CD401" s="111"/>
    </row>
    <row r="402" spans="2:82">
      <c r="B402" s="111"/>
      <c r="C402" s="170" t="s">
        <v>1266</v>
      </c>
      <c r="D402" s="170"/>
      <c r="E402" s="156"/>
      <c r="F402" s="457"/>
      <c r="G402" s="111"/>
      <c r="H402" s="111"/>
      <c r="I402" s="246"/>
      <c r="J402" s="246"/>
      <c r="K402" s="246"/>
      <c r="CD402" s="111"/>
    </row>
    <row r="403" spans="2:82">
      <c r="B403" s="111"/>
      <c r="C403" s="170"/>
      <c r="D403" s="170"/>
      <c r="E403" s="156"/>
      <c r="F403" s="457"/>
      <c r="G403" s="111"/>
      <c r="H403" s="111"/>
      <c r="I403" s="246"/>
      <c r="J403" s="246"/>
      <c r="K403" s="246"/>
      <c r="CD403" s="111"/>
    </row>
    <row r="404" spans="2:82" s="111" customFormat="1">
      <c r="C404" s="170" t="s">
        <v>1267</v>
      </c>
      <c r="D404" s="170">
        <v>147132.35294117648</v>
      </c>
      <c r="E404" s="156"/>
      <c r="F404" s="457"/>
      <c r="I404" s="246"/>
      <c r="J404" s="246"/>
      <c r="K404" s="246"/>
      <c r="R404" s="246"/>
    </row>
    <row r="405" spans="2:82" s="111" customFormat="1">
      <c r="C405" s="170" t="s">
        <v>1268</v>
      </c>
      <c r="D405" s="170">
        <v>340323.5294117647</v>
      </c>
      <c r="E405" s="156"/>
      <c r="F405" s="457"/>
      <c r="I405" s="246"/>
      <c r="J405" s="246"/>
      <c r="K405" s="246"/>
      <c r="R405" s="246"/>
    </row>
    <row r="406" spans="2:82" s="111" customFormat="1">
      <c r="C406" s="170" t="s">
        <v>1269</v>
      </c>
      <c r="D406" s="170">
        <v>160142.95419548749</v>
      </c>
      <c r="E406" s="156"/>
      <c r="F406" s="457"/>
      <c r="I406" s="246"/>
      <c r="J406" s="246"/>
      <c r="K406" s="246"/>
      <c r="R406" s="246"/>
    </row>
    <row r="407" spans="2:82" s="111" customFormat="1">
      <c r="C407" s="170" t="s">
        <v>1270</v>
      </c>
      <c r="D407" s="170">
        <v>38242.647058823532</v>
      </c>
      <c r="E407" s="156"/>
      <c r="F407" s="457"/>
      <c r="I407" s="246"/>
      <c r="J407" s="246"/>
      <c r="K407" s="246"/>
      <c r="R407" s="246"/>
    </row>
    <row r="408" spans="2:82" s="111" customFormat="1">
      <c r="C408" s="170" t="s">
        <v>1271</v>
      </c>
      <c r="D408" s="170">
        <v>10000</v>
      </c>
      <c r="E408" s="156"/>
      <c r="F408" s="457"/>
      <c r="I408" s="246"/>
      <c r="J408" s="246"/>
      <c r="K408" s="246"/>
      <c r="R408" s="246"/>
    </row>
    <row r="409" spans="2:82" s="111" customFormat="1">
      <c r="C409" s="170" t="s">
        <v>1272</v>
      </c>
      <c r="D409" s="170">
        <v>0</v>
      </c>
      <c r="E409" s="156"/>
      <c r="F409" s="457"/>
      <c r="I409" s="246"/>
      <c r="J409" s="246"/>
      <c r="R409" s="246"/>
    </row>
    <row r="410" spans="2:82" s="111" customFormat="1">
      <c r="C410" s="170" t="s">
        <v>1273</v>
      </c>
      <c r="D410" s="170">
        <v>7254.9019607843129</v>
      </c>
      <c r="E410" s="156"/>
      <c r="F410" s="457"/>
      <c r="I410" s="246"/>
      <c r="J410" s="246"/>
      <c r="R410" s="246"/>
    </row>
    <row r="411" spans="2:82" s="111" customFormat="1">
      <c r="C411" s="170" t="s">
        <v>1274</v>
      </c>
      <c r="D411" s="170">
        <v>0</v>
      </c>
      <c r="E411" s="156"/>
      <c r="F411" s="457"/>
      <c r="I411" s="246"/>
      <c r="J411" s="246"/>
      <c r="R411" s="246"/>
    </row>
    <row r="412" spans="2:82" s="111" customFormat="1">
      <c r="C412" s="170" t="s">
        <v>1275</v>
      </c>
      <c r="D412" s="170">
        <v>37205.882352941175</v>
      </c>
      <c r="E412" s="156"/>
      <c r="F412" s="457"/>
      <c r="I412" s="246"/>
      <c r="J412" s="246"/>
      <c r="R412" s="246"/>
    </row>
    <row r="413" spans="2:82" s="111" customFormat="1">
      <c r="C413" s="170" t="s">
        <v>1276</v>
      </c>
      <c r="D413" s="170">
        <v>0</v>
      </c>
      <c r="E413" s="156"/>
      <c r="F413" s="457"/>
      <c r="I413" s="246"/>
      <c r="J413" s="246"/>
      <c r="R413" s="246"/>
    </row>
    <row r="414" spans="2:82" s="111" customFormat="1">
      <c r="C414" s="170" t="s">
        <v>1263</v>
      </c>
      <c r="D414" s="170">
        <v>0</v>
      </c>
      <c r="E414" s="156"/>
      <c r="F414" s="457"/>
      <c r="I414" s="246"/>
      <c r="J414" s="246"/>
      <c r="R414" s="246"/>
    </row>
    <row r="415" spans="2:82" s="111" customFormat="1">
      <c r="C415" s="170"/>
      <c r="D415" s="170"/>
      <c r="E415" s="156"/>
      <c r="F415" s="457"/>
      <c r="I415" s="246"/>
      <c r="J415" s="246"/>
      <c r="R415" s="246"/>
    </row>
    <row r="416" spans="2:82" s="111" customFormat="1">
      <c r="C416" s="170" t="s">
        <v>1277</v>
      </c>
      <c r="D416" s="170"/>
      <c r="E416" s="156"/>
      <c r="F416" s="457"/>
      <c r="I416" s="246"/>
      <c r="J416" s="246"/>
      <c r="R416" s="246"/>
    </row>
    <row r="417" spans="3:18" s="111" customFormat="1">
      <c r="C417" s="170" t="s">
        <v>1278</v>
      </c>
      <c r="D417" s="170">
        <v>10294.117647058823</v>
      </c>
      <c r="E417" s="156"/>
      <c r="F417" s="457"/>
      <c r="I417" s="246"/>
      <c r="J417" s="246"/>
      <c r="R417" s="246"/>
    </row>
    <row r="418" spans="3:18" s="111" customFormat="1">
      <c r="E418" s="156"/>
      <c r="F418" s="457"/>
      <c r="I418" s="246"/>
      <c r="J418" s="246"/>
      <c r="R418" s="246"/>
    </row>
    <row r="419" spans="3:18" s="111" customFormat="1">
      <c r="E419" s="156"/>
      <c r="F419" s="457"/>
      <c r="I419" s="246"/>
      <c r="J419" s="246"/>
      <c r="R419" s="246"/>
    </row>
    <row r="420" spans="3:18" s="111" customFormat="1">
      <c r="E420" s="156"/>
      <c r="F420" s="457"/>
      <c r="I420" s="246"/>
      <c r="J420" s="246"/>
      <c r="R420" s="246"/>
    </row>
    <row r="421" spans="3:18" s="111" customFormat="1">
      <c r="E421" s="156"/>
      <c r="F421" s="457"/>
      <c r="I421" s="246"/>
      <c r="J421" s="246"/>
      <c r="R421" s="246"/>
    </row>
    <row r="422" spans="3:18" s="111" customFormat="1">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sheetData>
  <sheetProtection formatCells="0" formatColumns="0" formatRows="0" insertColumns="0" insertRows="0" insertHyperlinks="0" deleteColumns="0" deleteRows="0" sort="0" autoFilter="0" pivotTables="0"/>
  <mergeCells count="90">
    <mergeCell ref="Z148:Z178"/>
    <mergeCell ref="X139:X146"/>
    <mergeCell ref="Z139:Z146"/>
    <mergeCell ref="Z98:Z137"/>
    <mergeCell ref="X6:X19"/>
    <mergeCell ref="Z6:Z19"/>
    <mergeCell ref="Z21:Z36"/>
    <mergeCell ref="Z38:Z55"/>
    <mergeCell ref="Z57:Z80"/>
    <mergeCell ref="Z82:Z96"/>
    <mergeCell ref="X82:X96"/>
    <mergeCell ref="X57:X80"/>
    <mergeCell ref="X98:X137"/>
    <mergeCell ref="X38:X55"/>
    <mergeCell ref="X148:X178"/>
    <mergeCell ref="Z218:Z259"/>
    <mergeCell ref="Z261:Z309"/>
    <mergeCell ref="Z311:Z312"/>
    <mergeCell ref="Z314:Z328"/>
    <mergeCell ref="Z180:Z216"/>
    <mergeCell ref="I367:I389"/>
    <mergeCell ref="J367:J389"/>
    <mergeCell ref="X367:X389"/>
    <mergeCell ref="Z330:Z365"/>
    <mergeCell ref="I314:I328"/>
    <mergeCell ref="J314:J328"/>
    <mergeCell ref="X314:X328"/>
    <mergeCell ref="I330:I365"/>
    <mergeCell ref="J330:J365"/>
    <mergeCell ref="X330:X365"/>
    <mergeCell ref="V314:V328"/>
    <mergeCell ref="V330:V365"/>
    <mergeCell ref="V367:V389"/>
    <mergeCell ref="Z367:Z389"/>
    <mergeCell ref="I261:I309"/>
    <mergeCell ref="J261:J309"/>
    <mergeCell ref="X261:X309"/>
    <mergeCell ref="I311:I312"/>
    <mergeCell ref="J311:J312"/>
    <mergeCell ref="K311:K312"/>
    <mergeCell ref="X311:X312"/>
    <mergeCell ref="V261:V309"/>
    <mergeCell ref="R270:R287"/>
    <mergeCell ref="R288:R297"/>
    <mergeCell ref="R299:R300"/>
    <mergeCell ref="I218:I259"/>
    <mergeCell ref="J218:J259"/>
    <mergeCell ref="X218:X259"/>
    <mergeCell ref="I148:I178"/>
    <mergeCell ref="V218:V259"/>
    <mergeCell ref="V148:V178"/>
    <mergeCell ref="V180:V216"/>
    <mergeCell ref="I180:I216"/>
    <mergeCell ref="J180:J216"/>
    <mergeCell ref="X180:X216"/>
    <mergeCell ref="I139:I146"/>
    <mergeCell ref="R151:R154"/>
    <mergeCell ref="R156:R157"/>
    <mergeCell ref="J139:J146"/>
    <mergeCell ref="V139:V146"/>
    <mergeCell ref="J148:J178"/>
    <mergeCell ref="R161:R162"/>
    <mergeCell ref="V57:V80"/>
    <mergeCell ref="V82:V96"/>
    <mergeCell ref="V98:V137"/>
    <mergeCell ref="R100:R107"/>
    <mergeCell ref="R115:R116"/>
    <mergeCell ref="I82:I96"/>
    <mergeCell ref="J82:J96"/>
    <mergeCell ref="R109:R113"/>
    <mergeCell ref="I57:I80"/>
    <mergeCell ref="J57:J80"/>
    <mergeCell ref="I98:I137"/>
    <mergeCell ref="J98:J137"/>
    <mergeCell ref="B2:G2"/>
    <mergeCell ref="L2:Q2"/>
    <mergeCell ref="I6:I19"/>
    <mergeCell ref="J6:J19"/>
    <mergeCell ref="R2:W2"/>
    <mergeCell ref="V6:V19"/>
    <mergeCell ref="R6:R18"/>
    <mergeCell ref="I21:I36"/>
    <mergeCell ref="J21:J36"/>
    <mergeCell ref="X21:X36"/>
    <mergeCell ref="I38:I55"/>
    <mergeCell ref="J38:J55"/>
    <mergeCell ref="R39:R46"/>
    <mergeCell ref="R21:R30"/>
    <mergeCell ref="V21:V36"/>
    <mergeCell ref="V38:V55"/>
  </mergeCells>
  <phoneticPr fontId="19" type="noConversion"/>
  <conditionalFormatting sqref="J4">
    <cfRule type="containsText" dxfId="22" priority="3" operator="containsText" text="ERROR">
      <formula>NOT(ISERROR(SEARCH("ERROR",J4)))</formula>
    </cfRule>
  </conditionalFormatting>
  <conditionalFormatting sqref="W230:W234 W240:W389 W6:W222">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08984375" bestFit="1" customWidth="1"/>
    <col min="2" max="2" width="12.36328125" bestFit="1" customWidth="1"/>
  </cols>
  <sheetData>
    <row r="1" spans="1:3">
      <c r="A1" t="s">
        <v>1279</v>
      </c>
      <c r="B1" s="775">
        <v>750000</v>
      </c>
    </row>
    <row r="4" spans="1:3">
      <c r="A4" s="774" t="s">
        <v>1280</v>
      </c>
      <c r="B4" s="777">
        <f>$B$1*C4</f>
        <v>405000</v>
      </c>
      <c r="C4" s="776">
        <v>0.54</v>
      </c>
    </row>
    <row r="5" spans="1:3">
      <c r="A5" s="774" t="s">
        <v>1281</v>
      </c>
      <c r="B5" s="777">
        <f t="shared" ref="B5:B10" si="0">$B$1*C5</f>
        <v>67500</v>
      </c>
      <c r="C5" s="776">
        <v>0.09</v>
      </c>
    </row>
    <row r="6" spans="1:3">
      <c r="A6" s="774" t="s">
        <v>1282</v>
      </c>
      <c r="B6" s="777">
        <f t="shared" si="0"/>
        <v>67500</v>
      </c>
      <c r="C6" s="776">
        <v>0.09</v>
      </c>
    </row>
    <row r="7" spans="1:3">
      <c r="A7" s="774" t="s">
        <v>1283</v>
      </c>
      <c r="B7" s="777">
        <f t="shared" si="0"/>
        <v>37500</v>
      </c>
      <c r="C7" s="776">
        <v>0.05</v>
      </c>
    </row>
    <row r="8" spans="1:3">
      <c r="A8" s="774" t="s">
        <v>1284</v>
      </c>
      <c r="B8" s="777">
        <f t="shared" si="0"/>
        <v>30000</v>
      </c>
      <c r="C8" s="776">
        <v>0.04</v>
      </c>
    </row>
    <row r="9" spans="1:3">
      <c r="A9" s="774" t="s">
        <v>1285</v>
      </c>
      <c r="B9" s="777">
        <f t="shared" si="0"/>
        <v>67500</v>
      </c>
      <c r="C9" s="776">
        <v>0.09</v>
      </c>
    </row>
    <row r="10" spans="1:3">
      <c r="A10" s="774" t="s">
        <v>1286</v>
      </c>
      <c r="B10" s="777">
        <f t="shared" si="0"/>
        <v>74999.999999999985</v>
      </c>
      <c r="C10" s="776">
        <f>100%-SUM(C4:C9)</f>
        <v>9.9999999999999978E-2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36328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1287</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154" t="s">
        <v>926</v>
      </c>
      <c r="B2" s="184"/>
      <c r="C2" s="185" t="s">
        <v>952</v>
      </c>
      <c r="D2" s="185" t="s">
        <v>952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155"/>
      <c r="B3" s="187" t="s">
        <v>891</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155"/>
      <c r="B4" s="187" t="s">
        <v>1288</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155"/>
      <c r="B5" s="191" t="s">
        <v>892</v>
      </c>
      <c r="C5" s="192">
        <f>'Revenue Tracking'!D5</f>
        <v>136620512.96264103</v>
      </c>
      <c r="D5" s="192">
        <f>SUM(F5:DD5)</f>
        <v>136620512.96264103</v>
      </c>
      <c r="E5" s="189"/>
      <c r="F5" s="193">
        <f>SUMIFS('Expenditure Breakdown'!$G$6:$G$397, 'Expenditure Breakdown'!$H$6:$H$397, "&gt;="&amp;F1,'Expenditure Breakdown'!$H$6:$H$397, "&lt;"&amp;G1)</f>
        <v>0</v>
      </c>
      <c r="G5" s="193">
        <f>SUMIFS('Expenditure Breakdown'!$G$6:$G$397, 'Expenditure Breakdown'!$H$6:$H$397, "&gt;="&amp;G1,'Expenditure Breakdown'!$H$6:$H$397, "&lt;"&amp;H1)</f>
        <v>0</v>
      </c>
      <c r="H5" s="193">
        <f>SUMIFS('Expenditure Breakdown'!$G$6:$G$397, 'Expenditure Breakdown'!$H$6:$H$397, "&gt;="&amp;H1,'Expenditure Breakdown'!$H$6:$H$397, "&lt;"&amp;I1)</f>
        <v>0</v>
      </c>
      <c r="I5" s="193">
        <f>SUMIFS('Expenditure Breakdown'!$G$6:$G$397, 'Expenditure Breakdown'!$H$6:$H$397, "&gt;="&amp;I1,'Expenditure Breakdown'!$H$6:$H$397, "&lt;"&amp;J1)</f>
        <v>0</v>
      </c>
      <c r="J5" s="193">
        <f>SUMIFS('Expenditure Breakdown'!$G$6:$G$397, 'Expenditure Breakdown'!$H$6:$H$397, "&gt;="&amp;J1,'Expenditure Breakdown'!$H$6:$H$397, "&lt;"&amp;K1)</f>
        <v>0</v>
      </c>
      <c r="K5" s="193">
        <f>SUMIFS('Expenditure Breakdown'!$G$6:$G$397, 'Expenditure Breakdown'!$H$6:$H$397, "&gt;="&amp;K1,'Expenditure Breakdown'!$H$6:$H$397, "&lt;"&amp;L1)</f>
        <v>0</v>
      </c>
      <c r="L5" s="193">
        <f>SUMIFS('Expenditure Breakdown'!$G$6:$G$397, 'Expenditure Breakdown'!$H$6:$H$397, "&gt;="&amp;L1,'Expenditure Breakdown'!$H$6:$H$397, "&lt;"&amp;M1)</f>
        <v>0</v>
      </c>
      <c r="M5" s="193">
        <f>SUMIFS('Expenditure Breakdown'!$G$6:$G$397, 'Expenditure Breakdown'!$H$6:$H$397, "&gt;="&amp;M1,'Expenditure Breakdown'!$H$6:$H$397, "&lt;"&amp;N1)</f>
        <v>0</v>
      </c>
      <c r="N5" s="193">
        <f>SUMIFS('Expenditure Breakdown'!$G$6:$G$397, 'Expenditure Breakdown'!$H$6:$H$397, "&gt;="&amp;N1,'Expenditure Breakdown'!$H$6:$H$397, "&lt;"&amp;O1)</f>
        <v>240000</v>
      </c>
      <c r="O5" s="193">
        <f>SUMIFS('Expenditure Breakdown'!$G$6:$G$397, 'Expenditure Breakdown'!$H$6:$H$397, "&gt;="&amp;O1,'Expenditure Breakdown'!$H$6:$H$397, "&lt;"&amp;P1)</f>
        <v>0</v>
      </c>
      <c r="P5" s="193">
        <f>SUMIFS('Expenditure Breakdown'!$G$6:$G$397, 'Expenditure Breakdown'!$H$6:$H$397, "&gt;="&amp;P1,'Expenditure Breakdown'!$H$6:$H$397, "&lt;"&amp;Q1)</f>
        <v>0</v>
      </c>
      <c r="Q5" s="193">
        <f>SUMIFS('Expenditure Breakdown'!$G$6:$G$397, 'Expenditure Breakdown'!$H$6:$H$397, "&gt;="&amp;Q1,'Expenditure Breakdown'!$H$6:$H$397, "&lt;"&amp;R1)</f>
        <v>0</v>
      </c>
      <c r="R5" s="193">
        <f>SUMIFS('Expenditure Breakdown'!$G$6:$G$397, 'Expenditure Breakdown'!$H$6:$H$397, "&gt;="&amp;R1,'Expenditure Breakdown'!$H$6:$H$397, "&lt;"&amp;S1)</f>
        <v>0</v>
      </c>
      <c r="S5" s="193">
        <f>SUMIFS('Expenditure Breakdown'!$G$6:$G$397, 'Expenditure Breakdown'!$H$6:$H$397, "&gt;="&amp;S1,'Expenditure Breakdown'!$H$6:$H$397, "&lt;"&amp;T1)</f>
        <v>0</v>
      </c>
      <c r="T5" s="193">
        <f>SUMIFS('Expenditure Breakdown'!$G$6:$G$397, 'Expenditure Breakdown'!$H$6:$H$397, "&gt;="&amp;T1,'Expenditure Breakdown'!$H$6:$H$397, "&lt;"&amp;U1)</f>
        <v>0</v>
      </c>
      <c r="U5" s="193">
        <f>SUMIFS('Expenditure Breakdown'!$G$6:$G$397, 'Expenditure Breakdown'!$H$6:$H$397, "&gt;="&amp;U1,'Expenditure Breakdown'!$H$6:$H$397, "&lt;"&amp;V1)</f>
        <v>150000</v>
      </c>
      <c r="V5" s="193">
        <f>SUMIFS('Expenditure Breakdown'!$G$6:$G$397, 'Expenditure Breakdown'!$H$6:$H$397, "&gt;="&amp;V1,'Expenditure Breakdown'!$H$6:$H$397, "&lt;"&amp;W1)</f>
        <v>0</v>
      </c>
      <c r="W5" s="193">
        <f>SUMIFS('Expenditure Breakdown'!$G$6:$G$397, 'Expenditure Breakdown'!$H$6:$H$397, "&gt;="&amp;W1,'Expenditure Breakdown'!$H$6:$H$397, "&lt;"&amp;X1)</f>
        <v>0</v>
      </c>
      <c r="X5" s="193">
        <f>SUMIFS('Expenditure Breakdown'!$G$6:$G$397, 'Expenditure Breakdown'!$H$6:$H$397, "&gt;="&amp;X1,'Expenditure Breakdown'!$H$6:$H$397, "&lt;"&amp;Y1)</f>
        <v>80000</v>
      </c>
      <c r="Y5" s="193">
        <f>SUMIFS('Expenditure Breakdown'!$G$6:$G$397, 'Expenditure Breakdown'!$H$6:$H$397, "&gt;="&amp;Y1,'Expenditure Breakdown'!$H$6:$H$397, "&lt;"&amp;Z1)</f>
        <v>0</v>
      </c>
      <c r="Z5" s="193">
        <f>SUMIFS('Expenditure Breakdown'!$G$6:$G$397, 'Expenditure Breakdown'!$H$6:$H$397, "&gt;="&amp;Z1,'Expenditure Breakdown'!$H$6:$H$397, "&lt;"&amp;AA1)</f>
        <v>0</v>
      </c>
      <c r="AA5" s="193">
        <f>SUMIFS('Expenditure Breakdown'!$G$6:$G$397, 'Expenditure Breakdown'!$H$6:$H$397, "&gt;="&amp;AA1,'Expenditure Breakdown'!$H$6:$H$397, "&lt;"&amp;AB1)</f>
        <v>750000</v>
      </c>
      <c r="AB5" s="193">
        <f>SUMIFS('Expenditure Breakdown'!$G$6:$G$397, 'Expenditure Breakdown'!$H$6:$H$397, "&gt;="&amp;AB1,'Expenditure Breakdown'!$H$6:$H$397, "&lt;"&amp;AC1)</f>
        <v>0</v>
      </c>
      <c r="AC5" s="193">
        <f>SUMIFS('Expenditure Breakdown'!$G$6:$G$397, 'Expenditure Breakdown'!$H$6:$H$397, "&gt;="&amp;AC1,'Expenditure Breakdown'!$H$6:$H$397, "&lt;"&amp;AD1)</f>
        <v>0</v>
      </c>
      <c r="AD5" s="193">
        <f>SUMIFS('Expenditure Breakdown'!$G$6:$G$397, 'Expenditure Breakdown'!$H$6:$H$397, "&gt;="&amp;AD1,'Expenditure Breakdown'!$H$6:$H$397, "&lt;"&amp;AE1)</f>
        <v>0</v>
      </c>
      <c r="AE5" s="193">
        <f>SUMIFS('Expenditure Breakdown'!$G$6:$G$397, 'Expenditure Breakdown'!$H$6:$H$397, "&gt;="&amp;AE1,'Expenditure Breakdown'!$H$6:$H$397, "&lt;"&amp;AF1)</f>
        <v>0</v>
      </c>
      <c r="AF5" s="193">
        <f>SUMIFS('Expenditure Breakdown'!$G$6:$G$397, 'Expenditure Breakdown'!$H$6:$H$397, "&gt;="&amp;AF1,'Expenditure Breakdown'!$H$6:$H$397, "&lt;"&amp;AG1)</f>
        <v>0</v>
      </c>
      <c r="AG5" s="193">
        <f>SUMIFS('Expenditure Breakdown'!$G$6:$G$397, 'Expenditure Breakdown'!$H$6:$H$397, "&gt;="&amp;AG1,'Expenditure Breakdown'!$H$6:$H$397, "&lt;"&amp;AH1)</f>
        <v>3974000</v>
      </c>
      <c r="AH5" s="193">
        <f>SUMIFS('Expenditure Breakdown'!$G$6:$G$397, 'Expenditure Breakdown'!$H$6:$H$397, "&gt;="&amp;AH1,'Expenditure Breakdown'!$H$6:$H$397, "&lt;"&amp;AI1)</f>
        <v>0</v>
      </c>
      <c r="AI5" s="193">
        <f>SUMIFS('Expenditure Breakdown'!$G$6:$G$397, 'Expenditure Breakdown'!$H$6:$H$397, "&gt;="&amp;AI1,'Expenditure Breakdown'!$H$6:$H$397, "&lt;"&amp;AJ1)</f>
        <v>0</v>
      </c>
      <c r="AJ5" s="193">
        <f>SUMIFS('Expenditure Breakdown'!$G$6:$G$397, 'Expenditure Breakdown'!$H$6:$H$397, "&gt;="&amp;AJ1,'Expenditure Breakdown'!$H$6:$H$397, "&lt;"&amp;AK1)</f>
        <v>0</v>
      </c>
      <c r="AK5" s="193">
        <f>SUMIFS('Expenditure Breakdown'!$G$6:$G$397, 'Expenditure Breakdown'!$H$6:$H$397, "&gt;="&amp;AK1,'Expenditure Breakdown'!$H$6:$H$397, "&lt;"&amp;AL1)</f>
        <v>22030493.600000001</v>
      </c>
      <c r="AL5" s="193">
        <f>SUMIFS('Expenditure Breakdown'!$G$6:$G$397, 'Expenditure Breakdown'!$H$6:$H$397, "&gt;="&amp;AL1,'Expenditure Breakdown'!$H$6:$H$397, "&lt;"&amp;AM1)</f>
        <v>236075</v>
      </c>
      <c r="AM5" s="193">
        <f>SUMIFS('Expenditure Breakdown'!$G$6:$G$397, 'Expenditure Breakdown'!$H$6:$H$397, "&gt;="&amp;AM1,'Expenditure Breakdown'!$H$6:$H$397, "&lt;"&amp;AN1)</f>
        <v>0</v>
      </c>
      <c r="AN5" s="193">
        <f>SUMIFS('Expenditure Breakdown'!$G$6:$G$397, 'Expenditure Breakdown'!$H$6:$H$397, "&gt;="&amp;AN1,'Expenditure Breakdown'!$H$6:$H$397, "&lt;"&amp;AO1)</f>
        <v>0</v>
      </c>
      <c r="AO5" s="193">
        <f>SUMIFS('Expenditure Breakdown'!$G$6:$G$397, 'Expenditure Breakdown'!$H$6:$H$397, "&gt;="&amp;AO1,'Expenditure Breakdown'!$H$6:$H$397, "&lt;"&amp;AP1)</f>
        <v>0</v>
      </c>
      <c r="AP5" s="193">
        <f>SUMIFS('Expenditure Breakdown'!$G$6:$G$397, 'Expenditure Breakdown'!$H$6:$H$397, "&gt;="&amp;AP1,'Expenditure Breakdown'!$H$6:$H$397, "&lt;"&amp;AQ1)</f>
        <v>59149433.460000001</v>
      </c>
      <c r="AQ5" s="193">
        <f>SUMIFS('Expenditure Breakdown'!$G$6:$G$397, 'Expenditure Breakdown'!$H$6:$H$397, "&gt;="&amp;AQ1,'Expenditure Breakdown'!$H$6:$H$397, "&lt;"&amp;AR1)</f>
        <v>0</v>
      </c>
      <c r="AR5" s="193">
        <f>SUMIFS('Expenditure Breakdown'!$G$6:$G$397, 'Expenditure Breakdown'!$H$6:$H$397, "&gt;="&amp;AR1,'Expenditure Breakdown'!$H$6:$H$397, "&lt;"&amp;AS1)</f>
        <v>0</v>
      </c>
      <c r="AS5" s="193">
        <f>SUMIFS('Expenditure Breakdown'!$G$6:$G$397, 'Expenditure Breakdown'!$H$6:$H$397, "&gt;="&amp;AS1,'Expenditure Breakdown'!$H$6:$H$397, "&lt;"&amp;AT1)</f>
        <v>0</v>
      </c>
      <c r="AT5" s="193">
        <f>SUMIFS('Expenditure Breakdown'!$G$6:$G$397, 'Expenditure Breakdown'!$H$6:$H$397, "&gt;="&amp;AT1,'Expenditure Breakdown'!$H$6:$H$397, "&lt;"&amp;AU1)</f>
        <v>33573214.288651824</v>
      </c>
      <c r="AU5" s="193">
        <f>SUMIFS('Expenditure Breakdown'!$G$6:$G$397, 'Expenditure Breakdown'!$H$6:$H$397, "&gt;="&amp;AU1,'Expenditure Breakdown'!$H$6:$H$397, "&lt;"&amp;AV1)</f>
        <v>0</v>
      </c>
      <c r="AV5" s="193">
        <f>SUMIFS('Expenditure Breakdown'!$G$6:$G$397, 'Expenditure Breakdown'!$H$6:$H$397, "&gt;="&amp;AV1,'Expenditure Breakdown'!$H$6:$H$397, "&lt;"&amp;AW1)</f>
        <v>0</v>
      </c>
      <c r="AW5" s="193">
        <f>SUMIFS('Expenditure Breakdown'!$G$6:$G$397, 'Expenditure Breakdown'!$H$6:$H$397, "&gt;="&amp;AW1,'Expenditure Breakdown'!$H$6:$H$397, "&lt;"&amp;AX1)</f>
        <v>0</v>
      </c>
      <c r="AX5" s="193">
        <f>SUMIFS('Expenditure Breakdown'!$G$6:$G$397, 'Expenditure Breakdown'!$H$6:$H$397, "&gt;="&amp;AX1,'Expenditure Breakdown'!$H$6:$H$397, "&lt;"&amp;AY1)</f>
        <v>6031726.213989215</v>
      </c>
      <c r="AY5" s="193">
        <f>SUMIFS('Expenditure Breakdown'!$G$6:$G$397, 'Expenditure Breakdown'!$H$6:$H$397, "&gt;="&amp;AY1,'Expenditure Breakdown'!$H$6:$H$397, "&lt;"&amp;AZ1)</f>
        <v>0</v>
      </c>
      <c r="AZ5" s="193">
        <f>SUMIFS('Expenditure Breakdown'!$G$6:$G$397, 'Expenditure Breakdown'!$H$6:$H$397, "&gt;="&amp;AZ1,'Expenditure Breakdown'!$H$6:$H$397, "&lt;"&amp;BA1)</f>
        <v>0</v>
      </c>
      <c r="BA5" s="193">
        <f>SUMIFS('Expenditure Breakdown'!$G$6:$G$397, 'Expenditure Breakdown'!$H$6:$H$397, "&gt;="&amp;BA1,'Expenditure Breakdown'!$H$6:$H$397, "&lt;"&amp;BB1)</f>
        <v>0</v>
      </c>
      <c r="BB5" s="193">
        <f>SUMIFS('Expenditure Breakdown'!$G$6:$G$397, 'Expenditure Breakdown'!$H$6:$H$397, "&gt;="&amp;BB1,'Expenditure Breakdown'!$H$6:$H$397, "&lt;"&amp;BC1)</f>
        <v>1077492</v>
      </c>
      <c r="BC5" s="193">
        <f>SUMIFS('Expenditure Breakdown'!$G$6:$G$397, 'Expenditure Breakdown'!$H$6:$H$397, "&gt;="&amp;BC1,'Expenditure Breakdown'!$H$6:$H$397, "&lt;"&amp;BD1)</f>
        <v>0</v>
      </c>
      <c r="BD5" s="193">
        <f>SUMIFS('Expenditure Breakdown'!$G$6:$G$397, 'Expenditure Breakdown'!$H$6:$H$397, "&gt;="&amp;BD1,'Expenditure Breakdown'!$H$6:$H$397, "&lt;"&amp;BE1)</f>
        <v>0</v>
      </c>
      <c r="BE5" s="193">
        <f>SUMIFS('Expenditure Breakdown'!$G$6:$G$397, 'Expenditure Breakdown'!$H$6:$H$397, "&gt;="&amp;BE1,'Expenditure Breakdown'!$H$6:$H$397, "&lt;"&amp;BF1)</f>
        <v>0</v>
      </c>
      <c r="BF5" s="193">
        <f>SUMIFS('Expenditure Breakdown'!$G$6:$G$397, 'Expenditure Breakdown'!$H$6:$H$397, "&gt;="&amp;BF1,'Expenditure Breakdown'!$H$6:$H$397, "&lt;"&amp;BG1)</f>
        <v>0</v>
      </c>
      <c r="BG5" s="193">
        <f>SUMIFS('Expenditure Breakdown'!$G$6:$G$397, 'Expenditure Breakdown'!$H$6:$H$397, "&gt;="&amp;BG1,'Expenditure Breakdown'!$H$6:$H$397, "&lt;"&amp;BH1)</f>
        <v>0</v>
      </c>
      <c r="BH5" s="193">
        <f>SUMIFS('Expenditure Breakdown'!$G$6:$G$397, 'Expenditure Breakdown'!$H$6:$H$397, "&gt;="&amp;BH1,'Expenditure Breakdown'!$H$6:$H$397, "&lt;"&amp;BI1)</f>
        <v>0</v>
      </c>
      <c r="BI5" s="193">
        <f>SUMIFS('Expenditure Breakdown'!$G$6:$G$397, 'Expenditure Breakdown'!$H$6:$H$397, "&gt;="&amp;BI1,'Expenditure Breakdown'!$H$6:$H$397, "&lt;"&amp;BJ1)</f>
        <v>5494710</v>
      </c>
      <c r="BJ5" s="193">
        <f>SUMIFS('Expenditure Breakdown'!$G$6:$G$397, 'Expenditure Breakdown'!$H$6:$H$397, "&gt;="&amp;BJ1,'Expenditure Breakdown'!$H$6:$H$397, "&lt;"&amp;BK1)</f>
        <v>0</v>
      </c>
      <c r="BK5" s="193">
        <f>SUMIFS('Expenditure Breakdown'!$G$6:$G$397, 'Expenditure Breakdown'!$H$6:$H$397, "&gt;="&amp;BK1,'Expenditure Breakdown'!$H$6:$H$397, "&lt;"&amp;BL1)</f>
        <v>3833368.4</v>
      </c>
      <c r="BL5" s="193">
        <f>SUMIFS('Expenditure Breakdown'!$G$6:$G$397, 'Expenditure Breakdown'!$H$6:$H$397, "&gt;="&amp;BL1,'Expenditure Breakdown'!$H$6:$H$397, "&lt;"&amp;BM1)</f>
        <v>0</v>
      </c>
      <c r="BM5" s="193">
        <f>SUMIFS('Expenditure Breakdown'!$G$6:$G$397, 'Expenditure Breakdown'!$H$6:$H$397, "&gt;="&amp;BM1,'Expenditure Breakdown'!$H$6:$H$397, "&lt;"&amp;BN1)</f>
        <v>0</v>
      </c>
      <c r="BN5" s="193">
        <f>SUMIFS('Expenditure Breakdown'!$G$6:$G$397, 'Expenditure Breakdown'!$H$6:$H$397, "&gt;="&amp;BN1,'Expenditure Breakdown'!$H$6:$H$397, "&lt;"&amp;BO1)</f>
        <v>0</v>
      </c>
      <c r="BO5" s="193">
        <f>SUMIFS('Expenditure Breakdown'!$G$6:$G$397, 'Expenditure Breakdown'!$H$6:$H$397, "&gt;="&amp;BO1,'Expenditure Breakdown'!$H$6:$H$397, "&lt;"&amp;BP1)</f>
        <v>0</v>
      </c>
      <c r="BP5" s="193">
        <f>SUMIFS('Expenditure Breakdown'!$G$6:$G$397, 'Expenditure Breakdown'!$H$6:$H$397, "&gt;="&amp;BP1,'Expenditure Breakdown'!$H$6:$H$397, "&lt;"&amp;BQ1)</f>
        <v>0</v>
      </c>
      <c r="BQ5" s="193">
        <f>SUMIFS('Expenditure Breakdown'!$G$6:$G$397, 'Expenditure Breakdown'!$H$6:$H$397, "&gt;="&amp;BQ1,'Expenditure Breakdown'!$H$6:$H$397, "&lt;"&amp;BR1)</f>
        <v>0</v>
      </c>
      <c r="BR5" s="193">
        <f>SUMIFS('Expenditure Breakdown'!$G$6:$G$397, 'Expenditure Breakdown'!$H$6:$H$397, "&gt;="&amp;BR1,'Expenditure Breakdown'!$H$6:$H$397, "&lt;"&amp;BS1)</f>
        <v>0</v>
      </c>
      <c r="BS5" s="193">
        <f>SUMIFS('Expenditure Breakdown'!$G$6:$G$397, 'Expenditure Breakdown'!$H$6:$H$397, "&gt;="&amp;BS1,'Expenditure Breakdown'!$H$6:$H$397, "&lt;"&amp;BT1)</f>
        <v>0</v>
      </c>
      <c r="BT5" s="193">
        <f>SUMIFS('Expenditure Breakdown'!$G$6:$G$397, 'Expenditure Breakdown'!$H$6:$H$397, "&gt;="&amp;BT1,'Expenditure Breakdown'!$H$6:$H$397, "&lt;"&amp;BU1)</f>
        <v>0</v>
      </c>
      <c r="BU5" s="193">
        <f>SUMIFS('Expenditure Breakdown'!$G$6:$G$397, 'Expenditure Breakdown'!$H$6:$H$397, "&gt;="&amp;BU1,'Expenditure Breakdown'!$H$6:$H$397, "&lt;"&amp;BV1)</f>
        <v>0</v>
      </c>
      <c r="BV5" s="193">
        <f>SUMIFS('Expenditure Breakdown'!$G$6:$G$397, 'Expenditure Breakdown'!$H$6:$H$397, "&gt;="&amp;BV1,'Expenditure Breakdown'!$H$6:$H$397, "&lt;"&amp;BW1)</f>
        <v>0</v>
      </c>
      <c r="BW5" s="193">
        <f>SUMIFS('Expenditure Breakdown'!$G$6:$G$397, 'Expenditure Breakdown'!$H$6:$H$397, "&gt;="&amp;BW1,'Expenditure Breakdown'!$H$6:$H$397, "&lt;"&amp;BX1)</f>
        <v>0</v>
      </c>
      <c r="BX5" s="193">
        <f>SUMIFS('Expenditure Breakdown'!$G$6:$G$397, 'Expenditure Breakdown'!$H$6:$H$397, "&gt;="&amp;BX1,'Expenditure Breakdown'!$H$6:$H$397, "&lt;"&amp;BY1)</f>
        <v>0</v>
      </c>
      <c r="BY5" s="193">
        <f>SUMIFS('Expenditure Breakdown'!$G$6:$G$397, 'Expenditure Breakdown'!$H$6:$H$397, "&gt;="&amp;BY1,'Expenditure Breakdown'!$H$6:$H$397, "&lt;"&amp;BZ1)</f>
        <v>0</v>
      </c>
      <c r="BZ5" s="193">
        <f>SUMIFS('Expenditure Breakdown'!$G$6:$G$397, 'Expenditure Breakdown'!$H$6:$H$397, "&gt;="&amp;BZ1,'Expenditure Breakdown'!$H$6:$H$397, "&lt;"&amp;CA1)</f>
        <v>0</v>
      </c>
      <c r="CA5" s="193">
        <f>SUMIFS('Expenditure Breakdown'!$G$6:$G$397, 'Expenditure Breakdown'!$H$6:$H$397, "&gt;="&amp;CA1,'Expenditure Breakdown'!$H$6:$H$397, "&lt;"&amp;CB1)</f>
        <v>0</v>
      </c>
      <c r="CB5" s="193">
        <f>SUMIFS('Expenditure Breakdown'!$G$6:$G$397, 'Expenditure Breakdown'!$H$6:$H$397, "&gt;="&amp;CB1,'Expenditure Breakdown'!$H$6:$H$397, "&lt;"&amp;CC1)</f>
        <v>0</v>
      </c>
      <c r="CC5" s="193">
        <f>SUMIFS('Expenditure Breakdown'!$G$6:$G$397, 'Expenditure Breakdown'!$H$6:$H$397, "&gt;="&amp;CC1,'Expenditure Breakdown'!$H$6:$H$397, "&lt;"&amp;CD1)</f>
        <v>0</v>
      </c>
      <c r="CD5" s="193">
        <f>SUMIFS('Expenditure Breakdown'!$G$6:$G$397, 'Expenditure Breakdown'!$H$6:$H$397, "&gt;="&amp;CD1,'Expenditure Breakdown'!$H$6:$H$397, "&lt;"&amp;CE1)</f>
        <v>0</v>
      </c>
      <c r="CE5" s="193">
        <f>SUMIFS('Expenditure Breakdown'!$G$6:$G$397, 'Expenditure Breakdown'!$H$6:$H$397, "&gt;="&amp;CE1,'Expenditure Breakdown'!$H$6:$H$397, "&lt;"&amp;CF1)</f>
        <v>0</v>
      </c>
      <c r="CF5" s="193">
        <f>SUMIFS('Expenditure Breakdown'!$G$6:$G$397, 'Expenditure Breakdown'!$H$6:$H$397, "&gt;="&amp;CF1,'Expenditure Breakdown'!$H$6:$H$397, "&lt;"&amp;CG1)</f>
        <v>0</v>
      </c>
      <c r="CG5" s="193">
        <f>SUMIFS('Expenditure Breakdown'!$G$6:$G$397, 'Expenditure Breakdown'!$H$6:$H$397, "&gt;="&amp;CG1,'Expenditure Breakdown'!$H$6:$H$397, "&lt;"&amp;CH1)</f>
        <v>0</v>
      </c>
      <c r="CH5" s="193">
        <f>SUMIFS('Expenditure Breakdown'!$G$6:$G$397, 'Expenditure Breakdown'!$H$6:$H$397, "&gt;="&amp;CH1,'Expenditure Breakdown'!$H$6:$H$397, "&lt;"&amp;CI1)</f>
        <v>0</v>
      </c>
      <c r="CI5" s="193">
        <f>SUMIFS('Expenditure Breakdown'!$G$6:$G$397, 'Expenditure Breakdown'!$H$6:$H$397, "&gt;="&amp;CI1,'Expenditure Breakdown'!$H$6:$H$397, "&lt;"&amp;CJ1)</f>
        <v>0</v>
      </c>
      <c r="CJ5" s="193">
        <f>SUMIFS('Expenditure Breakdown'!$G$6:$G$397, 'Expenditure Breakdown'!$H$6:$H$397, "&gt;="&amp;CJ1,'Expenditure Breakdown'!$H$6:$H$397, "&lt;"&amp;CK1)</f>
        <v>0</v>
      </c>
      <c r="CK5" s="193">
        <f>SUMIFS('Expenditure Breakdown'!$G$6:$G$397, 'Expenditure Breakdown'!$H$6:$H$397, "&gt;="&amp;CK1,'Expenditure Breakdown'!$H$6:$H$397, "&lt;"&amp;CL1)</f>
        <v>0</v>
      </c>
      <c r="CL5" s="193">
        <f>SUMIFS('Expenditure Breakdown'!$G$6:$G$397, 'Expenditure Breakdown'!$H$6:$H$397, "&gt;="&amp;CL1,'Expenditure Breakdown'!$H$6:$H$397, "&lt;"&amp;CM1)</f>
        <v>0</v>
      </c>
      <c r="CM5" s="193">
        <f>SUMIFS('Expenditure Breakdown'!$G$6:$G$397, 'Expenditure Breakdown'!$H$6:$H$397, "&gt;="&amp;CM1,'Expenditure Breakdown'!$H$6:$H$397, "&lt;"&amp;CN1)</f>
        <v>0</v>
      </c>
      <c r="CN5" s="193">
        <f>SUMIFS('Expenditure Breakdown'!$G$6:$G$397, 'Expenditure Breakdown'!$H$6:$H$397, "&gt;="&amp;CN1,'Expenditure Breakdown'!$H$6:$H$397, "&lt;"&amp;CO1)</f>
        <v>0</v>
      </c>
      <c r="CO5" s="193">
        <f>SUMIFS('Expenditure Breakdown'!$G$6:$G$397, 'Expenditure Breakdown'!$H$6:$H$397, "&gt;="&amp;CO1,'Expenditure Breakdown'!$H$6:$H$397, "&lt;"&amp;CP1)</f>
        <v>0</v>
      </c>
      <c r="CP5" s="193">
        <f>SUMIFS('Expenditure Breakdown'!$G$6:$G$397, 'Expenditure Breakdown'!$H$6:$H$397, "&gt;="&amp;CP1,'Expenditure Breakdown'!$H$6:$H$397, "&lt;"&amp;CQ1)</f>
        <v>0</v>
      </c>
      <c r="CQ5" s="193">
        <f>SUMIFS('Expenditure Breakdown'!$G$6:$G$397, 'Expenditure Breakdown'!$H$6:$H$397, "&gt;="&amp;CQ1,'Expenditure Breakdown'!$H$6:$H$397, "&lt;"&amp;CR1)</f>
        <v>0</v>
      </c>
      <c r="CR5" s="193">
        <f>SUMIFS('Expenditure Breakdown'!$G$6:$G$397, 'Expenditure Breakdown'!$H$6:$H$397, "&gt;="&amp;CR1,'Expenditure Breakdown'!$H$6:$H$397, "&lt;"&amp;CS1)</f>
        <v>0</v>
      </c>
      <c r="CS5" s="193">
        <f>SUMIFS('Expenditure Breakdown'!$G$6:$G$397, 'Expenditure Breakdown'!$H$6:$H$397, "&gt;="&amp;CS1,'Expenditure Breakdown'!$H$6:$H$397, "&lt;"&amp;CT1)</f>
        <v>0</v>
      </c>
      <c r="CT5" s="193">
        <f>SUMIFS('Expenditure Breakdown'!$G$6:$G$397, 'Expenditure Breakdown'!$H$6:$H$397, "&gt;="&amp;CT1,'Expenditure Breakdown'!$H$6:$H$397, "&lt;"&amp;CU1)</f>
        <v>0</v>
      </c>
      <c r="CU5" s="193">
        <f>SUMIFS('Expenditure Breakdown'!$G$6:$G$397, 'Expenditure Breakdown'!$H$6:$H$397, "&gt;="&amp;CU1,'Expenditure Breakdown'!$H$6:$H$397, "&lt;"&amp;CV1)</f>
        <v>0</v>
      </c>
      <c r="CV5" s="193">
        <f>SUMIFS('Expenditure Breakdown'!$G$6:$G$397, 'Expenditure Breakdown'!$H$6:$H$397, "&gt;="&amp;CV1,'Expenditure Breakdown'!$H$6:$H$397, "&lt;"&amp;CW1)</f>
        <v>0</v>
      </c>
      <c r="CW5" s="193">
        <f>SUMIFS('Expenditure Breakdown'!$G$6:$G$397, 'Expenditure Breakdown'!$H$6:$H$397, "&gt;="&amp;CW1,'Expenditure Breakdown'!$H$6:$H$397, "&lt;"&amp;CX1)</f>
        <v>0</v>
      </c>
      <c r="CX5" s="193">
        <f>SUMIFS('Expenditure Breakdown'!$G$6:$G$397, 'Expenditure Breakdown'!$H$6:$H$397, "&gt;="&amp;CX1,'Expenditure Breakdown'!$H$6:$H$397, "&lt;"&amp;CY1)</f>
        <v>0</v>
      </c>
      <c r="CY5" s="193">
        <f>SUMIFS('Expenditure Breakdown'!$G$6:$G$397, 'Expenditure Breakdown'!$H$6:$H$397, "&gt;="&amp;CY1,'Expenditure Breakdown'!$H$6:$H$397, "&lt;"&amp;CZ1)</f>
        <v>0</v>
      </c>
      <c r="CZ5" s="193">
        <f>SUMIFS('Expenditure Breakdown'!$G$6:$G$397, 'Expenditure Breakdown'!$H$6:$H$397, "&gt;="&amp;CZ1,'Expenditure Breakdown'!$H$6:$H$397, "&lt;"&amp;DA1)</f>
        <v>0</v>
      </c>
      <c r="DA5" s="193">
        <f>SUMIFS('Expenditure Breakdown'!$G$6:$G$397, 'Expenditure Breakdown'!$H$6:$H$397, "&gt;="&amp;DA1,'Expenditure Breakdown'!$H$6:$H$397, "&lt;"&amp;DB1)</f>
        <v>0</v>
      </c>
      <c r="DB5" s="193">
        <f>SUMIFS('Expenditure Breakdown'!$G$6:$G$397, 'Expenditure Breakdown'!$H$6:$H$397, "&gt;="&amp;DB1,'Expenditure Breakdown'!$H$6:$H$397, "&lt;"&amp;DC1)</f>
        <v>0</v>
      </c>
      <c r="DC5" s="193">
        <f>SUMIFS('Expenditure Breakdown'!$G$6:$G$397, 'Expenditure Breakdown'!$H$6:$H$397, "&gt;="&amp;DC1,'Expenditure Breakdown'!$H$6:$H$397, "&lt;"&amp;DD1)</f>
        <v>0</v>
      </c>
      <c r="DD5" s="193">
        <f>SUMIFS('Expenditure Breakdown'!$G$6:$G$397, 'Expenditure Breakdown'!$H$6:$H$397, "&gt;="&amp;DD1,'Expenditure Breakdown'!$H$6:$H$397, "&lt;"&amp;FE1)</f>
        <v>0</v>
      </c>
      <c r="DE5" s="193">
        <f>SUMIFS('Expenditure Breakdown'!$G$6:$G$397, 'Expenditure Breakdown'!$H$6:$H$397, "&gt;="&amp;DE1,'Expenditure Breakdown'!$H$6:$H$397, "&lt;"&amp;FF1)</f>
        <v>0</v>
      </c>
      <c r="DF5" s="193">
        <f>SUMIFS('Expenditure Breakdown'!$G$6:$G$397, 'Expenditure Breakdown'!$H$6:$H$397, "&gt;="&amp;DF1,'Expenditure Breakdown'!$H$6:$H$397, "&lt;"&amp;FG1)</f>
        <v>0</v>
      </c>
      <c r="DG5" s="193">
        <f>SUMIFS('Expenditure Breakdown'!$G$6:$G$397, 'Expenditure Breakdown'!$H$6:$H$397, "&gt;="&amp;DG1,'Expenditure Breakdown'!$H$6:$H$397, "&lt;"&amp;FH1)</f>
        <v>0</v>
      </c>
      <c r="DH5" s="193">
        <f>SUMIFS('Expenditure Breakdown'!$G$6:$G$397, 'Expenditure Breakdown'!$H$6:$H$397, "&gt;="&amp;DH1,'Expenditure Breakdown'!$H$6:$H$397, "&lt;"&amp;FI1)</f>
        <v>0</v>
      </c>
      <c r="DI5" s="193">
        <f>SUMIFS('Expenditure Breakdown'!$G$6:$G$397, 'Expenditure Breakdown'!$H$6:$H$397, "&gt;="&amp;DI1,'Expenditure Breakdown'!$H$6:$H$397, "&lt;"&amp;FJ1)</f>
        <v>0</v>
      </c>
      <c r="DJ5" s="193">
        <f>SUMIFS('Expenditure Breakdown'!$G$6:$G$397, 'Expenditure Breakdown'!$H$6:$H$397, "&gt;="&amp;DJ1,'Expenditure Breakdown'!$H$6:$H$397, "&lt;"&amp;FK1)</f>
        <v>0</v>
      </c>
      <c r="DK5" s="193">
        <f>SUMIFS('Expenditure Breakdown'!$G$6:$G$397, 'Expenditure Breakdown'!$H$6:$H$397, "&gt;="&amp;DK1,'Expenditure Breakdown'!$H$6:$H$397, "&lt;"&amp;FL1)</f>
        <v>0</v>
      </c>
      <c r="DL5" s="193">
        <f>SUMIFS('Expenditure Breakdown'!$G$6:$G$397, 'Expenditure Breakdown'!$H$6:$H$397, "&gt;="&amp;DL1,'Expenditure Breakdown'!$H$6:$H$397, "&lt;"&amp;FM1)</f>
        <v>0</v>
      </c>
      <c r="DM5" s="193">
        <f>SUMIFS('Expenditure Breakdown'!$G$6:$G$397, 'Expenditure Breakdown'!$H$6:$H$397, "&gt;="&amp;DM1,'Expenditure Breakdown'!$H$6:$H$397, "&lt;"&amp;FN1)</f>
        <v>0</v>
      </c>
      <c r="DN5" s="193">
        <f>SUMIFS('Expenditure Breakdown'!$G$6:$G$397, 'Expenditure Breakdown'!$H$6:$H$397, "&gt;="&amp;DN1,'Expenditure Breakdown'!$H$6:$H$397, "&lt;"&amp;FO1)</f>
        <v>0</v>
      </c>
      <c r="DO5" s="193">
        <f>SUMIFS('Expenditure Breakdown'!$G$6:$G$397, 'Expenditure Breakdown'!$H$6:$H$397, "&gt;="&amp;DO1,'Expenditure Breakdown'!$H$6:$H$397, "&lt;"&amp;FP1)</f>
        <v>0</v>
      </c>
      <c r="DP5" s="193">
        <f>SUMIFS('Expenditure Breakdown'!$G$6:$G$397, 'Expenditure Breakdown'!$H$6:$H$397, "&gt;="&amp;DP1,'Expenditure Breakdown'!$H$6:$H$397, "&lt;"&amp;FQ1)</f>
        <v>0</v>
      </c>
      <c r="DQ5" s="193">
        <f>SUMIFS('Expenditure Breakdown'!$G$6:$G$397, 'Expenditure Breakdown'!$H$6:$H$397, "&gt;="&amp;DQ1,'Expenditure Breakdown'!$H$6:$H$397, "&lt;"&amp;FR1)</f>
        <v>0</v>
      </c>
      <c r="DR5" s="193">
        <f>SUMIFS('Expenditure Breakdown'!$G$6:$G$397, 'Expenditure Breakdown'!$H$6:$H$397, "&gt;="&amp;DR1,'Expenditure Breakdown'!$H$6:$H$397, "&lt;"&amp;FS1)</f>
        <v>0</v>
      </c>
      <c r="DS5" s="193">
        <f>SUMIFS('Expenditure Breakdown'!$G$6:$G$397, 'Expenditure Breakdown'!$H$6:$H$397, "&gt;="&amp;DS1,'Expenditure Breakdown'!$H$6:$H$397, "&lt;"&amp;FT1)</f>
        <v>0</v>
      </c>
      <c r="DT5" s="193">
        <f>SUMIFS('Expenditure Breakdown'!$G$6:$G$397, 'Expenditure Breakdown'!$H$6:$H$397, "&gt;="&amp;DT1,'Expenditure Breakdown'!$H$6:$H$397, "&lt;"&amp;FU1)</f>
        <v>0</v>
      </c>
      <c r="DU5" s="193">
        <f>SUMIFS('Expenditure Breakdown'!$G$6:$G$397, 'Expenditure Breakdown'!$H$6:$H$397, "&gt;="&amp;DU1,'Expenditure Breakdown'!$H$6:$H$397, "&lt;"&amp;FV1)</f>
        <v>0</v>
      </c>
      <c r="DV5" s="193">
        <f>SUMIFS('Expenditure Breakdown'!$G$6:$G$397, 'Expenditure Breakdown'!$H$6:$H$397, "&gt;="&amp;DV1,'Expenditure Breakdown'!$H$6:$H$397, "&lt;"&amp;FW1)</f>
        <v>0</v>
      </c>
      <c r="DW5" s="193">
        <f>SUMIFS('Expenditure Breakdown'!$G$6:$G$397, 'Expenditure Breakdown'!$H$6:$H$397, "&gt;="&amp;DW1,'Expenditure Breakdown'!$H$6:$H$397, "&lt;"&amp;FX1)</f>
        <v>0</v>
      </c>
      <c r="DX5" s="193">
        <f>SUMIFS('Expenditure Breakdown'!$G$6:$G$397, 'Expenditure Breakdown'!$H$6:$H$397, "&gt;="&amp;DX1,'Expenditure Breakdown'!$H$6:$H$397, "&lt;"&amp;FY1)</f>
        <v>0</v>
      </c>
      <c r="DY5" s="193">
        <f>SUMIFS('Expenditure Breakdown'!$G$6:$G$397, 'Expenditure Breakdown'!$H$6:$H$397, "&gt;="&amp;DY1,'Expenditure Breakdown'!$H$6:$H$397, "&lt;"&amp;FZ1)</f>
        <v>0</v>
      </c>
      <c r="DZ5" s="193">
        <f>SUMIFS('Expenditure Breakdown'!$G$6:$G$397, 'Expenditure Breakdown'!$H$6:$H$397, "&gt;="&amp;DZ1,'Expenditure Breakdown'!$H$6:$H$397, "&lt;"&amp;GA1)</f>
        <v>0</v>
      </c>
      <c r="EA5" s="193">
        <f>SUMIFS('Expenditure Breakdown'!$G$6:$G$397, 'Expenditure Breakdown'!$H$6:$H$397, "&gt;="&amp;EA1,'Expenditure Breakdown'!$H$6:$H$397, "&lt;"&amp;GB1)</f>
        <v>0</v>
      </c>
      <c r="EB5" s="193">
        <f>SUMIFS('Expenditure Breakdown'!$G$6:$G$397, 'Expenditure Breakdown'!$H$6:$H$397, "&gt;="&amp;EB1,'Expenditure Breakdown'!$H$6:$H$397, "&lt;"&amp;GC1)</f>
        <v>0</v>
      </c>
      <c r="EC5" s="193">
        <f>SUMIFS('Expenditure Breakdown'!$G$6:$G$397, 'Expenditure Breakdown'!$H$6:$H$397, "&gt;="&amp;EC1,'Expenditure Breakdown'!$H$6:$H$397, "&lt;"&amp;GD1)</f>
        <v>0</v>
      </c>
      <c r="ED5" s="193">
        <f>SUMIFS('Expenditure Breakdown'!$G$6:$G$397, 'Expenditure Breakdown'!$H$6:$H$397, "&gt;="&amp;ED1,'Expenditure Breakdown'!$H$6:$H$397, "&lt;"&amp;GE1)</f>
        <v>0</v>
      </c>
      <c r="EE5" s="193">
        <f>SUMIFS('Expenditure Breakdown'!$G$6:$G$397, 'Expenditure Breakdown'!$H$6:$H$397, "&gt;="&amp;EE1,'Expenditure Breakdown'!$H$6:$H$397, "&lt;"&amp;GF1)</f>
        <v>0</v>
      </c>
      <c r="EF5" s="193">
        <f>SUMIFS('Expenditure Breakdown'!$G$6:$G$397, 'Expenditure Breakdown'!$H$6:$H$397, "&gt;="&amp;EF1,'Expenditure Breakdown'!$H$6:$H$397, "&lt;"&amp;GG1)</f>
        <v>0</v>
      </c>
      <c r="EG5" s="193">
        <f>SUMIFS('Expenditure Breakdown'!$G$6:$G$397, 'Expenditure Breakdown'!$H$6:$H$397, "&gt;="&amp;EG1,'Expenditure Breakdown'!$H$6:$H$397, "&lt;"&amp;GH1)</f>
        <v>0</v>
      </c>
      <c r="EH5" s="193">
        <f>SUMIFS('Expenditure Breakdown'!$G$6:$G$397, 'Expenditure Breakdown'!$H$6:$H$397, "&gt;="&amp;EH1,'Expenditure Breakdown'!$H$6:$H$397, "&lt;"&amp;GI1)</f>
        <v>0</v>
      </c>
      <c r="EI5" s="193">
        <f>SUMIFS('Expenditure Breakdown'!$G$6:$G$397, 'Expenditure Breakdown'!$H$6:$H$397, "&gt;="&amp;EI1,'Expenditure Breakdown'!$H$6:$H$397, "&lt;"&amp;GJ1)</f>
        <v>0</v>
      </c>
      <c r="EJ5" s="193">
        <f>SUMIFS('Expenditure Breakdown'!$G$6:$G$397, 'Expenditure Breakdown'!$H$6:$H$397, "&gt;="&amp;EJ1,'Expenditure Breakdown'!$H$6:$H$397, "&lt;"&amp;GK1)</f>
        <v>0</v>
      </c>
      <c r="EK5" s="193">
        <f>SUMIFS('Expenditure Breakdown'!$G$6:$G$397, 'Expenditure Breakdown'!$H$6:$H$397, "&gt;="&amp;EK1,'Expenditure Breakdown'!$H$6:$H$397, "&lt;"&amp;GL1)</f>
        <v>0</v>
      </c>
      <c r="EL5" s="193">
        <f>SUMIFS('Expenditure Breakdown'!$G$6:$G$397, 'Expenditure Breakdown'!$H$6:$H$397, "&gt;="&amp;EL1,'Expenditure Breakdown'!$H$6:$H$397, "&lt;"&amp;GM1)</f>
        <v>0</v>
      </c>
      <c r="EM5" s="193">
        <f>SUMIFS('Expenditure Breakdown'!$G$6:$G$397, 'Expenditure Breakdown'!$H$6:$H$397, "&gt;="&amp;EM1,'Expenditure Breakdown'!$H$6:$H$397, "&lt;"&amp;GN1)</f>
        <v>0</v>
      </c>
      <c r="EN5" s="193">
        <f>SUMIFS('Expenditure Breakdown'!$G$6:$G$397, 'Expenditure Breakdown'!$H$6:$H$397, "&gt;="&amp;EN1,'Expenditure Breakdown'!$H$6:$H$397, "&lt;"&amp;GO1)</f>
        <v>0</v>
      </c>
      <c r="EO5" s="193">
        <f>SUMIFS('Expenditure Breakdown'!$G$6:$G$397, 'Expenditure Breakdown'!$H$6:$H$397, "&gt;="&amp;EO1,'Expenditure Breakdown'!$H$6:$H$397, "&lt;"&amp;GP1)</f>
        <v>0</v>
      </c>
      <c r="EP5" s="193">
        <f>SUMIFS('Expenditure Breakdown'!$G$6:$G$397, 'Expenditure Breakdown'!$H$6:$H$397, "&gt;="&amp;EP1,'Expenditure Breakdown'!$H$6:$H$397, "&lt;"&amp;GQ1)</f>
        <v>0</v>
      </c>
      <c r="EQ5" s="193">
        <f>SUMIFS('Expenditure Breakdown'!$G$6:$G$397, 'Expenditure Breakdown'!$H$6:$H$397, "&gt;="&amp;EQ1,'Expenditure Breakdown'!$H$6:$H$397, "&lt;"&amp;GR1)</f>
        <v>0</v>
      </c>
      <c r="ER5" s="193">
        <f>SUMIFS('Expenditure Breakdown'!$G$6:$G$397, 'Expenditure Breakdown'!$H$6:$H$397, "&gt;="&amp;ER1,'Expenditure Breakdown'!$H$6:$H$397, "&lt;"&amp;GS1)</f>
        <v>0</v>
      </c>
      <c r="ES5" s="193">
        <f>SUMIFS('Expenditure Breakdown'!$G$6:$G$397, 'Expenditure Breakdown'!$H$6:$H$397, "&gt;="&amp;ES1,'Expenditure Breakdown'!$H$6:$H$397, "&lt;"&amp;GT1)</f>
        <v>0</v>
      </c>
      <c r="ET5" s="193">
        <f>SUMIFS('Expenditure Breakdown'!$G$6:$G$397, 'Expenditure Breakdown'!$H$6:$H$397, "&gt;="&amp;ET1,'Expenditure Breakdown'!$H$6:$H$397, "&lt;"&amp;GU1)</f>
        <v>0</v>
      </c>
      <c r="EU5" s="193">
        <f>SUMIFS('Expenditure Breakdown'!$G$6:$G$397, 'Expenditure Breakdown'!$H$6:$H$397, "&gt;="&amp;EU1,'Expenditure Breakdown'!$H$6:$H$397, "&lt;"&amp;GV1)</f>
        <v>0</v>
      </c>
      <c r="EV5" s="193">
        <f>SUMIFS('Expenditure Breakdown'!$G$6:$G$397, 'Expenditure Breakdown'!$H$6:$H$397, "&gt;="&amp;EV1,'Expenditure Breakdown'!$H$6:$H$397, "&lt;"&amp;GW1)</f>
        <v>0</v>
      </c>
      <c r="EW5" s="193">
        <f>SUMIFS('Expenditure Breakdown'!$G$6:$G$397, 'Expenditure Breakdown'!$H$6:$H$397, "&gt;="&amp;EW1,'Expenditure Breakdown'!$H$6:$H$397, "&lt;"&amp;GX1)</f>
        <v>0</v>
      </c>
      <c r="EX5" s="193">
        <f>SUMIFS('Expenditure Breakdown'!$G$6:$G$397, 'Expenditure Breakdown'!$H$6:$H$397, "&gt;="&amp;EX1,'Expenditure Breakdown'!$H$6:$H$397, "&lt;"&amp;GY1)</f>
        <v>0</v>
      </c>
      <c r="EY5" s="193">
        <f>SUMIFS('Expenditure Breakdown'!$G$6:$G$397, 'Expenditure Breakdown'!$H$6:$H$397, "&gt;="&amp;EY1,'Expenditure Breakdown'!$H$6:$H$397, "&lt;"&amp;GZ1)</f>
        <v>0</v>
      </c>
      <c r="EZ5" s="193">
        <f>SUMIFS('Expenditure Breakdown'!$G$6:$G$397, 'Expenditure Breakdown'!$H$6:$H$397, "&gt;="&amp;EZ1,'Expenditure Breakdown'!$H$6:$H$397, "&lt;"&amp;HA1)</f>
        <v>0</v>
      </c>
      <c r="FA5" s="193">
        <f>SUMIFS('Expenditure Breakdown'!$G$6:$G$397, 'Expenditure Breakdown'!$H$6:$H$397, "&gt;="&amp;FA1,'Expenditure Breakdown'!$H$6:$H$397, "&lt;"&amp;HB1)</f>
        <v>0</v>
      </c>
      <c r="FB5" s="193">
        <f>SUMIFS('Expenditure Breakdown'!$G$6:$G$397, 'Expenditure Breakdown'!$H$6:$H$397, "&gt;="&amp;FB1,'Expenditure Breakdown'!$H$6:$H$397, "&lt;"&amp;HC1)</f>
        <v>0</v>
      </c>
      <c r="FC5" s="193">
        <f>SUMIFS('Expenditure Breakdown'!$G$6:$G$397, 'Expenditure Breakdown'!$H$6:$H$397, "&gt;="&amp;FC1,'Expenditure Breakdown'!$H$6:$H$397, "&lt;"&amp;HD1)</f>
        <v>0</v>
      </c>
      <c r="FD5" s="193">
        <f>SUMIFS('Expenditure Breakdown'!$G$6:$G$397, 'Expenditure Breakdown'!$H$6:$H$397, "&gt;="&amp;FD1,'Expenditure Breakdown'!$H$6:$H$397, "&lt;"&amp;HE1)</f>
        <v>0</v>
      </c>
      <c r="FE5" s="183"/>
      <c r="FF5" s="194"/>
      <c r="FG5" s="194"/>
    </row>
    <row r="6" spans="1:638" s="195" customFormat="1" ht="15" customHeight="1">
      <c r="A6" s="1155"/>
      <c r="B6" s="191" t="s">
        <v>1289</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155"/>
      <c r="B7" s="196" t="s">
        <v>1290</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154" t="s">
        <v>888</v>
      </c>
      <c r="B8" s="184"/>
      <c r="C8" s="185" t="s">
        <v>952</v>
      </c>
      <c r="D8" s="185" t="s">
        <v>952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155"/>
      <c r="B9" s="201" t="s">
        <v>1291</v>
      </c>
      <c r="C9" s="202">
        <f>'Revenue Tracking'!F4</f>
        <v>151630611.96758789</v>
      </c>
      <c r="D9" s="202">
        <f>SUM(F9:FD9)</f>
        <v>151754328.18461356</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7272037.4318445511</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155"/>
      <c r="B10" s="201" t="s">
        <v>1292</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151754328.18461356</v>
      </c>
      <c r="EV10" s="203">
        <f t="shared" ref="EV10" si="221">EU10+EV9</f>
        <v>151754328.18461356</v>
      </c>
      <c r="EW10" s="203">
        <f t="shared" ref="EW10" si="222">EV10+EW9</f>
        <v>151754328.18461356</v>
      </c>
      <c r="EX10" s="203">
        <f t="shared" ref="EX10" si="223">EW10+EX9</f>
        <v>151754328.18461356</v>
      </c>
      <c r="EY10" s="203">
        <f t="shared" ref="EY10" si="224">EX10+EY9</f>
        <v>151754328.18461356</v>
      </c>
      <c r="EZ10" s="203">
        <f t="shared" ref="EZ10" si="225">EY10+EZ9</f>
        <v>151754328.18461356</v>
      </c>
      <c r="FA10" s="203">
        <f t="shared" ref="FA10" si="226">EZ10+FA9</f>
        <v>151754328.18461356</v>
      </c>
      <c r="FB10" s="203">
        <f t="shared" ref="FB10" si="227">FA10+FB9</f>
        <v>151754328.18461356</v>
      </c>
      <c r="FC10" s="203">
        <f t="shared" ref="FC10" si="228">FB10+FC9</f>
        <v>151754328.18461356</v>
      </c>
      <c r="FD10" s="203">
        <f t="shared" ref="FD10" si="229">FC10+FD9</f>
        <v>151754328.18461356</v>
      </c>
    </row>
    <row r="11" spans="1:638" s="195" customFormat="1" ht="15" customHeight="1">
      <c r="A11" s="1155"/>
      <c r="B11" s="204" t="s">
        <v>1293</v>
      </c>
      <c r="C11" s="205">
        <f>'Revenue Tracking'!F5</f>
        <v>145440748.63689101</v>
      </c>
      <c r="D11" s="205">
        <f>SUM(F11:FD11)</f>
        <v>145440748.63689104</v>
      </c>
      <c r="E11" s="189"/>
      <c r="F11" s="206">
        <f>SUMIFS('Expenditure Breakdown'!$Q$6:$Q$397, 'Expenditure Breakdown'!$W$6:$W$397, "&gt;="&amp;F1,'Expenditure Breakdown'!$W$6:$W$397, "&lt;"&amp;G1)</f>
        <v>0</v>
      </c>
      <c r="G11" s="206">
        <f>SUMIFS('Expenditure Breakdown'!$Q$6:$Q$397, 'Expenditure Breakdown'!$W$6:$W$397, "&gt;="&amp;G1,'Expenditure Breakdown'!$W$6:$W$397, "&lt;"&amp;H1)</f>
        <v>0</v>
      </c>
      <c r="H11" s="206">
        <f>SUMIFS('Expenditure Breakdown'!$Q$6:$Q$397, 'Expenditure Breakdown'!$W$6:$W$397, "&gt;="&amp;H1,'Expenditure Breakdown'!$W$6:$W$397, "&lt;"&amp;I1)</f>
        <v>0</v>
      </c>
      <c r="I11" s="206">
        <f>SUMIFS('Expenditure Breakdown'!$Q$6:$Q$397, 'Expenditure Breakdown'!$W$6:$W$397, "&gt;="&amp;I1,'Expenditure Breakdown'!$W$6:$W$397, "&lt;"&amp;J1)</f>
        <v>0</v>
      </c>
      <c r="J11" s="206">
        <f>SUMIFS('Expenditure Breakdown'!$Q$6:$Q$397, 'Expenditure Breakdown'!$W$6:$W$397, "&gt;="&amp;J1,'Expenditure Breakdown'!$W$6:$W$397, "&lt;"&amp;K1)</f>
        <v>0</v>
      </c>
      <c r="K11" s="206">
        <f>SUMIFS('Expenditure Breakdown'!$Q$6:$Q$397, 'Expenditure Breakdown'!$W$6:$W$397, "&gt;="&amp;K1,'Expenditure Breakdown'!$W$6:$W$397, "&lt;"&amp;L1)</f>
        <v>0</v>
      </c>
      <c r="L11" s="206">
        <f>SUMIFS('Expenditure Breakdown'!$Q$6:$Q$397, 'Expenditure Breakdown'!$W$6:$W$397, "&gt;="&amp;L1,'Expenditure Breakdown'!$W$6:$W$397, "&lt;"&amp;M1)</f>
        <v>0</v>
      </c>
      <c r="M11" s="206">
        <f>SUMIFS('Expenditure Breakdown'!$Q$6:$Q$397, 'Expenditure Breakdown'!$W$6:$W$397, "&gt;="&amp;M1,'Expenditure Breakdown'!$W$6:$W$397, "&lt;"&amp;N1)</f>
        <v>0</v>
      </c>
      <c r="N11" s="206">
        <f>SUMIFS('Expenditure Breakdown'!$Q$6:$Q$397, 'Expenditure Breakdown'!$W$6:$W$397, "&gt;="&amp;N1,'Expenditure Breakdown'!$W$6:$W$397, "&lt;"&amp;O1)</f>
        <v>3899999.9999950002</v>
      </c>
      <c r="O11" s="206">
        <f>SUMIFS('Expenditure Breakdown'!$Q$6:$Q$397, 'Expenditure Breakdown'!$W$6:$W$397, "&gt;="&amp;O1,'Expenditure Breakdown'!$W$6:$W$397, "&lt;"&amp;P1)</f>
        <v>0</v>
      </c>
      <c r="P11" s="206">
        <f>SUMIFS('Expenditure Breakdown'!$Q$6:$Q$397, 'Expenditure Breakdown'!$W$6:$W$397, "&gt;="&amp;P1,'Expenditure Breakdown'!$W$6:$W$397, "&lt;"&amp;Q1)</f>
        <v>0</v>
      </c>
      <c r="Q11" s="206">
        <f>SUMIFS('Expenditure Breakdown'!$Q$6:$Q$397, 'Expenditure Breakdown'!$W$6:$W$397, "&gt;="&amp;Q1,'Expenditure Breakdown'!$W$6:$W$397, "&lt;"&amp;R1)</f>
        <v>0</v>
      </c>
      <c r="R11" s="206">
        <f>SUMIFS('Expenditure Breakdown'!$Q$6:$Q$397, 'Expenditure Breakdown'!$W$6:$W$397, "&gt;="&amp;R1,'Expenditure Breakdown'!$W$6:$W$397, "&lt;"&amp;S1)</f>
        <v>0</v>
      </c>
      <c r="S11" s="206">
        <f>SUMIFS('Expenditure Breakdown'!$Q$6:$Q$397, 'Expenditure Breakdown'!$W$6:$W$397, "&gt;="&amp;S1,'Expenditure Breakdown'!$W$6:$W$397, "&lt;"&amp;T1)</f>
        <v>0</v>
      </c>
      <c r="T11" s="206">
        <f>SUMIFS('Expenditure Breakdown'!$Q$6:$Q$397, 'Expenditure Breakdown'!$W$6:$W$397, "&gt;="&amp;T1,'Expenditure Breakdown'!$W$6:$W$397, "&lt;"&amp;U1)</f>
        <v>0</v>
      </c>
      <c r="U11" s="206">
        <f>SUMIFS('Expenditure Breakdown'!$Q$6:$Q$397, 'Expenditure Breakdown'!$W$6:$W$397, "&gt;="&amp;U1,'Expenditure Breakdown'!$W$6:$W$397, "&lt;"&amp;V1)</f>
        <v>18030</v>
      </c>
      <c r="V11" s="206">
        <f>SUMIFS('Expenditure Breakdown'!$Q$6:$Q$397, 'Expenditure Breakdown'!$W$6:$W$397, "&gt;="&amp;V1,'Expenditure Breakdown'!$W$6:$W$397, "&lt;"&amp;W1)</f>
        <v>0</v>
      </c>
      <c r="W11" s="206">
        <f>SUMIFS('Expenditure Breakdown'!$Q$6:$Q$397, 'Expenditure Breakdown'!$W$6:$W$397, "&gt;="&amp;W1,'Expenditure Breakdown'!$W$6:$W$397, "&lt;"&amp;X1)</f>
        <v>0</v>
      </c>
      <c r="X11" s="206">
        <f>SUMIFS('Expenditure Breakdown'!$Q$6:$Q$397, 'Expenditure Breakdown'!$W$6:$W$397, "&gt;="&amp;X1,'Expenditure Breakdown'!$W$6:$W$397, "&lt;"&amp;Y1)</f>
        <v>0</v>
      </c>
      <c r="Y11" s="206">
        <f>SUMIFS('Expenditure Breakdown'!$Q$6:$Q$397, 'Expenditure Breakdown'!$W$6:$W$397, "&gt;="&amp;Y1,'Expenditure Breakdown'!$W$6:$W$397, "&lt;"&amp;Z1)</f>
        <v>0</v>
      </c>
      <c r="Z11" s="206">
        <f>SUMIFS('Expenditure Breakdown'!$Q$6:$Q$397, 'Expenditure Breakdown'!$W$6:$W$397, "&gt;="&amp;Z1,'Expenditure Breakdown'!$W$6:$W$397, "&lt;"&amp;AA1)</f>
        <v>0</v>
      </c>
      <c r="AA11" s="206">
        <f>SUMIFS('Expenditure Breakdown'!$Q$6:$Q$397, 'Expenditure Breakdown'!$W$6:$W$397, "&gt;="&amp;AA1,'Expenditure Breakdown'!$W$6:$W$397, "&lt;"&amp;AB1)</f>
        <v>1500000</v>
      </c>
      <c r="AB11" s="206">
        <f>SUMIFS('Expenditure Breakdown'!$Q$6:$Q$397, 'Expenditure Breakdown'!$W$6:$W$397, "&gt;="&amp;AB1,'Expenditure Breakdown'!$W$6:$W$397, "&lt;"&amp;AC1)</f>
        <v>0</v>
      </c>
      <c r="AC11" s="206">
        <f>SUMIFS('Expenditure Breakdown'!$Q$6:$Q$397, 'Expenditure Breakdown'!$W$6:$W$397, "&gt;="&amp;AC1,'Expenditure Breakdown'!$W$6:$W$397, "&lt;"&amp;AD1)</f>
        <v>0</v>
      </c>
      <c r="AD11" s="206">
        <f>SUMIFS('Expenditure Breakdown'!$Q$6:$Q$397, 'Expenditure Breakdown'!$W$6:$W$397, "&gt;="&amp;AD1,'Expenditure Breakdown'!$W$6:$W$397, "&lt;"&amp;AE1)</f>
        <v>0</v>
      </c>
      <c r="AE11" s="206">
        <f>SUMIFS('Expenditure Breakdown'!$Q$6:$Q$397, 'Expenditure Breakdown'!$W$6:$W$397, "&gt;="&amp;AE1,'Expenditure Breakdown'!$W$6:$W$397, "&lt;"&amp;AF1)</f>
        <v>0</v>
      </c>
      <c r="AF11" s="206">
        <f>SUMIFS('Expenditure Breakdown'!$Q$6:$Q$397, 'Expenditure Breakdown'!$W$6:$W$397, "&gt;="&amp;AF1,'Expenditure Breakdown'!$W$6:$W$397, "&lt;"&amp;AG1)</f>
        <v>0</v>
      </c>
      <c r="AG11" s="206">
        <f>SUMIFS('Expenditure Breakdown'!$Q$6:$Q$397, 'Expenditure Breakdown'!$W$6:$W$397, "&gt;="&amp;AG1,'Expenditure Breakdown'!$W$6:$W$397, "&lt;"&amp;AH1)</f>
        <v>0</v>
      </c>
      <c r="AH11" s="206">
        <f>SUMIFS('Expenditure Breakdown'!$Q$6:$Q$397, 'Expenditure Breakdown'!$W$6:$W$397, "&gt;="&amp;AH1,'Expenditure Breakdown'!$W$6:$W$397, "&lt;"&amp;AI1)</f>
        <v>0</v>
      </c>
      <c r="AI11" s="206">
        <f>SUMIFS('Expenditure Breakdown'!$Q$6:$Q$397, 'Expenditure Breakdown'!$W$6:$W$397, "&gt;="&amp;AI1,'Expenditure Breakdown'!$W$6:$W$397, "&lt;"&amp;AJ1)</f>
        <v>0</v>
      </c>
      <c r="AJ11" s="206">
        <f>SUMIFS('Expenditure Breakdown'!$Q$6:$Q$397, 'Expenditure Breakdown'!$W$6:$W$397, "&gt;="&amp;AJ1,'Expenditure Breakdown'!$W$6:$W$397, "&lt;"&amp;AK1)</f>
        <v>0</v>
      </c>
      <c r="AK11" s="206">
        <f>SUMIFS('Expenditure Breakdown'!$Q$6:$Q$397, 'Expenditure Breakdown'!$W$6:$W$397, "&gt;="&amp;AK1,'Expenditure Breakdown'!$W$6:$W$397, "&lt;"&amp;AL1)</f>
        <v>0</v>
      </c>
      <c r="AL11" s="206">
        <f>SUMIFS('Expenditure Breakdown'!$Q$6:$Q$397, 'Expenditure Breakdown'!$W$6:$W$397, "&gt;="&amp;AL1,'Expenditure Breakdown'!$W$6:$W$397, "&lt;"&amp;AM1)</f>
        <v>0</v>
      </c>
      <c r="AM11" s="206">
        <f>SUMIFS('Expenditure Breakdown'!$Q$6:$Q$397, 'Expenditure Breakdown'!$W$6:$W$397, "&gt;="&amp;AM1,'Expenditure Breakdown'!$W$6:$W$397, "&lt;"&amp;AN1)</f>
        <v>0</v>
      </c>
      <c r="AN11" s="206">
        <f>SUMIFS('Expenditure Breakdown'!$Q$6:$Q$397, 'Expenditure Breakdown'!$W$6:$W$397, "&gt;="&amp;AN1,'Expenditure Breakdown'!$W$6:$W$397, "&lt;"&amp;AO1)</f>
        <v>0</v>
      </c>
      <c r="AO11" s="206">
        <f>SUMIFS('Expenditure Breakdown'!$Q$6:$Q$397, 'Expenditure Breakdown'!$W$6:$W$397, "&gt;="&amp;AO1,'Expenditure Breakdown'!$W$6:$W$397, "&lt;"&amp;AP1)</f>
        <v>0</v>
      </c>
      <c r="AP11" s="206">
        <f>SUMIFS('Expenditure Breakdown'!$Q$6:$Q$397, 'Expenditure Breakdown'!$W$6:$W$397, "&gt;="&amp;AP1,'Expenditure Breakdown'!$W$6:$W$397, "&lt;"&amp;AQ1)</f>
        <v>0</v>
      </c>
      <c r="AQ11" s="206">
        <f>SUMIFS('Expenditure Breakdown'!$Q$6:$Q$397, 'Expenditure Breakdown'!$W$6:$W$397, "&gt;="&amp;AQ1,'Expenditure Breakdown'!$W$6:$W$397, "&lt;"&amp;AR1)</f>
        <v>0</v>
      </c>
      <c r="AR11" s="206">
        <f>SUMIFS('Expenditure Breakdown'!$Q$6:$Q$397, 'Expenditure Breakdown'!$W$6:$W$397, "&gt;="&amp;AR1,'Expenditure Breakdown'!$W$6:$W$397, "&lt;"&amp;AS1)</f>
        <v>0</v>
      </c>
      <c r="AS11" s="206">
        <f>SUMIFS('Expenditure Breakdown'!$Q$6:$Q$397, 'Expenditure Breakdown'!$W$6:$W$397, "&gt;="&amp;AS1,'Expenditure Breakdown'!$W$6:$W$397, "&lt;"&amp;AT1)</f>
        <v>0</v>
      </c>
      <c r="AT11" s="206">
        <f>SUMIFS('Expenditure Breakdown'!$Q$6:$Q$397, 'Expenditure Breakdown'!$W$6:$W$397, "&gt;="&amp;AT1,'Expenditure Breakdown'!$W$6:$W$397, "&lt;"&amp;AU1)</f>
        <v>0</v>
      </c>
      <c r="AU11" s="206">
        <f>SUMIFS('Expenditure Breakdown'!$Q$6:$Q$397, 'Expenditure Breakdown'!$W$6:$W$397, "&gt;="&amp;AU1,'Expenditure Breakdown'!$W$6:$W$397, "&lt;"&amp;AV1)</f>
        <v>0</v>
      </c>
      <c r="AV11" s="206">
        <f>SUMIFS('Expenditure Breakdown'!$Q$6:$Q$397, 'Expenditure Breakdown'!$W$6:$W$397, "&gt;="&amp;AV1,'Expenditure Breakdown'!$W$6:$W$397, "&lt;"&amp;AW1)</f>
        <v>0</v>
      </c>
      <c r="AW11" s="206">
        <f>SUMIFS('Expenditure Breakdown'!$Q$6:$Q$397, 'Expenditure Breakdown'!$W$6:$W$397, "&gt;="&amp;AW1,'Expenditure Breakdown'!$W$6:$W$397, "&lt;"&amp;AX1)</f>
        <v>0</v>
      </c>
      <c r="AX11" s="206">
        <f>SUMIFS('Expenditure Breakdown'!$Q$6:$Q$397, 'Expenditure Breakdown'!$W$6:$W$397, "&gt;="&amp;AX1,'Expenditure Breakdown'!$W$6:$W$397, "&lt;"&amp;AY1)</f>
        <v>0</v>
      </c>
      <c r="AY11" s="206">
        <f>SUMIFS('Expenditure Breakdown'!$Q$6:$Q$397, 'Expenditure Breakdown'!$W$6:$W$397, "&gt;="&amp;AY1,'Expenditure Breakdown'!$W$6:$W$397, "&lt;"&amp;AZ1)</f>
        <v>0</v>
      </c>
      <c r="AZ11" s="206">
        <f>SUMIFS('Expenditure Breakdown'!$Q$6:$Q$397, 'Expenditure Breakdown'!$W$6:$W$397, "&gt;="&amp;AZ1,'Expenditure Breakdown'!$W$6:$W$397, "&lt;"&amp;BA1)</f>
        <v>0</v>
      </c>
      <c r="BA11" s="206">
        <f>SUMIFS('Expenditure Breakdown'!$Q$6:$Q$397, 'Expenditure Breakdown'!$W$6:$W$397, "&gt;="&amp;BA1,'Expenditure Breakdown'!$W$6:$W$397, "&lt;"&amp;BB1)</f>
        <v>0</v>
      </c>
      <c r="BB11" s="206">
        <f>SUMIFS('Expenditure Breakdown'!$Q$6:$Q$397, 'Expenditure Breakdown'!$W$6:$W$397, "&gt;="&amp;BB1,'Expenditure Breakdown'!$W$6:$W$397, "&lt;"&amp;BC1)</f>
        <v>0</v>
      </c>
      <c r="BC11" s="206">
        <f>SUMIFS('Expenditure Breakdown'!$Q$6:$Q$397, 'Expenditure Breakdown'!$W$6:$W$397, "&gt;="&amp;BC1,'Expenditure Breakdown'!$W$6:$W$397, "&lt;"&amp;BD1)</f>
        <v>0</v>
      </c>
      <c r="BD11" s="206">
        <f>SUMIFS('Expenditure Breakdown'!$Q$6:$Q$397, 'Expenditure Breakdown'!$W$6:$W$397, "&gt;="&amp;BD1,'Expenditure Breakdown'!$W$6:$W$397, "&lt;"&amp;BE1)</f>
        <v>0</v>
      </c>
      <c r="BE11" s="206">
        <f>SUMIFS('Expenditure Breakdown'!$Q$6:$Q$397, 'Expenditure Breakdown'!$W$6:$W$397, "&gt;="&amp;BE1,'Expenditure Breakdown'!$W$6:$W$397, "&lt;"&amp;BF1)</f>
        <v>0</v>
      </c>
      <c r="BF11" s="206">
        <f>SUMIFS('Expenditure Breakdown'!$Q$6:$Q$397, 'Expenditure Breakdown'!$W$6:$W$397, "&gt;="&amp;BF1,'Expenditure Breakdown'!$W$6:$W$397, "&lt;"&amp;BG1)</f>
        <v>0</v>
      </c>
      <c r="BG11" s="206">
        <f>SUMIFS('Expenditure Breakdown'!$Q$6:$Q$397, 'Expenditure Breakdown'!$W$6:$W$397, "&gt;="&amp;BG1,'Expenditure Breakdown'!$W$6:$W$397, "&lt;"&amp;BH1)</f>
        <v>605243.06449999998</v>
      </c>
      <c r="BH11" s="206">
        <f>SUMIFS('Expenditure Breakdown'!$Q$6:$Q$397, 'Expenditure Breakdown'!$W$6:$W$397, "&gt;="&amp;BH1,'Expenditure Breakdown'!$W$6:$W$397, "&lt;"&amp;BI1)</f>
        <v>1651280.976</v>
      </c>
      <c r="BI11" s="206">
        <f>SUMIFS('Expenditure Breakdown'!$Q$6:$Q$397, 'Expenditure Breakdown'!$W$6:$W$397, "&gt;="&amp;BI1,'Expenditure Breakdown'!$W$6:$W$397, "&lt;"&amp;BJ1)</f>
        <v>6500</v>
      </c>
      <c r="BJ11" s="206">
        <f>SUMIFS('Expenditure Breakdown'!$Q$6:$Q$397, 'Expenditure Breakdown'!$W$6:$W$397, "&gt;="&amp;BJ1,'Expenditure Breakdown'!$W$6:$W$397, "&lt;"&amp;BK1)</f>
        <v>6379480.0124999993</v>
      </c>
      <c r="BK11" s="206">
        <f>SUMIFS('Expenditure Breakdown'!$Q$6:$Q$397, 'Expenditure Breakdown'!$W$6:$W$397, "&gt;="&amp;BK1,'Expenditure Breakdown'!$W$6:$W$397, "&lt;"&amp;BL1)</f>
        <v>3132356.4850782002</v>
      </c>
      <c r="BL11" s="206">
        <f>SUMIFS('Expenditure Breakdown'!$Q$6:$Q$397, 'Expenditure Breakdown'!$W$6:$W$397, "&gt;="&amp;BL1,'Expenditure Breakdown'!$W$6:$W$397, "&lt;"&amp;BM1)</f>
        <v>1927163.8699999999</v>
      </c>
      <c r="BM11" s="206">
        <f>SUMIFS('Expenditure Breakdown'!$Q$6:$Q$397, 'Expenditure Breakdown'!$W$6:$W$397, "&gt;="&amp;BM1,'Expenditure Breakdown'!$W$6:$W$397, "&lt;"&amp;BN1)</f>
        <v>375000</v>
      </c>
      <c r="BN11" s="206">
        <f>SUMIFS('Expenditure Breakdown'!$Q$6:$Q$397, 'Expenditure Breakdown'!$W$6:$W$397, "&gt;="&amp;BN1,'Expenditure Breakdown'!$W$6:$W$397, "&lt;"&amp;BO1)</f>
        <v>6065609.25</v>
      </c>
      <c r="BO11" s="206">
        <f>SUMIFS('Expenditure Breakdown'!$Q$6:$Q$397, 'Expenditure Breakdown'!$W$6:$W$397, "&gt;="&amp;BO1,'Expenditure Breakdown'!$W$6:$W$397, "&lt;"&amp;BP1)</f>
        <v>2817229.24</v>
      </c>
      <c r="BP11" s="206">
        <f>SUMIFS('Expenditure Breakdown'!$Q$6:$Q$397, 'Expenditure Breakdown'!$W$6:$W$397, "&gt;="&amp;BP1,'Expenditure Breakdown'!$W$6:$W$397, "&lt;"&amp;BQ1)</f>
        <v>2860161.89</v>
      </c>
      <c r="BQ11" s="206">
        <f>SUMIFS('Expenditure Breakdown'!$Q$6:$Q$397, 'Expenditure Breakdown'!$W$6:$W$397, "&gt;="&amp;BQ1,'Expenditure Breakdown'!$W$6:$W$397, "&lt;"&amp;BR1)</f>
        <v>1105259.8500000001</v>
      </c>
      <c r="BR11" s="206">
        <f>SUMIFS('Expenditure Breakdown'!$Q$6:$Q$397, 'Expenditure Breakdown'!$W$6:$W$397, "&gt;="&amp;BR1,'Expenditure Breakdown'!$W$6:$W$397, "&lt;"&amp;BS1)</f>
        <v>350983.3</v>
      </c>
      <c r="BS11" s="206">
        <f>SUMIFS('Expenditure Breakdown'!$Q$6:$Q$397, 'Expenditure Breakdown'!$W$6:$W$397, "&gt;="&amp;BS1,'Expenditure Breakdown'!$W$6:$W$397, "&lt;"&amp;BT1)</f>
        <v>0</v>
      </c>
      <c r="BT11" s="206">
        <f>SUMIFS('Expenditure Breakdown'!$Q$6:$Q$397, 'Expenditure Breakdown'!$W$6:$W$397, "&gt;="&amp;BT1,'Expenditure Breakdown'!$W$6:$W$397, "&lt;"&amp;BU1)</f>
        <v>9676912.3859999981</v>
      </c>
      <c r="BU11" s="206">
        <f>SUMIFS('Expenditure Breakdown'!$Q$6:$Q$397, 'Expenditure Breakdown'!$W$6:$W$397, "&gt;="&amp;BU1,'Expenditure Breakdown'!$W$6:$W$397, "&lt;"&amp;BV1)</f>
        <v>1355616.2</v>
      </c>
      <c r="BV11" s="206">
        <f>SUMIFS('Expenditure Breakdown'!$Q$6:$Q$397, 'Expenditure Breakdown'!$W$6:$W$397, "&gt;="&amp;BV1,'Expenditure Breakdown'!$W$6:$W$397, "&lt;"&amp;BW1)</f>
        <v>2246974.6615250562</v>
      </c>
      <c r="BW11" s="206">
        <f>SUMIFS('Expenditure Breakdown'!$Q$6:$Q$397, 'Expenditure Breakdown'!$W$6:$W$397, "&gt;="&amp;BW1,'Expenditure Breakdown'!$W$6:$W$397, "&lt;"&amp;BX1)</f>
        <v>5199211.4069907442</v>
      </c>
      <c r="BX11" s="206">
        <f>SUMIFS('Expenditure Breakdown'!$Q$6:$Q$397, 'Expenditure Breakdown'!$W$6:$W$397, "&gt;="&amp;BX1,'Expenditure Breakdown'!$W$6:$W$397, "&lt;"&amp;BY1)</f>
        <v>22739790.419000003</v>
      </c>
      <c r="BY11" s="206">
        <f>SUMIFS('Expenditure Breakdown'!$Q$6:$Q$397, 'Expenditure Breakdown'!$W$6:$W$397, "&gt;="&amp;BY1,'Expenditure Breakdown'!$W$6:$W$397, "&lt;"&amp;BZ1)</f>
        <v>109950</v>
      </c>
      <c r="BZ11" s="206">
        <f>SUMIFS('Expenditure Breakdown'!$Q$6:$Q$397, 'Expenditure Breakdown'!$W$6:$W$397, "&gt;="&amp;BZ1,'Expenditure Breakdown'!$W$6:$W$397, "&lt;"&amp;CA1)</f>
        <v>0</v>
      </c>
      <c r="CA11" s="206">
        <f>SUMIFS('Expenditure Breakdown'!$Q$6:$Q$397, 'Expenditure Breakdown'!$W$6:$W$397, "&gt;="&amp;CA1,'Expenditure Breakdown'!$W$6:$W$397, "&lt;"&amp;CB1)</f>
        <v>250000</v>
      </c>
      <c r="CB11" s="206">
        <f>SUMIFS('Expenditure Breakdown'!$Q$6:$Q$397, 'Expenditure Breakdown'!$W$6:$W$397, "&gt;="&amp;CB1,'Expenditure Breakdown'!$W$6:$W$397, "&lt;"&amp;CC1)</f>
        <v>6106198.9959999993</v>
      </c>
      <c r="CC11" s="206">
        <f>SUMIFS('Expenditure Breakdown'!$Q$6:$Q$397, 'Expenditure Breakdown'!$W$6:$W$397, "&gt;="&amp;CC1,'Expenditure Breakdown'!$W$6:$W$397, "&lt;"&amp;CD1)</f>
        <v>38224700.744989216</v>
      </c>
      <c r="CD11" s="206">
        <f>SUMIFS('Expenditure Breakdown'!$Q$6:$Q$397, 'Expenditure Breakdown'!$W$6:$W$397, "&gt;="&amp;CD1,'Expenditure Breakdown'!$W$6:$W$397, "&lt;"&amp;CE1)</f>
        <v>419699.4</v>
      </c>
      <c r="CE11" s="206">
        <f>SUMIFS('Expenditure Breakdown'!$Q$6:$Q$397, 'Expenditure Breakdown'!$W$6:$W$397, "&gt;="&amp;CE1,'Expenditure Breakdown'!$W$6:$W$397, "&lt;"&amp;CF1)</f>
        <v>703170</v>
      </c>
      <c r="CF11" s="206">
        <f>SUMIFS('Expenditure Breakdown'!$Q$6:$Q$397, 'Expenditure Breakdown'!$W$6:$W$397, "&gt;="&amp;CF1,'Expenditure Breakdown'!$W$6:$W$397, "&lt;"&amp;CG1)</f>
        <v>0</v>
      </c>
      <c r="CG11" s="206">
        <f>SUMIFS('Expenditure Breakdown'!$Q$6:$Q$397, 'Expenditure Breakdown'!$W$6:$W$397, "&gt;="&amp;CG1,'Expenditure Breakdown'!$W$6:$W$397, "&lt;"&amp;CH1)</f>
        <v>10246239.545</v>
      </c>
      <c r="CH11" s="206">
        <f>SUMIFS('Expenditure Breakdown'!$Q$6:$Q$397, 'Expenditure Breakdown'!$W$6:$W$397, "&gt;="&amp;CH1,'Expenditure Breakdown'!$W$6:$W$397, "&lt;"&amp;CI1)</f>
        <v>564699.4</v>
      </c>
      <c r="CI11" s="206">
        <f>SUMIFS('Expenditure Breakdown'!$Q$6:$Q$397, 'Expenditure Breakdown'!$W$6:$W$397, "&gt;="&amp;CI1,'Expenditure Breakdown'!$W$6:$W$397, "&lt;"&amp;CJ1)</f>
        <v>0</v>
      </c>
      <c r="CJ11" s="206">
        <f>SUMIFS('Expenditure Breakdown'!$Q$6:$Q$397, 'Expenditure Breakdown'!$W$6:$W$397, "&gt;="&amp;CJ1,'Expenditure Breakdown'!$W$6:$W$397, "&lt;"&amp;CK1)</f>
        <v>0</v>
      </c>
      <c r="CK11" s="206">
        <f>SUMIFS('Expenditure Breakdown'!$Q$6:$Q$397, 'Expenditure Breakdown'!$W$6:$W$397, "&gt;="&amp;CK1,'Expenditure Breakdown'!$W$6:$W$397, "&lt;"&amp;CL1)</f>
        <v>1801305.35</v>
      </c>
      <c r="CL11" s="206">
        <f>SUMIFS('Expenditure Breakdown'!$Q$6:$Q$397, 'Expenditure Breakdown'!$W$6:$W$397, "&gt;="&amp;CL1,'Expenditure Breakdown'!$W$6:$W$397, "&lt;"&amp;CM1)</f>
        <v>11037310.339312769</v>
      </c>
      <c r="CM11" s="206">
        <f>SUMIFS('Expenditure Breakdown'!$Q$6:$Q$397, 'Expenditure Breakdown'!$W$6:$W$397, "&gt;="&amp;CM1,'Expenditure Breakdown'!$W$6:$W$397, "&lt;"&amp;CN1)</f>
        <v>613950</v>
      </c>
      <c r="CN11" s="206">
        <f>SUMIFS('Expenditure Breakdown'!$Q$6:$Q$397, 'Expenditure Breakdown'!$W$6:$W$397, "&gt;="&amp;CN1,'Expenditure Breakdown'!$W$6:$W$397, "&lt;"&amp;CO1)</f>
        <v>0</v>
      </c>
      <c r="CO11" s="206">
        <f>SUMIFS('Expenditure Breakdown'!$Q$6:$Q$397, 'Expenditure Breakdown'!$W$6:$W$397, "&gt;="&amp;CO1,'Expenditure Breakdown'!$W$6:$W$397, "&lt;"&amp;CP1)</f>
        <v>0</v>
      </c>
      <c r="CP11" s="206">
        <f>SUMIFS('Expenditure Breakdown'!$Q$6:$Q$397, 'Expenditure Breakdown'!$W$6:$W$397, "&gt;="&amp;CP1,'Expenditure Breakdown'!$W$6:$W$397, "&lt;"&amp;CQ1)</f>
        <v>671660.92500000005</v>
      </c>
      <c r="CQ11" s="206">
        <f>SUMIFS('Expenditure Breakdown'!$Q$6:$Q$397, 'Expenditure Breakdown'!$W$6:$W$397, "&gt;="&amp;CQ1,'Expenditure Breakdown'!$W$6:$W$397, "&lt;"&amp;CR1)</f>
        <v>115000</v>
      </c>
      <c r="CR11" s="206">
        <f>SUMIFS('Expenditure Breakdown'!$Q$6:$Q$397, 'Expenditure Breakdown'!$W$6:$W$397, "&gt;="&amp;CR1,'Expenditure Breakdown'!$W$6:$W$397, "&lt;"&amp;CS1)</f>
        <v>0</v>
      </c>
      <c r="CS11" s="206">
        <f>SUMIFS('Expenditure Breakdown'!$Q$6:$Q$397, 'Expenditure Breakdown'!$W$6:$W$397, "&gt;="&amp;CS1,'Expenditure Breakdown'!$W$6:$W$397, "&lt;"&amp;CT1)</f>
        <v>0</v>
      </c>
      <c r="CT11" s="206">
        <f>SUMIFS('Expenditure Breakdown'!$Q$6:$Q$397, 'Expenditure Breakdown'!$W$6:$W$397, "&gt;="&amp;CT1,'Expenditure Breakdown'!$W$6:$W$397, "&lt;"&amp;CU1)</f>
        <v>57500</v>
      </c>
      <c r="CU11" s="206">
        <f>SUMIFS('Expenditure Breakdown'!$Q$6:$Q$397, 'Expenditure Breakdown'!$W$6:$W$397, "&gt;="&amp;CU1,'Expenditure Breakdown'!$W$6:$W$397, "&lt;"&amp;CV1)</f>
        <v>0</v>
      </c>
      <c r="CV11" s="206">
        <f>SUMIFS('Expenditure Breakdown'!$Q$6:$Q$397, 'Expenditure Breakdown'!$W$6:$W$397, "&gt;="&amp;CV1,'Expenditure Breakdown'!$W$6:$W$397, "&lt;"&amp;CW1)</f>
        <v>0</v>
      </c>
      <c r="CW11" s="206">
        <f>SUMIFS('Expenditure Breakdown'!$Q$6:$Q$397, 'Expenditure Breakdown'!$W$6:$W$397, "&gt;="&amp;CW1,'Expenditure Breakdown'!$W$6:$W$397, "&lt;"&amp;CX1)</f>
        <v>0</v>
      </c>
      <c r="CX11" s="206">
        <f>SUMIFS('Expenditure Breakdown'!$Q$6:$Q$397, 'Expenditure Breakdown'!$W$6:$W$397, "&gt;="&amp;CX1,'Expenditure Breakdown'!$W$6:$W$397, "&lt;"&amp;CY1)</f>
        <v>0</v>
      </c>
      <c r="CY11" s="206">
        <f>SUMIFS('Expenditure Breakdown'!$Q$6:$Q$397, 'Expenditure Breakdown'!$W$6:$W$397, "&gt;="&amp;CY1,'Expenditure Breakdown'!$W$6:$W$397, "&lt;"&amp;CZ1)</f>
        <v>0</v>
      </c>
      <c r="CZ11" s="206">
        <f>SUMIFS('Expenditure Breakdown'!$Q$6:$Q$397, 'Expenditure Breakdown'!$W$6:$W$397, "&gt;="&amp;CZ1,'Expenditure Breakdown'!$W$6:$W$397, "&lt;"&amp;DA1)</f>
        <v>0</v>
      </c>
      <c r="DA11" s="206">
        <f>SUMIFS('Expenditure Breakdown'!$Q$6:$Q$397, 'Expenditure Breakdown'!$W$6:$W$397, "&gt;="&amp;DA1,'Expenditure Breakdown'!$W$6:$W$397, "&lt;"&amp;DB1)</f>
        <v>0</v>
      </c>
      <c r="DB11" s="206">
        <f>SUMIFS('Expenditure Breakdown'!$Q$6:$Q$397, 'Expenditure Breakdown'!$W$6:$W$397, "&gt;="&amp;DB1,'Expenditure Breakdown'!$W$6:$W$397, "&lt;"&amp;DC1)</f>
        <v>0</v>
      </c>
      <c r="DC11" s="206">
        <f>SUMIFS('Expenditure Breakdown'!$Q$6:$Q$397, 'Expenditure Breakdown'!$W$6:$W$397, "&gt;="&amp;DC1,'Expenditure Breakdown'!$W$6:$W$397, "&lt;"&amp;DD1)</f>
        <v>0</v>
      </c>
      <c r="DD11" s="206">
        <f>SUMIFS('Expenditure Breakdown'!$Q$6:$Q$397, 'Expenditure Breakdown'!$W$6:$W$397, "&gt;="&amp;DD1,'Expenditure Breakdown'!$W$6:$W$397, "&lt;"&amp;DE1)</f>
        <v>0</v>
      </c>
      <c r="DE11" s="206">
        <f>SUMIFS('Expenditure Breakdown'!$Q$6:$Q$397, 'Expenditure Breakdown'!$W$6:$W$397, "&gt;="&amp;DE1,'Expenditure Breakdown'!$W$6:$W$397, "&lt;"&amp;DF1)</f>
        <v>0</v>
      </c>
      <c r="DF11" s="206">
        <f>SUMIFS('Expenditure Breakdown'!$Q$6:$Q$397, 'Expenditure Breakdown'!$W$6:$W$397, "&gt;="&amp;DF1,'Expenditure Breakdown'!$W$6:$W$397, "&lt;"&amp;DG1)</f>
        <v>0</v>
      </c>
      <c r="DG11" s="206">
        <f>SUMIFS('Expenditure Breakdown'!$Q$6:$Q$397, 'Expenditure Breakdown'!$W$6:$W$397, "&gt;="&amp;DG1,'Expenditure Breakdown'!$W$6:$W$397, "&lt;"&amp;DH1)</f>
        <v>0</v>
      </c>
      <c r="DH11" s="206">
        <f>SUMIFS('Expenditure Breakdown'!$Q$6:$Q$397, 'Expenditure Breakdown'!$W$6:$W$397, "&gt;="&amp;DH1,'Expenditure Breakdown'!$W$6:$W$397, "&lt;"&amp;DI1)</f>
        <v>0</v>
      </c>
      <c r="DI11" s="206">
        <f>SUMIFS('Expenditure Breakdown'!$Q$6:$Q$397, 'Expenditure Breakdown'!$W$6:$W$397, "&gt;="&amp;DI1,'Expenditure Breakdown'!$W$6:$W$397, "&lt;"&amp;DJ1)</f>
        <v>0</v>
      </c>
      <c r="DJ11" s="206">
        <f>SUMIFS('Expenditure Breakdown'!$Q$6:$Q$397, 'Expenditure Breakdown'!$W$6:$W$397, "&gt;="&amp;DJ1,'Expenditure Breakdown'!$W$6:$W$397, "&lt;"&amp;DK1)</f>
        <v>0</v>
      </c>
      <c r="DK11" s="206">
        <f>SUMIFS('Expenditure Breakdown'!$Q$6:$Q$397, 'Expenditure Breakdown'!$W$6:$W$397, "&gt;="&amp;DK1,'Expenditure Breakdown'!$W$6:$W$397, "&lt;"&amp;DL1)</f>
        <v>0</v>
      </c>
      <c r="DL11" s="206">
        <f>SUMIFS('Expenditure Breakdown'!$Q$6:$Q$397, 'Expenditure Breakdown'!$W$6:$W$397, "&gt;="&amp;DL1,'Expenditure Breakdown'!$W$6:$W$397, "&lt;"&amp;DM1)</f>
        <v>0</v>
      </c>
      <c r="DM11" s="206">
        <f>SUMIFS('Expenditure Breakdown'!$Q$6:$Q$397, 'Expenditure Breakdown'!$W$6:$W$397, "&gt;="&amp;DM1,'Expenditure Breakdown'!$W$6:$W$397, "&lt;"&amp;DN1)</f>
        <v>0</v>
      </c>
      <c r="DN11" s="206">
        <f>SUMIFS('Expenditure Breakdown'!$Q$6:$Q$397, 'Expenditure Breakdown'!$W$6:$W$397, "&gt;="&amp;DN1,'Expenditure Breakdown'!$W$6:$W$397, "&lt;"&amp;DO1)</f>
        <v>0</v>
      </c>
      <c r="DO11" s="206">
        <f>SUMIFS('Expenditure Breakdown'!$Q$6:$Q$397, 'Expenditure Breakdown'!$W$6:$W$397, "&gt;="&amp;DO1,'Expenditure Breakdown'!$W$6:$W$397, "&lt;"&amp;DP1)</f>
        <v>0</v>
      </c>
      <c r="DP11" s="206">
        <f>SUMIFS('Expenditure Breakdown'!$Q$6:$Q$397, 'Expenditure Breakdown'!$W$6:$W$397, "&gt;="&amp;DP1,'Expenditure Breakdown'!$W$6:$W$397, "&lt;"&amp;DQ1)</f>
        <v>0</v>
      </c>
      <c r="DQ11" s="206">
        <f>SUMIFS('Expenditure Breakdown'!$Q$6:$Q$397, 'Expenditure Breakdown'!$W$6:$W$397, "&gt;="&amp;DQ1,'Expenditure Breakdown'!$W$6:$W$397, "&lt;"&amp;DR1)</f>
        <v>0</v>
      </c>
      <c r="DR11" s="206">
        <f>SUMIFS('Expenditure Breakdown'!$Q$6:$Q$397, 'Expenditure Breakdown'!$W$6:$W$397, "&gt;="&amp;DR1,'Expenditure Breakdown'!$W$6:$W$397, "&lt;"&amp;DS1)</f>
        <v>0</v>
      </c>
      <c r="DS11" s="206">
        <f>SUMIFS('Expenditure Breakdown'!$Q$6:$Q$397, 'Expenditure Breakdown'!$W$6:$W$397, "&gt;="&amp;DS1,'Expenditure Breakdown'!$W$6:$W$397, "&lt;"&amp;DT1)</f>
        <v>0</v>
      </c>
      <c r="DT11" s="206">
        <f>SUMIFS('Expenditure Breakdown'!$Q$6:$Q$397, 'Expenditure Breakdown'!$W$6:$W$397, "&gt;="&amp;DT1,'Expenditure Breakdown'!$W$6:$W$397, "&lt;"&amp;DU1)</f>
        <v>0</v>
      </c>
      <c r="DU11" s="206">
        <f>SUMIFS('Expenditure Breakdown'!$Q$6:$Q$397, 'Expenditure Breakdown'!$W$6:$W$397, "&gt;="&amp;DU1,'Expenditure Breakdown'!$W$6:$W$397, "&lt;"&amp;DV1)</f>
        <v>0</v>
      </c>
      <c r="DV11" s="206">
        <f>SUMIFS('Expenditure Breakdown'!$Q$6:$Q$397, 'Expenditure Breakdown'!$W$6:$W$397, "&gt;="&amp;DV1,'Expenditure Breakdown'!$W$6:$W$397, "&lt;"&amp;DW1)</f>
        <v>0</v>
      </c>
      <c r="DW11" s="206">
        <f>SUMIFS('Expenditure Breakdown'!$Q$6:$Q$397, 'Expenditure Breakdown'!$W$6:$W$397, "&gt;="&amp;DW1,'Expenditure Breakdown'!$W$6:$W$397, "&lt;"&amp;DX1)</f>
        <v>0</v>
      </c>
      <c r="DX11" s="206">
        <f>SUMIFS('Expenditure Breakdown'!$Q$6:$Q$397, 'Expenditure Breakdown'!$W$6:$W$397, "&gt;="&amp;DX1,'Expenditure Breakdown'!$W$6:$W$397, "&lt;"&amp;DY1)</f>
        <v>0</v>
      </c>
      <c r="DY11" s="206">
        <f>SUMIFS('Expenditure Breakdown'!$Q$6:$Q$397, 'Expenditure Breakdown'!$W$6:$W$397, "&gt;="&amp;DY1,'Expenditure Breakdown'!$W$6:$W$397, "&lt;"&amp;DZ1)</f>
        <v>0</v>
      </c>
      <c r="DZ11" s="206">
        <f>SUMIFS('Expenditure Breakdown'!$Q$6:$Q$397, 'Expenditure Breakdown'!$W$6:$W$397, "&gt;="&amp;DZ1,'Expenditure Breakdown'!$W$6:$W$397, "&lt;"&amp;EA1)</f>
        <v>0</v>
      </c>
      <c r="EA11" s="206">
        <f>SUMIFS('Expenditure Breakdown'!$Q$6:$Q$397, 'Expenditure Breakdown'!$W$6:$W$397, "&gt;="&amp;EA1,'Expenditure Breakdown'!$W$6:$W$397, "&lt;"&amp;EB1)</f>
        <v>0</v>
      </c>
      <c r="EB11" s="206">
        <f>SUMIFS('Expenditure Breakdown'!$Q$6:$Q$397, 'Expenditure Breakdown'!$W$6:$W$397, "&gt;="&amp;EB1,'Expenditure Breakdown'!$W$6:$W$397, "&lt;"&amp;EC1)</f>
        <v>0</v>
      </c>
      <c r="EC11" s="206">
        <f>SUMIFS('Expenditure Breakdown'!$Q$6:$Q$397, 'Expenditure Breakdown'!$W$6:$W$397, "&gt;="&amp;EC1,'Expenditure Breakdown'!$W$6:$W$397, "&lt;"&amp;ED1)</f>
        <v>0</v>
      </c>
      <c r="ED11" s="206">
        <f>SUMIFS('Expenditure Breakdown'!$Q$6:$Q$397, 'Expenditure Breakdown'!$W$6:$W$397, "&gt;="&amp;ED1,'Expenditure Breakdown'!$W$6:$W$397, "&lt;"&amp;EE1)</f>
        <v>0</v>
      </c>
      <c r="EE11" s="206">
        <f>SUMIFS('Expenditure Breakdown'!$Q$6:$Q$397, 'Expenditure Breakdown'!$W$6:$W$397, "&gt;="&amp;EE1,'Expenditure Breakdown'!$W$6:$W$397, "&lt;"&amp;EF1)</f>
        <v>0</v>
      </c>
      <c r="EF11" s="206">
        <f>SUMIFS('Expenditure Breakdown'!$Q$6:$Q$397, 'Expenditure Breakdown'!$W$6:$W$397, "&gt;="&amp;EF1,'Expenditure Breakdown'!$W$6:$W$397, "&lt;"&amp;EG1)</f>
        <v>0</v>
      </c>
      <c r="EG11" s="206">
        <f>SUMIFS('Expenditure Breakdown'!$Q$6:$Q$397, 'Expenditure Breakdown'!$W$6:$W$397, "&gt;="&amp;EG1,'Expenditure Breakdown'!$W$6:$W$397, "&lt;"&amp;EH1)</f>
        <v>0</v>
      </c>
      <c r="EH11" s="206">
        <f>SUMIFS('Expenditure Breakdown'!$Q$6:$Q$397, 'Expenditure Breakdown'!$W$6:$W$397, "&gt;="&amp;EH1,'Expenditure Breakdown'!$W$6:$W$397, "&lt;"&amp;EI1)</f>
        <v>0</v>
      </c>
      <c r="EI11" s="206">
        <f>SUMIFS('Expenditure Breakdown'!$Q$6:$Q$397, 'Expenditure Breakdown'!$W$6:$W$397, "&gt;="&amp;EI1,'Expenditure Breakdown'!$W$6:$W$397, "&lt;"&amp;EJ1)</f>
        <v>0</v>
      </c>
      <c r="EJ11" s="206">
        <f>SUMIFS('Expenditure Breakdown'!$Q$6:$Q$397, 'Expenditure Breakdown'!$W$6:$W$397, "&gt;="&amp;EJ1,'Expenditure Breakdown'!$W$6:$W$397, "&lt;"&amp;EK1)</f>
        <v>0</v>
      </c>
      <c r="EK11" s="206">
        <f>SUMIFS('Expenditure Breakdown'!$Q$6:$Q$397, 'Expenditure Breakdown'!$W$6:$W$397, "&gt;="&amp;EK1,'Expenditure Breakdown'!$W$6:$W$397, "&lt;"&amp;EL1)</f>
        <v>0</v>
      </c>
      <c r="EL11" s="206">
        <f>SUMIFS('Expenditure Breakdown'!$Q$6:$Q$397, 'Expenditure Breakdown'!$W$6:$W$397, "&gt;="&amp;EL1,'Expenditure Breakdown'!$W$6:$W$397, "&lt;"&amp;EM1)</f>
        <v>606560.92500000005</v>
      </c>
      <c r="EM11" s="206">
        <f>SUMIFS('Expenditure Breakdown'!$Q$6:$Q$397, 'Expenditure Breakdown'!$W$6:$W$397, "&gt;="&amp;EM1,'Expenditure Breakdown'!$W$6:$W$397, "&lt;"&amp;EN1)</f>
        <v>0</v>
      </c>
      <c r="EN11" s="206">
        <f>SUMIFS('Expenditure Breakdown'!$Q$6:$Q$397, 'Expenditure Breakdown'!$W$6:$W$397, "&gt;="&amp;EN1,'Expenditure Breakdown'!$W$6:$W$397, "&lt;"&amp;EO1)</f>
        <v>0</v>
      </c>
      <c r="EO11" s="206">
        <f>SUMIFS('Expenditure Breakdown'!$Q$6:$Q$397, 'Expenditure Breakdown'!$W$6:$W$397, "&gt;="&amp;EO1,'Expenditure Breakdown'!$W$6:$W$397, "&lt;"&amp;EP1)</f>
        <v>0</v>
      </c>
      <c r="EP11" s="206">
        <f>SUMIFS('Expenditure Breakdown'!$Q$6:$Q$397, 'Expenditure Breakdown'!$W$6:$W$397, "&gt;="&amp;EP1,'Expenditure Breakdown'!$W$6:$W$397, "&lt;"&amp;EQ1)</f>
        <v>0</v>
      </c>
      <c r="EQ11" s="206">
        <f>SUMIFS('Expenditure Breakdown'!$Q$6:$Q$397, 'Expenditure Breakdown'!$W$6:$W$397, "&gt;="&amp;EQ1,'Expenditure Breakdown'!$W$6:$W$397, "&lt;"&amp;ER1)</f>
        <v>0</v>
      </c>
      <c r="ER11" s="206">
        <f>SUMIFS('Expenditure Breakdown'!$Q$6:$Q$397, 'Expenditure Breakdown'!$W$6:$W$397, "&gt;="&amp;ER1,'Expenditure Breakdown'!$W$6:$W$397, "&lt;"&amp;ES1)</f>
        <v>0</v>
      </c>
      <c r="ES11" s="206">
        <f>SUMIFS('Expenditure Breakdown'!$Q$6:$Q$397, 'Expenditure Breakdown'!$W$6:$W$397, "&gt;="&amp;ES1,'Expenditure Breakdown'!$W$6:$W$397, "&lt;"&amp;ET1)</f>
        <v>0</v>
      </c>
      <c r="ET11" s="206">
        <f>SUMIFS('Expenditure Breakdown'!$Q$6:$Q$397, 'Expenditure Breakdown'!$W$6:$W$397, "&gt;="&amp;ET1,'Expenditure Breakdown'!$W$6:$W$397, "&lt;"&amp;EU1)</f>
        <v>0</v>
      </c>
      <c r="EU11" s="206">
        <f>SUMIFS('Expenditure Breakdown'!$Q$6:$Q$397, 'Expenditure Breakdown'!$W$6:$W$397, "&gt;="&amp;EU1,'Expenditure Breakdown'!$W$6:$W$397, "&lt;"&amp;EV1)</f>
        <v>0</v>
      </c>
      <c r="EV11" s="206">
        <f>SUMIFS('Expenditure Breakdown'!$Q$6:$Q$397, 'Expenditure Breakdown'!$W$6:$W$397, "&gt;="&amp;EV1,'Expenditure Breakdown'!$W$6:$W$397, "&lt;"&amp;EW1)</f>
        <v>0</v>
      </c>
      <c r="EW11" s="206">
        <f>SUMIFS('Expenditure Breakdown'!$Q$6:$Q$397, 'Expenditure Breakdown'!$W$6:$W$397, "&gt;="&amp;EW1,'Expenditure Breakdown'!$W$6:$W$397, "&lt;"&amp;EX1)</f>
        <v>0</v>
      </c>
      <c r="EX11" s="206">
        <f>SUMIFS('Expenditure Breakdown'!$Q$6:$Q$397, 'Expenditure Breakdown'!$W$6:$W$397, "&gt;="&amp;EX1,'Expenditure Breakdown'!$W$6:$W$397, "&lt;"&amp;EY1)</f>
        <v>0</v>
      </c>
      <c r="EY11" s="206">
        <f>SUMIFS('Expenditure Breakdown'!$Q$6:$Q$397, 'Expenditure Breakdown'!$W$6:$W$397, "&gt;="&amp;EY1,'Expenditure Breakdown'!$W$6:$W$397, "&lt;"&amp;EZ1)</f>
        <v>0</v>
      </c>
      <c r="EZ11" s="206">
        <f>SUMIFS('Expenditure Breakdown'!$Q$6:$Q$397, 'Expenditure Breakdown'!$W$6:$W$397, "&gt;="&amp;EZ1,'Expenditure Breakdown'!$W$6:$W$397, "&lt;"&amp;FA1)</f>
        <v>0</v>
      </c>
      <c r="FA11" s="206">
        <f>SUMIFS('Expenditure Breakdown'!$Q$6:$Q$397, 'Expenditure Breakdown'!$W$6:$W$397, "&gt;="&amp;FA1,'Expenditure Breakdown'!$W$6:$W$397, "&lt;"&amp;FB1)</f>
        <v>0</v>
      </c>
      <c r="FB11" s="206">
        <f>SUMIFS('Expenditure Breakdown'!$Q$6:$Q$397, 'Expenditure Breakdown'!$W$6:$W$397, "&gt;="&amp;FB1,'Expenditure Breakdown'!$W$6:$W$397, "&lt;"&amp;FC1)</f>
        <v>0</v>
      </c>
      <c r="FC11" s="206">
        <f>SUMIFS('Expenditure Breakdown'!$Q$6:$Q$397, 'Expenditure Breakdown'!$W$6:$W$397, "&gt;="&amp;FC1,'Expenditure Breakdown'!$W$6:$W$397, "&lt;"&amp;FD1)</f>
        <v>0</v>
      </c>
      <c r="FD11" s="206">
        <f>SUMIFS('Expenditure Breakdown'!$Q$6:$Q$397, 'Expenditure Breakdown'!$W$6:$W$397, "&gt;="&amp;FD1,'Expenditure Breakdown'!$W$6:$W$397, "&lt;"&amp;FE1)</f>
        <v>0</v>
      </c>
      <c r="FE11" s="183"/>
      <c r="FF11" s="194"/>
      <c r="FG11" s="194"/>
    </row>
    <row r="12" spans="1:638" s="195" customFormat="1" ht="15" customHeight="1">
      <c r="A12" s="1155"/>
      <c r="B12" s="204" t="s">
        <v>1294</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6023273.064495001</v>
      </c>
      <c r="BH12" s="206">
        <f t="shared" si="230"/>
        <v>7674554.0404950008</v>
      </c>
      <c r="BI12" s="206">
        <f t="shared" si="230"/>
        <v>7681054.0404950008</v>
      </c>
      <c r="BJ12" s="206">
        <f t="shared" si="230"/>
        <v>14060534.052995</v>
      </c>
      <c r="BK12" s="206">
        <f t="shared" si="230"/>
        <v>17192890.538073201</v>
      </c>
      <c r="BL12" s="206">
        <f t="shared" si="230"/>
        <v>19120054.408073202</v>
      </c>
      <c r="BM12" s="206">
        <f t="shared" si="230"/>
        <v>19495054.408073202</v>
      </c>
      <c r="BN12" s="206">
        <f t="shared" si="230"/>
        <v>25560663.658073202</v>
      </c>
      <c r="BO12" s="206">
        <f t="shared" si="230"/>
        <v>28377892.898073204</v>
      </c>
      <c r="BP12" s="206">
        <f t="shared" si="230"/>
        <v>31238054.788073204</v>
      </c>
      <c r="BQ12" s="206">
        <f t="shared" si="230"/>
        <v>32343314.638073206</v>
      </c>
      <c r="BR12" s="206">
        <f t="shared" si="230"/>
        <v>32694297.938073207</v>
      </c>
      <c r="BS12" s="206">
        <f t="shared" si="230"/>
        <v>32694297.938073207</v>
      </c>
      <c r="BT12" s="206">
        <f t="shared" si="230"/>
        <v>42371210.324073203</v>
      </c>
      <c r="BU12" s="206">
        <f t="shared" ref="BU12:DB12" si="231">BT12+BU11</f>
        <v>43726826.524073206</v>
      </c>
      <c r="BV12" s="206">
        <f t="shared" si="231"/>
        <v>45973801.185598262</v>
      </c>
      <c r="BW12" s="206">
        <f t="shared" si="231"/>
        <v>51173012.592589006</v>
      </c>
      <c r="BX12" s="206">
        <f t="shared" si="231"/>
        <v>73912803.011589006</v>
      </c>
      <c r="BY12" s="206">
        <f t="shared" si="231"/>
        <v>74022753.011589006</v>
      </c>
      <c r="BZ12" s="206">
        <f t="shared" si="231"/>
        <v>74022753.011589006</v>
      </c>
      <c r="CA12" s="206">
        <f t="shared" si="231"/>
        <v>74272753.011589006</v>
      </c>
      <c r="CB12" s="206">
        <f t="shared" si="231"/>
        <v>80378952.007589012</v>
      </c>
      <c r="CC12" s="206">
        <f t="shared" si="231"/>
        <v>118603652.75257823</v>
      </c>
      <c r="CD12" s="206">
        <f t="shared" si="231"/>
        <v>119023352.15257823</v>
      </c>
      <c r="CE12" s="206">
        <f t="shared" si="231"/>
        <v>119726522.15257823</v>
      </c>
      <c r="CF12" s="206">
        <f t="shared" si="231"/>
        <v>119726522.15257823</v>
      </c>
      <c r="CG12" s="206">
        <f t="shared" si="231"/>
        <v>129972761.69757824</v>
      </c>
      <c r="CH12" s="206">
        <f t="shared" si="231"/>
        <v>130537461.09757824</v>
      </c>
      <c r="CI12" s="206">
        <f t="shared" si="231"/>
        <v>130537461.09757824</v>
      </c>
      <c r="CJ12" s="206">
        <f t="shared" si="231"/>
        <v>130537461.09757824</v>
      </c>
      <c r="CK12" s="206">
        <f t="shared" si="231"/>
        <v>132338766.44757824</v>
      </c>
      <c r="CL12" s="206">
        <f t="shared" si="231"/>
        <v>143376076.78689101</v>
      </c>
      <c r="CM12" s="206">
        <f t="shared" si="231"/>
        <v>143990026.78689101</v>
      </c>
      <c r="CN12" s="206">
        <f t="shared" si="231"/>
        <v>143990026.78689101</v>
      </c>
      <c r="CO12" s="206">
        <f t="shared" si="231"/>
        <v>143990026.78689101</v>
      </c>
      <c r="CP12" s="206">
        <f t="shared" si="231"/>
        <v>144661687.71189103</v>
      </c>
      <c r="CQ12" s="206">
        <f t="shared" si="231"/>
        <v>144776687.71189103</v>
      </c>
      <c r="CR12" s="206">
        <f t="shared" si="231"/>
        <v>144776687.71189103</v>
      </c>
      <c r="CS12" s="206">
        <f t="shared" si="231"/>
        <v>144776687.71189103</v>
      </c>
      <c r="CT12" s="206">
        <f t="shared" si="231"/>
        <v>144834187.71189103</v>
      </c>
      <c r="CU12" s="206">
        <f t="shared" si="231"/>
        <v>144834187.71189103</v>
      </c>
      <c r="CV12" s="206">
        <f t="shared" si="231"/>
        <v>144834187.71189103</v>
      </c>
      <c r="CW12" s="206">
        <f t="shared" si="231"/>
        <v>144834187.71189103</v>
      </c>
      <c r="CX12" s="206">
        <f t="shared" si="231"/>
        <v>144834187.71189103</v>
      </c>
      <c r="CY12" s="206">
        <f t="shared" si="231"/>
        <v>144834187.71189103</v>
      </c>
      <c r="CZ12" s="206">
        <f t="shared" si="231"/>
        <v>144834187.71189103</v>
      </c>
      <c r="DA12" s="206">
        <f t="shared" si="231"/>
        <v>144834187.71189103</v>
      </c>
      <c r="DB12" s="206">
        <f t="shared" si="231"/>
        <v>144834187.71189103</v>
      </c>
      <c r="DC12" s="206">
        <f t="shared" ref="DC12" si="232">DB12+DC11</f>
        <v>144834187.71189103</v>
      </c>
      <c r="DD12" s="206">
        <f t="shared" ref="DD12" si="233">DC12+DD11</f>
        <v>144834187.71189103</v>
      </c>
      <c r="DE12" s="206">
        <f t="shared" ref="DE12" si="234">DD12+DE11</f>
        <v>144834187.71189103</v>
      </c>
      <c r="DF12" s="206">
        <f t="shared" ref="DF12" si="235">DE12+DF11</f>
        <v>144834187.71189103</v>
      </c>
      <c r="DG12" s="206">
        <f t="shared" ref="DG12" si="236">DF12+DG11</f>
        <v>144834187.71189103</v>
      </c>
      <c r="DH12" s="206">
        <f t="shared" ref="DH12" si="237">DG12+DH11</f>
        <v>144834187.71189103</v>
      </c>
      <c r="DI12" s="206">
        <f t="shared" ref="DI12" si="238">DH12+DI11</f>
        <v>144834187.71189103</v>
      </c>
      <c r="DJ12" s="206">
        <f t="shared" ref="DJ12" si="239">DI12+DJ11</f>
        <v>144834187.71189103</v>
      </c>
      <c r="DK12" s="206">
        <f t="shared" ref="DK12" si="240">DJ12+DK11</f>
        <v>144834187.71189103</v>
      </c>
      <c r="DL12" s="206">
        <f t="shared" ref="DL12" si="241">DK12+DL11</f>
        <v>144834187.71189103</v>
      </c>
      <c r="DM12" s="206">
        <f t="shared" ref="DM12" si="242">DL12+DM11</f>
        <v>144834187.71189103</v>
      </c>
      <c r="DN12" s="206">
        <f t="shared" ref="DN12" si="243">DM12+DN11</f>
        <v>144834187.71189103</v>
      </c>
      <c r="DO12" s="206">
        <f t="shared" ref="DO12" si="244">DN12+DO11</f>
        <v>144834187.71189103</v>
      </c>
      <c r="DP12" s="206">
        <f t="shared" ref="DP12" si="245">DO12+DP11</f>
        <v>144834187.71189103</v>
      </c>
      <c r="DQ12" s="206">
        <f t="shared" ref="DQ12" si="246">DP12+DQ11</f>
        <v>144834187.71189103</v>
      </c>
      <c r="DR12" s="206">
        <f t="shared" ref="DR12" si="247">DQ12+DR11</f>
        <v>144834187.71189103</v>
      </c>
      <c r="DS12" s="206">
        <f t="shared" ref="DS12" si="248">DR12+DS11</f>
        <v>144834187.71189103</v>
      </c>
      <c r="DT12" s="206">
        <f t="shared" ref="DT12" si="249">DS12+DT11</f>
        <v>144834187.71189103</v>
      </c>
      <c r="DU12" s="206">
        <f t="shared" ref="DU12" si="250">DT12+DU11</f>
        <v>144834187.71189103</v>
      </c>
      <c r="DV12" s="206">
        <f t="shared" ref="DV12" si="251">DU12+DV11</f>
        <v>144834187.71189103</v>
      </c>
      <c r="DW12" s="206">
        <f t="shared" ref="DW12" si="252">DV12+DW11</f>
        <v>144834187.71189103</v>
      </c>
      <c r="DX12" s="206">
        <f t="shared" ref="DX12" si="253">DW12+DX11</f>
        <v>144834187.71189103</v>
      </c>
      <c r="DY12" s="206">
        <f t="shared" ref="DY12" si="254">DX12+DY11</f>
        <v>144834187.71189103</v>
      </c>
      <c r="DZ12" s="206">
        <f t="shared" ref="DZ12" si="255">DY12+DZ11</f>
        <v>144834187.71189103</v>
      </c>
      <c r="EA12" s="206">
        <f t="shared" ref="EA12" si="256">DZ12+EA11</f>
        <v>144834187.71189103</v>
      </c>
      <c r="EB12" s="206">
        <f t="shared" ref="EB12" si="257">EA12+EB11</f>
        <v>144834187.71189103</v>
      </c>
      <c r="EC12" s="206">
        <f t="shared" ref="EC12" si="258">EB12+EC11</f>
        <v>144834187.71189103</v>
      </c>
      <c r="ED12" s="206">
        <f t="shared" ref="ED12" si="259">EC12+ED11</f>
        <v>144834187.71189103</v>
      </c>
      <c r="EE12" s="206">
        <f t="shared" ref="EE12" si="260">ED12+EE11</f>
        <v>144834187.71189103</v>
      </c>
      <c r="EF12" s="206">
        <f t="shared" ref="EF12" si="261">EE12+EF11</f>
        <v>144834187.71189103</v>
      </c>
      <c r="EG12" s="206">
        <f t="shared" ref="EG12" si="262">EF12+EG11</f>
        <v>144834187.71189103</v>
      </c>
      <c r="EH12" s="206">
        <f t="shared" ref="EH12" si="263">EG12+EH11</f>
        <v>144834187.71189103</v>
      </c>
      <c r="EI12" s="206">
        <f t="shared" ref="EI12" si="264">EH12+EI11</f>
        <v>144834187.71189103</v>
      </c>
      <c r="EJ12" s="206">
        <f t="shared" ref="EJ12" si="265">EI12+EJ11</f>
        <v>144834187.71189103</v>
      </c>
      <c r="EK12" s="206">
        <f t="shared" ref="EK12" si="266">EJ12+EK11</f>
        <v>144834187.71189103</v>
      </c>
      <c r="EL12" s="206">
        <f t="shared" ref="EL12" si="267">EK12+EL11</f>
        <v>145440748.63689104</v>
      </c>
      <c r="EM12" s="206">
        <f t="shared" ref="EM12" si="268">EL12+EM11</f>
        <v>145440748.63689104</v>
      </c>
      <c r="EN12" s="206">
        <f t="shared" ref="EN12" si="269">EM12+EN11</f>
        <v>145440748.63689104</v>
      </c>
      <c r="EO12" s="206">
        <f t="shared" ref="EO12" si="270">EN12+EO11</f>
        <v>145440748.63689104</v>
      </c>
      <c r="EP12" s="206">
        <f t="shared" ref="EP12" si="271">EO12+EP11</f>
        <v>145440748.63689104</v>
      </c>
      <c r="EQ12" s="206">
        <f t="shared" ref="EQ12" si="272">EP12+EQ11</f>
        <v>145440748.63689104</v>
      </c>
      <c r="ER12" s="206">
        <f t="shared" ref="ER12" si="273">EQ12+ER11</f>
        <v>145440748.63689104</v>
      </c>
      <c r="ES12" s="206">
        <f t="shared" ref="ES12" si="274">ER12+ES11</f>
        <v>145440748.63689104</v>
      </c>
      <c r="ET12" s="206">
        <f t="shared" ref="ET12" si="275">ES12+ET11</f>
        <v>145440748.63689104</v>
      </c>
      <c r="EU12" s="206">
        <f t="shared" ref="EU12" si="276">ET12+EU11</f>
        <v>145440748.63689104</v>
      </c>
      <c r="EV12" s="206">
        <f t="shared" ref="EV12" si="277">EU12+EV11</f>
        <v>145440748.63689104</v>
      </c>
      <c r="EW12" s="206">
        <f t="shared" ref="EW12" si="278">EV12+EW11</f>
        <v>145440748.63689104</v>
      </c>
      <c r="EX12" s="206">
        <f t="shared" ref="EX12" si="279">EW12+EX11</f>
        <v>145440748.63689104</v>
      </c>
      <c r="EY12" s="206">
        <f t="shared" ref="EY12" si="280">EX12+EY11</f>
        <v>145440748.63689104</v>
      </c>
      <c r="EZ12" s="206">
        <f t="shared" ref="EZ12" si="281">EY12+EZ11</f>
        <v>145440748.63689104</v>
      </c>
      <c r="FA12" s="206">
        <f t="shared" ref="FA12" si="282">EZ12+FA11</f>
        <v>145440748.63689104</v>
      </c>
      <c r="FB12" s="206">
        <f t="shared" ref="FB12" si="283">FA12+FB11</f>
        <v>145440748.63689104</v>
      </c>
      <c r="FC12" s="206">
        <f t="shared" ref="FC12" si="284">FB12+FC11</f>
        <v>145440748.63689104</v>
      </c>
      <c r="FD12" s="206">
        <f t="shared" ref="FD12" si="285">FC12+FD11</f>
        <v>145440748.63689104</v>
      </c>
      <c r="FE12" s="183"/>
      <c r="FF12" s="194"/>
    </row>
    <row r="13" spans="1:638" s="183" customFormat="1" ht="15" customHeight="1">
      <c r="A13" s="1155"/>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155"/>
      <c r="B14" s="196" t="s">
        <v>1295</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-6023273.064495001</v>
      </c>
      <c r="BH14" s="199">
        <f t="shared" si="287"/>
        <v>-7674554.0404950008</v>
      </c>
      <c r="BI14" s="199">
        <f t="shared" si="287"/>
        <v>-7681054.0404950008</v>
      </c>
      <c r="BJ14" s="199">
        <f t="shared" si="287"/>
        <v>-14060534.052995</v>
      </c>
      <c r="BK14" s="199">
        <f t="shared" si="287"/>
        <v>-17192890.538073201</v>
      </c>
      <c r="BL14" s="199">
        <f t="shared" si="287"/>
        <v>-19120054.408073202</v>
      </c>
      <c r="BM14" s="199">
        <f t="shared" si="287"/>
        <v>-19495054.408073202</v>
      </c>
      <c r="BN14" s="199">
        <f t="shared" si="287"/>
        <v>-25560663.658073202</v>
      </c>
      <c r="BO14" s="199">
        <f t="shared" si="287"/>
        <v>-28377892.898073204</v>
      </c>
      <c r="BP14" s="199">
        <f t="shared" si="287"/>
        <v>-31238054.788073204</v>
      </c>
      <c r="BQ14" s="199">
        <f t="shared" si="287"/>
        <v>-32343314.638073206</v>
      </c>
      <c r="BR14" s="199">
        <f t="shared" si="287"/>
        <v>-32694297.938073207</v>
      </c>
      <c r="BS14" s="199">
        <f t="shared" si="287"/>
        <v>-32694297.938073207</v>
      </c>
      <c r="BT14" s="199">
        <f t="shared" si="287"/>
        <v>3128789.6759267971</v>
      </c>
      <c r="BU14" s="199">
        <f t="shared" ref="BU14:DB14" si="288">BU10-BU12</f>
        <v>1773173.4759267941</v>
      </c>
      <c r="BV14" s="199">
        <f t="shared" si="288"/>
        <v>-473801.18559826165</v>
      </c>
      <c r="BW14" s="199">
        <f t="shared" si="288"/>
        <v>-5673012.5925890058</v>
      </c>
      <c r="BX14" s="199">
        <f t="shared" si="288"/>
        <v>-24412803.011589006</v>
      </c>
      <c r="BY14" s="199">
        <f t="shared" si="288"/>
        <v>-24522753.011589006</v>
      </c>
      <c r="BZ14" s="199">
        <f t="shared" si="288"/>
        <v>-9522753.0115890056</v>
      </c>
      <c r="CA14" s="199">
        <f t="shared" si="288"/>
        <v>-9772753.0115890056</v>
      </c>
      <c r="CB14" s="199">
        <f t="shared" si="288"/>
        <v>-1978952.0075890124</v>
      </c>
      <c r="CC14" s="199">
        <f t="shared" si="288"/>
        <v>-24203652.752578229</v>
      </c>
      <c r="CD14" s="199">
        <f t="shared" si="288"/>
        <v>-24623352.152578235</v>
      </c>
      <c r="CE14" s="199">
        <f t="shared" si="288"/>
        <v>-25326522.152578235</v>
      </c>
      <c r="CF14" s="199">
        <f t="shared" si="288"/>
        <v>-25326522.152578235</v>
      </c>
      <c r="CG14" s="199">
        <f t="shared" si="288"/>
        <v>-26572761.697578236</v>
      </c>
      <c r="CH14" s="199">
        <f t="shared" si="288"/>
        <v>-27137461.097578242</v>
      </c>
      <c r="CI14" s="199">
        <f t="shared" si="288"/>
        <v>-20137461.097578242</v>
      </c>
      <c r="CJ14" s="199">
        <f t="shared" si="288"/>
        <v>-20137461.097578242</v>
      </c>
      <c r="CK14" s="199">
        <f t="shared" si="288"/>
        <v>-14438766.447578236</v>
      </c>
      <c r="CL14" s="199">
        <f t="shared" si="288"/>
        <v>-25476076.786891013</v>
      </c>
      <c r="CM14" s="199">
        <f t="shared" si="288"/>
        <v>-20590026.786891013</v>
      </c>
      <c r="CN14" s="199">
        <f t="shared" si="288"/>
        <v>-20590026.786891013</v>
      </c>
      <c r="CO14" s="199">
        <f t="shared" si="288"/>
        <v>-9090026.7868910134</v>
      </c>
      <c r="CP14" s="199">
        <f t="shared" si="288"/>
        <v>-9761687.7118910253</v>
      </c>
      <c r="CQ14" s="199">
        <f t="shared" si="288"/>
        <v>-8376687.7118910253</v>
      </c>
      <c r="CR14" s="199">
        <f t="shared" si="288"/>
        <v>-8376687.7118910253</v>
      </c>
      <c r="CS14" s="199">
        <f t="shared" si="288"/>
        <v>-8376687.7118910253</v>
      </c>
      <c r="CT14" s="199">
        <f t="shared" si="288"/>
        <v>-8434187.7118910253</v>
      </c>
      <c r="CU14" s="199">
        <f t="shared" si="288"/>
        <v>-8434187.7118910253</v>
      </c>
      <c r="CV14" s="199">
        <f t="shared" si="288"/>
        <v>-8434187.7118910253</v>
      </c>
      <c r="CW14" s="199">
        <f t="shared" si="288"/>
        <v>-8434187.7118910253</v>
      </c>
      <c r="CX14" s="199">
        <f t="shared" si="288"/>
        <v>-8434187.7118910253</v>
      </c>
      <c r="CY14" s="199">
        <f t="shared" si="288"/>
        <v>-8434187.7118910253</v>
      </c>
      <c r="CZ14" s="199">
        <f t="shared" si="288"/>
        <v>-8434187.7118910253</v>
      </c>
      <c r="DA14" s="199">
        <f t="shared" si="288"/>
        <v>-8434187.7118910253</v>
      </c>
      <c r="DB14" s="199">
        <f t="shared" si="288"/>
        <v>-8434187.7118910253</v>
      </c>
      <c r="DC14" s="199">
        <f t="shared" ref="DC14:DD14" si="289">DC10-DC12</f>
        <v>-8434187.7118910253</v>
      </c>
      <c r="DD14" s="199">
        <f t="shared" si="289"/>
        <v>-8434187.7118910253</v>
      </c>
      <c r="DE14" s="199">
        <f t="shared" ref="DE14:EE14" si="290">DE10-DE12</f>
        <v>-8434187.7118910253</v>
      </c>
      <c r="DF14" s="199">
        <f t="shared" si="290"/>
        <v>-8434187.7118910253</v>
      </c>
      <c r="DG14" s="199">
        <f t="shared" si="290"/>
        <v>-8434187.7118910253</v>
      </c>
      <c r="DH14" s="199">
        <f t="shared" si="290"/>
        <v>-8434187.7118910253</v>
      </c>
      <c r="DI14" s="199">
        <f t="shared" si="290"/>
        <v>-8434187.7118910253</v>
      </c>
      <c r="DJ14" s="199">
        <f t="shared" si="290"/>
        <v>-8434187.7118910253</v>
      </c>
      <c r="DK14" s="199">
        <f t="shared" si="290"/>
        <v>-8434187.7118910253</v>
      </c>
      <c r="DL14" s="199">
        <f t="shared" si="290"/>
        <v>-8434187.7118910253</v>
      </c>
      <c r="DM14" s="199">
        <f t="shared" si="290"/>
        <v>-8434187.7118910253</v>
      </c>
      <c r="DN14" s="199">
        <f t="shared" si="290"/>
        <v>-8434187.7118910253</v>
      </c>
      <c r="DO14" s="199">
        <f t="shared" si="290"/>
        <v>-8434187.7118910253</v>
      </c>
      <c r="DP14" s="199">
        <f t="shared" si="290"/>
        <v>-8434187.7118910253</v>
      </c>
      <c r="DQ14" s="199">
        <f t="shared" si="290"/>
        <v>-8434187.7118910253</v>
      </c>
      <c r="DR14" s="199">
        <f t="shared" si="290"/>
        <v>-8434187.7118910253</v>
      </c>
      <c r="DS14" s="199">
        <f t="shared" si="290"/>
        <v>-8434187.7118910253</v>
      </c>
      <c r="DT14" s="199">
        <f t="shared" si="290"/>
        <v>-8434187.7118910253</v>
      </c>
      <c r="DU14" s="199">
        <f t="shared" si="290"/>
        <v>-8434187.7118910253</v>
      </c>
      <c r="DV14" s="199">
        <f t="shared" si="290"/>
        <v>-8434187.7118910253</v>
      </c>
      <c r="DW14" s="199">
        <f t="shared" si="290"/>
        <v>-8434187.7118910253</v>
      </c>
      <c r="DX14" s="199">
        <f t="shared" si="290"/>
        <v>-8434187.7118910253</v>
      </c>
      <c r="DY14" s="199">
        <f t="shared" si="290"/>
        <v>-8434187.7118910253</v>
      </c>
      <c r="DZ14" s="199">
        <f t="shared" si="290"/>
        <v>-8434187.7118910253</v>
      </c>
      <c r="EA14" s="199">
        <f t="shared" si="290"/>
        <v>-8434187.7118910253</v>
      </c>
      <c r="EB14" s="199">
        <f t="shared" si="290"/>
        <v>-8434187.7118910253</v>
      </c>
      <c r="EC14" s="199">
        <f t="shared" si="290"/>
        <v>-8434187.7118910253</v>
      </c>
      <c r="ED14" s="199">
        <f t="shared" si="290"/>
        <v>-8434187.7118910253</v>
      </c>
      <c r="EE14" s="199">
        <f t="shared" si="290"/>
        <v>-8434187.7118910253</v>
      </c>
      <c r="EF14" s="199">
        <f t="shared" ref="EF14:FD14" si="291">EF10-EF12</f>
        <v>-8434187.7118910253</v>
      </c>
      <c r="EG14" s="199">
        <f t="shared" si="291"/>
        <v>-8434187.7118910253</v>
      </c>
      <c r="EH14" s="199">
        <f t="shared" si="291"/>
        <v>-8434187.7118910253</v>
      </c>
      <c r="EI14" s="199">
        <f t="shared" si="291"/>
        <v>-8434187.7118910253</v>
      </c>
      <c r="EJ14" s="199">
        <f t="shared" si="291"/>
        <v>-8434187.7118910253</v>
      </c>
      <c r="EK14" s="199">
        <f t="shared" si="291"/>
        <v>-8434187.7118910253</v>
      </c>
      <c r="EL14" s="199">
        <f t="shared" si="291"/>
        <v>-9040748.6368910372</v>
      </c>
      <c r="EM14" s="199">
        <f t="shared" si="291"/>
        <v>-9040748.6368910372</v>
      </c>
      <c r="EN14" s="199">
        <f t="shared" si="291"/>
        <v>-9040748.6368910372</v>
      </c>
      <c r="EO14" s="199">
        <f t="shared" si="291"/>
        <v>-9040748.6368910372</v>
      </c>
      <c r="EP14" s="199">
        <f t="shared" si="291"/>
        <v>-9040748.6368910372</v>
      </c>
      <c r="EQ14" s="199">
        <f t="shared" si="291"/>
        <v>-958457.88412204385</v>
      </c>
      <c r="ER14" s="199">
        <f t="shared" si="291"/>
        <v>-958457.88412204385</v>
      </c>
      <c r="ES14" s="199">
        <f t="shared" si="291"/>
        <v>-958457.88412204385</v>
      </c>
      <c r="ET14" s="199">
        <f t="shared" si="291"/>
        <v>-958457.88412204385</v>
      </c>
      <c r="EU14" s="199">
        <f t="shared" si="291"/>
        <v>6313579.5477225184</v>
      </c>
      <c r="EV14" s="199">
        <f t="shared" si="291"/>
        <v>6313579.5477225184</v>
      </c>
      <c r="EW14" s="199">
        <f t="shared" si="291"/>
        <v>6313579.5477225184</v>
      </c>
      <c r="EX14" s="199">
        <f t="shared" si="291"/>
        <v>6313579.5477225184</v>
      </c>
      <c r="EY14" s="199">
        <f t="shared" si="291"/>
        <v>6313579.5477225184</v>
      </c>
      <c r="EZ14" s="199">
        <f t="shared" si="291"/>
        <v>6313579.5477225184</v>
      </c>
      <c r="FA14" s="199">
        <f t="shared" si="291"/>
        <v>6313579.5477225184</v>
      </c>
      <c r="FB14" s="199">
        <f t="shared" si="291"/>
        <v>6313579.5477225184</v>
      </c>
      <c r="FC14" s="199">
        <f t="shared" si="291"/>
        <v>6313579.5477225184</v>
      </c>
      <c r="FD14" s="199">
        <f t="shared" si="291"/>
        <v>6313579.5477225184</v>
      </c>
    </row>
    <row r="15" spans="1:638" s="183" customFormat="1" ht="15" customHeight="1"/>
    <row r="16" spans="1:638" s="183" customFormat="1" ht="15" customHeight="1">
      <c r="C16" s="185" t="s">
        <v>952</v>
      </c>
      <c r="D16" s="185" t="s">
        <v>952</v>
      </c>
    </row>
    <row r="17" spans="1:160" ht="15" customHeight="1">
      <c r="A17" s="1156"/>
      <c r="B17" s="187" t="s">
        <v>1296</v>
      </c>
      <c r="C17" s="365">
        <f>C3-D17</f>
        <v>351944.09960407019</v>
      </c>
      <c r="D17" s="188">
        <f>SUM(F17:DD17)</f>
        <v>144130346.65316492</v>
      </c>
      <c r="E17" s="198"/>
      <c r="F17" s="206">
        <f>SUMIFS('Expenditure Breakdown'!$U$6:$U$397, 'Expenditure Breakdown'!$T$6:$T$397, "&gt;="&amp;F1,'Expenditure Breakdown'!$T$6:$T$397, "&lt;"&amp;G1)</f>
        <v>0</v>
      </c>
      <c r="G17" s="206">
        <f>SUMIFS('Expenditure Breakdown'!$U$6:$U$397, 'Expenditure Breakdown'!$T$6:$T$397, "&gt;="&amp;G1,'Expenditure Breakdown'!$T$6:$T$397, "&lt;"&amp;H1)</f>
        <v>0</v>
      </c>
      <c r="H17" s="206">
        <f>SUMIFS('Expenditure Breakdown'!$U$6:$U$397, 'Expenditure Breakdown'!$T$6:$T$397, "&gt;="&amp;H1,'Expenditure Breakdown'!$T$6:$T$397, "&lt;"&amp;I1)</f>
        <v>0</v>
      </c>
      <c r="I17" s="206">
        <f>SUMIFS('Expenditure Breakdown'!$U$6:$U$397, 'Expenditure Breakdown'!$T$6:$T$397, "&gt;="&amp;I1,'Expenditure Breakdown'!$T$6:$T$397, "&lt;"&amp;J1)</f>
        <v>0</v>
      </c>
      <c r="J17" s="206">
        <f>SUMIFS('Expenditure Breakdown'!$U$6:$U$397, 'Expenditure Breakdown'!$T$6:$T$397, "&gt;="&amp;J1,'Expenditure Breakdown'!$T$6:$T$397, "&lt;"&amp;K1)</f>
        <v>0</v>
      </c>
      <c r="K17" s="206">
        <f>SUMIFS('Expenditure Breakdown'!$U$6:$U$397, 'Expenditure Breakdown'!$T$6:$T$397, "&gt;="&amp;K1,'Expenditure Breakdown'!$T$6:$T$397, "&lt;"&amp;L1)</f>
        <v>0</v>
      </c>
      <c r="L17" s="206">
        <f>SUMIFS('Expenditure Breakdown'!$U$6:$U$397, 'Expenditure Breakdown'!$T$6:$T$397, "&gt;="&amp;L1,'Expenditure Breakdown'!$T$6:$T$397, "&lt;"&amp;M1)</f>
        <v>0</v>
      </c>
      <c r="M17" s="206">
        <f>SUMIFS('Expenditure Breakdown'!$U$6:$U$397, 'Expenditure Breakdown'!$T$6:$T$397, "&gt;="&amp;M1,'Expenditure Breakdown'!$T$6:$T$397, "&lt;"&amp;N1)</f>
        <v>0</v>
      </c>
      <c r="N17" s="206">
        <f>SUMIFS('Expenditure Breakdown'!$U$6:$U$397, 'Expenditure Breakdown'!$T$6:$T$397, "&gt;="&amp;N1,'Expenditure Breakdown'!$T$6:$T$397, "&lt;"&amp;O1)</f>
        <v>0</v>
      </c>
      <c r="O17" s="206">
        <f>SUMIFS('Expenditure Breakdown'!$U$6:$U$397, 'Expenditure Breakdown'!$T$6:$T$397, "&gt;="&amp;O1,'Expenditure Breakdown'!$T$6:$T$397, "&lt;"&amp;P1)</f>
        <v>0</v>
      </c>
      <c r="P17" s="206">
        <f>SUMIFS('Expenditure Breakdown'!$U$6:$U$397, 'Expenditure Breakdown'!$T$6:$T$397, "&gt;="&amp;P1,'Expenditure Breakdown'!$T$6:$T$397, "&lt;"&amp;Q1)</f>
        <v>0</v>
      </c>
      <c r="Q17" s="206">
        <f>SUMIFS('Expenditure Breakdown'!$U$6:$U$397, 'Expenditure Breakdown'!$T$6:$T$397, "&gt;="&amp;Q1,'Expenditure Breakdown'!$T$6:$T$397, "&lt;"&amp;R1)</f>
        <v>0</v>
      </c>
      <c r="R17" s="206">
        <f>SUMIFS('Expenditure Breakdown'!$U$6:$U$397, 'Expenditure Breakdown'!$T$6:$T$397, "&gt;="&amp;R1,'Expenditure Breakdown'!$T$6:$T$397, "&lt;"&amp;S1)</f>
        <v>0</v>
      </c>
      <c r="S17" s="206">
        <f>SUMIFS('Expenditure Breakdown'!$U$6:$U$397, 'Expenditure Breakdown'!$T$6:$T$397, "&gt;="&amp;S1,'Expenditure Breakdown'!$T$6:$T$397, "&lt;"&amp;T1)</f>
        <v>0</v>
      </c>
      <c r="T17" s="206">
        <f>SUMIFS('Expenditure Breakdown'!$U$6:$U$397, 'Expenditure Breakdown'!$T$6:$T$397, "&gt;="&amp;T1,'Expenditure Breakdown'!$T$6:$T$397, "&lt;"&amp;U1)</f>
        <v>0</v>
      </c>
      <c r="U17" s="206">
        <f>SUMIFS('Expenditure Breakdown'!$U$6:$U$397, 'Expenditure Breakdown'!$T$6:$T$397, "&gt;="&amp;U1,'Expenditure Breakdown'!$T$6:$T$397, "&lt;"&amp;V1)</f>
        <v>0</v>
      </c>
      <c r="V17" s="206">
        <f>SUMIFS('Expenditure Breakdown'!$U$6:$U$397, 'Expenditure Breakdown'!$T$6:$T$397, "&gt;="&amp;V1,'Expenditure Breakdown'!$T$6:$T$397, "&lt;"&amp;W1)</f>
        <v>0</v>
      </c>
      <c r="W17" s="206">
        <f>SUMIFS('Expenditure Breakdown'!$U$6:$U$397, 'Expenditure Breakdown'!$T$6:$T$397, "&gt;="&amp;W1,'Expenditure Breakdown'!$T$6:$T$397, "&lt;"&amp;X1)</f>
        <v>0</v>
      </c>
      <c r="X17" s="206">
        <f>SUMIFS('Expenditure Breakdown'!$U$6:$U$397, 'Expenditure Breakdown'!$T$6:$T$397, "&gt;="&amp;X1,'Expenditure Breakdown'!$T$6:$T$397, "&lt;"&amp;Y1)</f>
        <v>0</v>
      </c>
      <c r="Y17" s="206">
        <f>SUMIFS('Expenditure Breakdown'!$U$6:$U$397, 'Expenditure Breakdown'!$T$6:$T$397, "&gt;="&amp;Y1,'Expenditure Breakdown'!$T$6:$T$397, "&lt;"&amp;Z1)</f>
        <v>0</v>
      </c>
      <c r="Z17" s="206">
        <f>SUMIFS('Expenditure Breakdown'!$U$6:$U$397, 'Expenditure Breakdown'!$T$6:$T$397, "&gt;="&amp;Z1,'Expenditure Breakdown'!$T$6:$T$397, "&lt;"&amp;AA1)</f>
        <v>0</v>
      </c>
      <c r="AA17" s="206">
        <f>SUMIFS('Expenditure Breakdown'!$U$6:$U$397, 'Expenditure Breakdown'!$T$6:$T$397, "&gt;="&amp;AA1,'Expenditure Breakdown'!$T$6:$T$397, "&lt;"&amp;AB1)</f>
        <v>0</v>
      </c>
      <c r="AB17" s="206">
        <f>SUMIFS('Expenditure Breakdown'!$U$6:$U$397, 'Expenditure Breakdown'!$T$6:$T$397, "&gt;="&amp;AB1,'Expenditure Breakdown'!$T$6:$T$397, "&lt;"&amp;AC1)</f>
        <v>0</v>
      </c>
      <c r="AC17" s="206">
        <f>SUMIFS('Expenditure Breakdown'!$U$6:$U$397, 'Expenditure Breakdown'!$T$6:$T$397, "&gt;="&amp;AC1,'Expenditure Breakdown'!$T$6:$T$397, "&lt;"&amp;AD1)</f>
        <v>0</v>
      </c>
      <c r="AD17" s="206">
        <f>SUMIFS('Expenditure Breakdown'!$U$6:$U$397, 'Expenditure Breakdown'!$T$6:$T$397, "&gt;="&amp;AD1,'Expenditure Breakdown'!$T$6:$T$397, "&lt;"&amp;AE1)</f>
        <v>0</v>
      </c>
      <c r="AE17" s="206">
        <f>SUMIFS('Expenditure Breakdown'!$U$6:$U$397, 'Expenditure Breakdown'!$T$6:$T$397, "&gt;="&amp;AE1,'Expenditure Breakdown'!$T$6:$T$397, "&lt;"&amp;AF1)</f>
        <v>0</v>
      </c>
      <c r="AF17" s="206">
        <f>SUMIFS('Expenditure Breakdown'!$U$6:$U$397, 'Expenditure Breakdown'!$T$6:$T$397, "&gt;="&amp;AF1,'Expenditure Breakdown'!$T$6:$T$397, "&lt;"&amp;AG1)</f>
        <v>0</v>
      </c>
      <c r="AG17" s="206">
        <f>SUMIFS('Expenditure Breakdown'!$U$6:$U$397, 'Expenditure Breakdown'!$T$6:$T$397, "&gt;="&amp;AG1,'Expenditure Breakdown'!$T$6:$T$397, "&lt;"&amp;AH1)</f>
        <v>0</v>
      </c>
      <c r="AH17" s="206">
        <f>SUMIFS('Expenditure Breakdown'!$U$6:$U$397, 'Expenditure Breakdown'!$T$6:$T$397, "&gt;="&amp;AH1,'Expenditure Breakdown'!$T$6:$T$397, "&lt;"&amp;AI1)</f>
        <v>0</v>
      </c>
      <c r="AI17" s="206">
        <f>SUMIFS('Expenditure Breakdown'!$U$6:$U$397, 'Expenditure Breakdown'!$T$6:$T$397, "&gt;="&amp;AI1,'Expenditure Breakdown'!$T$6:$T$397, "&lt;"&amp;AJ1)</f>
        <v>0</v>
      </c>
      <c r="AJ17" s="206">
        <f>SUMIFS('Expenditure Breakdown'!$U$6:$U$397, 'Expenditure Breakdown'!$T$6:$T$397, "&gt;="&amp;AJ1,'Expenditure Breakdown'!$T$6:$T$397, "&lt;"&amp;AK1)</f>
        <v>0</v>
      </c>
      <c r="AK17" s="206">
        <f>SUMIFS('Expenditure Breakdown'!$U$6:$U$397, 'Expenditure Breakdown'!$T$6:$T$397, "&gt;="&amp;AK1,'Expenditure Breakdown'!$T$6:$T$397, "&lt;"&amp;AL1)</f>
        <v>0</v>
      </c>
      <c r="AL17" s="206">
        <f>SUMIFS('Expenditure Breakdown'!$U$6:$U$397, 'Expenditure Breakdown'!$T$6:$T$397, "&gt;="&amp;AL1,'Expenditure Breakdown'!$T$6:$T$397, "&lt;"&amp;AM1)</f>
        <v>0</v>
      </c>
      <c r="AM17" s="206">
        <f>SUMIFS('Expenditure Breakdown'!$U$6:$U$397, 'Expenditure Breakdown'!$T$6:$T$397, "&gt;="&amp;AM1,'Expenditure Breakdown'!$T$6:$T$397, "&lt;"&amp;AN1)</f>
        <v>0</v>
      </c>
      <c r="AN17" s="206">
        <f>SUMIFS('Expenditure Breakdown'!$U$6:$U$397, 'Expenditure Breakdown'!$T$6:$T$397, "&gt;="&amp;AN1,'Expenditure Breakdown'!$T$6:$T$397, "&lt;"&amp;AO1)</f>
        <v>0</v>
      </c>
      <c r="AO17" s="206">
        <f>SUMIFS('Expenditure Breakdown'!$U$6:$U$397, 'Expenditure Breakdown'!$T$6:$T$397, "&gt;="&amp;AO1,'Expenditure Breakdown'!$T$6:$T$397, "&lt;"&amp;AP1)</f>
        <v>0</v>
      </c>
      <c r="AP17" s="206">
        <f>SUMIFS('Expenditure Breakdown'!$U$6:$U$397, 'Expenditure Breakdown'!$T$6:$T$397, "&gt;="&amp;AP1,'Expenditure Breakdown'!$T$6:$T$397, "&lt;"&amp;AQ1)</f>
        <v>0</v>
      </c>
      <c r="AQ17" s="206">
        <f>SUMIFS('Expenditure Breakdown'!$U$6:$U$397, 'Expenditure Breakdown'!$T$6:$T$397, "&gt;="&amp;AQ1,'Expenditure Breakdown'!$T$6:$T$397, "&lt;"&amp;AR1)</f>
        <v>0</v>
      </c>
      <c r="AR17" s="206">
        <f>SUMIFS('Expenditure Breakdown'!$U$6:$U$397, 'Expenditure Breakdown'!$T$6:$T$397, "&gt;="&amp;AR1,'Expenditure Breakdown'!$T$6:$T$397, "&lt;"&amp;AS1)</f>
        <v>0</v>
      </c>
      <c r="AS17" s="206">
        <f>SUMIFS('Expenditure Breakdown'!$U$6:$U$397, 'Expenditure Breakdown'!$T$6:$T$397, "&gt;="&amp;AS1,'Expenditure Breakdown'!$T$6:$T$397, "&lt;"&amp;AT1)</f>
        <v>0</v>
      </c>
      <c r="AT17" s="206">
        <f>SUMIFS('Expenditure Breakdown'!$U$6:$U$397, 'Expenditure Breakdown'!$T$6:$T$397, "&gt;="&amp;AT1,'Expenditure Breakdown'!$T$6:$T$397, "&lt;"&amp;AU1)</f>
        <v>0</v>
      </c>
      <c r="AU17" s="206">
        <f>SUMIFS('Expenditure Breakdown'!$U$6:$U$397, 'Expenditure Breakdown'!$T$6:$T$397, "&gt;="&amp;AU1,'Expenditure Breakdown'!$T$6:$T$397, "&lt;"&amp;AV1)</f>
        <v>0</v>
      </c>
      <c r="AV17" s="206">
        <f>SUMIFS('Expenditure Breakdown'!$U$6:$U$397, 'Expenditure Breakdown'!$T$6:$T$397, "&gt;="&amp;AV1,'Expenditure Breakdown'!$T$6:$T$397, "&lt;"&amp;AW1)</f>
        <v>0</v>
      </c>
      <c r="AW17" s="206">
        <f>SUMIFS('Expenditure Breakdown'!$U$6:$U$397, 'Expenditure Breakdown'!$T$6:$T$397, "&gt;="&amp;AW1,'Expenditure Breakdown'!$T$6:$T$397, "&lt;"&amp;AX1)</f>
        <v>0</v>
      </c>
      <c r="AX17" s="206">
        <f>SUMIFS('Expenditure Breakdown'!$U$6:$U$397, 'Expenditure Breakdown'!$T$6:$T$397, "&gt;="&amp;AX1,'Expenditure Breakdown'!$T$6:$T$397, "&lt;"&amp;AY1)</f>
        <v>0</v>
      </c>
      <c r="AY17" s="206">
        <f>SUMIFS('Expenditure Breakdown'!$U$6:$U$397, 'Expenditure Breakdown'!$T$6:$T$397, "&gt;="&amp;AY1,'Expenditure Breakdown'!$T$6:$T$397, "&lt;"&amp;AZ1)</f>
        <v>0</v>
      </c>
      <c r="AZ17" s="206">
        <f>SUMIFS('Expenditure Breakdown'!$U$6:$U$397, 'Expenditure Breakdown'!$T$6:$T$397, "&gt;="&amp;AZ1,'Expenditure Breakdown'!$T$6:$T$397, "&lt;"&amp;BA1)</f>
        <v>0</v>
      </c>
      <c r="BA17" s="206">
        <f>SUMIFS('Expenditure Breakdown'!$U$6:$U$397, 'Expenditure Breakdown'!$T$6:$T$397, "&gt;="&amp;BA1,'Expenditure Breakdown'!$T$6:$T$397, "&lt;"&amp;BB1)</f>
        <v>0</v>
      </c>
      <c r="BB17" s="206">
        <f>SUMIFS('Expenditure Breakdown'!$U$6:$U$397, 'Expenditure Breakdown'!$T$6:$T$397, "&gt;="&amp;BB1,'Expenditure Breakdown'!$T$6:$T$397, "&lt;"&amp;BC1)</f>
        <v>0</v>
      </c>
      <c r="BC17" s="206">
        <f>SUMIFS('Expenditure Breakdown'!$U$6:$U$397, 'Expenditure Breakdown'!$T$6:$T$397, "&gt;="&amp;BC1,'Expenditure Breakdown'!$T$6:$T$397, "&lt;"&amp;BD1)</f>
        <v>0</v>
      </c>
      <c r="BD17" s="206">
        <f>SUMIFS('Expenditure Breakdown'!$U$6:$U$397, 'Expenditure Breakdown'!$T$6:$T$397, "&gt;="&amp;BD1,'Expenditure Breakdown'!$T$6:$T$397, "&lt;"&amp;BE1)</f>
        <v>0</v>
      </c>
      <c r="BE17" s="206">
        <f>SUMIFS('Expenditure Breakdown'!$U$6:$U$397, 'Expenditure Breakdown'!$T$6:$T$397, "&gt;="&amp;BE1,'Expenditure Breakdown'!$T$6:$T$397, "&lt;"&amp;BF1)</f>
        <v>0</v>
      </c>
      <c r="BF17" s="206">
        <f>SUMIFS('Expenditure Breakdown'!$U$6:$U$397, 'Expenditure Breakdown'!$T$6:$T$397, "&gt;="&amp;BF1,'Expenditure Breakdown'!$T$6:$T$397, "&lt;"&amp;BG1)</f>
        <v>0</v>
      </c>
      <c r="BG17" s="206">
        <f>SUMIFS('Expenditure Breakdown'!$U$6:$U$397, 'Expenditure Breakdown'!$T$6:$T$397, "&gt;="&amp;BG1,'Expenditure Breakdown'!$T$6:$T$397, "&lt;"&amp;BH1)</f>
        <v>0</v>
      </c>
      <c r="BH17" s="206">
        <f>SUMIFS('Expenditure Breakdown'!$U$6:$U$397, 'Expenditure Breakdown'!$T$6:$T$397, "&gt;="&amp;BH1,'Expenditure Breakdown'!$T$6:$T$397, "&lt;"&amp;BI1)</f>
        <v>0</v>
      </c>
      <c r="BI17" s="206">
        <f>SUMIFS('Expenditure Breakdown'!$U$6:$U$397, 'Expenditure Breakdown'!$T$6:$T$397, "&gt;="&amp;BI1,'Expenditure Breakdown'!$T$6:$T$397, "&lt;"&amp;BJ1)</f>
        <v>0</v>
      </c>
      <c r="BJ17" s="206">
        <f>SUMIFS('Expenditure Breakdown'!$U$6:$U$397, 'Expenditure Breakdown'!$T$6:$T$397, "&gt;="&amp;BJ1,'Expenditure Breakdown'!$T$6:$T$397, "&lt;"&amp;BK1)</f>
        <v>0</v>
      </c>
      <c r="BK17" s="206">
        <f>SUMIFS('Expenditure Breakdown'!$U$6:$U$397, 'Expenditure Breakdown'!$T$6:$T$397, "&gt;="&amp;BK1,'Expenditure Breakdown'!$T$6:$T$397, "&lt;"&amp;BL1)</f>
        <v>8956472.737807611</v>
      </c>
      <c r="BL17" s="206">
        <f>SUMIFS('Expenditure Breakdown'!$U$6:$U$397, 'Expenditure Breakdown'!$T$6:$T$397, "&gt;="&amp;BL1,'Expenditure Breakdown'!$T$6:$T$397, "&lt;"&amp;BM1)</f>
        <v>0</v>
      </c>
      <c r="BM17" s="206">
        <f>SUMIFS('Expenditure Breakdown'!$U$6:$U$397, 'Expenditure Breakdown'!$T$6:$T$397, "&gt;="&amp;BM1,'Expenditure Breakdown'!$T$6:$T$397, "&lt;"&amp;BN1)</f>
        <v>0</v>
      </c>
      <c r="BN17" s="206">
        <f>SUMIFS('Expenditure Breakdown'!$U$6:$U$397, 'Expenditure Breakdown'!$T$6:$T$397, "&gt;="&amp;BN1,'Expenditure Breakdown'!$T$6:$T$397, "&lt;"&amp;BO1)</f>
        <v>0</v>
      </c>
      <c r="BO17" s="206">
        <f>SUMIFS('Expenditure Breakdown'!$U$6:$U$397, 'Expenditure Breakdown'!$T$6:$T$397, "&gt;="&amp;BO1,'Expenditure Breakdown'!$T$6:$T$397, "&lt;"&amp;BP1)</f>
        <v>0</v>
      </c>
      <c r="BP17" s="206">
        <f>SUMIFS('Expenditure Breakdown'!$U$6:$U$397, 'Expenditure Breakdown'!$T$6:$T$397, "&gt;="&amp;BP1,'Expenditure Breakdown'!$T$6:$T$397, "&lt;"&amp;BQ1)</f>
        <v>7338062.2219774174</v>
      </c>
      <c r="BQ17" s="206">
        <f>SUMIFS('Expenditure Breakdown'!$U$6:$U$397, 'Expenditure Breakdown'!$T$6:$T$397, "&gt;="&amp;BQ1,'Expenditure Breakdown'!$T$6:$T$397, "&lt;"&amp;BR1)</f>
        <v>0</v>
      </c>
      <c r="BR17" s="206">
        <f>SUMIFS('Expenditure Breakdown'!$U$6:$U$397, 'Expenditure Breakdown'!$T$6:$T$397, "&gt;="&amp;BR1,'Expenditure Breakdown'!$T$6:$T$397, "&lt;"&amp;BS1)</f>
        <v>0</v>
      </c>
      <c r="BS17" s="206">
        <f>SUMIFS('Expenditure Breakdown'!$U$6:$U$397, 'Expenditure Breakdown'!$T$6:$T$397, "&gt;="&amp;BS1,'Expenditure Breakdown'!$T$6:$T$397, "&lt;"&amp;BT1)</f>
        <v>0</v>
      </c>
      <c r="BT17" s="206">
        <f>SUMIFS('Expenditure Breakdown'!$U$6:$U$397, 'Expenditure Breakdown'!$T$6:$T$397, "&gt;="&amp;BT1,'Expenditure Breakdown'!$T$6:$T$397, "&lt;"&amp;BU1)</f>
        <v>58559043.752474554</v>
      </c>
      <c r="BU17" s="206">
        <f>SUMIFS('Expenditure Breakdown'!$U$6:$U$397, 'Expenditure Breakdown'!$T$6:$T$397, "&gt;="&amp;BU1,'Expenditure Breakdown'!$T$6:$T$397, "&lt;"&amp;BV1)</f>
        <v>0</v>
      </c>
      <c r="BV17" s="206">
        <f>SUMIFS('Expenditure Breakdown'!$U$6:$U$397, 'Expenditure Breakdown'!$T$6:$T$397, "&gt;="&amp;BV1,'Expenditure Breakdown'!$T$6:$T$397, "&lt;"&amp;BW1)</f>
        <v>0</v>
      </c>
      <c r="BW17" s="206">
        <f>SUMIFS('Expenditure Breakdown'!$U$6:$U$397, 'Expenditure Breakdown'!$T$6:$T$397, "&gt;="&amp;BW1,'Expenditure Breakdown'!$T$6:$T$397, "&lt;"&amp;BX1)</f>
        <v>0</v>
      </c>
      <c r="BX17" s="206">
        <f>SUMIFS('Expenditure Breakdown'!$U$6:$U$397, 'Expenditure Breakdown'!$T$6:$T$397, "&gt;="&amp;BX1,'Expenditure Breakdown'!$T$6:$T$397, "&lt;"&amp;BY1)</f>
        <v>36823311.274840996</v>
      </c>
      <c r="BY17" s="206">
        <f>SUMIFS('Expenditure Breakdown'!$U$6:$U$397, 'Expenditure Breakdown'!$T$6:$T$397, "&gt;="&amp;BY1,'Expenditure Breakdown'!$T$6:$T$397, "&lt;"&amp;BZ1)</f>
        <v>0</v>
      </c>
      <c r="BZ17" s="206">
        <f>SUMIFS('Expenditure Breakdown'!$U$6:$U$397, 'Expenditure Breakdown'!$T$6:$T$397, "&gt;="&amp;BZ1,'Expenditure Breakdown'!$T$6:$T$397, "&lt;"&amp;CA1)</f>
        <v>0</v>
      </c>
      <c r="CA17" s="206">
        <f>SUMIFS('Expenditure Breakdown'!$U$6:$U$397, 'Expenditure Breakdown'!$T$6:$T$397, "&gt;="&amp;CA1,'Expenditure Breakdown'!$T$6:$T$397, "&lt;"&amp;CB1)</f>
        <v>0</v>
      </c>
      <c r="CB17" s="206">
        <f>SUMIFS('Expenditure Breakdown'!$U$6:$U$397, 'Expenditure Breakdown'!$T$6:$T$397, "&gt;="&amp;CB1,'Expenditure Breakdown'!$T$6:$T$397, "&lt;"&amp;CC1)</f>
        <v>0</v>
      </c>
      <c r="CC17" s="206">
        <f>SUMIFS('Expenditure Breakdown'!$U$6:$U$397, 'Expenditure Breakdown'!$T$6:$T$397, "&gt;="&amp;CC1,'Expenditure Breakdown'!$T$6:$T$397, "&lt;"&amp;CD1)</f>
        <v>11450436.498069001</v>
      </c>
      <c r="CD17" s="206">
        <f>SUMIFS('Expenditure Breakdown'!$U$6:$U$397, 'Expenditure Breakdown'!$T$6:$T$397, "&gt;="&amp;CD1,'Expenditure Breakdown'!$T$6:$T$397, "&lt;"&amp;CE1)</f>
        <v>0</v>
      </c>
      <c r="CE17" s="206">
        <f>SUMIFS('Expenditure Breakdown'!$U$6:$U$397, 'Expenditure Breakdown'!$T$6:$T$397, "&gt;="&amp;CE1,'Expenditure Breakdown'!$T$6:$T$397, "&lt;"&amp;CF1)</f>
        <v>0</v>
      </c>
      <c r="CF17" s="206">
        <f>SUMIFS('Expenditure Breakdown'!$U$6:$U$397, 'Expenditure Breakdown'!$T$6:$T$397, "&gt;="&amp;CF1,'Expenditure Breakdown'!$T$6:$T$397, "&lt;"&amp;CG1)</f>
        <v>0</v>
      </c>
      <c r="CG17" s="206">
        <f>SUMIFS('Expenditure Breakdown'!$U$6:$U$397, 'Expenditure Breakdown'!$T$6:$T$397, "&gt;="&amp;CG1,'Expenditure Breakdown'!$T$6:$T$397, "&lt;"&amp;CH1)</f>
        <v>11086004.640313493</v>
      </c>
      <c r="CH17" s="206">
        <f>SUMIFS('Expenditure Breakdown'!$U$6:$U$397, 'Expenditure Breakdown'!$T$6:$T$397, "&gt;="&amp;CH1,'Expenditure Breakdown'!$T$6:$T$397, "&lt;"&amp;CI1)</f>
        <v>0</v>
      </c>
      <c r="CI17" s="206">
        <f>SUMIFS('Expenditure Breakdown'!$U$6:$U$397, 'Expenditure Breakdown'!$T$6:$T$397, "&gt;="&amp;CI1,'Expenditure Breakdown'!$T$6:$T$397, "&lt;"&amp;CJ1)</f>
        <v>0</v>
      </c>
      <c r="CJ17" s="206">
        <f>SUMIFS('Expenditure Breakdown'!$U$6:$U$397, 'Expenditure Breakdown'!$T$6:$T$397, "&gt;="&amp;CJ1,'Expenditure Breakdown'!$T$6:$T$397, "&lt;"&amp;CK1)</f>
        <v>0</v>
      </c>
      <c r="CK17" s="206">
        <f>SUMIFS('Expenditure Breakdown'!$U$6:$U$397, 'Expenditure Breakdown'!$T$6:$T$397, "&gt;="&amp;CK1,'Expenditure Breakdown'!$T$6:$T$397, "&lt;"&amp;CL1)</f>
        <v>8072.2082474134941</v>
      </c>
      <c r="CL17" s="206">
        <f>SUMIFS('Expenditure Breakdown'!$U$6:$U$397, 'Expenditure Breakdown'!$T$6:$T$397, "&gt;="&amp;CL1,'Expenditure Breakdown'!$T$6:$T$397, "&lt;"&amp;CM1)</f>
        <v>9342472.1014487594</v>
      </c>
      <c r="CM17" s="206">
        <f>SUMIFS('Expenditure Breakdown'!$U$6:$U$397, 'Expenditure Breakdown'!$T$6:$T$397, "&gt;="&amp;CM1,'Expenditure Breakdown'!$T$6:$T$397, "&lt;"&amp;CN1)</f>
        <v>0</v>
      </c>
      <c r="CN17" s="206">
        <f>SUMIFS('Expenditure Breakdown'!$U$6:$U$397, 'Expenditure Breakdown'!$T$6:$T$397, "&gt;="&amp;CN1,'Expenditure Breakdown'!$T$6:$T$397, "&lt;"&amp;CO1)</f>
        <v>0</v>
      </c>
      <c r="CO17" s="206">
        <f>SUMIFS('Expenditure Breakdown'!$U$6:$U$397, 'Expenditure Breakdown'!$T$6:$T$397, "&gt;="&amp;CO1,'Expenditure Breakdown'!$T$6:$T$397, "&lt;"&amp;CP1)</f>
        <v>0</v>
      </c>
      <c r="CP17" s="206">
        <f>SUMIFS('Expenditure Breakdown'!$U$6:$U$397, 'Expenditure Breakdown'!$T$6:$T$397, "&gt;="&amp;CP1,'Expenditure Breakdown'!$T$6:$T$397, "&lt;"&amp;CQ1)</f>
        <v>518257.46646863606</v>
      </c>
      <c r="CQ17" s="206">
        <f>SUMIFS('Expenditure Breakdown'!$U$6:$U$397, 'Expenditure Breakdown'!$T$6:$T$397, "&gt;="&amp;CQ1,'Expenditure Breakdown'!$T$6:$T$397, "&lt;"&amp;CR1)</f>
        <v>0</v>
      </c>
      <c r="CR17" s="206">
        <f>SUMIFS('Expenditure Breakdown'!$U$6:$U$397, 'Expenditure Breakdown'!$T$6:$T$397, "&gt;="&amp;CR1,'Expenditure Breakdown'!$T$6:$T$397, "&lt;"&amp;CS1)</f>
        <v>0</v>
      </c>
      <c r="CS17" s="206">
        <f>SUMIFS('Expenditure Breakdown'!$U$6:$U$397, 'Expenditure Breakdown'!$T$6:$T$397, "&gt;="&amp;CS1,'Expenditure Breakdown'!$T$6:$T$397, "&lt;"&amp;CT1)</f>
        <v>0</v>
      </c>
      <c r="CT17" s="206">
        <f>SUMIFS('Expenditure Breakdown'!$U$6:$U$397, 'Expenditure Breakdown'!$T$6:$T$397, "&gt;="&amp;CT1,'Expenditure Breakdown'!$T$6:$T$397, "&lt;"&amp;CU1)</f>
        <v>48213.751517066696</v>
      </c>
      <c r="CU17" s="206">
        <f>SUMIFS('Expenditure Breakdown'!$U$6:$U$397, 'Expenditure Breakdown'!$T$6:$T$397, "&gt;="&amp;CU1,'Expenditure Breakdown'!$T$6:$T$397, "&lt;"&amp;CV1)</f>
        <v>0</v>
      </c>
      <c r="CV17" s="206">
        <f>SUMIFS('Expenditure Breakdown'!$U$6:$U$397, 'Expenditure Breakdown'!$T$6:$T$397, "&gt;="&amp;CV1,'Expenditure Breakdown'!$T$6:$T$397, "&lt;"&amp;CW1)</f>
        <v>0</v>
      </c>
      <c r="CW17" s="206">
        <f>SUMIFS('Expenditure Breakdown'!$U$6:$U$397, 'Expenditure Breakdown'!$T$6:$T$397, "&gt;="&amp;CW1,'Expenditure Breakdown'!$T$6:$T$397, "&lt;"&amp;CX1)</f>
        <v>0</v>
      </c>
      <c r="CX17" s="206">
        <f>SUMIFS('Expenditure Breakdown'!$U$6:$U$397, 'Expenditure Breakdown'!$T$6:$T$397, "&gt;="&amp;CX1,'Expenditure Breakdown'!$T$6:$T$397, "&lt;"&amp;CY1)</f>
        <v>0</v>
      </c>
      <c r="CY17" s="206">
        <f>SUMIFS('Expenditure Breakdown'!$U$6:$U$397, 'Expenditure Breakdown'!$T$6:$T$397, "&gt;="&amp;CY1,'Expenditure Breakdown'!$T$6:$T$397, "&lt;"&amp;CZ1)</f>
        <v>0</v>
      </c>
      <c r="CZ17" s="206">
        <f>SUMIFS('Expenditure Breakdown'!$U$6:$U$397, 'Expenditure Breakdown'!$T$6:$T$397, "&gt;="&amp;CZ1,'Expenditure Breakdown'!$T$6:$T$397, "&lt;"&amp;DA1)</f>
        <v>0</v>
      </c>
      <c r="DA17" s="206">
        <f>SUMIFS('Expenditure Breakdown'!$U$6:$U$397, 'Expenditure Breakdown'!$T$6:$T$397, "&gt;="&amp;DA1,'Expenditure Breakdown'!$T$6:$T$397, "&lt;"&amp;DB1)</f>
        <v>0</v>
      </c>
      <c r="DB17" s="206">
        <f>SUMIFS('Expenditure Breakdown'!$U$6:$U$397, 'Expenditure Breakdown'!$T$6:$T$397, "&gt;="&amp;DB1,'Expenditure Breakdown'!$T$6:$T$397, "&lt;"&amp;DC1)</f>
        <v>0</v>
      </c>
      <c r="DC17" s="206">
        <f>SUMIFS('Expenditure Breakdown'!$U$6:$U$397, 'Expenditure Breakdown'!$T$6:$T$397, "&gt;="&amp;DC1,'Expenditure Breakdown'!$T$6:$T$397, "&lt;"&amp;DD1)</f>
        <v>0</v>
      </c>
      <c r="DD17" s="206">
        <f>SUMIFS('Expenditure Breakdown'!$U$6:$U$397, 'Expenditure Breakdown'!$T$6:$T$397, "&gt;="&amp;DD1,'Expenditure Breakdown'!$T$6:$T$397, "&lt;"&amp;FE1)</f>
        <v>0</v>
      </c>
      <c r="DE17" s="206">
        <f>SUMIFS('Expenditure Breakdown'!$U$6:$U$397, 'Expenditure Breakdown'!$T$6:$T$397, "&gt;="&amp;DE1,'Expenditure Breakdown'!$T$6:$T$397, "&lt;"&amp;FF1)</f>
        <v>0</v>
      </c>
      <c r="DF17" s="206">
        <f>SUMIFS('Expenditure Breakdown'!$U$6:$U$397, 'Expenditure Breakdown'!$T$6:$T$397, "&gt;="&amp;DF1,'Expenditure Breakdown'!$T$6:$T$397, "&lt;"&amp;FG1)</f>
        <v>0</v>
      </c>
      <c r="DG17" s="206">
        <f>SUMIFS('Expenditure Breakdown'!$U$6:$U$397, 'Expenditure Breakdown'!$T$6:$T$397, "&gt;="&amp;DG1,'Expenditure Breakdown'!$T$6:$T$397, "&lt;"&amp;FH1)</f>
        <v>0</v>
      </c>
      <c r="DH17" s="206">
        <f>SUMIFS('Expenditure Breakdown'!$U$6:$U$397, 'Expenditure Breakdown'!$T$6:$T$397, "&gt;="&amp;DH1,'Expenditure Breakdown'!$T$6:$T$397, "&lt;"&amp;FI1)</f>
        <v>0</v>
      </c>
      <c r="DI17" s="206">
        <f>SUMIFS('Expenditure Breakdown'!$U$6:$U$397, 'Expenditure Breakdown'!$T$6:$T$397, "&gt;="&amp;DI1,'Expenditure Breakdown'!$T$6:$T$397, "&lt;"&amp;FJ1)</f>
        <v>0</v>
      </c>
      <c r="DJ17" s="206">
        <f>SUMIFS('Expenditure Breakdown'!$U$6:$U$397, 'Expenditure Breakdown'!$T$6:$T$397, "&gt;="&amp;DJ1,'Expenditure Breakdown'!$T$6:$T$397, "&lt;"&amp;FK1)</f>
        <v>0</v>
      </c>
      <c r="DK17" s="206">
        <f>SUMIFS('Expenditure Breakdown'!$U$6:$U$397, 'Expenditure Breakdown'!$T$6:$T$397, "&gt;="&amp;DK1,'Expenditure Breakdown'!$T$6:$T$397, "&lt;"&amp;FL1)</f>
        <v>0</v>
      </c>
      <c r="DL17" s="206">
        <f>SUMIFS('Expenditure Breakdown'!$U$6:$U$397, 'Expenditure Breakdown'!$T$6:$T$397, "&gt;="&amp;DL1,'Expenditure Breakdown'!$T$6:$T$397, "&lt;"&amp;FM1)</f>
        <v>0</v>
      </c>
      <c r="DM17" s="206">
        <f>SUMIFS('Expenditure Breakdown'!$U$6:$U$397, 'Expenditure Breakdown'!$T$6:$T$397, "&gt;="&amp;DM1,'Expenditure Breakdown'!$T$6:$T$397, "&lt;"&amp;FN1)</f>
        <v>0</v>
      </c>
      <c r="DN17" s="206">
        <f>SUMIFS('Expenditure Breakdown'!$U$6:$U$397, 'Expenditure Breakdown'!$T$6:$T$397, "&gt;="&amp;DN1,'Expenditure Breakdown'!$T$6:$T$397, "&lt;"&amp;FO1)</f>
        <v>0</v>
      </c>
      <c r="DO17" s="206">
        <f>SUMIFS('Expenditure Breakdown'!$U$6:$U$397, 'Expenditure Breakdown'!$T$6:$T$397, "&gt;="&amp;DO1,'Expenditure Breakdown'!$T$6:$T$397, "&lt;"&amp;FP1)</f>
        <v>0</v>
      </c>
      <c r="DP17" s="206">
        <f>SUMIFS('Expenditure Breakdown'!$U$6:$U$397, 'Expenditure Breakdown'!$T$6:$T$397, "&gt;="&amp;DP1,'Expenditure Breakdown'!$T$6:$T$397, "&lt;"&amp;FQ1)</f>
        <v>0</v>
      </c>
      <c r="DQ17" s="206">
        <f>SUMIFS('Expenditure Breakdown'!$U$6:$U$397, 'Expenditure Breakdown'!$T$6:$T$397, "&gt;="&amp;DQ1,'Expenditure Breakdown'!$T$6:$T$397, "&lt;"&amp;FR1)</f>
        <v>0</v>
      </c>
      <c r="DR17" s="206">
        <f>SUMIFS('Expenditure Breakdown'!$U$6:$U$397, 'Expenditure Breakdown'!$T$6:$T$397, "&gt;="&amp;DR1,'Expenditure Breakdown'!$T$6:$T$397, "&lt;"&amp;FS1)</f>
        <v>0</v>
      </c>
      <c r="DS17" s="206">
        <f>SUMIFS('Expenditure Breakdown'!$U$6:$U$397, 'Expenditure Breakdown'!$T$6:$T$397, "&gt;="&amp;DS1,'Expenditure Breakdown'!$T$6:$T$397, "&lt;"&amp;FT1)</f>
        <v>0</v>
      </c>
      <c r="DT17" s="206">
        <f>SUMIFS('Expenditure Breakdown'!$U$6:$U$397, 'Expenditure Breakdown'!$T$6:$T$397, "&gt;="&amp;DT1,'Expenditure Breakdown'!$T$6:$T$397, "&lt;"&amp;FU1)</f>
        <v>0</v>
      </c>
      <c r="DU17" s="206">
        <f>SUMIFS('Expenditure Breakdown'!$U$6:$U$397, 'Expenditure Breakdown'!$T$6:$T$397, "&gt;="&amp;DU1,'Expenditure Breakdown'!$T$6:$T$397, "&lt;"&amp;FV1)</f>
        <v>0</v>
      </c>
      <c r="DV17" s="206">
        <f>SUMIFS('Expenditure Breakdown'!$U$6:$U$397, 'Expenditure Breakdown'!$T$6:$T$397, "&gt;="&amp;DV1,'Expenditure Breakdown'!$T$6:$T$397, "&lt;"&amp;FW1)</f>
        <v>0</v>
      </c>
      <c r="DW17" s="206">
        <f>SUMIFS('Expenditure Breakdown'!$U$6:$U$397, 'Expenditure Breakdown'!$T$6:$T$397, "&gt;="&amp;DW1,'Expenditure Breakdown'!$T$6:$T$397, "&lt;"&amp;FX1)</f>
        <v>0</v>
      </c>
      <c r="DX17" s="206">
        <f>SUMIFS('Expenditure Breakdown'!$U$6:$U$397, 'Expenditure Breakdown'!$T$6:$T$397, "&gt;="&amp;DX1,'Expenditure Breakdown'!$T$6:$T$397, "&lt;"&amp;FY1)</f>
        <v>0</v>
      </c>
      <c r="DY17" s="206">
        <f>SUMIFS('Expenditure Breakdown'!$U$6:$U$397, 'Expenditure Breakdown'!$T$6:$T$397, "&gt;="&amp;DY1,'Expenditure Breakdown'!$T$6:$T$397, "&lt;"&amp;FZ1)</f>
        <v>0</v>
      </c>
      <c r="DZ17" s="206">
        <f>SUMIFS('Expenditure Breakdown'!$U$6:$U$397, 'Expenditure Breakdown'!$T$6:$T$397, "&gt;="&amp;DZ1,'Expenditure Breakdown'!$T$6:$T$397, "&lt;"&amp;GA1)</f>
        <v>0</v>
      </c>
      <c r="EA17" s="206">
        <f>SUMIFS('Expenditure Breakdown'!$U$6:$U$397, 'Expenditure Breakdown'!$T$6:$T$397, "&gt;="&amp;EA1,'Expenditure Breakdown'!$T$6:$T$397, "&lt;"&amp;GB1)</f>
        <v>0</v>
      </c>
      <c r="EB17" s="206">
        <f>SUMIFS('Expenditure Breakdown'!$U$6:$U$397, 'Expenditure Breakdown'!$T$6:$T$397, "&gt;="&amp;EB1,'Expenditure Breakdown'!$T$6:$T$397, "&lt;"&amp;GC1)</f>
        <v>0</v>
      </c>
      <c r="EC17" s="206">
        <f>SUMIFS('Expenditure Breakdown'!$U$6:$U$397, 'Expenditure Breakdown'!$T$6:$T$397, "&gt;="&amp;EC1,'Expenditure Breakdown'!$T$6:$T$397, "&lt;"&amp;GD1)</f>
        <v>0</v>
      </c>
      <c r="ED17" s="206">
        <f>SUMIFS('Expenditure Breakdown'!$U$6:$U$397, 'Expenditure Breakdown'!$T$6:$T$397, "&gt;="&amp;ED1,'Expenditure Breakdown'!$T$6:$T$397, "&lt;"&amp;GE1)</f>
        <v>0</v>
      </c>
      <c r="EE17" s="206">
        <f>SUMIFS('Expenditure Breakdown'!$U$6:$U$397, 'Expenditure Breakdown'!$T$6:$T$397, "&gt;="&amp;EE1,'Expenditure Breakdown'!$T$6:$T$397, "&lt;"&amp;GF1)</f>
        <v>0</v>
      </c>
      <c r="EF17" s="206">
        <f>SUMIFS('Expenditure Breakdown'!$U$6:$U$397, 'Expenditure Breakdown'!$T$6:$T$397, "&gt;="&amp;EF1,'Expenditure Breakdown'!$T$6:$T$397, "&lt;"&amp;GG1)</f>
        <v>0</v>
      </c>
      <c r="EG17" s="206">
        <f>SUMIFS('Expenditure Breakdown'!$U$6:$U$397, 'Expenditure Breakdown'!$T$6:$T$397, "&gt;="&amp;EG1,'Expenditure Breakdown'!$T$6:$T$397, "&lt;"&amp;GH1)</f>
        <v>0</v>
      </c>
      <c r="EH17" s="206">
        <f>SUMIFS('Expenditure Breakdown'!$U$6:$U$397, 'Expenditure Breakdown'!$T$6:$T$397, "&gt;="&amp;EH1,'Expenditure Breakdown'!$T$6:$T$397, "&lt;"&amp;GI1)</f>
        <v>0</v>
      </c>
      <c r="EI17" s="206">
        <f>SUMIFS('Expenditure Breakdown'!$U$6:$U$397, 'Expenditure Breakdown'!$T$6:$T$397, "&gt;="&amp;EI1,'Expenditure Breakdown'!$T$6:$T$397, "&lt;"&amp;GJ1)</f>
        <v>0</v>
      </c>
      <c r="EJ17" s="206">
        <f>SUMIFS('Expenditure Breakdown'!$U$6:$U$397, 'Expenditure Breakdown'!$T$6:$T$397, "&gt;="&amp;EJ1,'Expenditure Breakdown'!$T$6:$T$397, "&lt;"&amp;GK1)</f>
        <v>0</v>
      </c>
      <c r="EK17" s="206">
        <f>SUMIFS('Expenditure Breakdown'!$U$6:$U$397, 'Expenditure Breakdown'!$T$6:$T$397, "&gt;="&amp;EK1,'Expenditure Breakdown'!$T$6:$T$397, "&lt;"&amp;GL1)</f>
        <v>0</v>
      </c>
      <c r="EL17" s="206">
        <f>SUMIFS('Expenditure Breakdown'!$U$6:$U$397, 'Expenditure Breakdown'!$T$6:$T$397, "&gt;="&amp;EL1,'Expenditure Breakdown'!$T$6:$T$397, "&lt;"&amp;GM1)</f>
        <v>0</v>
      </c>
      <c r="EM17" s="206">
        <f>SUMIFS('Expenditure Breakdown'!$U$6:$U$397, 'Expenditure Breakdown'!$T$6:$T$397, "&gt;="&amp;EM1,'Expenditure Breakdown'!$T$6:$T$397, "&lt;"&amp;GN1)</f>
        <v>0</v>
      </c>
      <c r="EN17" s="206">
        <f>SUMIFS('Expenditure Breakdown'!$U$6:$U$397, 'Expenditure Breakdown'!$T$6:$T$397, "&gt;="&amp;EN1,'Expenditure Breakdown'!$T$6:$T$397, "&lt;"&amp;GO1)</f>
        <v>0</v>
      </c>
      <c r="EO17" s="206">
        <f>SUMIFS('Expenditure Breakdown'!$U$6:$U$397, 'Expenditure Breakdown'!$T$6:$T$397, "&gt;="&amp;EO1,'Expenditure Breakdown'!$T$6:$T$397, "&lt;"&amp;GP1)</f>
        <v>0</v>
      </c>
      <c r="EP17" s="206">
        <f>SUMIFS('Expenditure Breakdown'!$U$6:$U$397, 'Expenditure Breakdown'!$T$6:$T$397, "&gt;="&amp;EP1,'Expenditure Breakdown'!$T$6:$T$397, "&lt;"&amp;GQ1)</f>
        <v>0</v>
      </c>
      <c r="EQ17" s="206">
        <f>SUMIFS('Expenditure Breakdown'!$U$6:$U$397, 'Expenditure Breakdown'!$T$6:$T$397, "&gt;="&amp;EQ1,'Expenditure Breakdown'!$T$6:$T$397, "&lt;"&amp;GR1)</f>
        <v>0</v>
      </c>
      <c r="ER17" s="206">
        <f>SUMIFS('Expenditure Breakdown'!$U$6:$U$397, 'Expenditure Breakdown'!$T$6:$T$397, "&gt;="&amp;ER1,'Expenditure Breakdown'!$T$6:$T$397, "&lt;"&amp;GS1)</f>
        <v>0</v>
      </c>
      <c r="ES17" s="206">
        <f>SUMIFS('Expenditure Breakdown'!$U$6:$U$397, 'Expenditure Breakdown'!$T$6:$T$397, "&gt;="&amp;ES1,'Expenditure Breakdown'!$T$6:$T$397, "&lt;"&amp;GT1)</f>
        <v>0</v>
      </c>
      <c r="ET17" s="206">
        <f>SUMIFS('Expenditure Breakdown'!$U$6:$U$397, 'Expenditure Breakdown'!$T$6:$T$397, "&gt;="&amp;ET1,'Expenditure Breakdown'!$T$6:$T$397, "&lt;"&amp;GU1)</f>
        <v>0</v>
      </c>
      <c r="EU17" s="206">
        <f>SUMIFS('Expenditure Breakdown'!$U$6:$U$397, 'Expenditure Breakdown'!$T$6:$T$397, "&gt;="&amp;EU1,'Expenditure Breakdown'!$T$6:$T$397, "&lt;"&amp;GV1)</f>
        <v>0</v>
      </c>
      <c r="EV17" s="206">
        <f>SUMIFS('Expenditure Breakdown'!$U$6:$U$397, 'Expenditure Breakdown'!$T$6:$T$397, "&gt;="&amp;EV1,'Expenditure Breakdown'!$T$6:$T$397, "&lt;"&amp;GW1)</f>
        <v>0</v>
      </c>
      <c r="EW17" s="206">
        <f>SUMIFS('Expenditure Breakdown'!$U$6:$U$397, 'Expenditure Breakdown'!$T$6:$T$397, "&gt;="&amp;EW1,'Expenditure Breakdown'!$T$6:$T$397, "&lt;"&amp;GX1)</f>
        <v>0</v>
      </c>
      <c r="EX17" s="206">
        <f>SUMIFS('Expenditure Breakdown'!$U$6:$U$397, 'Expenditure Breakdown'!$T$6:$T$397, "&gt;="&amp;EX1,'Expenditure Breakdown'!$T$6:$T$397, "&lt;"&amp;GY1)</f>
        <v>0</v>
      </c>
      <c r="EY17" s="206">
        <f>SUMIFS('Expenditure Breakdown'!$U$6:$U$397, 'Expenditure Breakdown'!$T$6:$T$397, "&gt;="&amp;EY1,'Expenditure Breakdown'!$T$6:$T$397, "&lt;"&amp;GZ1)</f>
        <v>0</v>
      </c>
      <c r="EZ17" s="206">
        <f>SUMIFS('Expenditure Breakdown'!$U$6:$U$397, 'Expenditure Breakdown'!$T$6:$T$397, "&gt;="&amp;EZ1,'Expenditure Breakdown'!$T$6:$T$397, "&lt;"&amp;HA1)</f>
        <v>0</v>
      </c>
      <c r="FA17" s="206">
        <f>SUMIFS('Expenditure Breakdown'!$U$6:$U$397, 'Expenditure Breakdown'!$T$6:$T$397, "&gt;="&amp;FA1,'Expenditure Breakdown'!$T$6:$T$397, "&lt;"&amp;HB1)</f>
        <v>0</v>
      </c>
      <c r="FB17" s="206">
        <f>SUMIFS('Expenditure Breakdown'!$U$6:$U$397, 'Expenditure Breakdown'!$T$6:$T$397, "&gt;="&amp;FB1,'Expenditure Breakdown'!$T$6:$T$397, "&lt;"&amp;HC1)</f>
        <v>0</v>
      </c>
      <c r="FC17" s="206">
        <f>SUMIFS('Expenditure Breakdown'!$U$6:$U$397, 'Expenditure Breakdown'!$T$6:$T$397, "&gt;="&amp;FC1,'Expenditure Breakdown'!$T$6:$T$397, "&lt;"&amp;HD1)</f>
        <v>0</v>
      </c>
      <c r="FD17" s="206">
        <f>SUMIFS('Expenditure Breakdown'!$U$6:$U$397, 'Expenditure Breakdown'!$T$6:$T$397, "&gt;="&amp;FD1,'Expenditure Breakdown'!$T$6:$T$397, "&lt;"&amp;HE1)</f>
        <v>0</v>
      </c>
    </row>
    <row r="18" spans="1:160" ht="15" customHeight="1">
      <c r="A18" s="1156"/>
      <c r="B18" s="187" t="s">
        <v>1297</v>
      </c>
      <c r="C18" s="365">
        <f>D17-D18</f>
        <v>0</v>
      </c>
      <c r="D18" s="188">
        <f>MAX(F18:DD18)</f>
        <v>144130346.65316492</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8956472.737807611</v>
      </c>
      <c r="BL18" s="206">
        <f t="shared" si="292"/>
        <v>8956472.737807611</v>
      </c>
      <c r="BM18" s="206">
        <f t="shared" si="292"/>
        <v>8956472.737807611</v>
      </c>
      <c r="BN18" s="206">
        <f t="shared" si="292"/>
        <v>8956472.737807611</v>
      </c>
      <c r="BO18" s="206">
        <f t="shared" si="292"/>
        <v>8956472.737807611</v>
      </c>
      <c r="BP18" s="206">
        <f t="shared" si="292"/>
        <v>16294534.959785029</v>
      </c>
      <c r="BQ18" s="206">
        <f t="shared" si="292"/>
        <v>16294534.959785029</v>
      </c>
      <c r="BR18" s="206">
        <f t="shared" si="292"/>
        <v>16294534.959785029</v>
      </c>
      <c r="BS18" s="206">
        <f t="shared" si="292"/>
        <v>16294534.959785029</v>
      </c>
      <c r="BT18" s="206">
        <f t="shared" si="292"/>
        <v>74853578.712259591</v>
      </c>
      <c r="BU18" s="206">
        <f t="shared" ref="BU18:DB18" si="293">BT18+BU17</f>
        <v>74853578.712259591</v>
      </c>
      <c r="BV18" s="206">
        <f t="shared" si="293"/>
        <v>74853578.712259591</v>
      </c>
      <c r="BW18" s="206">
        <f t="shared" si="293"/>
        <v>74853578.712259591</v>
      </c>
      <c r="BX18" s="206">
        <f t="shared" si="293"/>
        <v>111676889.98710059</v>
      </c>
      <c r="BY18" s="206">
        <f t="shared" si="293"/>
        <v>111676889.98710059</v>
      </c>
      <c r="BZ18" s="206">
        <f t="shared" si="293"/>
        <v>111676889.98710059</v>
      </c>
      <c r="CA18" s="206">
        <f t="shared" si="293"/>
        <v>111676889.98710059</v>
      </c>
      <c r="CB18" s="206">
        <f t="shared" si="293"/>
        <v>111676889.98710059</v>
      </c>
      <c r="CC18" s="206">
        <f t="shared" si="293"/>
        <v>123127326.48516959</v>
      </c>
      <c r="CD18" s="206">
        <f t="shared" si="293"/>
        <v>123127326.48516959</v>
      </c>
      <c r="CE18" s="206">
        <f t="shared" si="293"/>
        <v>123127326.48516959</v>
      </c>
      <c r="CF18" s="206">
        <f t="shared" si="293"/>
        <v>123127326.48516959</v>
      </c>
      <c r="CG18" s="206">
        <f t="shared" si="293"/>
        <v>134213331.12548308</v>
      </c>
      <c r="CH18" s="206">
        <f t="shared" si="293"/>
        <v>134213331.12548308</v>
      </c>
      <c r="CI18" s="206">
        <f t="shared" si="293"/>
        <v>134213331.12548308</v>
      </c>
      <c r="CJ18" s="206">
        <f t="shared" si="293"/>
        <v>134213331.12548308</v>
      </c>
      <c r="CK18" s="206">
        <f t="shared" si="293"/>
        <v>134221403.33373049</v>
      </c>
      <c r="CL18" s="206">
        <f t="shared" si="293"/>
        <v>143563875.43517923</v>
      </c>
      <c r="CM18" s="206">
        <f t="shared" si="293"/>
        <v>143563875.43517923</v>
      </c>
      <c r="CN18" s="206">
        <f t="shared" si="293"/>
        <v>143563875.43517923</v>
      </c>
      <c r="CO18" s="206">
        <f t="shared" si="293"/>
        <v>143563875.43517923</v>
      </c>
      <c r="CP18" s="206">
        <f t="shared" si="293"/>
        <v>144082132.90164787</v>
      </c>
      <c r="CQ18" s="206">
        <f t="shared" si="293"/>
        <v>144082132.90164787</v>
      </c>
      <c r="CR18" s="206">
        <f t="shared" si="293"/>
        <v>144082132.90164787</v>
      </c>
      <c r="CS18" s="206">
        <f t="shared" si="293"/>
        <v>144082132.90164787</v>
      </c>
      <c r="CT18" s="206">
        <f t="shared" si="293"/>
        <v>144130346.65316492</v>
      </c>
      <c r="CU18" s="206">
        <f t="shared" si="293"/>
        <v>144130346.65316492</v>
      </c>
      <c r="CV18" s="206">
        <f t="shared" si="293"/>
        <v>144130346.65316492</v>
      </c>
      <c r="CW18" s="206">
        <f t="shared" si="293"/>
        <v>144130346.65316492</v>
      </c>
      <c r="CX18" s="206">
        <f t="shared" si="293"/>
        <v>144130346.65316492</v>
      </c>
      <c r="CY18" s="206">
        <f t="shared" si="293"/>
        <v>144130346.65316492</v>
      </c>
      <c r="CZ18" s="206">
        <f t="shared" si="293"/>
        <v>144130346.65316492</v>
      </c>
      <c r="DA18" s="206">
        <f t="shared" si="293"/>
        <v>144130346.65316492</v>
      </c>
      <c r="DB18" s="206">
        <f t="shared" si="293"/>
        <v>144130346.65316492</v>
      </c>
      <c r="DC18" s="206">
        <f t="shared" ref="DC18" si="294">DB18+DC17</f>
        <v>144130346.65316492</v>
      </c>
      <c r="DD18" s="206">
        <f t="shared" ref="DD18" si="295">DC18+DD17</f>
        <v>144130346.65316492</v>
      </c>
      <c r="DE18" s="206">
        <f t="shared" ref="DE18" si="296">DD18+DE17</f>
        <v>144130346.65316492</v>
      </c>
      <c r="DF18" s="206">
        <f t="shared" ref="DF18" si="297">DE18+DF17</f>
        <v>144130346.65316492</v>
      </c>
      <c r="DG18" s="206">
        <f t="shared" ref="DG18" si="298">DF18+DG17</f>
        <v>144130346.65316492</v>
      </c>
      <c r="DH18" s="206">
        <f t="shared" ref="DH18" si="299">DG18+DH17</f>
        <v>144130346.65316492</v>
      </c>
      <c r="DI18" s="206">
        <f t="shared" ref="DI18" si="300">DH18+DI17</f>
        <v>144130346.65316492</v>
      </c>
      <c r="DJ18" s="206">
        <f t="shared" ref="DJ18" si="301">DI18+DJ17</f>
        <v>144130346.65316492</v>
      </c>
      <c r="DK18" s="206">
        <f t="shared" ref="DK18" si="302">DJ18+DK17</f>
        <v>144130346.65316492</v>
      </c>
      <c r="DL18" s="206">
        <f t="shared" ref="DL18" si="303">DK18+DL17</f>
        <v>144130346.65316492</v>
      </c>
      <c r="DM18" s="206">
        <f t="shared" ref="DM18" si="304">DL18+DM17</f>
        <v>144130346.65316492</v>
      </c>
      <c r="DN18" s="206">
        <f t="shared" ref="DN18" si="305">DM18+DN17</f>
        <v>144130346.65316492</v>
      </c>
      <c r="DO18" s="206">
        <f t="shared" ref="DO18" si="306">DN18+DO17</f>
        <v>144130346.65316492</v>
      </c>
      <c r="DP18" s="206">
        <f t="shared" ref="DP18" si="307">DO18+DP17</f>
        <v>144130346.65316492</v>
      </c>
      <c r="DQ18" s="206">
        <f t="shared" ref="DQ18" si="308">DP18+DQ17</f>
        <v>144130346.65316492</v>
      </c>
      <c r="DR18" s="206">
        <f t="shared" ref="DR18" si="309">DQ18+DR17</f>
        <v>144130346.65316492</v>
      </c>
      <c r="DS18" s="206">
        <f t="shared" ref="DS18" si="310">DR18+DS17</f>
        <v>144130346.65316492</v>
      </c>
      <c r="DT18" s="206">
        <f t="shared" ref="DT18" si="311">DS18+DT17</f>
        <v>144130346.65316492</v>
      </c>
      <c r="DU18" s="206">
        <f t="shared" ref="DU18" si="312">DT18+DU17</f>
        <v>144130346.65316492</v>
      </c>
      <c r="DV18" s="206">
        <f t="shared" ref="DV18" si="313">DU18+DV17</f>
        <v>144130346.65316492</v>
      </c>
      <c r="DW18" s="206">
        <f t="shared" ref="DW18" si="314">DV18+DW17</f>
        <v>144130346.65316492</v>
      </c>
      <c r="DX18" s="206">
        <f t="shared" ref="DX18" si="315">DW18+DX17</f>
        <v>144130346.65316492</v>
      </c>
      <c r="DY18" s="206">
        <f t="shared" ref="DY18" si="316">DX18+DY17</f>
        <v>144130346.65316492</v>
      </c>
      <c r="DZ18" s="206">
        <f t="shared" ref="DZ18" si="317">DY18+DZ17</f>
        <v>144130346.65316492</v>
      </c>
      <c r="EA18" s="206">
        <f t="shared" ref="EA18" si="318">DZ18+EA17</f>
        <v>144130346.65316492</v>
      </c>
      <c r="EB18" s="206">
        <f t="shared" ref="EB18" si="319">EA18+EB17</f>
        <v>144130346.65316492</v>
      </c>
      <c r="EC18" s="206">
        <f t="shared" ref="EC18" si="320">EB18+EC17</f>
        <v>144130346.65316492</v>
      </c>
      <c r="ED18" s="206">
        <f t="shared" ref="ED18" si="321">EC18+ED17</f>
        <v>144130346.65316492</v>
      </c>
      <c r="EE18" s="206">
        <f t="shared" ref="EE18" si="322">ED18+EE17</f>
        <v>144130346.65316492</v>
      </c>
      <c r="EF18" s="206">
        <f t="shared" ref="EF18" si="323">EE18+EF17</f>
        <v>144130346.65316492</v>
      </c>
      <c r="EG18" s="206">
        <f t="shared" ref="EG18" si="324">EF18+EG17</f>
        <v>144130346.65316492</v>
      </c>
      <c r="EH18" s="206">
        <f t="shared" ref="EH18" si="325">EG18+EH17</f>
        <v>144130346.65316492</v>
      </c>
      <c r="EI18" s="206">
        <f t="shared" ref="EI18" si="326">EH18+EI17</f>
        <v>144130346.65316492</v>
      </c>
      <c r="EJ18" s="206">
        <f t="shared" ref="EJ18" si="327">EI18+EJ17</f>
        <v>144130346.65316492</v>
      </c>
      <c r="EK18" s="206">
        <f t="shared" ref="EK18" si="328">EJ18+EK17</f>
        <v>144130346.65316492</v>
      </c>
      <c r="EL18" s="206">
        <f t="shared" ref="EL18" si="329">EK18+EL17</f>
        <v>144130346.65316492</v>
      </c>
      <c r="EM18" s="206">
        <f t="shared" ref="EM18" si="330">EL18+EM17</f>
        <v>144130346.65316492</v>
      </c>
      <c r="EN18" s="206">
        <f t="shared" ref="EN18" si="331">EM18+EN17</f>
        <v>144130346.65316492</v>
      </c>
      <c r="EO18" s="206">
        <f t="shared" ref="EO18" si="332">EN18+EO17</f>
        <v>144130346.65316492</v>
      </c>
      <c r="EP18" s="206">
        <f t="shared" ref="EP18" si="333">EO18+EP17</f>
        <v>144130346.65316492</v>
      </c>
      <c r="EQ18" s="206">
        <f t="shared" ref="EQ18" si="334">EP18+EQ17</f>
        <v>144130346.65316492</v>
      </c>
      <c r="ER18" s="206">
        <f t="shared" ref="ER18" si="335">EQ18+ER17</f>
        <v>144130346.65316492</v>
      </c>
      <c r="ES18" s="206">
        <f t="shared" ref="ES18" si="336">ER18+ES17</f>
        <v>144130346.65316492</v>
      </c>
      <c r="ET18" s="206">
        <f t="shared" ref="ET18" si="337">ES18+ET17</f>
        <v>144130346.65316492</v>
      </c>
      <c r="EU18" s="206">
        <f t="shared" ref="EU18" si="338">ET18+EU17</f>
        <v>144130346.65316492</v>
      </c>
      <c r="EV18" s="206">
        <f t="shared" ref="EV18" si="339">EU18+EV17</f>
        <v>144130346.65316492</v>
      </c>
      <c r="EW18" s="206">
        <f t="shared" ref="EW18" si="340">EV18+EW17</f>
        <v>144130346.65316492</v>
      </c>
      <c r="EX18" s="206">
        <f t="shared" ref="EX18" si="341">EW18+EX17</f>
        <v>144130346.65316492</v>
      </c>
      <c r="EY18" s="206">
        <f t="shared" ref="EY18" si="342">EX18+EY17</f>
        <v>144130346.65316492</v>
      </c>
      <c r="EZ18" s="206">
        <f t="shared" ref="EZ18" si="343">EY18+EZ17</f>
        <v>144130346.65316492</v>
      </c>
      <c r="FA18" s="206">
        <f t="shared" ref="FA18" si="344">EZ18+FA17</f>
        <v>144130346.65316492</v>
      </c>
      <c r="FB18" s="206">
        <f t="shared" ref="FB18" si="345">FA18+FB17</f>
        <v>144130346.65316492</v>
      </c>
      <c r="FC18" s="206">
        <f t="shared" ref="FC18" si="346">FB18+FC17</f>
        <v>144130346.65316492</v>
      </c>
      <c r="FD18" s="206">
        <f t="shared" ref="FD18" si="347">FC18+FD17</f>
        <v>144130346.65316492</v>
      </c>
    </row>
    <row r="19" spans="1:160" s="183" customFormat="1" ht="15" customHeight="1"/>
    <row r="25" spans="1:160" ht="15" customHeight="1">
      <c r="D25" s="777">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6.08984375" style="356" bestFit="1" customWidth="1"/>
    <col min="4" max="5" width="13.81640625" style="356" bestFit="1" customWidth="1"/>
    <col min="6" max="9" width="14.81640625" style="356" bestFit="1" customWidth="1"/>
    <col min="10" max="10" width="13.81640625" style="356" bestFit="1" customWidth="1"/>
    <col min="11" max="12" width="12.1796875" style="356" bestFit="1" customWidth="1"/>
    <col min="13" max="13" width="11.1796875" style="356" bestFit="1" customWidth="1"/>
    <col min="14" max="18" width="10.453125" style="356" bestFit="1" customWidth="1"/>
    <col min="19" max="19" width="13.81640625" style="356" bestFit="1" customWidth="1"/>
    <col min="20" max="20" width="15.81640625" style="356" bestFit="1" customWidth="1"/>
    <col min="21" max="16384" width="12.54296875" style="356"/>
  </cols>
  <sheetData>
    <row r="1" spans="1:20">
      <c r="A1"/>
      <c r="B1"/>
    </row>
    <row r="2" spans="1:20">
      <c r="A2"/>
      <c r="B2"/>
      <c r="C2"/>
      <c r="D2"/>
      <c r="E2"/>
      <c r="F2"/>
      <c r="G2"/>
      <c r="H2"/>
      <c r="I2"/>
      <c r="J2"/>
      <c r="K2"/>
      <c r="L2"/>
      <c r="M2"/>
      <c r="N2"/>
      <c r="O2"/>
      <c r="P2"/>
      <c r="Q2"/>
      <c r="R2"/>
      <c r="S2"/>
      <c r="T2"/>
    </row>
    <row r="3" spans="1:20">
      <c r="A3" s="439" t="s">
        <v>1298</v>
      </c>
      <c r="B3" s="439" t="s">
        <v>1299</v>
      </c>
      <c r="C3"/>
      <c r="D3"/>
      <c r="E3"/>
      <c r="F3"/>
      <c r="G3"/>
      <c r="H3"/>
      <c r="I3"/>
      <c r="J3"/>
      <c r="K3"/>
      <c r="L3"/>
      <c r="M3"/>
      <c r="N3"/>
      <c r="O3"/>
      <c r="P3"/>
      <c r="Q3"/>
      <c r="R3"/>
      <c r="S3"/>
      <c r="T3"/>
    </row>
    <row r="4" spans="1:20">
      <c r="A4" s="439" t="s">
        <v>1300</v>
      </c>
      <c r="B4" t="s">
        <v>1301</v>
      </c>
      <c r="C4"/>
      <c r="D4" s="441">
        <v>46112</v>
      </c>
      <c r="E4" s="441">
        <v>46081</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361"/>
      <c r="C5" s="361"/>
      <c r="D5" s="361"/>
      <c r="E5" s="361"/>
      <c r="F5" s="361">
        <v>353125.65854374127</v>
      </c>
      <c r="G5" s="361"/>
      <c r="H5" s="361"/>
      <c r="I5" s="361"/>
      <c r="J5" s="361"/>
      <c r="K5" s="361"/>
      <c r="L5" s="361"/>
      <c r="M5" s="361"/>
      <c r="N5" s="361"/>
      <c r="O5" s="361"/>
      <c r="P5" s="361"/>
      <c r="Q5" s="361"/>
      <c r="R5" s="361"/>
      <c r="S5" s="361"/>
      <c r="T5" s="361">
        <v>353125.65854374127</v>
      </c>
    </row>
    <row r="6" spans="1:20">
      <c r="A6" s="440" t="s">
        <v>956</v>
      </c>
      <c r="B6" s="361">
        <v>0</v>
      </c>
      <c r="C6" s="361">
        <v>0</v>
      </c>
      <c r="D6" s="361"/>
      <c r="E6" s="361"/>
      <c r="F6" s="361">
        <v>34118701.283255167</v>
      </c>
      <c r="G6" s="361"/>
      <c r="H6" s="361"/>
      <c r="I6" s="361"/>
      <c r="J6" s="361"/>
      <c r="K6" s="361"/>
      <c r="L6" s="361"/>
      <c r="M6" s="361"/>
      <c r="N6" s="361"/>
      <c r="O6" s="361"/>
      <c r="P6" s="361"/>
      <c r="Q6" s="361"/>
      <c r="R6" s="361"/>
      <c r="S6" s="361"/>
      <c r="T6" s="361">
        <v>34118701.283255167</v>
      </c>
    </row>
    <row r="7" spans="1:20">
      <c r="A7" s="440" t="s">
        <v>972</v>
      </c>
      <c r="B7" s="361"/>
      <c r="C7" s="361">
        <v>0</v>
      </c>
      <c r="D7" s="361"/>
      <c r="E7" s="361"/>
      <c r="F7" s="361">
        <v>10249721.168368123</v>
      </c>
      <c r="G7" s="361">
        <v>71612.164965179807</v>
      </c>
      <c r="H7" s="361"/>
      <c r="I7" s="361"/>
      <c r="J7" s="361"/>
      <c r="K7" s="361"/>
      <c r="L7" s="361"/>
      <c r="M7" s="361"/>
      <c r="N7" s="361"/>
      <c r="O7" s="361"/>
      <c r="P7" s="361"/>
      <c r="Q7" s="361"/>
      <c r="R7" s="361"/>
      <c r="S7" s="361"/>
      <c r="T7" s="361">
        <v>10321333.333333304</v>
      </c>
    </row>
    <row r="8" spans="1:20">
      <c r="A8" s="440" t="s">
        <v>988</v>
      </c>
      <c r="B8" s="361">
        <v>0</v>
      </c>
      <c r="C8" s="361">
        <v>0</v>
      </c>
      <c r="D8" s="361"/>
      <c r="E8" s="361">
        <v>441900.80337214348</v>
      </c>
      <c r="F8" s="361">
        <v>8988701.0974049978</v>
      </c>
      <c r="G8" s="361">
        <v>9689444.0618237052</v>
      </c>
      <c r="H8" s="361">
        <v>1572414.1157251946</v>
      </c>
      <c r="I8" s="361">
        <v>6124204.0486580599</v>
      </c>
      <c r="J8" s="361"/>
      <c r="K8" s="361"/>
      <c r="L8" s="361"/>
      <c r="M8" s="361"/>
      <c r="N8" s="361"/>
      <c r="O8" s="361"/>
      <c r="P8" s="361"/>
      <c r="Q8" s="361"/>
      <c r="R8" s="361"/>
      <c r="S8" s="361"/>
      <c r="T8" s="361">
        <v>26816664.126984097</v>
      </c>
    </row>
    <row r="9" spans="1:20">
      <c r="A9" s="440" t="s">
        <v>1005</v>
      </c>
      <c r="B9" s="361"/>
      <c r="C9" s="361">
        <v>0</v>
      </c>
      <c r="D9" s="361"/>
      <c r="E9" s="361"/>
      <c r="F9" s="361"/>
      <c r="G9" s="361">
        <v>839408.29483561683</v>
      </c>
      <c r="H9" s="361">
        <v>510342.64887247159</v>
      </c>
      <c r="I9" s="361">
        <v>2752817.8942865329</v>
      </c>
      <c r="J9" s="361">
        <v>4910424.1778783994</v>
      </c>
      <c r="K9" s="361"/>
      <c r="L9" s="361"/>
      <c r="M9" s="361"/>
      <c r="N9" s="361"/>
      <c r="O9" s="361"/>
      <c r="P9" s="361"/>
      <c r="Q9" s="361"/>
      <c r="R9" s="361"/>
      <c r="S9" s="361"/>
      <c r="T9" s="361">
        <v>9012993.0158730205</v>
      </c>
    </row>
    <row r="10" spans="1:20">
      <c r="A10" s="440" t="s">
        <v>1023</v>
      </c>
      <c r="B10" s="361">
        <v>0</v>
      </c>
      <c r="C10" s="361">
        <v>0</v>
      </c>
      <c r="D10" s="361"/>
      <c r="E10" s="361"/>
      <c r="F10" s="361"/>
      <c r="G10" s="361">
        <v>4205291.0052910103</v>
      </c>
      <c r="H10" s="361"/>
      <c r="I10" s="361"/>
      <c r="J10" s="361"/>
      <c r="K10" s="361"/>
      <c r="L10" s="361"/>
      <c r="M10" s="361"/>
      <c r="N10" s="361"/>
      <c r="O10" s="361"/>
      <c r="P10" s="361"/>
      <c r="Q10" s="361"/>
      <c r="R10" s="361"/>
      <c r="S10" s="361"/>
      <c r="T10" s="361">
        <v>4205291.0052910103</v>
      </c>
    </row>
    <row r="11" spans="1:20">
      <c r="A11" s="440" t="s">
        <v>1031</v>
      </c>
      <c r="B11" s="361">
        <v>0</v>
      </c>
      <c r="C11" s="361">
        <v>0</v>
      </c>
      <c r="D11" s="361">
        <v>12554.344890373177</v>
      </c>
      <c r="E11" s="361">
        <v>998255.68482150801</v>
      </c>
      <c r="F11" s="361">
        <v>2386909.9424213278</v>
      </c>
      <c r="G11" s="361">
        <v>15893015.217340691</v>
      </c>
      <c r="H11" s="361">
        <v>421428.87869472516</v>
      </c>
      <c r="I11" s="361">
        <v>243043.79982413488</v>
      </c>
      <c r="J11" s="361">
        <v>243043.79982413488</v>
      </c>
      <c r="K11" s="361"/>
      <c r="L11" s="361"/>
      <c r="M11" s="361"/>
      <c r="N11" s="361"/>
      <c r="O11" s="361"/>
      <c r="P11" s="361"/>
      <c r="Q11" s="361"/>
      <c r="R11" s="361"/>
      <c r="S11" s="361"/>
      <c r="T11" s="361">
        <v>20198251.667816892</v>
      </c>
    </row>
    <row r="12" spans="1:20">
      <c r="A12" s="440" t="s">
        <v>1061</v>
      </c>
      <c r="B12" s="361">
        <v>0</v>
      </c>
      <c r="C12" s="361">
        <v>0</v>
      </c>
      <c r="D12" s="361">
        <v>1274405.2491346346</v>
      </c>
      <c r="E12" s="361">
        <v>6803811.695051454</v>
      </c>
      <c r="F12" s="361">
        <v>3100072.093928148</v>
      </c>
      <c r="G12" s="361">
        <v>2045890.4048214634</v>
      </c>
      <c r="H12" s="361"/>
      <c r="I12" s="361"/>
      <c r="J12" s="361"/>
      <c r="K12" s="361"/>
      <c r="L12" s="361"/>
      <c r="M12" s="361"/>
      <c r="N12" s="361"/>
      <c r="O12" s="361"/>
      <c r="P12" s="361"/>
      <c r="Q12" s="361"/>
      <c r="R12" s="361"/>
      <c r="S12" s="361">
        <v>1465436.7702162501</v>
      </c>
      <c r="T12" s="361">
        <v>14689616.21315195</v>
      </c>
    </row>
    <row r="13" spans="1:20">
      <c r="A13" s="440" t="s">
        <v>1090</v>
      </c>
      <c r="B13" s="361"/>
      <c r="C13" s="361">
        <v>0</v>
      </c>
      <c r="D13" s="361">
        <v>3502520.482849027</v>
      </c>
      <c r="E13" s="361"/>
      <c r="F13" s="361">
        <v>1751260.2414245135</v>
      </c>
      <c r="G13" s="361">
        <v>1751260.2414245135</v>
      </c>
      <c r="H13" s="361">
        <v>2731965.9766222415</v>
      </c>
      <c r="I13" s="361">
        <v>1751260.2414245135</v>
      </c>
      <c r="J13" s="361">
        <v>1751260.2414245135</v>
      </c>
      <c r="K13" s="361">
        <v>350252.0482849027</v>
      </c>
      <c r="L13" s="361">
        <v>350252.0482849027</v>
      </c>
      <c r="M13" s="361"/>
      <c r="N13" s="361"/>
      <c r="O13" s="361"/>
      <c r="P13" s="361"/>
      <c r="Q13" s="361"/>
      <c r="R13" s="361"/>
      <c r="S13" s="361"/>
      <c r="T13" s="361">
        <v>13940031.521739129</v>
      </c>
    </row>
    <row r="14" spans="1:20">
      <c r="A14" s="440" t="s">
        <v>1126</v>
      </c>
      <c r="B14" s="361">
        <v>0</v>
      </c>
      <c r="C14" s="361">
        <v>0</v>
      </c>
      <c r="D14" s="361">
        <v>492228.12353681098</v>
      </c>
      <c r="E14" s="361"/>
      <c r="F14" s="361">
        <v>56808.165541172457</v>
      </c>
      <c r="G14" s="361">
        <v>1151096.8960811642</v>
      </c>
      <c r="H14" s="361">
        <v>3329.7859020580663</v>
      </c>
      <c r="I14" s="361">
        <v>66393.912834975985</v>
      </c>
      <c r="J14" s="361">
        <v>3329.7859020580663</v>
      </c>
      <c r="K14" s="361"/>
      <c r="L14" s="361"/>
      <c r="M14" s="361"/>
      <c r="N14" s="361">
        <v>8072.2082474134941</v>
      </c>
      <c r="O14" s="361">
        <v>8072.2082474134941</v>
      </c>
      <c r="P14" s="361">
        <v>8072.2082474134941</v>
      </c>
      <c r="Q14" s="361">
        <v>8072.2082474134941</v>
      </c>
      <c r="R14" s="361"/>
      <c r="S14" s="361"/>
      <c r="T14" s="361">
        <v>1805475.5027878934</v>
      </c>
    </row>
    <row r="15" spans="1:20">
      <c r="A15" s="440" t="s">
        <v>1151</v>
      </c>
      <c r="B15" s="361">
        <v>0</v>
      </c>
      <c r="C15" s="361">
        <v>0</v>
      </c>
      <c r="D15" s="361">
        <v>128742.62017940686</v>
      </c>
      <c r="E15" s="361">
        <v>496141.80867329665</v>
      </c>
      <c r="F15" s="361">
        <v>63639.466639849721</v>
      </c>
      <c r="G15" s="361">
        <v>63639.466639849721</v>
      </c>
      <c r="H15" s="361">
        <v>54686.648973227995</v>
      </c>
      <c r="I15" s="361">
        <v>903680.15747284517</v>
      </c>
      <c r="J15" s="361">
        <v>63639.466639849721</v>
      </c>
      <c r="K15" s="361"/>
      <c r="L15" s="361">
        <v>48302.339722897232</v>
      </c>
      <c r="M15" s="361">
        <v>48302.339722897232</v>
      </c>
      <c r="N15" s="361"/>
      <c r="O15" s="361"/>
      <c r="P15" s="361"/>
      <c r="Q15" s="361"/>
      <c r="R15" s="361"/>
      <c r="S15" s="361">
        <v>9660.4679445794463</v>
      </c>
      <c r="T15" s="361">
        <v>1880434.7826086998</v>
      </c>
    </row>
    <row r="16" spans="1:20">
      <c r="A16" s="440" t="s">
        <v>1187</v>
      </c>
      <c r="B16" s="361">
        <v>0</v>
      </c>
      <c r="C16" s="361">
        <v>0</v>
      </c>
      <c r="D16" s="361"/>
      <c r="E16" s="361"/>
      <c r="F16" s="361">
        <v>46875.000000000007</v>
      </c>
      <c r="G16" s="361">
        <v>46875.000000000007</v>
      </c>
      <c r="H16" s="361">
        <v>3378125</v>
      </c>
      <c r="I16" s="361">
        <v>1009089.8062387652</v>
      </c>
      <c r="J16" s="361">
        <v>119791.66666666669</v>
      </c>
      <c r="K16" s="361"/>
      <c r="L16" s="361">
        <v>119791.66666666669</v>
      </c>
      <c r="M16" s="361"/>
      <c r="N16" s="361"/>
      <c r="O16" s="361"/>
      <c r="P16" s="361"/>
      <c r="Q16" s="361"/>
      <c r="R16" s="361"/>
      <c r="S16" s="361"/>
      <c r="T16" s="361">
        <v>4720548.1395720989</v>
      </c>
    </row>
    <row r="17" spans="1:20">
      <c r="A17" s="440" t="s">
        <v>1204</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c r="T17" s="361">
        <v>245911.45833333299</v>
      </c>
    </row>
    <row r="18" spans="1:20">
      <c r="A18" s="440" t="s">
        <v>1239</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c r="T18" s="361">
        <v>2173913.0434782598</v>
      </c>
    </row>
    <row r="19" spans="1:20">
      <c r="A19" s="440" t="s">
        <v>1056</v>
      </c>
      <c r="B19" s="361"/>
      <c r="C19" s="361">
        <v>0</v>
      </c>
      <c r="D19" s="361"/>
      <c r="E19" s="361"/>
      <c r="F19" s="361"/>
      <c r="G19" s="361"/>
      <c r="H19" s="361"/>
      <c r="I19" s="361"/>
      <c r="J19" s="361"/>
      <c r="K19" s="361"/>
      <c r="L19" s="361">
        <v>0</v>
      </c>
      <c r="M19" s="361"/>
      <c r="N19" s="361"/>
      <c r="O19" s="361"/>
      <c r="P19" s="361"/>
      <c r="Q19" s="361"/>
      <c r="R19" s="361"/>
      <c r="S19" s="361"/>
      <c r="T19" s="361">
        <v>0</v>
      </c>
    </row>
    <row r="20" spans="1:20">
      <c r="A20" s="440" t="s">
        <v>1184</v>
      </c>
      <c r="B20" s="361"/>
      <c r="C20" s="361"/>
      <c r="D20" s="361"/>
      <c r="E20" s="361"/>
      <c r="F20" s="361"/>
      <c r="G20" s="361"/>
      <c r="H20" s="361"/>
      <c r="I20" s="361"/>
      <c r="J20" s="361"/>
      <c r="K20" s="361"/>
      <c r="L20" s="361"/>
      <c r="M20" s="361"/>
      <c r="N20" s="361"/>
      <c r="O20" s="361"/>
      <c r="P20" s="361"/>
      <c r="Q20" s="361"/>
      <c r="R20" s="361"/>
      <c r="S20" s="361"/>
      <c r="T20" s="361"/>
    </row>
    <row r="21" spans="1:20">
      <c r="A21" s="440" t="s">
        <v>1302</v>
      </c>
      <c r="B21" s="361">
        <v>0</v>
      </c>
      <c r="C21" s="361">
        <v>0</v>
      </c>
      <c r="D21" s="361">
        <v>5563325.60607816</v>
      </c>
      <c r="E21" s="361">
        <v>8951295.0454821661</v>
      </c>
      <c r="F21" s="361">
        <v>61259426.821245767</v>
      </c>
      <c r="G21" s="361">
        <v>35869952.657043435</v>
      </c>
      <c r="H21" s="361">
        <v>10309492.357277652</v>
      </c>
      <c r="I21" s="361">
        <v>12940454.52652199</v>
      </c>
      <c r="J21" s="361">
        <v>7162365.1739678681</v>
      </c>
      <c r="K21" s="361">
        <v>350252.0482849027</v>
      </c>
      <c r="L21" s="361">
        <v>518346.05467446661</v>
      </c>
      <c r="M21" s="361">
        <v>48302.339722897232</v>
      </c>
      <c r="N21" s="361">
        <v>8072.2082474134941</v>
      </c>
      <c r="O21" s="361">
        <v>8072.2082474134941</v>
      </c>
      <c r="P21" s="361">
        <v>8072.2082474134941</v>
      </c>
      <c r="Q21" s="361">
        <v>8072.2082474134941</v>
      </c>
      <c r="R21" s="361">
        <v>1692.0513188073371</v>
      </c>
      <c r="S21" s="361">
        <v>1475097.2381608295</v>
      </c>
      <c r="T21" s="361">
        <v>144482290.75276861</v>
      </c>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5563325.60607816</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T26"/>
  <sheetViews>
    <sheetView zoomScaleNormal="100" workbookViewId="0">
      <selection activeCell="D11" sqref="D11"/>
    </sheetView>
  </sheetViews>
  <sheetFormatPr defaultColWidth="8.453125" defaultRowHeight="14.5"/>
  <cols>
    <col min="1" max="1" width="20.453125" bestFit="1" customWidth="1"/>
    <col min="2" max="2" width="15.6328125" style="400" bestFit="1" customWidth="1"/>
    <col min="3" max="3" width="12.54296875" style="400" bestFit="1" customWidth="1"/>
    <col min="4" max="4" width="14.81640625" style="400" bestFit="1" customWidth="1"/>
    <col min="5" max="5" width="13.81640625" style="400" bestFit="1" customWidth="1"/>
    <col min="6" max="9" width="14.81640625" style="400" bestFit="1" customWidth="1"/>
    <col min="10" max="10" width="13.81640625" bestFit="1" customWidth="1"/>
    <col min="11" max="11" width="12.1796875" bestFit="1" customWidth="1"/>
    <col min="12" max="12" width="13.81640625" bestFit="1" customWidth="1"/>
    <col min="13" max="13" width="11.1796875" bestFit="1" customWidth="1"/>
    <col min="14" max="18" width="10.453125" bestFit="1" customWidth="1"/>
    <col min="19" max="19" width="13.81640625" bestFit="1" customWidth="1"/>
    <col min="20" max="20" width="15.81640625" bestFit="1" customWidth="1"/>
  </cols>
  <sheetData>
    <row r="3" spans="1:20">
      <c r="A3" s="439" t="s">
        <v>1303</v>
      </c>
      <c r="B3" s="439" t="s">
        <v>1299</v>
      </c>
      <c r="C3"/>
      <c r="D3"/>
      <c r="E3"/>
      <c r="F3"/>
      <c r="G3"/>
      <c r="H3"/>
      <c r="I3"/>
    </row>
    <row r="4" spans="1:20">
      <c r="A4" s="439" t="s">
        <v>1300</v>
      </c>
      <c r="B4" t="s">
        <v>1301</v>
      </c>
      <c r="C4"/>
      <c r="D4" s="441">
        <v>46081</v>
      </c>
      <c r="E4" s="441">
        <v>46112</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442"/>
      <c r="C5" s="442"/>
      <c r="D5" s="442"/>
      <c r="E5" s="442"/>
      <c r="F5" s="442">
        <v>343504.8</v>
      </c>
      <c r="G5" s="442"/>
      <c r="H5" s="442"/>
      <c r="I5" s="442"/>
      <c r="J5" s="442"/>
      <c r="K5" s="442"/>
      <c r="L5" s="442"/>
      <c r="M5" s="442"/>
      <c r="N5" s="442"/>
      <c r="O5" s="442"/>
      <c r="P5" s="442"/>
      <c r="Q5" s="442"/>
      <c r="R5" s="442"/>
      <c r="S5" s="442"/>
      <c r="T5" s="442">
        <v>343504.8</v>
      </c>
    </row>
    <row r="6" spans="1:20">
      <c r="A6" s="440" t="s">
        <v>956</v>
      </c>
      <c r="B6" s="442"/>
      <c r="C6" s="442"/>
      <c r="D6" s="442"/>
      <c r="E6" s="442"/>
      <c r="F6" s="442">
        <v>33189142.099999998</v>
      </c>
      <c r="G6" s="442"/>
      <c r="H6" s="442"/>
      <c r="I6" s="442"/>
      <c r="J6" s="442"/>
      <c r="K6" s="442"/>
      <c r="L6" s="442"/>
      <c r="M6" s="442"/>
      <c r="N6" s="442"/>
      <c r="O6" s="442"/>
      <c r="P6" s="442"/>
      <c r="Q6" s="442"/>
      <c r="R6" s="442"/>
      <c r="S6" s="442"/>
      <c r="T6" s="442">
        <v>33189142.099999998</v>
      </c>
    </row>
    <row r="7" spans="1:20">
      <c r="A7" s="440" t="s">
        <v>972</v>
      </c>
      <c r="B7" s="442"/>
      <c r="C7" s="442"/>
      <c r="D7" s="442"/>
      <c r="E7" s="442"/>
      <c r="F7" s="442">
        <v>3653777.0099999993</v>
      </c>
      <c r="G7" s="442">
        <v>25528</v>
      </c>
      <c r="H7" s="442"/>
      <c r="I7" s="442"/>
      <c r="J7" s="442"/>
      <c r="K7" s="442"/>
      <c r="L7" s="442"/>
      <c r="M7" s="442"/>
      <c r="N7" s="442"/>
      <c r="O7" s="442"/>
      <c r="P7" s="442"/>
      <c r="Q7" s="442"/>
      <c r="R7" s="442"/>
      <c r="S7" s="442"/>
      <c r="T7" s="442">
        <v>3679305.0099999993</v>
      </c>
    </row>
    <row r="8" spans="1:20">
      <c r="A8" s="440" t="s">
        <v>988</v>
      </c>
      <c r="B8" s="442"/>
      <c r="C8" s="442"/>
      <c r="D8" s="442">
        <v>190440</v>
      </c>
      <c r="E8" s="442"/>
      <c r="F8" s="442">
        <v>3873738.6850782004</v>
      </c>
      <c r="G8" s="442">
        <v>4175728.3830501125</v>
      </c>
      <c r="H8" s="442">
        <v>677642</v>
      </c>
      <c r="I8" s="442">
        <v>2639265.2154656881</v>
      </c>
      <c r="J8" s="442"/>
      <c r="K8" s="442"/>
      <c r="L8" s="442"/>
      <c r="M8" s="442"/>
      <c r="N8" s="442"/>
      <c r="O8" s="442"/>
      <c r="P8" s="442"/>
      <c r="Q8" s="442"/>
      <c r="R8" s="442"/>
      <c r="S8" s="442"/>
      <c r="T8" s="442">
        <v>11556814.283594001</v>
      </c>
    </row>
    <row r="9" spans="1:20">
      <c r="A9" s="440" t="s">
        <v>1005</v>
      </c>
      <c r="B9" s="442"/>
      <c r="C9" s="442"/>
      <c r="D9" s="442"/>
      <c r="E9" s="442"/>
      <c r="F9" s="442"/>
      <c r="G9" s="442">
        <v>904636.45</v>
      </c>
      <c r="H9" s="442">
        <v>550000</v>
      </c>
      <c r="I9" s="442">
        <v>2966731.95</v>
      </c>
      <c r="J9" s="442">
        <v>5292000</v>
      </c>
      <c r="K9" s="442"/>
      <c r="L9" s="442"/>
      <c r="M9" s="442"/>
      <c r="N9" s="442"/>
      <c r="O9" s="442"/>
      <c r="P9" s="442"/>
      <c r="Q9" s="442"/>
      <c r="R9" s="442"/>
      <c r="S9" s="442"/>
      <c r="T9" s="442">
        <v>9713368.4000000004</v>
      </c>
    </row>
    <row r="10" spans="1:20">
      <c r="A10" s="440" t="s">
        <v>1023</v>
      </c>
      <c r="B10" s="442"/>
      <c r="C10" s="442"/>
      <c r="D10" s="442"/>
      <c r="E10" s="442"/>
      <c r="F10" s="442"/>
      <c r="G10" s="442">
        <v>3624000</v>
      </c>
      <c r="H10" s="442"/>
      <c r="I10" s="442"/>
      <c r="J10" s="442"/>
      <c r="K10" s="442"/>
      <c r="L10" s="442"/>
      <c r="M10" s="442"/>
      <c r="N10" s="442"/>
      <c r="O10" s="442"/>
      <c r="P10" s="442"/>
      <c r="Q10" s="442"/>
      <c r="R10" s="442"/>
      <c r="S10" s="442"/>
      <c r="T10" s="442">
        <v>3624000</v>
      </c>
    </row>
    <row r="11" spans="1:20">
      <c r="A11" s="440" t="s">
        <v>1031</v>
      </c>
      <c r="B11" s="442"/>
      <c r="C11" s="442"/>
      <c r="D11" s="442">
        <v>1272236.1140000001</v>
      </c>
      <c r="E11" s="442">
        <v>16000</v>
      </c>
      <c r="F11" s="442">
        <v>3042019.2699999996</v>
      </c>
      <c r="G11" s="442">
        <v>20254999.022086956</v>
      </c>
      <c r="H11" s="442">
        <v>537093.9</v>
      </c>
      <c r="I11" s="442">
        <v>309749.40000000002</v>
      </c>
      <c r="J11" s="442">
        <v>309749.40000000002</v>
      </c>
      <c r="K11" s="442"/>
      <c r="L11" s="442"/>
      <c r="M11" s="442"/>
      <c r="N11" s="442"/>
      <c r="O11" s="442"/>
      <c r="P11" s="442"/>
      <c r="Q11" s="442"/>
      <c r="R11" s="442"/>
      <c r="S11" s="442"/>
      <c r="T11" s="442">
        <v>25741847.106086951</v>
      </c>
    </row>
    <row r="12" spans="1:20">
      <c r="A12" s="440" t="s">
        <v>1061</v>
      </c>
      <c r="B12" s="442"/>
      <c r="C12" s="442"/>
      <c r="D12" s="442">
        <v>9135038.6959949993</v>
      </c>
      <c r="E12" s="442">
        <v>1711061.65</v>
      </c>
      <c r="F12" s="442">
        <v>4162266.6539999996</v>
      </c>
      <c r="G12" s="442">
        <v>2746884.96</v>
      </c>
      <c r="H12" s="442"/>
      <c r="I12" s="442"/>
      <c r="J12" s="442"/>
      <c r="K12" s="442"/>
      <c r="L12" s="442"/>
      <c r="M12" s="442"/>
      <c r="N12" s="442"/>
      <c r="O12" s="442"/>
      <c r="P12" s="442"/>
      <c r="Q12" s="442"/>
      <c r="R12" s="442"/>
      <c r="S12" s="442">
        <v>1967547.34</v>
      </c>
      <c r="T12" s="442">
        <v>19722799.299994998</v>
      </c>
    </row>
    <row r="13" spans="1:20">
      <c r="A13" s="440" t="s">
        <v>1090</v>
      </c>
      <c r="B13" s="442"/>
      <c r="C13" s="442"/>
      <c r="D13" s="442"/>
      <c r="E13" s="442">
        <v>6065609.25</v>
      </c>
      <c r="F13" s="442">
        <v>3032804.625</v>
      </c>
      <c r="G13" s="442">
        <v>3032804.625</v>
      </c>
      <c r="H13" s="442">
        <v>4731175.2149999999</v>
      </c>
      <c r="I13" s="442">
        <v>3032804.625</v>
      </c>
      <c r="J13" s="442">
        <v>3032804.625</v>
      </c>
      <c r="K13" s="442">
        <v>606560.92500000005</v>
      </c>
      <c r="L13" s="442">
        <v>606560.92500000005</v>
      </c>
      <c r="M13" s="442"/>
      <c r="N13" s="442"/>
      <c r="O13" s="442"/>
      <c r="P13" s="442"/>
      <c r="Q13" s="442"/>
      <c r="R13" s="442"/>
      <c r="S13" s="442"/>
      <c r="T13" s="442">
        <v>24141124.815000001</v>
      </c>
    </row>
    <row r="14" spans="1:20">
      <c r="A14" s="440" t="s">
        <v>1126</v>
      </c>
      <c r="B14" s="442"/>
      <c r="C14" s="442"/>
      <c r="D14" s="442"/>
      <c r="E14" s="442">
        <v>487825</v>
      </c>
      <c r="F14" s="442">
        <v>56300</v>
      </c>
      <c r="G14" s="442">
        <v>1140800</v>
      </c>
      <c r="H14" s="442">
        <v>3300</v>
      </c>
      <c r="I14" s="442">
        <v>65800</v>
      </c>
      <c r="J14" s="442">
        <v>3300</v>
      </c>
      <c r="K14" s="442"/>
      <c r="L14" s="442"/>
      <c r="M14" s="442"/>
      <c r="N14" s="442">
        <v>8000</v>
      </c>
      <c r="O14" s="442">
        <v>8000</v>
      </c>
      <c r="P14" s="442">
        <v>8000</v>
      </c>
      <c r="Q14" s="442">
        <v>8000</v>
      </c>
      <c r="R14" s="442"/>
      <c r="S14" s="442"/>
      <c r="T14" s="442">
        <v>1789325</v>
      </c>
    </row>
    <row r="15" spans="1:20">
      <c r="A15" s="440" t="s">
        <v>1151</v>
      </c>
      <c r="B15" s="442"/>
      <c r="C15" s="442"/>
      <c r="D15" s="442">
        <v>590616.39999999991</v>
      </c>
      <c r="E15" s="442">
        <v>153257.60000000001</v>
      </c>
      <c r="F15" s="442">
        <v>75757.600000000006</v>
      </c>
      <c r="G15" s="442">
        <v>75757.600000000006</v>
      </c>
      <c r="H15" s="442">
        <v>65100</v>
      </c>
      <c r="I15" s="442">
        <v>1075757.6000000001</v>
      </c>
      <c r="J15" s="442">
        <v>75757.600000000006</v>
      </c>
      <c r="K15" s="442"/>
      <c r="L15" s="442">
        <v>57500</v>
      </c>
      <c r="M15" s="442">
        <v>57500</v>
      </c>
      <c r="N15" s="442"/>
      <c r="O15" s="442"/>
      <c r="P15" s="442"/>
      <c r="Q15" s="442"/>
      <c r="R15" s="442"/>
      <c r="S15" s="442">
        <v>11500</v>
      </c>
      <c r="T15" s="442">
        <v>2238504.4</v>
      </c>
    </row>
    <row r="16" spans="1:20">
      <c r="A16" s="440" t="s">
        <v>1187</v>
      </c>
      <c r="B16" s="442"/>
      <c r="C16" s="442"/>
      <c r="D16" s="442"/>
      <c r="E16" s="442"/>
      <c r="F16" s="442">
        <v>45000</v>
      </c>
      <c r="G16" s="442">
        <v>45000</v>
      </c>
      <c r="H16" s="442">
        <v>3243000</v>
      </c>
      <c r="I16" s="442">
        <v>968726.21398921439</v>
      </c>
      <c r="J16" s="442">
        <v>115000</v>
      </c>
      <c r="K16" s="442"/>
      <c r="L16" s="442">
        <v>115000</v>
      </c>
      <c r="M16" s="442"/>
      <c r="N16" s="442"/>
      <c r="O16" s="442"/>
      <c r="P16" s="442"/>
      <c r="Q16" s="442"/>
      <c r="R16" s="442"/>
      <c r="S16" s="442"/>
      <c r="T16" s="442">
        <v>4531726.213989214</v>
      </c>
    </row>
    <row r="17" spans="1:20">
      <c r="A17" s="440" t="s">
        <v>1204</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c r="T17" s="442">
        <v>457800</v>
      </c>
    </row>
    <row r="18" spans="1:20">
      <c r="A18" s="440" t="s">
        <v>1239</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c r="T18" s="442">
        <v>4089163.0843127687</v>
      </c>
    </row>
    <row r="19" spans="1:20">
      <c r="A19" s="440" t="s">
        <v>1056</v>
      </c>
      <c r="B19" s="442"/>
      <c r="C19" s="442"/>
      <c r="D19" s="442"/>
      <c r="E19" s="442"/>
      <c r="F19" s="442"/>
      <c r="G19" s="442"/>
      <c r="H19" s="442"/>
      <c r="I19" s="442"/>
      <c r="J19" s="442"/>
      <c r="K19" s="442"/>
      <c r="L19" s="442">
        <v>650000</v>
      </c>
      <c r="M19" s="442"/>
      <c r="N19" s="442"/>
      <c r="O19" s="442"/>
      <c r="P19" s="442"/>
      <c r="Q19" s="442"/>
      <c r="R19" s="442"/>
      <c r="S19" s="442"/>
      <c r="T19" s="442">
        <v>650000</v>
      </c>
    </row>
    <row r="20" spans="1:20">
      <c r="A20" s="440" t="s">
        <v>1184</v>
      </c>
      <c r="B20" s="442"/>
      <c r="C20" s="442"/>
      <c r="D20" s="442"/>
      <c r="E20" s="442"/>
      <c r="F20" s="442"/>
      <c r="G20" s="442"/>
      <c r="H20" s="442"/>
      <c r="I20" s="442"/>
      <c r="J20" s="442"/>
      <c r="K20" s="442"/>
      <c r="L20" s="442"/>
      <c r="M20" s="442"/>
      <c r="N20" s="442"/>
      <c r="O20" s="442"/>
      <c r="P20" s="442"/>
      <c r="Q20" s="442"/>
      <c r="R20" s="442"/>
      <c r="S20" s="442"/>
      <c r="T20" s="442"/>
    </row>
    <row r="21" spans="1:20">
      <c r="A21" s="440" t="s">
        <v>1302</v>
      </c>
      <c r="B21" s="442"/>
      <c r="C21" s="442"/>
      <c r="D21" s="442">
        <v>11584897.699995</v>
      </c>
      <c r="E21" s="442">
        <v>8720637.5</v>
      </c>
      <c r="F21" s="442">
        <v>51743502.114078194</v>
      </c>
      <c r="G21" s="442">
        <v>36236926.800137073</v>
      </c>
      <c r="H21" s="442">
        <v>12886502.339312769</v>
      </c>
      <c r="I21" s="442">
        <v>11227384.124454902</v>
      </c>
      <c r="J21" s="442">
        <v>8961254.7449999992</v>
      </c>
      <c r="K21" s="442">
        <v>606560.92500000005</v>
      </c>
      <c r="L21" s="442">
        <v>1429060.925</v>
      </c>
      <c r="M21" s="442">
        <v>57500</v>
      </c>
      <c r="N21" s="442">
        <v>8000</v>
      </c>
      <c r="O21" s="442">
        <v>8000</v>
      </c>
      <c r="P21" s="442">
        <v>8000</v>
      </c>
      <c r="Q21" s="442">
        <v>8000</v>
      </c>
      <c r="R21" s="442">
        <v>3150</v>
      </c>
      <c r="S21" s="442">
        <v>1979047.34</v>
      </c>
      <c r="T21" s="442">
        <v>145468424.51297793</v>
      </c>
    </row>
    <row r="22" spans="1:20">
      <c r="B22"/>
      <c r="C22"/>
      <c r="D22"/>
      <c r="E22"/>
      <c r="F22"/>
      <c r="G22"/>
      <c r="H22"/>
      <c r="I22"/>
    </row>
    <row r="23" spans="1:20">
      <c r="B23"/>
      <c r="C23"/>
      <c r="D23"/>
      <c r="E23"/>
      <c r="F23" s="442">
        <f>SUM(C21:D21)</f>
        <v>11584897.699995</v>
      </c>
      <c r="G23"/>
      <c r="H23"/>
      <c r="I23"/>
    </row>
    <row r="24" spans="1:20">
      <c r="B24"/>
      <c r="C24"/>
      <c r="D24"/>
      <c r="E24"/>
      <c r="F24" s="361">
        <f>'Finance - Revenue'!C24</f>
        <v>5563325.60607816</v>
      </c>
      <c r="G24"/>
      <c r="H24"/>
      <c r="I24"/>
    </row>
    <row r="25" spans="1:20">
      <c r="B25"/>
      <c r="C25"/>
      <c r="D25"/>
      <c r="E25"/>
      <c r="F25"/>
      <c r="G25"/>
      <c r="H25"/>
      <c r="I25"/>
    </row>
    <row r="26" spans="1:20">
      <c r="F26" s="400">
        <f>F24-F23</f>
        <v>-6021572.0939168399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1304</v>
      </c>
    </row>
    <row r="2" spans="1:4">
      <c r="A2" s="1158"/>
      <c r="B2" s="1158"/>
      <c r="C2" s="1158"/>
      <c r="D2" s="71"/>
    </row>
    <row r="3" spans="1:4">
      <c r="A3" s="1157" t="s">
        <v>1305</v>
      </c>
      <c r="B3" s="1157"/>
      <c r="C3" s="1157"/>
      <c r="D3" s="110">
        <v>0.32</v>
      </c>
    </row>
    <row r="4" spans="1:4">
      <c r="A4" s="1157" t="s">
        <v>1266</v>
      </c>
      <c r="B4" s="1157"/>
      <c r="C4" s="1157"/>
      <c r="D4" s="110">
        <v>0.5</v>
      </c>
    </row>
    <row r="5" spans="1:4">
      <c r="A5" s="1157" t="s">
        <v>1277</v>
      </c>
      <c r="B5" s="1157"/>
      <c r="C5" s="1157"/>
      <c r="D5" s="110">
        <v>0.15</v>
      </c>
    </row>
    <row r="6" spans="1:4">
      <c r="A6" s="1157" t="s">
        <v>1306</v>
      </c>
      <c r="B6" s="1157"/>
      <c r="C6" s="1157"/>
      <c r="D6" s="110">
        <v>0.2</v>
      </c>
    </row>
  </sheetData>
  <mergeCells count="5">
    <mergeCell ref="A3:C3"/>
    <mergeCell ref="A4:C4"/>
    <mergeCell ref="A5:C5"/>
    <mergeCell ref="A6:C6"/>
    <mergeCell ref="A2:C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159" t="s">
        <v>1307</v>
      </c>
      <c r="C2" s="1159"/>
      <c r="D2" s="1159"/>
      <c r="E2" s="1159"/>
      <c r="F2" s="1159"/>
      <c r="G2" s="1159"/>
      <c r="H2" s="1159"/>
      <c r="I2" s="1159"/>
      <c r="J2" s="1159"/>
      <c r="K2" s="1159"/>
      <c r="L2" s="1159"/>
      <c r="M2" s="1159"/>
      <c r="N2" s="1159"/>
    </row>
    <row r="4" spans="2:14" ht="13">
      <c r="B4" s="91" t="s">
        <v>284</v>
      </c>
      <c r="C4" s="85"/>
      <c r="D4" s="89" t="s">
        <v>1279</v>
      </c>
      <c r="E4" s="94"/>
      <c r="F4" s="89" t="s">
        <v>1308</v>
      </c>
      <c r="H4" s="89" t="s">
        <v>1309</v>
      </c>
      <c r="I4" s="94"/>
      <c r="J4" s="89" t="s">
        <v>1310</v>
      </c>
      <c r="L4" s="89" t="s">
        <v>1309</v>
      </c>
      <c r="M4" s="89"/>
      <c r="N4" s="89" t="s">
        <v>1311</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1312</v>
      </c>
      <c r="H7" s="98"/>
      <c r="I7" s="94"/>
      <c r="J7" s="106" t="s">
        <v>1312</v>
      </c>
      <c r="L7" s="98"/>
      <c r="M7" s="98"/>
    </row>
    <row r="8" spans="2:14" ht="6" customHeight="1">
      <c r="B8" s="85"/>
      <c r="C8" s="85"/>
      <c r="D8" s="88"/>
      <c r="E8" s="94"/>
      <c r="F8" s="88"/>
      <c r="H8" s="98"/>
      <c r="I8" s="94"/>
      <c r="J8" s="88"/>
      <c r="L8" s="98"/>
      <c r="M8" s="98"/>
    </row>
    <row r="9" spans="2:14" s="104" customFormat="1" ht="13">
      <c r="B9" s="91" t="s">
        <v>970</v>
      </c>
      <c r="C9" s="91"/>
      <c r="D9" s="89" t="e">
        <f>SUM(D10:D11)</f>
        <v>#REF!</v>
      </c>
      <c r="E9" s="94"/>
      <c r="F9" s="89">
        <f>SUM(F10:F13)</f>
        <v>0</v>
      </c>
      <c r="H9" s="105" t="e">
        <f>$D$9-F9</f>
        <v>#REF!</v>
      </c>
      <c r="I9" s="94"/>
      <c r="J9" s="89">
        <f>SUM(J10:J13)</f>
        <v>0</v>
      </c>
      <c r="L9" s="105" t="e">
        <f>$D$9-J9</f>
        <v>#REF!</v>
      </c>
      <c r="M9" s="105"/>
    </row>
    <row r="10" spans="2:14" ht="13">
      <c r="B10" s="107" t="s">
        <v>970</v>
      </c>
      <c r="C10" s="85"/>
      <c r="D10" s="88" t="e">
        <f>#REF!</f>
        <v>#REF!</v>
      </c>
      <c r="E10" s="94"/>
      <c r="F10" s="88"/>
      <c r="H10" s="98"/>
      <c r="I10" s="94"/>
      <c r="J10" s="88"/>
      <c r="L10" s="98"/>
      <c r="M10" s="98"/>
    </row>
    <row r="11" spans="2:14" ht="13">
      <c r="B11" s="107" t="s">
        <v>1313</v>
      </c>
      <c r="C11" s="85"/>
      <c r="D11" s="88" t="e">
        <f>#REF!</f>
        <v>#REF!</v>
      </c>
      <c r="E11" s="94"/>
      <c r="F11" s="88"/>
      <c r="H11" s="98"/>
      <c r="I11" s="94"/>
      <c r="J11" s="88"/>
      <c r="L11" s="98"/>
      <c r="M11" s="98"/>
    </row>
    <row r="12" spans="2:14" ht="13">
      <c r="B12" s="107" t="s">
        <v>1314</v>
      </c>
      <c r="C12" s="85"/>
      <c r="D12" s="88"/>
      <c r="E12" s="94"/>
      <c r="F12" s="88"/>
      <c r="H12" s="98"/>
      <c r="I12" s="94"/>
      <c r="J12" s="88"/>
      <c r="L12" s="98"/>
      <c r="M12" s="98"/>
    </row>
    <row r="13" spans="2:14" ht="13">
      <c r="B13" s="107" t="s">
        <v>1315</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1312</v>
      </c>
      <c r="H15" s="98"/>
      <c r="I15" s="94"/>
      <c r="J15" s="106" t="s">
        <v>1312</v>
      </c>
      <c r="L15" s="98"/>
      <c r="M15" s="98"/>
    </row>
    <row r="16" spans="2:14" ht="6" customHeight="1">
      <c r="B16" s="85"/>
      <c r="C16" s="85"/>
      <c r="D16" s="88"/>
      <c r="E16" s="94"/>
      <c r="F16" s="88"/>
      <c r="H16" s="98"/>
      <c r="I16" s="94"/>
      <c r="J16" s="88"/>
      <c r="L16" s="98"/>
      <c r="M16" s="98"/>
    </row>
    <row r="17" spans="2:13" s="104" customFormat="1" ht="13">
      <c r="B17" s="91" t="s">
        <v>1316</v>
      </c>
      <c r="C17" s="91"/>
      <c r="D17" s="89" t="e">
        <f>SUM(D18:D19)</f>
        <v>#REF!</v>
      </c>
      <c r="E17" s="94"/>
      <c r="F17" s="89">
        <f>SUM(F18:F20)</f>
        <v>0</v>
      </c>
      <c r="H17" s="105" t="e">
        <f>$D$17- F17</f>
        <v>#REF!</v>
      </c>
      <c r="I17" s="94"/>
      <c r="J17" s="89">
        <f>SUM(J18:J20)</f>
        <v>0</v>
      </c>
      <c r="L17" s="105" t="e">
        <f>$D$17- J17</f>
        <v>#REF!</v>
      </c>
      <c r="M17" s="105"/>
    </row>
    <row r="18" spans="2:13">
      <c r="B18" s="107" t="s">
        <v>1316</v>
      </c>
      <c r="C18" s="85"/>
      <c r="D18" s="88" t="e">
        <f>#REF!</f>
        <v>#REF!</v>
      </c>
      <c r="E18" s="97"/>
      <c r="F18" s="88"/>
      <c r="H18" s="98"/>
      <c r="I18" s="97"/>
      <c r="J18" s="88"/>
      <c r="L18" s="98"/>
      <c r="M18" s="98"/>
    </row>
    <row r="19" spans="2:13">
      <c r="B19" s="107" t="s">
        <v>1315</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1312</v>
      </c>
      <c r="H21" s="98"/>
      <c r="I21" s="94"/>
      <c r="J21" s="106" t="s">
        <v>1312</v>
      </c>
      <c r="L21" s="98"/>
      <c r="M21" s="98"/>
    </row>
    <row r="22" spans="2:13" ht="6" customHeight="1">
      <c r="B22" s="85"/>
      <c r="C22" s="85"/>
      <c r="D22" s="88"/>
      <c r="E22" s="94"/>
      <c r="F22" s="88"/>
      <c r="H22" s="98"/>
      <c r="I22" s="94"/>
      <c r="J22" s="88"/>
      <c r="L22" s="98"/>
      <c r="M22" s="98"/>
    </row>
    <row r="23" spans="2:13" s="104" customFormat="1" ht="13">
      <c r="B23" s="91" t="s">
        <v>1317</v>
      </c>
      <c r="C23" s="91"/>
      <c r="D23" s="89" t="e">
        <f>SUM(D24:D25)</f>
        <v>#REF!</v>
      </c>
      <c r="E23" s="94"/>
      <c r="F23" s="89">
        <f>SUM(F24:F25)</f>
        <v>0</v>
      </c>
      <c r="H23" s="105" t="e">
        <f>$D$23- F23</f>
        <v>#REF!</v>
      </c>
      <c r="I23" s="94"/>
      <c r="J23" s="89">
        <f>SUM(J24:J25)</f>
        <v>0</v>
      </c>
      <c r="L23" s="105" t="e">
        <f>$D$23- J23</f>
        <v>#REF!</v>
      </c>
      <c r="M23" s="105"/>
    </row>
    <row r="24" spans="2:13">
      <c r="B24" s="107" t="s">
        <v>1317</v>
      </c>
      <c r="C24" s="85"/>
      <c r="D24" s="88" t="e">
        <f>#REF!</f>
        <v>#REF!</v>
      </c>
      <c r="E24" s="97"/>
      <c r="F24" s="88"/>
      <c r="H24" s="98"/>
      <c r="I24" s="97"/>
      <c r="J24" s="88"/>
      <c r="L24" s="98"/>
      <c r="M24" s="98"/>
    </row>
    <row r="25" spans="2:13" s="104" customFormat="1" ht="13">
      <c r="B25" s="107" t="s">
        <v>1315</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1312</v>
      </c>
      <c r="H27" s="98"/>
      <c r="I27" s="94"/>
      <c r="J27" s="106" t="s">
        <v>1312</v>
      </c>
      <c r="L27" s="98"/>
      <c r="M27" s="98"/>
    </row>
    <row r="28" spans="2:13" ht="6" customHeight="1">
      <c r="B28" s="85"/>
      <c r="C28" s="85"/>
      <c r="D28" s="88"/>
      <c r="E28" s="94"/>
      <c r="F28" s="88"/>
      <c r="H28" s="98"/>
      <c r="I28" s="94"/>
      <c r="J28" s="88"/>
      <c r="L28" s="98"/>
      <c r="M28" s="98"/>
    </row>
    <row r="29" spans="2:13" s="104" customFormat="1" ht="13">
      <c r="B29" s="91" t="s">
        <v>1318</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1315</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1312</v>
      </c>
      <c r="H34" s="98"/>
      <c r="I34" s="94"/>
      <c r="J34" s="106" t="s">
        <v>1312</v>
      </c>
      <c r="L34" s="98"/>
      <c r="M34" s="98"/>
    </row>
    <row r="35" spans="2:13" ht="13">
      <c r="B35" s="85"/>
      <c r="C35" s="85"/>
      <c r="D35" s="88"/>
      <c r="E35" s="94"/>
      <c r="F35" s="88"/>
      <c r="H35" s="98"/>
      <c r="I35" s="94"/>
      <c r="J35" s="88"/>
      <c r="L35" s="98"/>
      <c r="M35" s="98"/>
    </row>
    <row r="36" spans="2:13" s="104" customFormat="1" ht="13">
      <c r="B36" s="91" t="s">
        <v>1319</v>
      </c>
      <c r="C36" s="91"/>
      <c r="D36" s="89" t="e">
        <f>SUM(D37:D41)</f>
        <v>#REF!</v>
      </c>
      <c r="E36" s="94"/>
      <c r="F36" s="89">
        <f>SUM(F37:F41)</f>
        <v>0</v>
      </c>
      <c r="H36" s="105" t="e">
        <f>$D$29-F36</f>
        <v>#REF!</v>
      </c>
      <c r="I36" s="94"/>
      <c r="J36" s="89">
        <f>SUM(J37:J41)</f>
        <v>0</v>
      </c>
      <c r="L36" s="105" t="e">
        <f>$D$29-J36</f>
        <v>#REF!</v>
      </c>
      <c r="M36" s="105"/>
    </row>
    <row r="37" spans="2:13">
      <c r="B37" s="107" t="s">
        <v>1320</v>
      </c>
      <c r="C37" s="85"/>
      <c r="D37" s="88" t="e">
        <f>#REF!</f>
        <v>#REF!</v>
      </c>
      <c r="E37" s="97"/>
      <c r="F37" s="88"/>
      <c r="H37" s="98"/>
      <c r="I37" s="97"/>
      <c r="J37" s="88"/>
      <c r="L37" s="98"/>
      <c r="M37" s="98"/>
    </row>
    <row r="38" spans="2:13">
      <c r="B38" s="107" t="s">
        <v>1321</v>
      </c>
      <c r="C38" s="85"/>
      <c r="D38" s="88"/>
      <c r="E38" s="97"/>
      <c r="F38" s="88"/>
      <c r="H38" s="98"/>
      <c r="I38" s="97"/>
      <c r="J38" s="88"/>
      <c r="L38" s="98"/>
      <c r="M38" s="98"/>
    </row>
    <row r="39" spans="2:13">
      <c r="B39" s="107" t="s">
        <v>1322</v>
      </c>
      <c r="C39" s="85"/>
      <c r="D39" s="88"/>
      <c r="E39" s="97"/>
      <c r="F39" s="88"/>
      <c r="H39" s="98"/>
      <c r="I39" s="97"/>
      <c r="J39" s="88"/>
      <c r="L39" s="98"/>
      <c r="M39" s="98"/>
    </row>
    <row r="40" spans="2:13">
      <c r="B40" s="107" t="s">
        <v>1323</v>
      </c>
      <c r="C40" s="85"/>
      <c r="D40" s="88"/>
      <c r="E40" s="97"/>
      <c r="F40" s="88"/>
      <c r="H40" s="98"/>
      <c r="I40" s="97"/>
      <c r="J40" s="88"/>
      <c r="L40" s="98"/>
      <c r="M40" s="98"/>
    </row>
    <row r="41" spans="2:13">
      <c r="B41" s="107" t="s">
        <v>1324</v>
      </c>
      <c r="C41" s="85"/>
      <c r="D41" s="88"/>
      <c r="E41" s="97"/>
      <c r="F41" s="88"/>
      <c r="H41" s="98"/>
      <c r="I41" s="97"/>
      <c r="J41" s="88"/>
      <c r="L41" s="98"/>
      <c r="M41" s="98"/>
    </row>
    <row r="42" spans="2:13" ht="13">
      <c r="B42" s="99"/>
      <c r="C42" s="85"/>
      <c r="D42" s="96"/>
      <c r="E42" s="97"/>
      <c r="F42" s="96"/>
      <c r="I42" s="97"/>
      <c r="J42" s="96"/>
    </row>
    <row r="43" spans="2:13" ht="13">
      <c r="B43" s="91" t="s">
        <v>1325</v>
      </c>
      <c r="C43" s="91"/>
      <c r="D43" s="89" t="e">
        <f>D36+D29+D23+D17+D9</f>
        <v>#REF!</v>
      </c>
      <c r="E43" s="94"/>
      <c r="F43" s="89"/>
      <c r="H43" s="100" t="e">
        <f>SUM(H7:H42)</f>
        <v>#REF!</v>
      </c>
      <c r="I43" s="94"/>
      <c r="J43" s="89"/>
      <c r="L43" s="100" t="e">
        <f>SUM(L7:L42)</f>
        <v>#REF!</v>
      </c>
      <c r="M43" s="89"/>
    </row>
    <row r="47" spans="2:13">
      <c r="B47" s="85" t="s">
        <v>1326</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159" t="s">
        <v>1327</v>
      </c>
      <c r="C2" s="1159"/>
      <c r="D2" s="1159"/>
      <c r="E2" s="1159"/>
      <c r="F2" s="1159"/>
      <c r="G2" s="1159"/>
      <c r="H2" s="1159"/>
      <c r="I2" s="1159"/>
      <c r="J2" s="1159"/>
      <c r="K2" s="1159"/>
      <c r="L2" s="1159"/>
      <c r="M2" s="1159"/>
      <c r="N2" s="1159"/>
      <c r="O2" s="1159"/>
    </row>
    <row r="4" spans="2:15" ht="13">
      <c r="B4" s="91" t="s">
        <v>284</v>
      </c>
      <c r="C4" s="85"/>
      <c r="D4" s="89" t="s">
        <v>1279</v>
      </c>
      <c r="E4" s="94"/>
      <c r="F4" s="94"/>
      <c r="G4" s="89" t="s">
        <v>1328</v>
      </c>
      <c r="H4" s="95"/>
      <c r="J4" s="89" t="s">
        <v>1309</v>
      </c>
      <c r="L4" s="89" t="s">
        <v>1329</v>
      </c>
      <c r="M4" s="95"/>
      <c r="O4" s="89" t="s">
        <v>1309</v>
      </c>
    </row>
    <row r="5" spans="2:15" ht="5.25" customHeight="1">
      <c r="B5" s="96"/>
      <c r="C5" s="85"/>
      <c r="D5" s="96"/>
      <c r="E5" s="97"/>
      <c r="F5" s="97"/>
      <c r="G5" s="96"/>
      <c r="H5" s="86"/>
      <c r="J5" s="96"/>
      <c r="L5" s="96"/>
      <c r="M5" s="86"/>
      <c r="O5" s="96"/>
    </row>
    <row r="6" spans="2:15" ht="13">
      <c r="B6" s="85" t="s">
        <v>1029</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1003</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1330</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1331</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1125</v>
      </c>
      <c r="C10" s="85"/>
      <c r="D10" s="88" t="e">
        <f>#REF!</f>
        <v>#REF!</v>
      </c>
      <c r="E10" s="97"/>
      <c r="F10" s="97"/>
      <c r="G10" s="88">
        <v>0</v>
      </c>
      <c r="H10" s="90"/>
      <c r="J10" s="98" t="e">
        <f t="shared" si="0"/>
        <v>#REF!</v>
      </c>
      <c r="L10" s="88"/>
      <c r="M10" s="90"/>
      <c r="O10" s="98" t="e">
        <f t="shared" si="1"/>
        <v>#REF!</v>
      </c>
    </row>
    <row r="11" spans="2:15">
      <c r="B11" s="85" t="s">
        <v>1332</v>
      </c>
      <c r="C11" s="85"/>
      <c r="D11" s="88" t="e">
        <f>#REF!</f>
        <v>#REF!</v>
      </c>
      <c r="E11" s="97"/>
      <c r="F11" s="97"/>
      <c r="G11" s="88">
        <v>29257.61</v>
      </c>
      <c r="H11" s="90"/>
      <c r="J11" s="98" t="e">
        <f t="shared" si="0"/>
        <v>#REF!</v>
      </c>
      <c r="L11" s="88"/>
      <c r="M11" s="90"/>
      <c r="O11" s="98" t="e">
        <f t="shared" si="1"/>
        <v>#REF!</v>
      </c>
    </row>
    <row r="12" spans="2:15">
      <c r="B12" s="85" t="s">
        <v>1333</v>
      </c>
      <c r="C12" s="85"/>
      <c r="D12" s="88" t="e">
        <f>#REF!</f>
        <v>#REF!</v>
      </c>
      <c r="E12" s="97"/>
      <c r="F12" s="97"/>
      <c r="G12" s="88"/>
      <c r="H12" s="90"/>
      <c r="J12" s="98" t="e">
        <f t="shared" si="0"/>
        <v>#REF!</v>
      </c>
      <c r="L12" s="88"/>
      <c r="M12" s="90"/>
      <c r="O12" s="98" t="e">
        <f t="shared" si="1"/>
        <v>#REF!</v>
      </c>
    </row>
    <row r="13" spans="2:15">
      <c r="B13" s="85" t="s">
        <v>1334</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1325</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1279</v>
      </c>
      <c r="E18" s="94"/>
      <c r="F18" s="94"/>
      <c r="G18" s="89" t="s">
        <v>1335</v>
      </c>
      <c r="H18" s="95"/>
      <c r="J18" s="89" t="s">
        <v>1309</v>
      </c>
      <c r="L18" s="89" t="s">
        <v>1336</v>
      </c>
      <c r="M18" s="95"/>
      <c r="O18" s="89" t="s">
        <v>1309</v>
      </c>
    </row>
    <row r="19" spans="2:15" ht="7.5" customHeight="1">
      <c r="B19" s="96"/>
      <c r="C19" s="85"/>
      <c r="D19" s="96"/>
      <c r="E19" s="97"/>
      <c r="F19" s="97"/>
      <c r="G19" s="96"/>
      <c r="H19" s="86"/>
      <c r="J19" s="96"/>
      <c r="L19" s="96"/>
      <c r="M19" s="86"/>
      <c r="O19" s="96"/>
    </row>
    <row r="20" spans="2:15" ht="13">
      <c r="B20" s="85" t="s">
        <v>1337</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1338</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1339</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1340</v>
      </c>
      <c r="C23" s="85"/>
      <c r="D23" s="88" t="e">
        <f>SUM(#REF!)</f>
        <v>#REF!</v>
      </c>
      <c r="E23" s="94" t="e">
        <f>D23/(1000*#REF!)</f>
        <v>#REF!</v>
      </c>
      <c r="F23" s="94"/>
      <c r="G23" s="88"/>
      <c r="H23" s="95"/>
      <c r="J23" s="98" t="e">
        <f t="shared" si="2"/>
        <v>#REF!</v>
      </c>
      <c r="L23" s="88"/>
      <c r="M23" s="95"/>
      <c r="O23" s="98" t="e">
        <f t="shared" si="3"/>
        <v>#REF!</v>
      </c>
    </row>
    <row r="24" spans="2:15">
      <c r="B24" s="85" t="s">
        <v>1333</v>
      </c>
      <c r="C24" s="85"/>
      <c r="D24" s="88" t="e">
        <f>#REF!</f>
        <v>#REF!</v>
      </c>
      <c r="E24" s="97"/>
      <c r="F24" s="97"/>
      <c r="G24" s="88"/>
      <c r="H24" s="90"/>
      <c r="J24" s="98" t="e">
        <f t="shared" si="2"/>
        <v>#REF!</v>
      </c>
      <c r="L24" s="88"/>
      <c r="M24" s="90"/>
      <c r="O24" s="98" t="e">
        <f t="shared" si="3"/>
        <v>#REF!</v>
      </c>
    </row>
    <row r="25" spans="2:15">
      <c r="B25" s="85" t="s">
        <v>1341</v>
      </c>
      <c r="C25" s="85"/>
      <c r="D25" s="88" t="e">
        <f>SUM(#REF!)</f>
        <v>#REF!</v>
      </c>
      <c r="E25" s="97"/>
      <c r="F25" s="97"/>
      <c r="G25" s="88"/>
      <c r="H25" s="90"/>
      <c r="J25" s="98" t="e">
        <f t="shared" si="2"/>
        <v>#REF!</v>
      </c>
      <c r="L25" s="88"/>
      <c r="M25" s="90"/>
      <c r="O25" s="98" t="e">
        <f t="shared" si="3"/>
        <v>#REF!</v>
      </c>
    </row>
    <row r="26" spans="2:15">
      <c r="B26" s="85" t="s">
        <v>1125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1325</v>
      </c>
      <c r="C29" s="91"/>
      <c r="D29" s="89" t="e">
        <f>SUM(D20:D27)</f>
        <v>#REF!</v>
      </c>
      <c r="E29" s="94"/>
      <c r="F29" s="94"/>
      <c r="G29" s="89">
        <f>SUM(G20:G27)</f>
        <v>0</v>
      </c>
      <c r="H29" s="95"/>
      <c r="J29" s="100" t="e">
        <f>SUM(J20:J28)</f>
        <v>#REF!</v>
      </c>
      <c r="L29" s="89">
        <f>SUM(L20:L27)</f>
        <v>0</v>
      </c>
      <c r="M29" s="95"/>
      <c r="O29" s="100" t="e">
        <f>SUM(O20:O28)</f>
        <v>#REF!</v>
      </c>
    </row>
    <row r="32" spans="2:15" ht="13.5" thickBot="1">
      <c r="B32" s="101" t="s">
        <v>1342</v>
      </c>
      <c r="C32" s="102"/>
      <c r="D32" s="102"/>
    </row>
    <row r="33" spans="2:4" ht="13" thickTop="1"/>
    <row r="34" spans="2:4">
      <c r="B34" s="87" t="s">
        <v>1279</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1343</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161" t="e">
        <f>D15</f>
        <v>#REF!</v>
      </c>
      <c r="C1" s="1161"/>
      <c r="D1" s="1161"/>
      <c r="E1" s="1160" t="s">
        <v>1344</v>
      </c>
      <c r="F1" s="1160"/>
      <c r="G1" s="1160"/>
      <c r="H1" s="1160"/>
      <c r="I1" s="1160"/>
      <c r="J1" s="1160"/>
      <c r="K1" s="77"/>
      <c r="L1" s="77"/>
      <c r="M1" s="77"/>
      <c r="N1" s="77"/>
    </row>
    <row r="2" spans="2:14" ht="6.75" customHeight="1"/>
    <row r="3" spans="2:14">
      <c r="B3" s="72" t="s">
        <v>113</v>
      </c>
      <c r="C3" s="72" t="s">
        <v>1345</v>
      </c>
      <c r="D3" s="72" t="s">
        <v>1346</v>
      </c>
      <c r="E3" s="78" t="s">
        <v>1347</v>
      </c>
      <c r="F3" s="78" t="s">
        <v>1348</v>
      </c>
      <c r="G3" s="78" t="s">
        <v>90</v>
      </c>
      <c r="H3" s="78" t="s">
        <v>91</v>
      </c>
      <c r="I3" s="78" t="s">
        <v>84</v>
      </c>
      <c r="J3" s="78" t="s">
        <v>92</v>
      </c>
    </row>
    <row r="4" spans="2:14">
      <c r="B4" s="76" t="s">
        <v>1349</v>
      </c>
      <c r="C4" s="74"/>
      <c r="D4" s="74"/>
      <c r="E4" s="74"/>
      <c r="F4" s="74"/>
      <c r="G4" s="76"/>
      <c r="H4" s="76"/>
      <c r="I4" s="76"/>
      <c r="J4" s="71"/>
    </row>
    <row r="5" spans="2:14">
      <c r="B5" s="76" t="s">
        <v>1350</v>
      </c>
      <c r="C5" s="74"/>
      <c r="D5" s="74"/>
      <c r="E5" s="74"/>
      <c r="F5" s="74"/>
      <c r="G5" s="76"/>
      <c r="H5" s="76"/>
      <c r="I5" s="76"/>
      <c r="J5" s="71"/>
    </row>
    <row r="6" spans="2:14">
      <c r="B6" s="76" t="s">
        <v>1351</v>
      </c>
      <c r="C6" s="74"/>
      <c r="D6" s="74"/>
      <c r="E6" s="74"/>
      <c r="F6" s="74"/>
      <c r="G6" s="76"/>
      <c r="H6" s="76"/>
      <c r="I6" s="76"/>
      <c r="J6" s="71"/>
    </row>
    <row r="7" spans="2:14">
      <c r="B7" s="76" t="s">
        <v>1352</v>
      </c>
      <c r="C7" s="74"/>
      <c r="D7" s="74"/>
      <c r="E7" s="74"/>
      <c r="F7" s="74"/>
      <c r="G7" s="76"/>
      <c r="H7" s="76"/>
      <c r="I7" s="76"/>
      <c r="J7" s="71"/>
    </row>
    <row r="8" spans="2:14">
      <c r="B8" s="76" t="s">
        <v>1353</v>
      </c>
      <c r="C8" s="75"/>
      <c r="D8" s="75"/>
      <c r="E8" s="75"/>
      <c r="F8" s="75"/>
      <c r="G8" s="75"/>
      <c r="H8" s="75"/>
      <c r="I8" s="75"/>
      <c r="J8" s="71"/>
    </row>
    <row r="9" spans="2:14">
      <c r="B9" s="76" t="s">
        <v>1354</v>
      </c>
      <c r="C9" s="75"/>
      <c r="D9" s="75"/>
      <c r="E9" s="75"/>
      <c r="F9" s="75"/>
      <c r="G9" s="75"/>
      <c r="H9" s="75"/>
      <c r="I9" s="75"/>
      <c r="J9" s="71"/>
    </row>
    <row r="10" spans="2:14">
      <c r="B10" s="76" t="s">
        <v>1355</v>
      </c>
      <c r="C10" s="75"/>
      <c r="D10" s="75"/>
      <c r="E10" s="75"/>
      <c r="F10" s="75"/>
      <c r="G10" s="75"/>
      <c r="H10" s="75"/>
      <c r="I10" s="75"/>
      <c r="J10" s="71"/>
    </row>
    <row r="11" spans="2:14">
      <c r="B11" s="76" t="s">
        <v>1356</v>
      </c>
      <c r="C11" s="75"/>
      <c r="D11" s="75"/>
      <c r="E11" s="75"/>
      <c r="F11" s="75"/>
      <c r="G11" s="75"/>
      <c r="H11" s="75"/>
      <c r="I11" s="75"/>
      <c r="J11" s="71"/>
    </row>
    <row r="12" spans="2:14">
      <c r="B12" s="76" t="s">
        <v>1357</v>
      </c>
      <c r="C12" s="75"/>
      <c r="D12" s="75"/>
      <c r="E12" s="75"/>
      <c r="F12" s="75"/>
      <c r="G12" s="75"/>
      <c r="H12" s="75"/>
      <c r="I12" s="75"/>
      <c r="J12" s="71"/>
    </row>
    <row r="13" spans="2:14">
      <c r="B13" s="76" t="s">
        <v>1358</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8B6EC-AA67-4846-869D-E07A6DA6BBC3}">
  <ds:schemaRefs>
    <ds:schemaRef ds:uri="ab964f2b-203c-4425-a556-91316bb05fea"/>
    <ds:schemaRef ds:uri="http://www.w3.org/XML/1998/namespace"/>
    <ds:schemaRef ds:uri="http://schemas.microsoft.com/office/2006/metadata/properties"/>
    <ds:schemaRef ds:uri="http://schemas.microsoft.com/office/infopath/2007/PartnerControls"/>
    <ds:schemaRef ds:uri="9acfecf2-4047-4d7b-9ec8-592b51a52bf7"/>
    <ds:schemaRef ds:uri="http://purl.org/dc/dcmitype/"/>
    <ds:schemaRef ds:uri="http://purl.org/dc/elements/1.1/"/>
    <ds:schemaRef ds:uri="http://schemas.microsoft.com/office/2006/documentManagement/typ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31</vt:i4>
      </vt:variant>
      <vt:variant>
        <vt:lpstr>Charts</vt:lpstr>
      </vt:variant>
      <vt:variant>
        <vt:i4>1</vt:i4>
      </vt:variant>
      <vt:variant>
        <vt:lpstr>Named Ranges</vt:lpstr>
      </vt:variant>
      <vt:variant>
        <vt:i4>17</vt:i4>
      </vt:variant>
    </vt:vector>
  </HeadingPairs>
  <TitlesOfParts>
    <vt:vector size="49" baseType="lpstr">
      <vt:lpstr>Sheet1</vt:lpstr>
      <vt:lpstr>Certificate - Financial Close</vt:lpstr>
      <vt:lpstr>Compliance</vt:lpstr>
      <vt:lpstr>Task Register</vt:lpstr>
      <vt:lpstr>BOQ - Old</vt:lpstr>
      <vt:lpstr>PO-Modules</vt:lpstr>
      <vt:lpstr>PO-PrEng Roedolph</vt:lpstr>
      <vt:lpstr>PO- M Smit OHS</vt:lpstr>
      <vt:lpstr>PO- OLEA Training</vt:lpstr>
      <vt:lpstr>PO Generator</vt:lpstr>
      <vt:lpstr>BOQ</vt:lpstr>
      <vt:lpstr>Project Plan - Old</vt:lpstr>
      <vt:lpstr>PO-Security Fence</vt:lpstr>
      <vt:lpstr>PO-NOSA</vt:lpstr>
      <vt:lpstr>PO-ABB Switchgear Installation</vt:lpstr>
      <vt:lpstr>PO-ABB Switchgear</vt:lpstr>
      <vt:lpstr>PO - Fuducia Construction</vt:lpstr>
      <vt:lpstr>PO - Fire Protection</vt:lpstr>
      <vt:lpstr>Data</vt:lpstr>
      <vt:lpstr>Project Plan</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'Project Plan'!prevWBS</vt:lpstr>
      <vt:lpstr>'Certificate - Financial Close'!Print_Area</vt:lpstr>
      <vt:lpstr>'PO - Fire Protection'!Print_Area</vt:lpstr>
      <vt:lpstr>'PO - Fuducia Construction'!Print_Area</vt:lpstr>
      <vt:lpstr>'PO Generator'!Print_Area</vt:lpstr>
      <vt:lpstr>'PO- M Smit OHS'!Print_Area</vt:lpstr>
      <vt:lpstr>'PO- OLEA Training'!Print_Area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cp:lastPrinted>2026-02-27T08:34:54Z</cp:lastPrinted>
  <dcterms:created xsi:type="dcterms:W3CDTF">2020-08-09T08:25:30Z</dcterms:created>
  <dcterms:modified xsi:type="dcterms:W3CDTF">2026-03-03T04:56:40Z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