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04" documentId="13_ncr:1_{7544C9F6-3E09-4FF9-A2B9-BE7638DBA72D}" xr6:coauthVersionLast="47" xr6:coauthVersionMax="47" xr10:uidLastSave="{77659FC3-138B-4A0C-89A4-E45EDEFC581B}"/>
  <bookViews>
    <workbookView xWindow="-110" yWindow="-110" windowWidth="19420" windowHeight="11500" tabRatio="693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<sst xmlns="http://schemas.openxmlformats.org/spreadsheetml/2006/main" count="854" uniqueCount="501">
  <si>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</si>
  <si>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</si>
  <si>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</si>
  <si>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</si>
  <si>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</si>
  <si>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</si>
  <si>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</si>
  <si>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</si>
  <si>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</si>
  <si>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</si>
  <si>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</si>
  <si>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</si>
  <si>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</si>
  <si>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</si>
  <si>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</si>
  <si>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</si>
  <si>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</si>
  <si>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</si>
  <si>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</si>
  <si>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</si>
  <si>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</si>
  <si>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</si>
  <si>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</si>
  <si>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</si>
  <si>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</si>
  <si>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</si>
  <si>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</si>
  <si>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</si>
  <si>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</si>
  <si>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</si>
  <si>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</si>
  <si>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</si>
  <si>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</si>
  <si>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</si>
  <si>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</si>
  <si>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</si>
  <si>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</si>
  <si>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</si>
  <si>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</si>
  <si>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</si>
  <si>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</si>
  <si>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</si>
  <si>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</si>
  <si>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</si>
  <si>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</si>
  <si>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</si>
  <si>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</si>
  <si>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</si>
  <si>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</si>
  <si>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</si>
  <si>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</si>
  <si>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</si>
  <si>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</si>
  <si>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</si>
  <si>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</si>
  <si>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</si>
  <si>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</si>
  <si>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</si>
  <si>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</si>
  <si>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</si>
  <si>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</si>
  <si>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</si>
  <si>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</si>
  <si>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</si>
  <si>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</si>
  <si>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</si>
  <si>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</si>
  <si>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</si>
  <si>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</si>
  <si>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</si>
  <si>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</si>
  <si>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</si>
  <si>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</si>
  <si>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</si>
  <si>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</si>
  <si>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</si>
  <si>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</si>
  <si>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</si>
  <si>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</si>
  <si>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</si>
  <si>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</si>
  <si>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</si>
  <si>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</si>
  <si>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</si>
  <si>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</si>
  <si>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</si>
  <si>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</si>
  <si>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</si>
  <si>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</si>
  <si>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</si>
  <si>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</si>
  <si>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</si>
  <si>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</si>
  <si>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</si>
  <si>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</si>
  <si>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</si>
  <si>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</si>
  <si>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</si>
  <si>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</si>
  <si>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</si>
  <si>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</si>
  <si>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</si>
  <si>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</si>
  <si>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</si>
  <si>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</si>
  <si>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</si>
  <si>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</si>
  <si>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</si>
  <si>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</si>
  <si>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</si>
  <si>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</si>
  <si>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</si>
  <si>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</si>
  <si>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</si>
  <si>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</si>
  <si>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</si>
  <si>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</si>
  <si>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</si>
  <si>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</si>
  <si>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</si>
  <si>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</si>
  <si>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</si>
  <si>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</si>
  <si>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</si>
  <si>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</si>
  <si>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</si>
  <si>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</si>
  <si>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</si>
  <si>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</si>
  <si>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</si>
  <si>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</si>
  <si>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</si>
  <si>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</si>
  <si>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</si>
  <si>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</si>
  <si>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</si>
  <si>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</si>
  <si>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</si>
  <si>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</si>
  <si>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</si>
  <si>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</si>
  <si>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</si>
  <si>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</si>
  <si>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</si>
  <si>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</si>
  <si>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</si>
  <si>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</si>
  <si>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</si>
  <si>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</si>
  <si>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</si>
  <si>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</si>
  <si>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</si>
  <si>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</si>
  <si>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</si>
  <si>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</si>
  <si>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</si>
  <si>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</si>
  <si>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</si>
  <si>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</si>
  <si>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</si>
  <si>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</si>
  <si>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</si>
  <si>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</si>
  <si>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</si>
  <si>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</si>
  <si>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</si>
  <si>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</si>
  <si>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</si>
  <si>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</si>
  <si>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</si>
  <si>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</si>
  <si>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</si>
  <si>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</si>
  <si>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</si>
  <si>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</si>
  <si>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</si>
  <si>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</si>
  <si>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</si>
  <si>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</si>
  <si>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</si>
  <si>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</si>
  <si>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</si>
  <si>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</si>
  <si>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</si>
  <si>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</si>
  <si>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</si>
  <si>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</si>
  <si>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</si>
  <si>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</si>
  <si>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</si>
  <si>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</si>
  <si>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</si>
  <si>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</si>
  <si>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</si>
  <si>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</si>
  <si>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</si>
  <si>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</si>
  <si>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</si>
  <si>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</si>
  <si>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</si>
  <si>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</si>
  <si>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</si>
  <si>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</si>
  <si>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</si>
  <si>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</si>
  <si>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</si>
  <si>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</si>
  <si>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</si>
  <si>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</si>
  <si>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</si>
  <si>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</si>
  <si>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</si>
  <si>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</si>
  <si>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</si>
  <si>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</si>
  <si>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</si>
  <si>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</si>
  <si>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</si>
  <si>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</si>
  <si>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</si>
  <si>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</si>
  <si>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</si>
  <si>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</si>
  <si>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</si>
  <si>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</si>
  <si>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</si>
  <si>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</si>
  <si>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</si>
  <si>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</si>
  <si>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</si>
  <si>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</si>
  <si>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</si>
  <si>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</si>
  <si>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</si>
  <si>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</si>
  <si>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</si>
  <si>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</si>
  <si>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</si>
  <si>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</si>
  <si>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</si>
  <si>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</si>
  <si>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</si>
  <si>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</si>
  <si>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</si>
  <si>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</si>
  <si>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</si>
  <si>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</si>
  <si>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</si>
  <si>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</si>
  <si>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</si>
  <si>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</si>
  <si>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</si>
  <si>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</si>
  <si>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</si>
  <si>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</si>
  <si>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</si>
  <si>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</si>
  <si>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</si>
  <si>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</si>
  <si>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</si>
  <si>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</si>
  <si>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</si>
  <si>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</si>
  <si>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</si>
  <si>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</si>
  <si>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</si>
  <si>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</si>
  <si>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</si>
  <si>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</si>
  <si>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</si>
  <si>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</si>
  <si>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</si>
  <si>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</si>
  <si>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</si>
  <si>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</si>
  <si>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</si>
  <si>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</si>
  <si>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</si>
  <si>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</si>
  <si>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</si>
  <si>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</si>
  <si>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</si>
  <si>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</si>
  <si>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</si>
  <si>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</si>
  <si>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</si>
  <si>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</si>
  <si>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</si>
  <si>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</si>
  <si>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</si>
  <si>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</si>
  <si>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</si>
  <si>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</si>
  <si>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</si>
  <si>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</si>
  <si>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</si>
  <si>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</si>
  <si>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</si>
  <si>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</si>
  <si>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</si>
  <si>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</si>
  <si>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</si>
  <si>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</si>
  <si>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</si>
  <si>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</si>
  <si>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</si>
  <si>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</si>
  <si>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</si>
  <si>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</si>
  <si>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</si>
  <si>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</si>
  <si>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</si>
  <si>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</si>
  <si>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</si>
  <si>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</si>
  <si>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</si>
  <si>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</si>
  <si>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</si>
  <si>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</si>
  <si>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</si>
  <si>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</si>
  <si>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</si>
  <si>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</si>
  <si>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</si>
  <si>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</si>
  <si>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</si>
  <si>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</si>
  <si>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</si>
  <si>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</si>
  <si>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</si>
  <si>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</si>
  <si>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</si>
  <si>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</si>
  <si>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</si>
  <si>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</si>
  <si>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</si>
  <si>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</si>
  <si>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</si>
  <si>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</si>
  <si>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</si>
  <si>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</si>
  <si>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</si>
  <si>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</si>
  <si>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</si>
  <si>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</si>
  <si>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</si>
  <si>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</si>
  <si>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</si>
  <si>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</si>
  <si>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</si>
  <si>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</si>
  <si>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</si>
  <si>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</si>
  <si>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</si>
  <si>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</si>
  <si>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</si>
  <si>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</si>
  <si>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</si>
  <si>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</si>
  <si>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</si>
  <si>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</si>
  <si>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</si>
  <si>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</si>
  <si>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</si>
  <si>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</si>
  <si>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</si>
  <si>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</si>
  <si>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</si>
  <si>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</si>
  <si>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</si>
  <si>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</si>
  <si>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</si>
  <si>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</si>
  <si>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</si>
  <si>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</si>
  <si>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</si>
  <si>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</si>
  <si>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</si>
  <si>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</si>
  <si>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</si>
  <si>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</si>
  <si>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</si>
  <si>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</si>
  <si>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</si>
  <si>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</si>
  <si>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</si>
  <si>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</si>
  <si>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</si>
  <si>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</si>
  <si>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</si>
  <si>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</si>
  <si>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</si>
  <si>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</si>
  <si>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</si>
  <si>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</si>
  <si>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</si>
  <si>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</si>
  <si>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</si>
  <si>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</si>
  <si>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</si>
  <si>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</si>
  <si>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</si>
  <si>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</si>
  <si>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</si>
  <si>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</si>
  <si>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</si>
  <si>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</si>
  <si>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</si>
  <si>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</si>
  <si>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</si>
  <si>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</si>
  <si>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</si>
  <si>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</si>
  <si>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</si>
  <si>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</si>
  <si>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</si>
  <si>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</si>
  <si>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</si>
  <si>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</si>
  <si>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</si>
  <si>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</si>
  <si>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</si>
  <si>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</si>
  <si>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</si>
  <si>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</si>
  <si>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</si>
  <si>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</si>
  <si>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</si>
  <si>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</si>
  <si>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</si>
  <si>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</si>
  <si>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</si>
  <si>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</si>
  <si>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</si>
  <si>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</si>
  <si>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</si>
  <si>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</si>
  <si>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</si>
  <si>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</si>
  <si>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</si>
  <si>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</si>
  <si>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</si>
  <si>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</si>
  <si>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</si>
  <si>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</si>
  <si>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</si>
  <si>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</si>
  <si>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</si>
  <si>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</si>
  <si>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</si>
  <si>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</si>
  <si>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</si>
  <si>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</si>
  <si>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</si>
  <si>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</si>
  <si>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</si>
  <si>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</si>
  <si>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</si>
  <si>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</si>
  <si>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</si>
  <si>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</si>
  <si>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</si>
  <si>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</si>
  <si>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</si>
  <si>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</si>
  <si>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</si>
  <si>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</si>
  <si>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</si>
  <si>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</si>
  <si>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</si>
  <si>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</si>
  <si>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</si>
  <si>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</si>
  <si>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</si>
  <si>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</si>
  <si>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</si>
  <si>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</si>
  <si>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</si>
  <si>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</si>
  <si>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</si>
  <si>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</si>
  <si>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</si>
  <si>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</si>
  <si>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</si>
  <si>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</si>
  <si>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</si>
  <si>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</si>
  <si>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</si>
  <si>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</si>
  <si>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</si>
  <si>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</si>
  <si>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</si>
  <si>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</si>
  <si>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</si>
  <si>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</si>
  <si>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</si>
  <si>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</si>
  <si>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</si>
  <si>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</si>
  <si>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</si>
  <si>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Has this been received?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</si>
</sst>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5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F1" zoomScaleNormal="100" workbookViewId="0">
      <selection activeCell="T12" sqref="T12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39" style="24" bestFit="1" customWidth="1"/>
    <col min="4" max="4" width="3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1.54296875" style="112" bestFit="1" customWidth="1"/>
    <col min="10" max="10" width="12" style="113" bestFit="1" customWidth="1"/>
    <col min="11" max="11" width="11.54296875" style="112" bestFit="1" customWidth="1"/>
    <col min="12" max="12" width="2.453125" style="112" customWidth="1"/>
    <col min="13" max="13" width="12.453125" style="112" customWidth="1"/>
    <col min="14" max="14" width="11.54296875" style="112" bestFit="1" customWidth="1"/>
    <col min="15" max="15" width="39.453125" style="112" bestFit="1" customWidth="1"/>
    <col min="16" max="16" width="1.453125" style="112" customWidth="1"/>
    <col min="17" max="17" width="5.45312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46066</v>
      </c>
      <c r="O1" s="404">
        <f ca="1">TODAY()</f>
        <v>46066</v>
      </c>
      <c r="Q1" s="3"/>
    </row>
    <row r="2" spans="2:28">
      <c r="B2" s="177"/>
      <c r="C2" s="178" t="s">
        <v>0</v>
      </c>
      <c r="D2" s="179"/>
      <c r="E2" s="714" t="s">
        <v>73</v>
      </c>
      <c r="F2" s="715"/>
      <c r="G2" s="715"/>
      <c r="H2" s="716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7" t="s">
        <v>76</v>
      </c>
      <c r="F4" s="718"/>
      <c r="G4" s="718"/>
      <c r="H4" s="719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7" t="s">
        <v>79</v>
      </c>
      <c r="F5" s="718"/>
      <c r="G5" s="718"/>
      <c r="H5" s="719"/>
      <c r="J5" s="113"/>
      <c r="Q5" s="3"/>
    </row>
    <row r="6" spans="2:28">
      <c r="B6" s="185"/>
      <c r="C6" s="186" t="s">
        <v>80</v>
      </c>
      <c r="D6" s="179"/>
      <c r="E6" s="720">
        <v>1791940.74</v>
      </c>
      <c r="F6" s="721"/>
      <c r="G6" s="721"/>
      <c r="H6" s="722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26" t="s">
        <v>82</v>
      </c>
      <c r="C8" s="727" t="s">
        <v>83</v>
      </c>
      <c r="D8" s="216"/>
      <c r="E8" s="725" t="s">
        <v>84</v>
      </c>
      <c r="F8" s="238" t="s">
        <v>85</v>
      </c>
      <c r="G8" s="725" t="s">
        <v>86</v>
      </c>
      <c r="H8" s="239"/>
      <c r="I8" s="725" t="s">
        <v>87</v>
      </c>
      <c r="J8" s="238" t="s">
        <v>85</v>
      </c>
      <c r="K8" s="725" t="s">
        <v>88</v>
      </c>
      <c r="M8" s="411" t="s">
        <v>60</v>
      </c>
      <c r="N8" s="411" t="s">
        <v>60</v>
      </c>
      <c r="O8" s="723" t="s">
        <v>89</v>
      </c>
      <c r="Z8" s="112"/>
      <c r="AA8" s="112"/>
      <c r="AB8" s="112"/>
    </row>
    <row r="9" spans="2:28">
      <c r="B9" s="726"/>
      <c r="C9" s="727"/>
      <c r="D9" s="216"/>
      <c r="E9" s="725"/>
      <c r="F9" s="126">
        <f>G49-E19</f>
        <v>25</v>
      </c>
      <c r="G9" s="725"/>
      <c r="H9" s="239"/>
      <c r="I9" s="725"/>
      <c r="J9" s="127">
        <f>K49-I19</f>
        <v>99</v>
      </c>
      <c r="K9" s="725"/>
      <c r="M9" s="363">
        <f ca="1">AVERAGE(M11,M18,M21,M28,M39,M47,M54,M51)</f>
        <v>0.97727272727272729</v>
      </c>
      <c r="N9" s="363">
        <f ca="1">AVERAGE(N11,N18,N21,N28,N39,N47,N54,N51)</f>
        <v>0.95830920409714426</v>
      </c>
      <c r="O9" s="724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85</v>
      </c>
      <c r="K54" s="247">
        <f>MAX(K55:K60)</f>
        <v>46078</v>
      </c>
      <c r="L54" s="114"/>
      <c r="M54" s="362">
        <f>(J55*M55+J56*M56+J57*M57+J58*M58+J59*M59+J60*M60)/SUM(J55:J60)</f>
        <v>0.81818181818181823</v>
      </c>
      <c r="N54" s="362">
        <f ca="1">(K55*N55+K56*N56+K57*N57+K58*N58+K59*N59+K60*N60)/SUM(K55:K60)</f>
        <v>0.66647363277715443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0.75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46071</v>
      </c>
      <c r="J59" s="252">
        <v>1</v>
      </c>
      <c r="K59" s="254">
        <f>WORKDAY.INTL(I59,J59,1,Data!$C$3:$C$14)</f>
        <v>46072</v>
      </c>
      <c r="M59" s="255">
        <v>0</v>
      </c>
      <c r="N59" s="255">
        <f t="shared" ca="1" si="8"/>
        <v>0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46071</v>
      </c>
      <c r="J60" s="252">
        <v>5</v>
      </c>
      <c r="K60" s="254">
        <f>WORKDAY.INTL(I60,J60,1,Data!$C$3:$C$14)</f>
        <v>46078</v>
      </c>
      <c r="M60" s="255">
        <v>0</v>
      </c>
      <c r="N60" s="255">
        <f t="shared" ca="1" si="8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C17" sqref="C17:D17"/>
    </sheetView>
  </sheetViews>
  <sheetFormatPr defaultColWidth="8.453125" defaultRowHeight="14.5"/>
  <cols>
    <col min="1" max="1" width="5.453125" style="93" customWidth="1"/>
    <col min="2" max="2" width="5.453125" style="131" customWidth="1"/>
    <col min="3" max="4" width="23.453125" style="129" customWidth="1"/>
    <col min="5" max="5" width="6.54296875" style="129" customWidth="1"/>
    <col min="6" max="6" width="17.54296875" style="129" bestFit="1" customWidth="1"/>
    <col min="7" max="7" width="11.54296875" style="129" bestFit="1" customWidth="1"/>
    <col min="8" max="8" width="15.453125" style="129" customWidth="1"/>
    <col min="9" max="9" width="1.54296875" style="129" customWidth="1"/>
    <col min="10" max="10" width="3.453125" style="93" customWidth="1"/>
    <col min="11" max="11" width="1.54296875" style="176" customWidth="1"/>
    <col min="12" max="12" width="29.453125" style="93" customWidth="1"/>
    <col min="13" max="13" width="1.54296875" style="129" customWidth="1"/>
    <col min="14" max="14" width="29.453125" style="129" customWidth="1"/>
    <col min="15" max="15" width="1.453125" style="93" customWidth="1"/>
    <col min="16" max="16" width="17" style="129" customWidth="1"/>
    <col min="17" max="17" width="5.453125" style="129" customWidth="1"/>
    <col min="18" max="18" width="112" style="129" bestFit="1" customWidth="1"/>
    <col min="19" max="19" width="4.453125" style="129" customWidth="1"/>
    <col min="20" max="20" width="14.453125" style="129" customWidth="1"/>
    <col min="21" max="21" width="10.45312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45312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">
      <c r="B13" s="353">
        <v>1</v>
      </c>
      <c r="C13" s="705" t="s">
        <v>184</v>
      </c>
      <c r="D13" s="706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5">
      <c r="B14" s="155">
        <v>2</v>
      </c>
      <c r="C14" s="705" t="s">
        <v>186</v>
      </c>
      <c r="D14" s="706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5">
      <c r="B15" s="353">
        <v>3</v>
      </c>
      <c r="C15" s="705" t="s">
        <v>188</v>
      </c>
      <c r="D15" s="706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5">
      <c r="B16" s="353">
        <v>4</v>
      </c>
      <c r="C16" s="703" t="s">
        <v>151</v>
      </c>
      <c r="D16" s="704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5">
      <c r="B17" s="353">
        <v>5</v>
      </c>
      <c r="C17" s="703" t="s">
        <v>54</v>
      </c>
      <c r="D17" s="704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 t="s">
        <v>500</v>
      </c>
      <c r="S17" s="142"/>
    </row>
    <row r="18" spans="2:19" s="93" customFormat="1" ht="12.5">
      <c r="B18" s="353">
        <v>6</v>
      </c>
      <c r="C18" s="703" t="s">
        <v>192</v>
      </c>
      <c r="D18" s="704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705" t="s">
        <v>192</v>
      </c>
      <c r="D19" s="70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2.5">
      <c r="C24" s="148" t="s">
        <v>195</v>
      </c>
      <c r="D24" s="149"/>
      <c r="F24" s="150"/>
    </row>
    <row r="25" spans="2:19" s="93" customFormat="1" ht="12.5">
      <c r="C25" s="148" t="s">
        <v>196</v>
      </c>
      <c r="D25" s="149"/>
    </row>
    <row r="26" spans="2:19" s="93" customFormat="1" ht="12.5">
      <c r="C26" s="151" t="s">
        <v>197</v>
      </c>
      <c r="D26" s="152"/>
    </row>
    <row r="27" spans="2:19" s="93" customFormat="1" ht="12.5">
      <c r="C27" s="153" t="s">
        <v>198</v>
      </c>
      <c r="D27" s="149"/>
    </row>
    <row r="28" spans="2:19" s="93" customFormat="1" ht="12.5">
      <c r="B28" s="117"/>
      <c r="C28" s="153" t="s">
        <v>199</v>
      </c>
      <c r="D28" s="149"/>
    </row>
    <row r="29" spans="2:19" s="93" customFormat="1" ht="12.5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5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A35" activePane="bottomLeft" state="frozen"/>
      <selection activeCell="X33" sqref="X33"/>
      <selection pane="bottomLeft" activeCell="T57" sqref="T5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8" width="17.453125" style="24" hidden="1" customWidth="1"/>
    <col min="9" max="9" width="22.453125" style="351" hidden="1" customWidth="1"/>
    <col min="10" max="10" width="22.453125" style="351" bestFit="1" customWidth="1"/>
    <col min="11" max="12" width="5.4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9.453125" style="112" bestFit="1" customWidth="1"/>
    <col min="19" max="19" width="32.453125" style="112" bestFit="1" customWidth="1"/>
    <col min="20" max="21" width="17.453125" style="544" customWidth="1"/>
    <col min="22" max="22" width="17.453125" style="112" customWidth="1"/>
    <col min="23" max="23" width="17.453125" style="544" customWidth="1"/>
    <col min="24" max="24" width="21.45312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234</v>
      </c>
      <c r="C2" s="784"/>
      <c r="D2" s="784"/>
      <c r="E2" s="784"/>
      <c r="F2" s="784"/>
      <c r="G2" s="784"/>
      <c r="H2" s="671"/>
      <c r="I2" s="259">
        <f>SUM(I6:I163)</f>
        <v>1566125.2657663045</v>
      </c>
      <c r="J2" s="259">
        <f>SUM(J6:J163)</f>
        <v>1791940.7415162672</v>
      </c>
      <c r="L2" s="785" t="s">
        <v>235</v>
      </c>
      <c r="M2" s="786"/>
      <c r="N2" s="786"/>
      <c r="O2" s="786"/>
      <c r="P2" s="786"/>
      <c r="Q2" s="786"/>
      <c r="R2" s="787" t="s">
        <v>236</v>
      </c>
      <c r="S2" s="788"/>
      <c r="T2" s="788"/>
      <c r="U2" s="788"/>
      <c r="V2" s="788"/>
      <c r="W2" s="789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5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0">
        <f>SUM(G6:G11)</f>
        <v>469263.17000000016</v>
      </c>
      <c r="J6" s="730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2">
        <f>J6-SUM(U6:U11)</f>
        <v>0</v>
      </c>
      <c r="W6" s="533">
        <v>45925</v>
      </c>
      <c r="X6" s="733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1"/>
      <c r="J7" s="731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3"/>
      <c r="W7" s="566"/>
      <c r="X7" s="73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1"/>
      <c r="J8" s="731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3"/>
      <c r="W8" s="566"/>
      <c r="X8" s="73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1"/>
      <c r="J9" s="731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3"/>
      <c r="W9" s="567"/>
      <c r="X9" s="73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1"/>
      <c r="J10" s="731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3"/>
      <c r="W10" s="567"/>
      <c r="X10" s="73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2"/>
      <c r="J11" s="732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4"/>
      <c r="W11" s="568"/>
      <c r="X11" s="735"/>
      <c r="Y11" s="599" t="s">
        <v>256</v>
      </c>
      <c r="Z11" s="600" t="s">
        <v>257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50">
        <f>SUM(G13:G21)</f>
        <v>140000</v>
      </c>
      <c r="J13" s="75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74">
        <f>J13-SUM(U13:U21)</f>
        <v>0</v>
      </c>
      <c r="W13" s="536">
        <f>W6</f>
        <v>45925</v>
      </c>
      <c r="X13" s="75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51"/>
      <c r="J14" s="75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75"/>
      <c r="W14" s="654">
        <v>45869</v>
      </c>
      <c r="X14" s="75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51"/>
      <c r="J15" s="75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75"/>
      <c r="W15" s="669">
        <v>45926</v>
      </c>
      <c r="X15" s="75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51"/>
      <c r="J16" s="75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75"/>
      <c r="W16" s="654">
        <v>45900</v>
      </c>
      <c r="X16" s="75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51"/>
      <c r="J17" s="75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75"/>
      <c r="W17" s="571"/>
      <c r="X17" s="75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51"/>
      <c r="J18" s="75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75"/>
      <c r="W18" s="537">
        <v>45961</v>
      </c>
      <c r="X18" s="75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51"/>
      <c r="J19" s="75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5"/>
      <c r="W19" s="571"/>
      <c r="X19" s="75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51"/>
      <c r="J20" s="75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5"/>
      <c r="W20" s="571"/>
      <c r="X20" s="75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52"/>
      <c r="J21" s="75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6"/>
      <c r="W21" s="572"/>
      <c r="X21" s="755"/>
      <c r="Y21" s="601" t="s">
        <v>278</v>
      </c>
      <c r="Z21" s="602">
        <v>0</v>
      </c>
    </row>
    <row r="22" spans="1:27" ht="14.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0">
        <f>SUM(G23:G28)</f>
        <v>66576</v>
      </c>
      <c r="J23" s="730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2">
        <f>J23-SUM(U23:U28)</f>
        <v>0</v>
      </c>
      <c r="W23" s="538">
        <f>T23+30</f>
        <v>45930</v>
      </c>
      <c r="X23" s="733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1"/>
      <c r="J24" s="731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43"/>
      <c r="W24" s="688">
        <v>46031</v>
      </c>
      <c r="X24" s="734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1"/>
      <c r="J25" s="731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3"/>
      <c r="W25" s="566"/>
      <c r="X25" s="734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1"/>
      <c r="J26" s="731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3"/>
      <c r="W26" s="567"/>
      <c r="X26" s="734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1"/>
      <c r="J27" s="731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3"/>
      <c r="W27" s="567"/>
      <c r="X27" s="734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2"/>
      <c r="J28" s="732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4"/>
      <c r="W28" s="568"/>
      <c r="X28" s="735"/>
      <c r="Y28" s="607" t="s">
        <v>291</v>
      </c>
      <c r="Z28" s="608" t="s">
        <v>292</v>
      </c>
    </row>
    <row r="29" spans="1:27" ht="14.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50">
        <f>SUM(G30:G44)</f>
        <v>151592.20000000001</v>
      </c>
      <c r="J30" s="75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74">
        <f>J30-SUM(U30:U44)</f>
        <v>1.2712908210232854E-3</v>
      </c>
      <c r="W30" s="536">
        <v>45901</v>
      </c>
      <c r="X30" s="75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51"/>
      <c r="J31" s="75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75"/>
      <c r="W31" s="537">
        <f>T31+30</f>
        <v>45930</v>
      </c>
      <c r="X31" s="75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51"/>
      <c r="J32" s="75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5"/>
      <c r="W32" s="571"/>
      <c r="X32" s="75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51"/>
      <c r="J33" s="75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5"/>
      <c r="W33" s="571"/>
      <c r="X33" s="75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51"/>
      <c r="J34" s="75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77" t="s">
        <v>303</v>
      </c>
      <c r="S34" s="624" t="s">
        <v>304</v>
      </c>
      <c r="T34" s="649">
        <v>45900</v>
      </c>
      <c r="U34" s="656">
        <v>13125.247796246033</v>
      </c>
      <c r="V34" s="775"/>
      <c r="W34" s="537">
        <v>45867</v>
      </c>
      <c r="X34" s="75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51"/>
      <c r="J35" s="75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78"/>
      <c r="S35" s="624" t="s">
        <v>304</v>
      </c>
      <c r="T35" s="649">
        <v>45900</v>
      </c>
      <c r="U35" s="656">
        <v>19687.871694369052</v>
      </c>
      <c r="V35" s="775"/>
      <c r="W35" s="537">
        <v>45905</v>
      </c>
      <c r="X35" s="75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51"/>
      <c r="J36" s="75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78"/>
      <c r="S36" s="624" t="s">
        <v>304</v>
      </c>
      <c r="T36" s="649">
        <v>45900</v>
      </c>
      <c r="U36" s="656">
        <v>6499.4855924920666</v>
      </c>
      <c r="V36" s="775"/>
      <c r="W36" s="537">
        <f t="shared" ref="W36:W41" si="3">W96</f>
        <v>45967</v>
      </c>
      <c r="X36" s="75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51"/>
      <c r="J37" s="75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78"/>
      <c r="S37" s="624" t="s">
        <v>304</v>
      </c>
      <c r="T37" s="649">
        <v>45900</v>
      </c>
      <c r="U37" s="656">
        <v>32813.119490615085</v>
      </c>
      <c r="V37" s="775"/>
      <c r="W37" s="669">
        <f t="shared" si="3"/>
        <v>45995</v>
      </c>
      <c r="X37" s="75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51"/>
      <c r="J38" s="75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8"/>
      <c r="S38" s="624" t="s">
        <v>304</v>
      </c>
      <c r="T38" s="649">
        <v>45900</v>
      </c>
      <c r="U38" s="656">
        <v>13125.247796246033</v>
      </c>
      <c r="V38" s="775"/>
      <c r="W38" s="669">
        <v>46015</v>
      </c>
      <c r="X38" s="75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51"/>
      <c r="J39" s="75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78"/>
      <c r="S39" s="624" t="s">
        <v>304</v>
      </c>
      <c r="T39" s="649">
        <v>45900</v>
      </c>
      <c r="U39" s="656">
        <v>13125.247796246033</v>
      </c>
      <c r="V39" s="775"/>
      <c r="W39" s="669">
        <v>46015</v>
      </c>
      <c r="X39" s="75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51"/>
      <c r="J40" s="75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78"/>
      <c r="S40" s="624" t="s">
        <v>304</v>
      </c>
      <c r="T40" s="649">
        <v>45900</v>
      </c>
      <c r="U40" s="656">
        <v>6562.6238981230163</v>
      </c>
      <c r="V40" s="775"/>
      <c r="W40" s="537">
        <f t="shared" si="3"/>
        <v>46051</v>
      </c>
      <c r="X40" s="75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51"/>
      <c r="J41" s="75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79"/>
      <c r="S41" s="624" t="s">
        <v>304</v>
      </c>
      <c r="T41" s="649">
        <v>45900</v>
      </c>
      <c r="U41" s="656">
        <v>6562.6238981230163</v>
      </c>
      <c r="V41" s="775"/>
      <c r="W41" s="571">
        <f t="shared" si="3"/>
        <v>46081</v>
      </c>
      <c r="X41" s="75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51"/>
      <c r="J42" s="75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5"/>
      <c r="W42" s="571"/>
      <c r="X42" s="75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51"/>
      <c r="J43" s="75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5"/>
      <c r="W43" s="571"/>
      <c r="X43" s="75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52"/>
      <c r="J44" s="75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6"/>
      <c r="W44" s="572"/>
      <c r="X44" s="755"/>
      <c r="Y44" s="482"/>
    </row>
    <row r="45" spans="1:26" ht="14.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0">
        <f>SUM(G46:G53)</f>
        <v>49000</v>
      </c>
      <c r="J46" s="730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2">
        <f>J46-SUM(U46:U53)</f>
        <v>3.692327081807889E-4</v>
      </c>
      <c r="W46" s="538">
        <v>45925</v>
      </c>
      <c r="X46" s="733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1"/>
      <c r="J47" s="731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43"/>
      <c r="W47" s="534">
        <f>T47+30</f>
        <v>45930</v>
      </c>
      <c r="X47" s="734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1"/>
      <c r="J48" s="731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43"/>
      <c r="W48" s="534">
        <v>45900</v>
      </c>
      <c r="X48" s="734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1"/>
      <c r="J49" s="731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43"/>
      <c r="W49" s="683">
        <v>45961</v>
      </c>
      <c r="X49" s="734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1"/>
      <c r="J50" s="731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43"/>
      <c r="W50" s="534">
        <v>45899</v>
      </c>
      <c r="X50" s="73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1"/>
      <c r="J51" s="731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43"/>
      <c r="W51" s="535">
        <v>45899</v>
      </c>
      <c r="X51" s="734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1"/>
      <c r="J52" s="731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43"/>
      <c r="W52" s="673">
        <v>45930</v>
      </c>
      <c r="X52" s="734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2"/>
      <c r="J53" s="732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44"/>
      <c r="W53" s="674">
        <v>45909</v>
      </c>
      <c r="X53" s="735"/>
      <c r="Y53" s="482"/>
    </row>
    <row r="54" spans="1:25" ht="14.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50">
        <f>SUM(G55:G72)</f>
        <v>262993.38260869565</v>
      </c>
      <c r="J55" s="75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4">
        <f>J55-SUM(U55:U72)</f>
        <v>0</v>
      </c>
      <c r="W55" s="570"/>
      <c r="X55" s="75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51"/>
      <c r="J56" s="75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75"/>
      <c r="W56" s="537">
        <v>45930</v>
      </c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51"/>
      <c r="J57" s="75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75"/>
      <c r="W57" s="669">
        <v>46021</v>
      </c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51"/>
      <c r="J58" s="75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75"/>
      <c r="W58" s="571">
        <f>T58+30</f>
        <v>46111</v>
      </c>
      <c r="X58" s="75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51"/>
      <c r="J59" s="75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5"/>
      <c r="W59" s="571"/>
      <c r="X59" s="75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51"/>
      <c r="J60" s="75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5"/>
      <c r="W60" s="571"/>
      <c r="X60" s="75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51"/>
      <c r="J61" s="75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77" t="s">
        <v>303</v>
      </c>
      <c r="S61" s="624" t="s">
        <v>304</v>
      </c>
      <c r="T61" s="649">
        <v>45900</v>
      </c>
      <c r="U61" s="656">
        <v>19886.446543403534</v>
      </c>
      <c r="V61" s="775"/>
      <c r="W61" s="537">
        <v>45867</v>
      </c>
      <c r="X61" s="75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51"/>
      <c r="J62" s="75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78"/>
      <c r="S62" s="624" t="s">
        <v>304</v>
      </c>
      <c r="T62" s="649">
        <v>45900</v>
      </c>
      <c r="U62" s="656">
        <v>0</v>
      </c>
      <c r="V62" s="775"/>
      <c r="W62" s="537">
        <v>45890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51"/>
      <c r="J63" s="75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78"/>
      <c r="S63" s="624" t="s">
        <v>304</v>
      </c>
      <c r="T63" s="649">
        <v>45900</v>
      </c>
      <c r="U63" s="656">
        <v>29829.669815105299</v>
      </c>
      <c r="V63" s="775"/>
      <c r="W63" s="537">
        <v>45905</v>
      </c>
      <c r="X63" s="75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51"/>
      <c r="J64" s="75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78"/>
      <c r="S64" s="624" t="s">
        <v>304</v>
      </c>
      <c r="T64" s="649">
        <v>45900</v>
      </c>
      <c r="U64" s="656">
        <v>39772.893086807067</v>
      </c>
      <c r="V64" s="775"/>
      <c r="W64" s="537">
        <f t="shared" ref="W64:W69" si="5">W96</f>
        <v>45967</v>
      </c>
      <c r="X64" s="75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51"/>
      <c r="J65" s="75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78"/>
      <c r="S65" s="624" t="s">
        <v>304</v>
      </c>
      <c r="T65" s="649">
        <v>45900</v>
      </c>
      <c r="U65" s="656">
        <v>49716.116358508836</v>
      </c>
      <c r="V65" s="775"/>
      <c r="W65" s="669">
        <f t="shared" si="5"/>
        <v>45995</v>
      </c>
      <c r="X65" s="75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51"/>
      <c r="J66" s="75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78"/>
      <c r="S66" s="624" t="s">
        <v>304</v>
      </c>
      <c r="T66" s="649">
        <v>45900</v>
      </c>
      <c r="U66" s="656">
        <v>19886.446543403534</v>
      </c>
      <c r="V66" s="775"/>
      <c r="W66" s="669">
        <v>46015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51"/>
      <c r="J67" s="75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78"/>
      <c r="S67" s="628" t="s">
        <v>304</v>
      </c>
      <c r="T67" s="649">
        <v>45900</v>
      </c>
      <c r="U67" s="666">
        <v>19886.446543403534</v>
      </c>
      <c r="V67" s="775"/>
      <c r="W67" s="669">
        <v>46015</v>
      </c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51"/>
      <c r="J68" s="75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78"/>
      <c r="S68" s="628" t="s">
        <v>304</v>
      </c>
      <c r="T68" s="649">
        <v>45900</v>
      </c>
      <c r="U68" s="666">
        <v>9943.2232717017669</v>
      </c>
      <c r="V68" s="775"/>
      <c r="W68" s="537">
        <f t="shared" si="5"/>
        <v>46051</v>
      </c>
      <c r="X68" s="75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51"/>
      <c r="J69" s="75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79"/>
      <c r="S69" s="628" t="s">
        <v>304</v>
      </c>
      <c r="T69" s="649">
        <v>45900</v>
      </c>
      <c r="U69" s="666">
        <v>9943.2232717017669</v>
      </c>
      <c r="V69" s="775"/>
      <c r="W69" s="571">
        <f t="shared" si="5"/>
        <v>46081</v>
      </c>
      <c r="X69" s="75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51"/>
      <c r="J70" s="75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5"/>
      <c r="W70" s="574"/>
      <c r="X70" s="75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51"/>
      <c r="J71" s="75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5"/>
      <c r="W71" s="574"/>
      <c r="X71" s="75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52"/>
      <c r="J72" s="75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6"/>
      <c r="W72" s="572"/>
      <c r="X72" s="755"/>
      <c r="Y72" s="482"/>
    </row>
    <row r="73" spans="1:25" ht="14.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0">
        <f>SUM(G74:G81)</f>
        <v>0</v>
      </c>
      <c r="J74" s="730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80">
        <f>J74-SUM(U74:U81)</f>
        <v>0</v>
      </c>
      <c r="W74" s="576"/>
      <c r="X74" s="73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1"/>
      <c r="J75" s="731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81"/>
      <c r="W75" s="567"/>
      <c r="X75" s="73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1"/>
      <c r="J76" s="731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81"/>
      <c r="W76" s="567"/>
      <c r="X76" s="73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1"/>
      <c r="J77" s="731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81"/>
      <c r="W77" s="567"/>
      <c r="X77" s="73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1"/>
      <c r="J78" s="731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81"/>
      <c r="W78" s="567"/>
      <c r="X78" s="73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1"/>
      <c r="J79" s="731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81"/>
      <c r="W79" s="567"/>
      <c r="X79" s="73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1"/>
      <c r="J80" s="731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81"/>
      <c r="W80" s="567"/>
      <c r="X80" s="734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2"/>
      <c r="J81" s="732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82"/>
      <c r="W81" s="568"/>
      <c r="X81" s="735"/>
      <c r="Y81" s="482"/>
    </row>
    <row r="82" spans="1:25" ht="14.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50">
        <f>SUM(G83:G91)</f>
        <v>4000</v>
      </c>
      <c r="J83" s="75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65">
        <f>J83-SUM(U83:U91)</f>
        <v>0</v>
      </c>
      <c r="W83" s="570"/>
      <c r="X83" s="75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51"/>
      <c r="J84" s="75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66"/>
      <c r="W84" s="571"/>
      <c r="X84" s="75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51"/>
      <c r="J85" s="75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66"/>
      <c r="W85" s="537">
        <v>45911</v>
      </c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51"/>
      <c r="J86" s="75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66"/>
      <c r="W86" s="669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51"/>
      <c r="J87" s="75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66"/>
      <c r="W87" s="571"/>
      <c r="X87" s="75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51"/>
      <c r="J88" s="75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66"/>
      <c r="W88" s="571"/>
      <c r="X88" s="75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51"/>
      <c r="J89" s="75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66"/>
      <c r="W89" s="571"/>
      <c r="X89" s="75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51"/>
      <c r="J90" s="75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66"/>
      <c r="W90" s="574"/>
      <c r="X90" s="75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52"/>
      <c r="J91" s="75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67"/>
      <c r="W91" s="572"/>
      <c r="X91" s="75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56">
        <f>SUM(G93:G104)</f>
        <v>138700</v>
      </c>
      <c r="J93" s="730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2">
        <f>J93-SUM(U93:U104)</f>
        <v>0</v>
      </c>
      <c r="W93" s="573"/>
      <c r="X93" s="759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57"/>
      <c r="J94" s="731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71" t="s">
        <v>303</v>
      </c>
      <c r="S94" s="619" t="s">
        <v>304</v>
      </c>
      <c r="T94" s="662">
        <v>45900</v>
      </c>
      <c r="U94" s="655">
        <v>16317.647058823532</v>
      </c>
      <c r="V94" s="743"/>
      <c r="W94" s="534">
        <v>45890</v>
      </c>
      <c r="X94" s="76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7"/>
      <c r="J95" s="731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72"/>
      <c r="S95" s="620" t="s">
        <v>304</v>
      </c>
      <c r="T95" s="662">
        <v>45900</v>
      </c>
      <c r="U95" s="655">
        <v>24476.470588235294</v>
      </c>
      <c r="V95" s="743"/>
      <c r="W95" s="535">
        <v>45905</v>
      </c>
      <c r="X95" s="76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7"/>
      <c r="J96" s="731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72"/>
      <c r="S96" s="620" t="s">
        <v>304</v>
      </c>
      <c r="T96" s="662">
        <v>45900</v>
      </c>
      <c r="U96" s="655">
        <v>32635.294117647063</v>
      </c>
      <c r="V96" s="743"/>
      <c r="W96" s="535">
        <v>45967</v>
      </c>
      <c r="X96" s="76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7"/>
      <c r="J97" s="731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72"/>
      <c r="S97" s="620" t="s">
        <v>304</v>
      </c>
      <c r="T97" s="662">
        <v>45900</v>
      </c>
      <c r="U97" s="655">
        <v>40794.117647058825</v>
      </c>
      <c r="V97" s="743"/>
      <c r="W97" s="673">
        <v>45995</v>
      </c>
      <c r="X97" s="76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7"/>
      <c r="J98" s="731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72"/>
      <c r="S98" s="620" t="s">
        <v>304</v>
      </c>
      <c r="T98" s="662">
        <v>45900</v>
      </c>
      <c r="U98" s="655">
        <v>16317.647058823532</v>
      </c>
      <c r="V98" s="743"/>
      <c r="W98" s="673">
        <v>46015</v>
      </c>
      <c r="X98" s="76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7"/>
      <c r="J99" s="731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72"/>
      <c r="S99" s="620" t="s">
        <v>304</v>
      </c>
      <c r="T99" s="662">
        <v>45900</v>
      </c>
      <c r="U99" s="655">
        <v>16317.647058823532</v>
      </c>
      <c r="V99" s="743"/>
      <c r="W99" s="673">
        <v>46015</v>
      </c>
      <c r="X99" s="76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7"/>
      <c r="J100" s="731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72"/>
      <c r="S100" s="620" t="s">
        <v>304</v>
      </c>
      <c r="T100" s="662">
        <v>45900</v>
      </c>
      <c r="U100" s="655">
        <v>8158.8235294117658</v>
      </c>
      <c r="V100" s="743"/>
      <c r="W100" s="535">
        <v>46051</v>
      </c>
      <c r="X100" s="76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7"/>
      <c r="J101" s="731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73"/>
      <c r="S101" s="620" t="s">
        <v>304</v>
      </c>
      <c r="T101" s="662">
        <v>45900</v>
      </c>
      <c r="U101" s="655">
        <v>8158.8235294117658</v>
      </c>
      <c r="V101" s="743"/>
      <c r="W101" s="567">
        <f>W100+30</f>
        <v>46081</v>
      </c>
      <c r="X101" s="76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7"/>
      <c r="J102" s="731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3"/>
      <c r="W102" s="567"/>
      <c r="X102" s="76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7"/>
      <c r="J103" s="731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3"/>
      <c r="W103" s="567"/>
      <c r="X103" s="760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8"/>
      <c r="J104" s="732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4"/>
      <c r="W104" s="568"/>
      <c r="X104" s="761"/>
      <c r="Y104" s="482"/>
    </row>
    <row r="105" spans="1:25" ht="14.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36">
        <f>SUM(G106:G120)</f>
        <v>76280.033333333326</v>
      </c>
      <c r="J106" s="736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62">
        <f>J106-SUM(U106:U120)</f>
        <v>0</v>
      </c>
      <c r="W106" s="577"/>
      <c r="X106" s="739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37"/>
      <c r="J107" s="737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3"/>
      <c r="W107" s="578"/>
      <c r="X107" s="740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37"/>
      <c r="J108" s="737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3"/>
      <c r="W108" s="578"/>
      <c r="X108" s="740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37"/>
      <c r="J109" s="737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3"/>
      <c r="W109" s="578"/>
      <c r="X109" s="74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7"/>
      <c r="J110" s="737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68" t="s">
        <v>303</v>
      </c>
      <c r="S110" s="633" t="s">
        <v>304</v>
      </c>
      <c r="T110" s="661">
        <v>45900</v>
      </c>
      <c r="U110" s="667">
        <v>8974.12156862745</v>
      </c>
      <c r="V110" s="763"/>
      <c r="W110" s="540">
        <f>W94</f>
        <v>45890</v>
      </c>
      <c r="X110" s="74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7"/>
      <c r="J111" s="737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69"/>
      <c r="S111" s="638" t="s">
        <v>304</v>
      </c>
      <c r="T111" s="661">
        <v>45900</v>
      </c>
      <c r="U111" s="667">
        <v>13461.182352941176</v>
      </c>
      <c r="V111" s="763"/>
      <c r="W111" s="540">
        <v>45905</v>
      </c>
      <c r="X111" s="74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7"/>
      <c r="J112" s="737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69"/>
      <c r="S112" s="633" t="s">
        <v>304</v>
      </c>
      <c r="T112" s="661">
        <v>45900</v>
      </c>
      <c r="U112" s="667">
        <v>17948.2431372549</v>
      </c>
      <c r="V112" s="763"/>
      <c r="W112" s="540">
        <f t="shared" ref="W112:W117" si="9">W96</f>
        <v>45967</v>
      </c>
      <c r="X112" s="74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7"/>
      <c r="J113" s="737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69"/>
      <c r="S113" s="633" t="s">
        <v>304</v>
      </c>
      <c r="T113" s="661">
        <v>45900</v>
      </c>
      <c r="U113" s="667">
        <v>22435.303921568626</v>
      </c>
      <c r="V113" s="763"/>
      <c r="W113" s="687">
        <v>45995</v>
      </c>
      <c r="X113" s="74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7"/>
      <c r="J114" s="737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69"/>
      <c r="S114" s="633" t="s">
        <v>304</v>
      </c>
      <c r="T114" s="661">
        <v>45900</v>
      </c>
      <c r="U114" s="667">
        <v>8974.12156862745</v>
      </c>
      <c r="V114" s="763"/>
      <c r="W114" s="687">
        <f t="shared" si="9"/>
        <v>46015</v>
      </c>
      <c r="X114" s="740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7"/>
      <c r="J115" s="737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69"/>
      <c r="S115" s="633" t="s">
        <v>304</v>
      </c>
      <c r="T115" s="661">
        <v>45900</v>
      </c>
      <c r="U115" s="667">
        <v>8974.12156862745</v>
      </c>
      <c r="V115" s="763"/>
      <c r="W115" s="687">
        <f t="shared" si="9"/>
        <v>46015</v>
      </c>
      <c r="X115" s="74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7"/>
      <c r="J116" s="737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69"/>
      <c r="S116" s="633" t="s">
        <v>304</v>
      </c>
      <c r="T116" s="661">
        <v>45900</v>
      </c>
      <c r="U116" s="667">
        <v>4487.060784313725</v>
      </c>
      <c r="V116" s="763"/>
      <c r="W116" s="540">
        <f t="shared" si="9"/>
        <v>46051</v>
      </c>
      <c r="X116" s="740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7"/>
      <c r="J117" s="737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70"/>
      <c r="S117" s="633" t="s">
        <v>304</v>
      </c>
      <c r="T117" s="661">
        <v>45900</v>
      </c>
      <c r="U117" s="667">
        <v>4487.060784313725</v>
      </c>
      <c r="V117" s="763"/>
      <c r="W117" s="579">
        <f t="shared" si="9"/>
        <v>46081</v>
      </c>
      <c r="X117" s="740"/>
      <c r="Y117" s="482"/>
    </row>
    <row r="118" spans="1:25" ht="14.15" customHeight="1">
      <c r="B118" s="341">
        <v>10</v>
      </c>
      <c r="C118" s="342"/>
      <c r="D118" s="342"/>
      <c r="E118" s="343"/>
      <c r="F118" s="471"/>
      <c r="G118" s="344"/>
      <c r="H118" s="579"/>
      <c r="I118" s="737"/>
      <c r="J118" s="737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3"/>
      <c r="W118" s="579"/>
      <c r="X118" s="740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7"/>
      <c r="J119" s="737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3"/>
      <c r="W119" s="579"/>
      <c r="X119" s="740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8"/>
      <c r="J120" s="738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4"/>
      <c r="W120" s="580"/>
      <c r="X120" s="741"/>
      <c r="Y120" s="482"/>
    </row>
    <row r="121" spans="1:25" ht="14.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0">
        <f>SUM(G122:G126)</f>
        <v>89000</v>
      </c>
      <c r="J122" s="730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2">
        <f>J122-SUM(U122:U126)</f>
        <v>-4.6609903365606442E-3</v>
      </c>
      <c r="W122" s="538">
        <v>46052</v>
      </c>
      <c r="X122" s="733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1"/>
      <c r="J123" s="731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43"/>
      <c r="W123" s="534">
        <v>45526</v>
      </c>
      <c r="X123" s="734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1"/>
      <c r="J124" s="731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3"/>
      <c r="W124" s="566"/>
      <c r="X124" s="734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1"/>
      <c r="J125" s="731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43"/>
      <c r="W125" s="535">
        <v>45900</v>
      </c>
      <c r="X125" s="734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2"/>
      <c r="J126" s="732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4"/>
      <c r="W126" s="568"/>
      <c r="X126" s="735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36">
        <f>SUM(G128:G129)</f>
        <v>0</v>
      </c>
      <c r="J128" s="736">
        <v>0</v>
      </c>
      <c r="K128" s="748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9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38"/>
      <c r="J129" s="738"/>
      <c r="K129" s="749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1"/>
      <c r="Y129" s="482"/>
    </row>
    <row r="130" spans="1:25" ht="14.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0">
        <f>SUM(G131:G135)</f>
        <v>115920.47982427536</v>
      </c>
      <c r="J131" s="730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2">
        <f>J131-SUM(U131:U136)</f>
        <v>0</v>
      </c>
      <c r="W131" s="668">
        <v>45900</v>
      </c>
      <c r="X131" s="733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1"/>
      <c r="J132" s="731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43"/>
      <c r="W132" s="566"/>
      <c r="X132" s="734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1"/>
      <c r="J133" s="731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43"/>
      <c r="W133" s="566"/>
      <c r="X133" s="734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1"/>
      <c r="J134" s="731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3"/>
      <c r="W134" s="566"/>
      <c r="X134" s="734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1"/>
      <c r="J135" s="731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3"/>
      <c r="W135" s="566"/>
      <c r="X135" s="734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2"/>
      <c r="J136" s="732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4"/>
      <c r="W136" s="568"/>
      <c r="X136" s="735"/>
      <c r="Y136" s="482"/>
    </row>
    <row r="137" spans="1:25" ht="14.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36">
        <f>SUM(G138:G149)</f>
        <v>2800</v>
      </c>
      <c r="J138" s="736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5">
        <f>J138-SUM(U138:U149)</f>
        <v>0</v>
      </c>
      <c r="W138" s="687">
        <v>45905</v>
      </c>
      <c r="X138" s="739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7"/>
      <c r="J139" s="737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6"/>
      <c r="W139" s="687">
        <v>45930</v>
      </c>
      <c r="X139" s="74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7"/>
      <c r="J140" s="737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6"/>
      <c r="W140" s="687">
        <v>45961</v>
      </c>
      <c r="X140" s="74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7"/>
      <c r="J141" s="737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6"/>
      <c r="W141" s="687">
        <v>45991</v>
      </c>
      <c r="X141" s="74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7"/>
      <c r="J142" s="737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6"/>
      <c r="W142" s="687"/>
      <c r="X142" s="74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7"/>
      <c r="J143" s="737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6"/>
      <c r="W143" s="687"/>
      <c r="X143" s="74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7"/>
      <c r="J144" s="737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6"/>
      <c r="W144" s="687"/>
      <c r="X144" s="74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7"/>
      <c r="J145" s="737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6"/>
      <c r="W145" s="687"/>
      <c r="X145" s="740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7"/>
      <c r="J146" s="737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6"/>
      <c r="W146" s="687"/>
      <c r="X146" s="740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7"/>
      <c r="J147" s="737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6"/>
      <c r="W147" s="687"/>
      <c r="X147" s="740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7"/>
      <c r="J148" s="737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6"/>
      <c r="W148" s="687"/>
      <c r="X148" s="740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8"/>
      <c r="J149" s="738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7"/>
      <c r="W149" s="699"/>
      <c r="X149" s="741"/>
      <c r="Y149" s="482"/>
    </row>
    <row r="150" spans="1:25" ht="14.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0">
        <f>SUM(G151:G162)</f>
        <v>0</v>
      </c>
      <c r="J151" s="730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2">
        <v>0</v>
      </c>
      <c r="W151" s="573"/>
      <c r="X151" s="733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1"/>
      <c r="J152" s="731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43"/>
      <c r="W152" s="566"/>
      <c r="X152" s="73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1"/>
      <c r="J153" s="731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3"/>
      <c r="W153" s="566"/>
      <c r="X153" s="73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1"/>
      <c r="J154" s="731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3"/>
      <c r="W154" s="566"/>
      <c r="X154" s="73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1"/>
      <c r="J155" s="731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3"/>
      <c r="W155" s="566"/>
      <c r="X155" s="73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1"/>
      <c r="J156" s="731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3"/>
      <c r="W156" s="566"/>
      <c r="X156" s="73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1"/>
      <c r="J157" s="731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3"/>
      <c r="W157" s="566"/>
      <c r="X157" s="73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1"/>
      <c r="J158" s="731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3"/>
      <c r="W158" s="566"/>
      <c r="X158" s="734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1"/>
      <c r="J159" s="731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3"/>
      <c r="W159" s="566"/>
      <c r="X159" s="734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1"/>
      <c r="J160" s="731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3"/>
      <c r="W160" s="566"/>
      <c r="X160" s="734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1"/>
      <c r="J161" s="731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3"/>
      <c r="W161" s="566"/>
      <c r="X161" s="734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2"/>
      <c r="J162" s="732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4"/>
      <c r="W162" s="568"/>
      <c r="X162" s="735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53125" defaultRowHeight="14.5"/>
  <cols>
    <col min="1" max="1" width="39.453125" style="367" bestFit="1" customWidth="1"/>
    <col min="2" max="2" width="17.1796875" style="368" bestFit="1" customWidth="1"/>
    <col min="3" max="3" width="13.1796875" style="367" bestFit="1" customWidth="1"/>
    <col min="4" max="4" width="14.90625" style="367" bestFit="1" customWidth="1"/>
    <col min="5" max="5" width="10.54296875" style="367" bestFit="1" customWidth="1"/>
    <col min="6" max="7" width="11.81640625" style="367" bestFit="1" customWidth="1"/>
    <col min="8" max="8" width="4.90625" style="367" bestFit="1" customWidth="1"/>
    <col min="9" max="9" width="10.54296875" style="367" bestFit="1" customWidth="1"/>
    <col min="10" max="10" width="14.90625" style="367" bestFit="1" customWidth="1"/>
    <col min="11" max="11" width="11.453125" style="367" bestFit="1" customWidth="1"/>
    <col min="12" max="12" width="6" style="367" bestFit="1" customWidth="1"/>
    <col min="13" max="13" width="14.4531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4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53125" defaultRowHeight="14.5"/>
  <cols>
    <col min="1" max="1" width="21.81640625" bestFit="1" customWidth="1"/>
    <col min="2" max="2" width="17.1796875" style="407" bestFit="1" customWidth="1"/>
    <col min="3" max="3" width="13.1796875" style="407" bestFit="1" customWidth="1"/>
    <col min="4" max="4" width="14.90625" style="407" bestFit="1" customWidth="1"/>
    <col min="5" max="5" width="12.08984375" style="407" bestFit="1" customWidth="1"/>
    <col min="6" max="6" width="11.81640625" style="407" bestFit="1" customWidth="1"/>
    <col min="7" max="7" width="12" style="407" bestFit="1" customWidth="1"/>
    <col min="8" max="8" width="11.54296875" style="407" bestFit="1" customWidth="1"/>
    <col min="9" max="9" width="12.08984375" style="407" bestFit="1" customWidth="1"/>
    <col min="10" max="10" width="14.90625" bestFit="1" customWidth="1"/>
    <col min="11" max="11" width="14.4531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95" t="s">
        <v>421</v>
      </c>
      <c r="C2" s="795"/>
      <c r="D2" s="795"/>
      <c r="E2" s="795"/>
      <c r="H2" s="796" t="s">
        <v>422</v>
      </c>
      <c r="I2" s="797"/>
      <c r="J2" s="797"/>
      <c r="K2" s="797"/>
      <c r="L2" s="797"/>
      <c r="M2" s="797"/>
      <c r="N2" s="797"/>
      <c r="O2" s="798"/>
    </row>
    <row r="3" spans="2:15">
      <c r="B3" s="677"/>
      <c r="H3" s="799"/>
      <c r="I3" s="800"/>
      <c r="J3" s="800"/>
      <c r="K3" s="800"/>
      <c r="L3" s="800"/>
      <c r="M3" s="800"/>
      <c r="N3" s="800"/>
      <c r="O3" s="801"/>
    </row>
    <row r="4" spans="2:15">
      <c r="B4" s="678" t="s">
        <v>423</v>
      </c>
      <c r="C4" s="679" t="str">
        <f>'Project Plan'!E2</f>
        <v>The View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78" t="s">
        <v>424</v>
      </c>
      <c r="C5" s="679" t="s">
        <v>425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78" t="s">
        <v>426</v>
      </c>
      <c r="C6" s="679" t="s">
        <v>427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78" t="s">
        <v>428</v>
      </c>
      <c r="C7" s="679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77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429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430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794" t="s">
        <v>441</v>
      </c>
      <c r="C18" s="794"/>
      <c r="D18" s="794"/>
      <c r="E18" s="794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453125" customWidth="1"/>
    <col min="10" max="10" width="19.5429687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