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hanslopez/Desktop/Project/pac-front/src/assets/pdf/"/>
    </mc:Choice>
  </mc:AlternateContent>
  <xr:revisionPtr revIDLastSave="0" documentId="13_ncr:1_{FCCD2FFC-65EB-E24D-8A7D-D636062282F5}" xr6:coauthVersionLast="47" xr6:coauthVersionMax="47" xr10:uidLastSave="{00000000-0000-0000-0000-000000000000}"/>
  <bookViews>
    <workbookView xWindow="0" yWindow="760" windowWidth="34560" windowHeight="19940" xr2:uid="{84C0CBEF-9265-4789-9B69-7C498A6271EF}"/>
  </bookViews>
  <sheets>
    <sheet name="CDP" sheetId="1" r:id="rId1"/>
    <sheet name="Letras" sheetId="3" state="hidden" r:id="rId2"/>
  </sheets>
  <definedNames>
    <definedName name="_xlnm.Print_Area" localSheetId="0">CDP!$A$1:$M$39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1" l="1"/>
  <c r="D1" i="3"/>
  <c r="K31" i="1"/>
  <c r="E27" i="3"/>
  <c r="F27" i="3"/>
  <c r="H27" i="3"/>
  <c r="E18" i="3"/>
  <c r="E6" i="3"/>
  <c r="G6" i="3"/>
  <c r="E15" i="3"/>
  <c r="E9" i="3"/>
  <c r="G9" i="3"/>
  <c r="E12" i="3"/>
  <c r="D21" i="3"/>
  <c r="D22" i="3"/>
  <c r="E22" i="3"/>
  <c r="E28" i="3"/>
  <c r="G12" i="3"/>
  <c r="E13" i="3"/>
  <c r="G13" i="3"/>
  <c r="E10" i="3"/>
  <c r="G15" i="3"/>
  <c r="E16" i="3"/>
  <c r="G16" i="3"/>
  <c r="E7" i="3"/>
  <c r="G7" i="3"/>
  <c r="G18" i="3"/>
  <c r="E14" i="3"/>
  <c r="G14" i="3"/>
  <c r="I13" i="3"/>
  <c r="G10" i="3"/>
  <c r="E11" i="3"/>
  <c r="G11" i="3"/>
  <c r="E17" i="3"/>
  <c r="G17" i="3"/>
  <c r="I16" i="3"/>
  <c r="E19" i="3"/>
  <c r="E8" i="3"/>
  <c r="G8" i="3"/>
  <c r="H7" i="3"/>
  <c r="G22" i="3"/>
  <c r="H16" i="3"/>
  <c r="H13" i="3"/>
  <c r="H12" i="3"/>
  <c r="I10" i="3"/>
  <c r="H14" i="3"/>
  <c r="I17" i="3"/>
  <c r="H8" i="3"/>
  <c r="H15" i="3"/>
  <c r="H17" i="3"/>
  <c r="H10" i="3"/>
  <c r="H9" i="3"/>
  <c r="H11" i="3"/>
  <c r="I11" i="3"/>
  <c r="I14" i="3"/>
  <c r="I7" i="3"/>
  <c r="H6" i="3"/>
  <c r="I8" i="3"/>
  <c r="E23" i="3"/>
  <c r="G23" i="3"/>
  <c r="I22" i="3"/>
  <c r="G19" i="3"/>
  <c r="E20" i="3"/>
  <c r="G20" i="3"/>
  <c r="I19" i="3"/>
  <c r="H23" i="3"/>
  <c r="H19" i="3"/>
  <c r="H18" i="3"/>
  <c r="H20" i="3"/>
  <c r="H22" i="3"/>
  <c r="J28" i="3"/>
  <c r="H28" i="3"/>
  <c r="E25" i="3"/>
  <c r="C3" i="3"/>
  <c r="D22" i="1"/>
</calcChain>
</file>

<file path=xl/sharedStrings.xml><?xml version="1.0" encoding="utf-8"?>
<sst xmlns="http://schemas.openxmlformats.org/spreadsheetml/2006/main" count="167" uniqueCount="108">
  <si>
    <t>Revisado  por:</t>
  </si>
  <si>
    <t>Elaborado por:</t>
  </si>
  <si>
    <t>Cargo:</t>
  </si>
  <si>
    <t>Valor Adiciones</t>
  </si>
  <si>
    <t>Nombre Contratista</t>
  </si>
  <si>
    <t>Valor Inicial Contrato</t>
  </si>
  <si>
    <t>Ultima Fecha Final Contr</t>
  </si>
  <si>
    <t>Nro. Contrato</t>
  </si>
  <si>
    <t>EN LETRAS</t>
  </si>
  <si>
    <t>VALOR</t>
  </si>
  <si>
    <t>NOMBRES RUBROS</t>
  </si>
  <si>
    <t>CÓDIGOS RUBROS</t>
  </si>
  <si>
    <t>RES</t>
  </si>
  <si>
    <t>CONCEPTO (Descripción de la Actividad a Ejecutar)</t>
  </si>
  <si>
    <t>TIPO DE SOLICITUD</t>
  </si>
  <si>
    <t>TIPO DE GASTO</t>
  </si>
  <si>
    <t>TIPO PPTO</t>
  </si>
  <si>
    <t>DEPENDENCIA</t>
  </si>
  <si>
    <t>Aprobado</t>
  </si>
  <si>
    <t>Versión</t>
  </si>
  <si>
    <t>Código</t>
  </si>
  <si>
    <t>Firma ORDENADOR DEL GASTO</t>
  </si>
  <si>
    <t>VALOR TOTAL</t>
  </si>
  <si>
    <t>Valor Total Contrato</t>
  </si>
  <si>
    <t>Nombre:</t>
  </si>
  <si>
    <t>ESPACIO PARA USO DE LA OFICINA DE PRESUPUESTO</t>
  </si>
  <si>
    <t>Valor en Pesos:</t>
  </si>
  <si>
    <t>← Digitar el valor</t>
  </si>
  <si>
    <t>Valor en Letras:</t>
  </si>
  <si>
    <t>Un</t>
  </si>
  <si>
    <t>Uno</t>
  </si>
  <si>
    <t>Centenas</t>
  </si>
  <si>
    <t>Billones</t>
  </si>
  <si>
    <t>Dos</t>
  </si>
  <si>
    <t>Decenas</t>
  </si>
  <si>
    <t>Tres</t>
  </si>
  <si>
    <t>Unidades</t>
  </si>
  <si>
    <t>Cuatro</t>
  </si>
  <si>
    <t>Miles de Millones</t>
  </si>
  <si>
    <t>Cinco</t>
  </si>
  <si>
    <t>Seis</t>
  </si>
  <si>
    <t>Siete</t>
  </si>
  <si>
    <t>Millones</t>
  </si>
  <si>
    <t>Ocho</t>
  </si>
  <si>
    <t>Nueve</t>
  </si>
  <si>
    <t>Diez</t>
  </si>
  <si>
    <t>Miles</t>
  </si>
  <si>
    <t>Once</t>
  </si>
  <si>
    <t>Doce</t>
  </si>
  <si>
    <t>Trece</t>
  </si>
  <si>
    <t>Cientos</t>
  </si>
  <si>
    <t>Catorce</t>
  </si>
  <si>
    <t>Quince</t>
  </si>
  <si>
    <t>Dieciséis</t>
  </si>
  <si>
    <t>Centavos</t>
  </si>
  <si>
    <t>Diecisiete</t>
  </si>
  <si>
    <t>Dieciocho</t>
  </si>
  <si>
    <t>Diecinueve</t>
  </si>
  <si>
    <t>Veinte</t>
  </si>
  <si>
    <t>Veintiuno</t>
  </si>
  <si>
    <t>Veintiun</t>
  </si>
  <si>
    <t>Veintidós</t>
  </si>
  <si>
    <t>Veintitrés</t>
  </si>
  <si>
    <t xml:space="preserve">Con </t>
  </si>
  <si>
    <t>Veinticuatro</t>
  </si>
  <si>
    <t>Veinticinco</t>
  </si>
  <si>
    <t>Veintiséis</t>
  </si>
  <si>
    <t>Veintisiete</t>
  </si>
  <si>
    <t>Veintiocho</t>
  </si>
  <si>
    <t>Veintinueve</t>
  </si>
  <si>
    <t>Treinta</t>
  </si>
  <si>
    <t>Cuarenta</t>
  </si>
  <si>
    <t>Cincuenta</t>
  </si>
  <si>
    <t>Sesenta</t>
  </si>
  <si>
    <t>Setenta</t>
  </si>
  <si>
    <t>Ochenta</t>
  </si>
  <si>
    <t>Noventa</t>
  </si>
  <si>
    <t>Cien</t>
  </si>
  <si>
    <t>Ciento</t>
  </si>
  <si>
    <t>Doscientos</t>
  </si>
  <si>
    <t>Trescientos</t>
  </si>
  <si>
    <t>Cuatrocientos</t>
  </si>
  <si>
    <t>Quinientos</t>
  </si>
  <si>
    <t>Seiscientos</t>
  </si>
  <si>
    <t>Setecientos</t>
  </si>
  <si>
    <t>Ochocientos</t>
  </si>
  <si>
    <t>Novecientos</t>
  </si>
  <si>
    <t>CÓDIGO Y NOMBRE DEL PROYECTO INSTITUCIONAL (INVERSIÓN)</t>
  </si>
  <si>
    <t>INFORMACIÓN ADICIONAL PARA OTRO SÍ</t>
  </si>
  <si>
    <t xml:space="preserve">Identificación Contratista </t>
  </si>
  <si>
    <t>INFORMACIÓN GENERAL</t>
  </si>
  <si>
    <t>IMPUTACIÓN PRESUPUESTAL</t>
  </si>
  <si>
    <t>EN NÚMEROS</t>
  </si>
  <si>
    <t>AUTORIZADO POR</t>
  </si>
  <si>
    <t>Nro. AUTORIZACION</t>
  </si>
  <si>
    <t>FECHA AUTORIZACION</t>
  </si>
  <si>
    <t>Firma Revisado</t>
  </si>
  <si>
    <t>Firma Elaborado:</t>
  </si>
  <si>
    <t>PE-FO-350-013</t>
  </si>
  <si>
    <t>GENERAL</t>
  </si>
  <si>
    <t>SUB FOMENTO</t>
  </si>
  <si>
    <t>INVERSIÓN</t>
  </si>
  <si>
    <t>Secretaría General</t>
  </si>
  <si>
    <t>LILIANA CALAMBAS</t>
  </si>
  <si>
    <t>DAYRA FAISURY DORADO GÓMEZ</t>
  </si>
  <si>
    <t>SUBGERENTE FOMENTO Y DESARROLLO DEPORTIVO</t>
  </si>
  <si>
    <t>INSTITUTO DEL DEPORTE, LA EDUCACIÓN FÍSICA Y LA RECREACIÓN DEL VALLE DEL CAUCA
 SISTEMA INTEGRADO DE GESTIÓN
SOLICITUD CERTIFICADO DE DISPONIBILIDAD PRESUPUESTAL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</si>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</sst>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\ * #,##0.00_);_(&quot;$&quot;\ * \(#,##0.00\);_(&quot;$&quot;\ * &quot;-&quot;??_);_(@_)"/>
    <numFmt numFmtId="165" formatCode="&quot;$&quot;\ #,##0.00"/>
    <numFmt numFmtId="166" formatCode="&quot;$&quot;\ #,##0"/>
    <numFmt numFmtId="167" formatCode="#,##0.00000"/>
    <numFmt numFmtId="168" formatCode="0.0000000000000000"/>
    <numFmt numFmtId="169" formatCode="d/mmm/yyyy"/>
    <numFmt numFmtId="170" formatCode="d/mmmm/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8"/>
      <color rgb="FFFF0000"/>
      <name val="Calibri"/>
      <family val="2"/>
      <scheme val="minor"/>
    </font>
    <font>
      <sz val="9"/>
      <color rgb="FFFF0000"/>
      <name val="Arial Narrow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165" fontId="3" fillId="2" borderId="1" xfId="0" applyNumberFormat="1" applyFont="1" applyFill="1" applyBorder="1"/>
    <xf numFmtId="0" fontId="14" fillId="2" borderId="0" xfId="0" applyFont="1" applyFill="1"/>
    <xf numFmtId="0" fontId="0" fillId="2" borderId="0" xfId="0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6" fontId="3" fillId="2" borderId="1" xfId="0" applyNumberFormat="1" applyFont="1" applyFill="1" applyBorder="1"/>
    <xf numFmtId="166" fontId="0" fillId="2" borderId="0" xfId="0" applyNumberFormat="1" applyFill="1"/>
    <xf numFmtId="0" fontId="9" fillId="2" borderId="1" xfId="0" applyFont="1" applyFill="1" applyBorder="1" applyAlignment="1" applyProtection="1">
      <alignment horizontal="center" vertical="top" wrapText="1"/>
      <protection hidden="1"/>
    </xf>
    <xf numFmtId="0" fontId="9" fillId="2" borderId="1" xfId="0" applyFont="1" applyFill="1" applyBorder="1" applyAlignment="1" applyProtection="1">
      <alignment vertical="top" wrapText="1"/>
      <protection hidden="1"/>
    </xf>
    <xf numFmtId="0" fontId="13" fillId="2" borderId="0" xfId="0" applyFont="1" applyFill="1" applyProtection="1">
      <protection hidden="1"/>
    </xf>
    <xf numFmtId="3" fontId="6" fillId="3" borderId="1" xfId="0" applyNumberFormat="1" applyFont="1" applyFill="1" applyBorder="1" applyAlignment="1" applyProtection="1">
      <alignment horizontal="center"/>
      <protection hidden="1"/>
    </xf>
    <xf numFmtId="0" fontId="6" fillId="3" borderId="1" xfId="0" applyFont="1" applyFill="1" applyBorder="1" applyAlignment="1" applyProtection="1">
      <alignment horizontal="center"/>
      <protection hidden="1"/>
    </xf>
    <xf numFmtId="1" fontId="6" fillId="3" borderId="1" xfId="0" applyNumberFormat="1" applyFont="1" applyFill="1" applyBorder="1" applyAlignment="1" applyProtection="1">
      <alignment horizontal="center"/>
      <protection hidden="1"/>
    </xf>
    <xf numFmtId="0" fontId="6" fillId="3" borderId="1" xfId="0" applyFont="1" applyFill="1" applyBorder="1" applyProtection="1">
      <protection hidden="1"/>
    </xf>
    <xf numFmtId="3" fontId="6" fillId="4" borderId="1" xfId="0" applyNumberFormat="1" applyFont="1" applyFill="1" applyBorder="1" applyAlignment="1" applyProtection="1">
      <alignment horizontal="center"/>
      <protection hidden="1"/>
    </xf>
    <xf numFmtId="0" fontId="6" fillId="4" borderId="1" xfId="0" applyFont="1" applyFill="1" applyBorder="1" applyAlignment="1" applyProtection="1">
      <alignment horizontal="center"/>
      <protection hidden="1"/>
    </xf>
    <xf numFmtId="1" fontId="6" fillId="4" borderId="1" xfId="0" applyNumberFormat="1" applyFont="1" applyFill="1" applyBorder="1" applyAlignment="1" applyProtection="1">
      <alignment horizontal="center"/>
      <protection hidden="1"/>
    </xf>
    <xf numFmtId="0" fontId="6" fillId="4" borderId="1" xfId="0" applyFont="1" applyFill="1" applyBorder="1" applyProtection="1">
      <protection hidden="1"/>
    </xf>
    <xf numFmtId="3" fontId="6" fillId="5" borderId="1" xfId="0" applyNumberFormat="1" applyFont="1" applyFill="1" applyBorder="1" applyAlignment="1" applyProtection="1">
      <alignment horizontal="center"/>
      <protection hidden="1"/>
    </xf>
    <xf numFmtId="0" fontId="6" fillId="5" borderId="1" xfId="0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6" fillId="5" borderId="1" xfId="0" applyFont="1" applyFill="1" applyBorder="1" applyProtection="1">
      <protection hidden="1"/>
    </xf>
    <xf numFmtId="3" fontId="6" fillId="6" borderId="1" xfId="0" applyNumberFormat="1" applyFont="1" applyFill="1" applyBorder="1" applyAlignment="1" applyProtection="1">
      <alignment horizontal="center"/>
      <protection hidden="1"/>
    </xf>
    <xf numFmtId="0" fontId="6" fillId="6" borderId="1" xfId="0" applyFont="1" applyFill="1" applyBorder="1" applyAlignment="1" applyProtection="1">
      <alignment horizontal="center"/>
      <protection hidden="1"/>
    </xf>
    <xf numFmtId="1" fontId="6" fillId="6" borderId="1" xfId="0" applyNumberFormat="1" applyFont="1" applyFill="1" applyBorder="1" applyAlignment="1" applyProtection="1">
      <alignment horizontal="center"/>
      <protection hidden="1"/>
    </xf>
    <xf numFmtId="0" fontId="6" fillId="6" borderId="1" xfId="0" applyFont="1" applyFill="1" applyBorder="1" applyProtection="1">
      <protection hidden="1"/>
    </xf>
    <xf numFmtId="3" fontId="6" fillId="7" borderId="1" xfId="0" applyNumberFormat="1" applyFont="1" applyFill="1" applyBorder="1" applyAlignment="1" applyProtection="1">
      <alignment horizontal="center"/>
      <protection hidden="1"/>
    </xf>
    <xf numFmtId="0" fontId="6" fillId="7" borderId="1" xfId="0" applyFont="1" applyFill="1" applyBorder="1" applyAlignment="1" applyProtection="1">
      <alignment horizontal="center"/>
      <protection hidden="1"/>
    </xf>
    <xf numFmtId="1" fontId="6" fillId="7" borderId="1" xfId="0" applyNumberFormat="1" applyFont="1" applyFill="1" applyBorder="1" applyAlignment="1" applyProtection="1">
      <alignment horizontal="center"/>
      <protection hidden="1"/>
    </xf>
    <xf numFmtId="0" fontId="6" fillId="7" borderId="1" xfId="0" applyFont="1" applyFill="1" applyBorder="1" applyProtection="1">
      <protection hidden="1"/>
    </xf>
    <xf numFmtId="165" fontId="3" fillId="2" borderId="1" xfId="1" applyNumberFormat="1" applyFont="1" applyFill="1" applyBorder="1" applyAlignment="1">
      <alignment horizontal="right"/>
    </xf>
    <xf numFmtId="3" fontId="6" fillId="8" borderId="1" xfId="0" applyNumberFormat="1" applyFont="1" applyFill="1" applyBorder="1" applyAlignment="1" applyProtection="1">
      <alignment horizontal="center"/>
      <protection hidden="1"/>
    </xf>
    <xf numFmtId="0" fontId="6" fillId="8" borderId="1" xfId="0" applyFont="1" applyFill="1" applyBorder="1" applyAlignment="1" applyProtection="1">
      <alignment horizontal="center"/>
      <protection hidden="1"/>
    </xf>
    <xf numFmtId="1" fontId="6" fillId="8" borderId="1" xfId="0" applyNumberFormat="1" applyFont="1" applyFill="1" applyBorder="1" applyAlignment="1" applyProtection="1">
      <alignment horizontal="center"/>
      <protection hidden="1"/>
    </xf>
    <xf numFmtId="0" fontId="6" fillId="8" borderId="1" xfId="0" applyFont="1" applyFill="1" applyBorder="1" applyProtection="1">
      <protection hidden="1"/>
    </xf>
    <xf numFmtId="43" fontId="3" fillId="2" borderId="1" xfId="1" applyFont="1" applyFill="1" applyBorder="1" applyAlignment="1">
      <alignment horizontal="right"/>
    </xf>
    <xf numFmtId="167" fontId="7" fillId="2" borderId="1" xfId="0" applyNumberFormat="1" applyFont="1" applyFill="1" applyBorder="1" applyAlignment="1" applyProtection="1">
      <alignment horizontal="center"/>
      <protection hidden="1"/>
    </xf>
    <xf numFmtId="1" fontId="0" fillId="2" borderId="1" xfId="0" applyNumberFormat="1" applyFill="1" applyBorder="1" applyAlignment="1" applyProtection="1">
      <alignment horizontal="left"/>
      <protection hidden="1"/>
    </xf>
    <xf numFmtId="0" fontId="13" fillId="2" borderId="1" xfId="0" applyFont="1" applyFill="1" applyBorder="1" applyProtection="1">
      <protection hidden="1"/>
    </xf>
    <xf numFmtId="0" fontId="0" fillId="2" borderId="1" xfId="0" applyFill="1" applyBorder="1" applyProtection="1">
      <protection hidden="1"/>
    </xf>
    <xf numFmtId="4" fontId="7" fillId="2" borderId="1" xfId="0" applyNumberFormat="1" applyFont="1" applyFill="1" applyBorder="1" applyAlignment="1" applyProtection="1">
      <alignment horizontal="center"/>
      <protection hidden="1"/>
    </xf>
    <xf numFmtId="168" fontId="13" fillId="2" borderId="0" xfId="0" applyNumberFormat="1" applyFont="1" applyFill="1" applyProtection="1">
      <protection hidden="1"/>
    </xf>
    <xf numFmtId="0" fontId="15" fillId="2" borderId="0" xfId="0" applyFont="1" applyFill="1" applyAlignment="1" applyProtection="1">
      <alignment horizontal="center" vertical="top" wrapText="1"/>
      <protection hidden="1"/>
    </xf>
    <xf numFmtId="0" fontId="15" fillId="2" borderId="0" xfId="0" applyFont="1" applyFill="1" applyAlignment="1" applyProtection="1">
      <alignment vertical="top" wrapText="1"/>
      <protection hidden="1"/>
    </xf>
    <xf numFmtId="0" fontId="16" fillId="2" borderId="0" xfId="0" applyFont="1" applyFill="1" applyProtection="1">
      <protection hidden="1"/>
    </xf>
    <xf numFmtId="0" fontId="10" fillId="0" borderId="20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0" fillId="0" borderId="30" xfId="0" applyFont="1" applyBorder="1" applyAlignment="1">
      <alignment horizontal="left" vertical="center" wrapText="1"/>
    </xf>
    <xf numFmtId="0" fontId="0" fillId="0" borderId="23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4" fontId="0" fillId="0" borderId="0" xfId="0" applyNumberFormat="1" applyAlignment="1">
      <alignment vertical="center" wrapText="1"/>
    </xf>
    <xf numFmtId="0" fontId="20" fillId="0" borderId="5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41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9" borderId="21" xfId="0" applyFont="1" applyFill="1" applyBorder="1" applyAlignment="1">
      <alignment vertical="center" wrapText="1"/>
    </xf>
    <xf numFmtId="0" fontId="2" fillId="9" borderId="20" xfId="0" applyFont="1" applyFill="1" applyBorder="1" applyAlignment="1">
      <alignment vertical="center" wrapText="1"/>
    </xf>
    <xf numFmtId="0" fontId="2" fillId="9" borderId="19" xfId="0" applyFont="1" applyFill="1" applyBorder="1" applyAlignment="1">
      <alignment vertical="center" wrapText="1"/>
    </xf>
    <xf numFmtId="0" fontId="2" fillId="9" borderId="25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vertical="center" wrapText="1"/>
    </xf>
    <xf numFmtId="0" fontId="7" fillId="0" borderId="1" xfId="0" applyFont="1" applyBorder="1" applyAlignment="1" applyProtection="1">
      <alignment horizontal="left" vertical="center" wrapText="1"/>
      <protection locked="0"/>
    </xf>
    <xf numFmtId="0" fontId="7" fillId="0" borderId="24" xfId="0" applyFont="1" applyBorder="1" applyAlignment="1" applyProtection="1">
      <alignment horizontal="left" vertical="center" wrapText="1"/>
      <protection locked="0"/>
    </xf>
    <xf numFmtId="0" fontId="12" fillId="0" borderId="33" xfId="0" applyFont="1" applyBorder="1" applyAlignment="1">
      <alignment horizontal="center" wrapText="1"/>
    </xf>
    <xf numFmtId="0" fontId="12" fillId="0" borderId="32" xfId="0" applyFont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2" fillId="0" borderId="39" xfId="0" applyFont="1" applyBorder="1" applyAlignment="1">
      <alignment horizontal="center" wrapText="1"/>
    </xf>
    <xf numFmtId="0" fontId="9" fillId="0" borderId="30" xfId="0" applyFont="1" applyBorder="1" applyAlignment="1" applyProtection="1">
      <alignment horizontal="left" vertical="center" wrapText="1"/>
      <protection locked="0"/>
    </xf>
    <xf numFmtId="0" fontId="9" fillId="0" borderId="29" xfId="0" applyFont="1" applyBorder="1" applyAlignment="1" applyProtection="1">
      <alignment horizontal="left" vertical="center" wrapText="1"/>
      <protection locked="0"/>
    </xf>
    <xf numFmtId="0" fontId="2" fillId="9" borderId="43" xfId="0" applyFont="1" applyFill="1" applyBorder="1" applyAlignment="1">
      <alignment vertical="center" wrapText="1"/>
    </xf>
    <xf numFmtId="0" fontId="2" fillId="9" borderId="44" xfId="0" applyFont="1" applyFill="1" applyBorder="1" applyAlignment="1">
      <alignment vertical="center" wrapText="1"/>
    </xf>
    <xf numFmtId="0" fontId="19" fillId="0" borderId="51" xfId="0" applyFont="1" applyBorder="1" applyAlignment="1">
      <alignment horizontal="left" vertical="center" wrapText="1"/>
    </xf>
    <xf numFmtId="0" fontId="19" fillId="0" borderId="49" xfId="0" applyFont="1" applyBorder="1" applyAlignment="1">
      <alignment horizontal="left" vertical="center" wrapText="1"/>
    </xf>
    <xf numFmtId="0" fontId="7" fillId="0" borderId="48" xfId="0" applyFont="1" applyBorder="1" applyAlignment="1" applyProtection="1">
      <alignment horizontal="left" vertical="center" wrapText="1"/>
      <protection locked="0"/>
    </xf>
    <xf numFmtId="0" fontId="7" fillId="0" borderId="49" xfId="0" applyFont="1" applyBorder="1" applyAlignment="1" applyProtection="1">
      <alignment horizontal="left" vertical="center" wrapText="1"/>
      <protection locked="0"/>
    </xf>
    <xf numFmtId="0" fontId="7" fillId="0" borderId="50" xfId="0" applyFont="1" applyBorder="1" applyAlignment="1" applyProtection="1">
      <alignment horizontal="left" vertical="center" wrapText="1"/>
      <protection locked="0"/>
    </xf>
    <xf numFmtId="0" fontId="2" fillId="9" borderId="31" xfId="0" applyFont="1" applyFill="1" applyBorder="1" applyAlignment="1">
      <alignment vertical="center" wrapText="1"/>
    </xf>
    <xf numFmtId="0" fontId="2" fillId="9" borderId="30" xfId="0" applyFont="1" applyFill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0" fontId="2" fillId="9" borderId="12" xfId="0" applyFont="1" applyFill="1" applyBorder="1" applyAlignment="1">
      <alignment vertical="center"/>
    </xf>
    <xf numFmtId="0" fontId="2" fillId="9" borderId="11" xfId="0" applyFont="1" applyFill="1" applyBorder="1" applyAlignment="1">
      <alignment vertical="center"/>
    </xf>
    <xf numFmtId="0" fontId="2" fillId="9" borderId="13" xfId="0" applyFont="1" applyFill="1" applyBorder="1" applyAlignment="1">
      <alignment vertical="center"/>
    </xf>
    <xf numFmtId="44" fontId="3" fillId="0" borderId="12" xfId="2" applyNumberFormat="1" applyFont="1" applyBorder="1" applyAlignment="1" applyProtection="1">
      <alignment horizontal="right" vertical="center"/>
      <protection locked="0"/>
    </xf>
    <xf numFmtId="44" fontId="3" fillId="0" borderId="11" xfId="2" applyNumberFormat="1" applyFont="1" applyBorder="1" applyAlignment="1" applyProtection="1">
      <alignment horizontal="right" vertical="center"/>
      <protection locked="0"/>
    </xf>
    <xf numFmtId="44" fontId="3" fillId="0" borderId="10" xfId="2" applyNumberFormat="1" applyFont="1" applyBorder="1" applyAlignment="1" applyProtection="1">
      <alignment horizontal="right" vertical="center"/>
      <protection locked="0"/>
    </xf>
    <xf numFmtId="0" fontId="2" fillId="9" borderId="17" xfId="0" applyFont="1" applyFill="1" applyBorder="1" applyAlignment="1">
      <alignment horizontal="left" vertical="center"/>
    </xf>
    <xf numFmtId="0" fontId="2" fillId="9" borderId="15" xfId="0" applyFont="1" applyFill="1" applyBorder="1" applyAlignment="1">
      <alignment horizontal="left" vertical="center"/>
    </xf>
    <xf numFmtId="0" fontId="2" fillId="9" borderId="14" xfId="0" applyFont="1" applyFill="1" applyBorder="1" applyAlignment="1">
      <alignment horizontal="left" vertical="center"/>
    </xf>
    <xf numFmtId="0" fontId="2" fillId="9" borderId="9" xfId="0" applyFont="1" applyFill="1" applyBorder="1" applyAlignment="1">
      <alignment horizontal="left" vertical="center"/>
    </xf>
    <xf numFmtId="0" fontId="2" fillId="9" borderId="2" xfId="0" applyFont="1" applyFill="1" applyBorder="1" applyAlignment="1">
      <alignment horizontal="left" vertical="center"/>
    </xf>
    <xf numFmtId="0" fontId="2" fillId="9" borderId="7" xfId="0" applyFont="1" applyFill="1" applyBorder="1" applyAlignment="1">
      <alignment horizontal="left" vertical="center"/>
    </xf>
    <xf numFmtId="0" fontId="3" fillId="0" borderId="16" xfId="0" applyFont="1" applyBorder="1" applyAlignment="1" applyProtection="1">
      <alignment horizontal="left" vertical="center" wrapText="1"/>
      <protection locked="0"/>
    </xf>
    <xf numFmtId="0" fontId="3" fillId="0" borderId="15" xfId="0" applyFont="1" applyBorder="1" applyAlignment="1" applyProtection="1">
      <alignment horizontal="left" vertical="center" wrapText="1"/>
      <protection locked="0"/>
    </xf>
    <xf numFmtId="0" fontId="3" fillId="0" borderId="14" xfId="0" applyFont="1" applyBorder="1" applyAlignment="1" applyProtection="1">
      <alignment horizontal="left" vertical="center" wrapText="1"/>
      <protection locked="0"/>
    </xf>
    <xf numFmtId="0" fontId="3" fillId="0" borderId="8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7" xfId="0" applyFont="1" applyBorder="1" applyAlignment="1" applyProtection="1">
      <alignment horizontal="left" vertical="center" wrapText="1"/>
      <protection locked="0"/>
    </xf>
    <xf numFmtId="44" fontId="3" fillId="0" borderId="12" xfId="2" applyNumberFormat="1" applyFont="1" applyBorder="1" applyAlignment="1" applyProtection="1">
      <alignment horizontal="left" vertical="center"/>
      <protection locked="0"/>
    </xf>
    <xf numFmtId="44" fontId="3" fillId="0" borderId="11" xfId="2" applyNumberFormat="1" applyFont="1" applyBorder="1" applyAlignment="1" applyProtection="1">
      <alignment horizontal="left" vertical="center"/>
      <protection locked="0"/>
    </xf>
    <xf numFmtId="44" fontId="3" fillId="0" borderId="10" xfId="2" applyNumberFormat="1" applyFont="1" applyBorder="1" applyAlignment="1" applyProtection="1">
      <alignment horizontal="left" vertical="center"/>
      <protection locked="0"/>
    </xf>
    <xf numFmtId="0" fontId="2" fillId="9" borderId="5" xfId="0" applyFont="1" applyFill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2" fillId="9" borderId="6" xfId="0" applyFont="1" applyFill="1" applyBorder="1" applyAlignment="1">
      <alignment vertical="center"/>
    </xf>
    <xf numFmtId="44" fontId="5" fillId="0" borderId="5" xfId="2" applyNumberFormat="1" applyFont="1" applyBorder="1" applyAlignment="1" applyProtection="1">
      <alignment horizontal="left" vertical="center"/>
      <protection hidden="1"/>
    </xf>
    <xf numFmtId="44" fontId="5" fillId="0" borderId="4" xfId="2" applyNumberFormat="1" applyFont="1" applyBorder="1" applyAlignment="1" applyProtection="1">
      <alignment horizontal="left" vertical="center"/>
      <protection hidden="1"/>
    </xf>
    <xf numFmtId="44" fontId="5" fillId="0" borderId="3" xfId="2" applyNumberFormat="1" applyFont="1" applyBorder="1" applyAlignment="1" applyProtection="1">
      <alignment horizontal="left" vertical="center"/>
      <protection hidden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24" xfId="0" applyFont="1" applyFill="1" applyBorder="1" applyAlignment="1">
      <alignment horizontal="center" vertical="center" wrapText="1"/>
    </xf>
    <xf numFmtId="0" fontId="2" fillId="9" borderId="18" xfId="0" applyFont="1" applyFill="1" applyBorder="1" applyAlignment="1">
      <alignment vertical="center"/>
    </xf>
    <xf numFmtId="0" fontId="3" fillId="0" borderId="12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3" xfId="0" applyFont="1" applyBorder="1" applyAlignment="1" applyProtection="1">
      <alignment horizontal="left" vertical="center"/>
      <protection locked="0"/>
    </xf>
    <xf numFmtId="43" fontId="8" fillId="0" borderId="31" xfId="0" applyNumberFormat="1" applyFont="1" applyBorder="1" applyAlignment="1" applyProtection="1">
      <alignment horizontal="right" vertical="center" wrapText="1"/>
      <protection hidden="1"/>
    </xf>
    <xf numFmtId="43" fontId="8" fillId="0" borderId="30" xfId="0" applyNumberFormat="1" applyFont="1" applyBorder="1" applyAlignment="1" applyProtection="1">
      <alignment horizontal="right" vertical="center" wrapText="1"/>
      <protection hidden="1"/>
    </xf>
    <xf numFmtId="0" fontId="8" fillId="0" borderId="30" xfId="0" applyFont="1" applyBorder="1" applyAlignment="1" applyProtection="1">
      <alignment horizontal="left" vertical="center" wrapText="1"/>
      <protection hidden="1"/>
    </xf>
    <xf numFmtId="0" fontId="8" fillId="0" borderId="29" xfId="0" applyFont="1" applyBorder="1" applyAlignment="1" applyProtection="1">
      <alignment horizontal="left" vertical="center" wrapText="1"/>
      <protection hidden="1"/>
    </xf>
    <xf numFmtId="0" fontId="4" fillId="9" borderId="28" xfId="0" applyFont="1" applyFill="1" applyBorder="1" applyAlignment="1">
      <alignment horizontal="center" vertical="center" wrapText="1"/>
    </xf>
    <xf numFmtId="0" fontId="4" fillId="9" borderId="27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14" fontId="3" fillId="0" borderId="12" xfId="0" applyNumberFormat="1" applyFont="1" applyBorder="1" applyAlignment="1" applyProtection="1">
      <alignment vertical="center"/>
      <protection locked="0"/>
    </xf>
    <xf numFmtId="14" fontId="3" fillId="0" borderId="11" xfId="0" applyNumberFormat="1" applyFont="1" applyBorder="1" applyAlignment="1" applyProtection="1">
      <alignment vertical="center"/>
      <protection locked="0"/>
    </xf>
    <xf numFmtId="14" fontId="3" fillId="0" borderId="10" xfId="0" applyNumberFormat="1" applyFont="1" applyBorder="1" applyAlignment="1" applyProtection="1">
      <alignment vertical="center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8" xfId="0" applyFont="1" applyBorder="1" applyAlignment="1" applyProtection="1">
      <alignment horizontal="right" vertical="center" wrapText="1"/>
      <protection locked="0"/>
    </xf>
    <xf numFmtId="0" fontId="3" fillId="0" borderId="13" xfId="0" applyFont="1" applyBorder="1" applyAlignment="1" applyProtection="1">
      <alignment horizontal="right" vertical="center" wrapText="1"/>
      <protection locked="0"/>
    </xf>
    <xf numFmtId="0" fontId="4" fillId="9" borderId="34" xfId="0" applyFont="1" applyFill="1" applyBorder="1" applyAlignment="1">
      <alignment horizontal="center" vertical="center" wrapText="1"/>
    </xf>
    <xf numFmtId="0" fontId="4" fillId="9" borderId="33" xfId="0" applyFont="1" applyFill="1" applyBorder="1" applyAlignment="1">
      <alignment horizontal="center" vertical="center" wrapText="1"/>
    </xf>
    <xf numFmtId="0" fontId="4" fillId="9" borderId="32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0" fontId="5" fillId="9" borderId="10" xfId="0" applyFont="1" applyFill="1" applyBorder="1" applyAlignment="1">
      <alignment horizontal="center" vertical="center" wrapText="1"/>
    </xf>
    <xf numFmtId="0" fontId="0" fillId="2" borderId="17" xfId="0" applyFill="1" applyBorder="1" applyAlignment="1" applyProtection="1">
      <alignment horizontal="center" vertical="center" wrapText="1"/>
      <protection locked="0"/>
    </xf>
    <xf numFmtId="0" fontId="0" fillId="2" borderId="15" xfId="0" applyFill="1" applyBorder="1" applyAlignment="1" applyProtection="1">
      <alignment horizontal="center" vertical="center" wrapText="1"/>
      <protection locked="0"/>
    </xf>
    <xf numFmtId="0" fontId="0" fillId="2" borderId="42" xfId="0" applyFill="1" applyBorder="1" applyAlignment="1" applyProtection="1">
      <alignment horizontal="center" vertical="center" wrapText="1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39" xfId="0" applyFill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17" fillId="9" borderId="30" xfId="0" applyFont="1" applyFill="1" applyBorder="1" applyAlignment="1">
      <alignment horizontal="center" vertical="center" wrapText="1"/>
    </xf>
    <xf numFmtId="0" fontId="8" fillId="0" borderId="30" xfId="0" applyFont="1" applyBorder="1" applyAlignment="1" applyProtection="1">
      <alignment horizontal="center" vertical="center" wrapText="1"/>
      <protection locked="0"/>
    </xf>
    <xf numFmtId="0" fontId="18" fillId="9" borderId="30" xfId="0" applyFont="1" applyFill="1" applyBorder="1" applyAlignment="1">
      <alignment vertical="center" wrapText="1"/>
    </xf>
    <xf numFmtId="169" fontId="8" fillId="0" borderId="30" xfId="0" applyNumberFormat="1" applyFont="1" applyBorder="1" applyAlignment="1" applyProtection="1">
      <alignment horizontal="center" vertical="center" wrapText="1"/>
      <protection locked="0"/>
    </xf>
    <xf numFmtId="169" fontId="8" fillId="0" borderId="29" xfId="0" applyNumberFormat="1" applyFont="1" applyBorder="1" applyAlignment="1" applyProtection="1">
      <alignment horizontal="center" vertical="center" wrapText="1"/>
      <protection locked="0"/>
    </xf>
    <xf numFmtId="0" fontId="9" fillId="0" borderId="3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170" fontId="9" fillId="0" borderId="5" xfId="0" applyNumberFormat="1" applyFont="1" applyBorder="1" applyAlignment="1">
      <alignment horizontal="center" vertical="center" wrapText="1"/>
    </xf>
    <xf numFmtId="170" fontId="9" fillId="0" borderId="3" xfId="0" applyNumberFormat="1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5" fillId="9" borderId="25" xfId="0" applyFont="1" applyFill="1" applyBorder="1" applyAlignment="1">
      <alignment vertical="center" wrapText="1"/>
    </xf>
    <xf numFmtId="0" fontId="5" fillId="9" borderId="1" xfId="0" applyFont="1" applyFill="1" applyBorder="1" applyAlignment="1">
      <alignment vertical="center" wrapText="1"/>
    </xf>
    <xf numFmtId="0" fontId="8" fillId="0" borderId="1" xfId="0" applyFont="1" applyBorder="1" applyAlignment="1" applyProtection="1">
      <alignment vertical="center" wrapText="1"/>
      <protection locked="0"/>
    </xf>
    <xf numFmtId="0" fontId="8" fillId="0" borderId="24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0" borderId="24" xfId="0" applyFont="1" applyBorder="1" applyAlignment="1" applyProtection="1">
      <alignment horizontal="left" vertical="center" wrapText="1"/>
      <protection locked="0"/>
    </xf>
    <xf numFmtId="0" fontId="11" fillId="9" borderId="31" xfId="0" applyFont="1" applyFill="1" applyBorder="1" applyAlignment="1">
      <alignment vertical="center" wrapText="1"/>
    </xf>
    <xf numFmtId="0" fontId="11" fillId="9" borderId="30" xfId="0" applyFont="1" applyFill="1" applyBorder="1" applyAlignment="1">
      <alignment vertical="center" wrapText="1"/>
    </xf>
    <xf numFmtId="0" fontId="0" fillId="0" borderId="56" xfId="0" applyBorder="1" applyAlignment="1" applyProtection="1">
      <alignment horizontal="center"/>
      <protection locked="0"/>
    </xf>
    <xf numFmtId="0" fontId="0" fillId="0" borderId="54" xfId="0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 vertical="top" wrapText="1"/>
      <protection locked="0"/>
    </xf>
    <xf numFmtId="0" fontId="6" fillId="0" borderId="15" xfId="0" applyFont="1" applyBorder="1" applyAlignment="1" applyProtection="1">
      <alignment horizontal="center" vertical="top" wrapText="1"/>
      <protection locked="0"/>
    </xf>
    <xf numFmtId="0" fontId="6" fillId="0" borderId="14" xfId="0" applyFont="1" applyBorder="1" applyAlignment="1" applyProtection="1">
      <alignment horizontal="center" vertical="top" wrapText="1"/>
      <protection locked="0"/>
    </xf>
    <xf numFmtId="0" fontId="6" fillId="0" borderId="45" xfId="0" applyFont="1" applyBorder="1" applyAlignment="1" applyProtection="1">
      <alignment horizontal="center" vertical="top" wrapText="1"/>
      <protection locked="0"/>
    </xf>
    <xf numFmtId="0" fontId="6" fillId="0" borderId="46" xfId="0" applyFont="1" applyBorder="1" applyAlignment="1" applyProtection="1">
      <alignment horizontal="center" vertical="top" wrapText="1"/>
      <protection locked="0"/>
    </xf>
    <xf numFmtId="0" fontId="6" fillId="0" borderId="47" xfId="0" applyFont="1" applyBorder="1" applyAlignment="1" applyProtection="1">
      <alignment horizontal="center" vertical="top" wrapText="1"/>
      <protection locked="0"/>
    </xf>
    <xf numFmtId="43" fontId="7" fillId="0" borderId="16" xfId="1" applyFont="1" applyBorder="1" applyAlignment="1" applyProtection="1">
      <alignment horizontal="center" vertical="center" wrapText="1"/>
      <protection locked="0"/>
    </xf>
    <xf numFmtId="43" fontId="7" fillId="0" borderId="42" xfId="1" applyFont="1" applyBorder="1" applyAlignment="1" applyProtection="1">
      <alignment horizontal="center" vertical="center" wrapText="1"/>
      <protection locked="0"/>
    </xf>
    <xf numFmtId="43" fontId="7" fillId="0" borderId="45" xfId="1" applyFont="1" applyBorder="1" applyAlignment="1" applyProtection="1">
      <alignment horizontal="center" vertical="center" wrapText="1"/>
      <protection locked="0"/>
    </xf>
    <xf numFmtId="43" fontId="7" fillId="0" borderId="55" xfId="1" applyFont="1" applyBorder="1" applyAlignment="1" applyProtection="1">
      <alignment horizontal="center" vertical="center" wrapText="1"/>
      <protection locked="0"/>
    </xf>
    <xf numFmtId="0" fontId="7" fillId="0" borderId="56" xfId="0" applyFont="1" applyBorder="1" applyAlignment="1" applyProtection="1">
      <alignment horizontal="center" vertical="center" wrapText="1"/>
      <protection locked="0"/>
    </xf>
    <xf numFmtId="0" fontId="7" fillId="0" borderId="5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top" wrapText="1"/>
      <protection locked="0"/>
    </xf>
    <xf numFmtId="0" fontId="6" fillId="0" borderId="2" xfId="0" applyFont="1" applyBorder="1" applyAlignment="1" applyProtection="1">
      <alignment horizontal="center" vertical="top" wrapText="1"/>
      <protection locked="0"/>
    </xf>
    <xf numFmtId="0" fontId="6" fillId="0" borderId="7" xfId="0" applyFont="1" applyBorder="1" applyAlignment="1" applyProtection="1">
      <alignment horizontal="center" vertical="top" wrapText="1"/>
      <protection locked="0"/>
    </xf>
    <xf numFmtId="43" fontId="7" fillId="0" borderId="16" xfId="0" applyNumberFormat="1" applyFont="1" applyBorder="1" applyAlignment="1" applyProtection="1">
      <alignment horizontal="center" vertical="center" wrapText="1"/>
      <protection locked="0"/>
    </xf>
    <xf numFmtId="43" fontId="7" fillId="0" borderId="42" xfId="0" applyNumberFormat="1" applyFont="1" applyBorder="1" applyAlignment="1" applyProtection="1">
      <alignment horizontal="center" vertical="center" wrapText="1"/>
      <protection locked="0"/>
    </xf>
    <xf numFmtId="43" fontId="7" fillId="0" borderId="8" xfId="0" applyNumberFormat="1" applyFont="1" applyBorder="1" applyAlignment="1" applyProtection="1">
      <alignment horizontal="center" vertical="center" wrapText="1"/>
      <protection locked="0"/>
    </xf>
    <xf numFmtId="43" fontId="7" fillId="0" borderId="39" xfId="0" applyNumberFormat="1" applyFont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 applyProtection="1">
      <alignment horizontal="center" vertical="center" wrapText="1"/>
      <protection hidden="1"/>
    </xf>
    <xf numFmtId="0" fontId="11" fillId="8" borderId="1" xfId="0" applyFont="1" applyFill="1" applyBorder="1" applyAlignment="1" applyProtection="1">
      <alignment horizontal="center" vertical="center" wrapText="1"/>
      <protection hidden="1"/>
    </xf>
    <xf numFmtId="0" fontId="0" fillId="2" borderId="16" xfId="0" applyFill="1" applyBorder="1" applyAlignment="1" applyProtection="1">
      <alignment horizontal="center" vertical="center" wrapText="1"/>
      <protection hidden="1"/>
    </xf>
    <xf numFmtId="0" fontId="0" fillId="2" borderId="15" xfId="0" applyFill="1" applyBorder="1" applyAlignment="1" applyProtection="1">
      <alignment horizontal="center" vertical="center" wrapText="1"/>
      <protection hidden="1"/>
    </xf>
    <xf numFmtId="0" fontId="0" fillId="2" borderId="14" xfId="0" applyFill="1" applyBorder="1" applyAlignment="1" applyProtection="1">
      <alignment horizontal="center" vertical="center" wrapText="1"/>
      <protection hidden="1"/>
    </xf>
    <xf numFmtId="0" fontId="0" fillId="2" borderId="45" xfId="0" applyFill="1" applyBorder="1" applyAlignment="1" applyProtection="1">
      <alignment horizontal="center" vertical="center" wrapText="1"/>
      <protection hidden="1"/>
    </xf>
    <xf numFmtId="0" fontId="0" fillId="2" borderId="46" xfId="0" applyFill="1" applyBorder="1" applyAlignment="1" applyProtection="1">
      <alignment horizontal="center" vertical="center" wrapText="1"/>
      <protection hidden="1"/>
    </xf>
    <xf numFmtId="0" fontId="0" fillId="2" borderId="47" xfId="0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>
      <alignment horizont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 wrapText="1"/>
      <protection hidden="1"/>
    </xf>
    <xf numFmtId="0" fontId="11" fillId="5" borderId="1" xfId="0" applyFont="1" applyFill="1" applyBorder="1" applyAlignment="1" applyProtection="1">
      <alignment horizontal="center" vertical="center" wrapText="1"/>
      <protection hidden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285751</xdr:colOff>
      <xdr:row>0</xdr:row>
      <xdr:rowOff>57150</xdr:rowOff>
    </xdr:from>
    <xdr:ext cx="561974" cy="628650"/>
    <xdr:pic>
      <xdr:nvPicPr>
        <xdr:cNvPr id="2" name="1 Imagen">
          <a:extLst>
            <a:ext uri="{FF2B5EF4-FFF2-40B4-BE49-F238E27FC236}">
              <a16:creationId xmlns:a16="http://schemas.microsoft.com/office/drawing/2014/main" id="{E02B4082-7922-4AF3-BAF6-851DB1F51A4A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1" y="57150"/>
          <a:ext cx="561974" cy="62865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F325-D25F-462E-BE6D-DAE9ABAEDE9E}">
  <sheetPr codeName="Hoja1"/>
  <dimension ref="A1:N39"/>
  <sheetViews>
    <sheetView tabSelected="1" view="pageBreakPreview" topLeftCell="A11" zoomScaleNormal="100" zoomScaleSheetLayoutView="100" workbookViewId="0">
      <selection activeCell="H32" sqref="H32:M39"/>
    </sheetView>
  </sheetViews>
  <sheetFormatPr baseColWidth="10" defaultColWidth="6.5" defaultRowHeight="15" x14ac:dyDescent="0.2"/>
  <cols>
    <col min="1" max="13" width="7.83203125" style="1" customWidth="1"/>
    <col min="14" max="14" width="11.5" style="1" bestFit="1" customWidth="1"/>
    <col min="15" max="22" width="6.5" style="1"/>
    <col min="23" max="23" width="6.83203125" style="1" customWidth="1"/>
    <col min="24" max="16384" width="6.5" style="1"/>
  </cols>
  <sheetData>
    <row r="1" spans="1:13" ht="20.25" customHeight="1" x14ac:dyDescent="0.2">
      <c r="A1" s="65"/>
      <c r="B1" s="66"/>
      <c r="C1" s="56" t="s">
        <v>106</v>
      </c>
      <c r="D1" s="57"/>
      <c r="E1" s="57"/>
      <c r="F1" s="57"/>
      <c r="G1" s="57"/>
      <c r="H1" s="57"/>
      <c r="I1" s="57"/>
      <c r="J1" s="58"/>
      <c r="K1" s="47" t="s">
        <v>20</v>
      </c>
      <c r="L1" s="170" t="s">
        <v>98</v>
      </c>
      <c r="M1" s="171"/>
    </row>
    <row r="2" spans="1:13" ht="20.25" customHeight="1" x14ac:dyDescent="0.2">
      <c r="A2" s="67"/>
      <c r="B2" s="68"/>
      <c r="C2" s="59"/>
      <c r="D2" s="60"/>
      <c r="E2" s="60"/>
      <c r="F2" s="60"/>
      <c r="G2" s="60"/>
      <c r="H2" s="60"/>
      <c r="I2" s="60"/>
      <c r="J2" s="61"/>
      <c r="K2" s="48" t="s">
        <v>19</v>
      </c>
      <c r="L2" s="172">
        <v>3</v>
      </c>
      <c r="M2" s="173"/>
    </row>
    <row r="3" spans="1:13" ht="20.25" customHeight="1" thickBot="1" x14ac:dyDescent="0.25">
      <c r="A3" s="69"/>
      <c r="B3" s="70"/>
      <c r="C3" s="62"/>
      <c r="D3" s="63"/>
      <c r="E3" s="63"/>
      <c r="F3" s="63"/>
      <c r="G3" s="63"/>
      <c r="H3" s="63"/>
      <c r="I3" s="63"/>
      <c r="J3" s="64"/>
      <c r="K3" s="49" t="s">
        <v>18</v>
      </c>
      <c r="L3" s="174">
        <v>44736</v>
      </c>
      <c r="M3" s="175"/>
    </row>
    <row r="4" spans="1:13" ht="9" customHeight="1" thickBot="1" x14ac:dyDescent="0.25">
      <c r="A4" s="176"/>
      <c r="B4" s="177"/>
      <c r="C4" s="177"/>
      <c r="D4" s="177"/>
      <c r="E4" s="177"/>
      <c r="F4" s="177"/>
      <c r="G4" s="177"/>
      <c r="H4" s="177"/>
      <c r="I4" s="177"/>
      <c r="J4" s="177"/>
      <c r="K4" s="177"/>
      <c r="L4" s="177"/>
      <c r="M4" s="178"/>
    </row>
    <row r="5" spans="1:13" ht="19" x14ac:dyDescent="0.2">
      <c r="A5" s="125" t="s">
        <v>90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7"/>
    </row>
    <row r="6" spans="1:13" ht="18" customHeight="1" x14ac:dyDescent="0.2">
      <c r="A6" s="179" t="s">
        <v>17</v>
      </c>
      <c r="B6" s="180"/>
      <c r="C6" s="180"/>
      <c r="D6" s="181" t="s">
        <v>100</v>
      </c>
      <c r="E6" s="181"/>
      <c r="F6" s="181"/>
      <c r="G6" s="181"/>
      <c r="H6" s="181"/>
      <c r="I6" s="181"/>
      <c r="J6" s="180" t="s">
        <v>16</v>
      </c>
      <c r="K6" s="180"/>
      <c r="L6" s="181" t="s">
        <v>99</v>
      </c>
      <c r="M6" s="182"/>
    </row>
    <row r="7" spans="1:13" ht="18" customHeight="1" x14ac:dyDescent="0.2">
      <c r="A7" s="179" t="s">
        <v>15</v>
      </c>
      <c r="B7" s="180"/>
      <c r="C7" s="180"/>
      <c r="D7" s="183" t="s">
        <v>101</v>
      </c>
      <c r="E7" s="183"/>
      <c r="F7" s="183"/>
      <c r="G7" s="183"/>
      <c r="H7" s="180" t="s">
        <v>14</v>
      </c>
      <c r="I7" s="180"/>
      <c r="J7" s="180"/>
      <c r="K7" s="183" t="s">
        <v>107</v>
      </c>
      <c r="L7" s="183"/>
      <c r="M7" s="184"/>
    </row>
    <row r="8" spans="1:13" ht="20" customHeight="1" thickBot="1" x14ac:dyDescent="0.25">
      <c r="A8" s="185" t="s">
        <v>94</v>
      </c>
      <c r="B8" s="186"/>
      <c r="C8" s="164"/>
      <c r="D8" s="164"/>
      <c r="E8" s="165" t="s">
        <v>93</v>
      </c>
      <c r="F8" s="165"/>
      <c r="G8" s="166" t="s">
        <v>102</v>
      </c>
      <c r="H8" s="166"/>
      <c r="I8" s="166"/>
      <c r="J8" s="167" t="s">
        <v>95</v>
      </c>
      <c r="K8" s="167"/>
      <c r="L8" s="168"/>
      <c r="M8" s="169"/>
    </row>
    <row r="9" spans="1:13" ht="9" customHeight="1" thickBot="1" x14ac:dyDescent="0.25">
      <c r="A9" s="50"/>
      <c r="M9" s="51"/>
    </row>
    <row r="10" spans="1:13" ht="18.75" customHeight="1" x14ac:dyDescent="0.2">
      <c r="A10" s="125" t="s">
        <v>13</v>
      </c>
      <c r="B10" s="126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7"/>
    </row>
    <row r="11" spans="1:13" ht="62.25" customHeight="1" x14ac:dyDescent="0.2">
      <c r="A11" s="158"/>
      <c r="B11" s="159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60"/>
    </row>
    <row r="12" spans="1:13" ht="9" customHeight="1" thickBot="1" x14ac:dyDescent="0.25">
      <c r="A12" s="161"/>
      <c r="B12" s="162"/>
      <c r="C12" s="162"/>
      <c r="D12" s="162"/>
      <c r="E12" s="162"/>
      <c r="F12" s="162"/>
      <c r="G12" s="162"/>
      <c r="H12" s="162"/>
      <c r="I12" s="162"/>
      <c r="J12" s="162"/>
      <c r="K12" s="162"/>
      <c r="L12" s="162"/>
      <c r="M12" s="163"/>
    </row>
    <row r="13" spans="1:13" ht="15" customHeight="1" x14ac:dyDescent="0.2">
      <c r="A13" s="151" t="s">
        <v>91</v>
      </c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2"/>
      <c r="M13" s="153"/>
    </row>
    <row r="14" spans="1:13" s="53" customFormat="1" ht="15" customHeight="1" x14ac:dyDescent="0.2">
      <c r="A14" s="52" t="s">
        <v>12</v>
      </c>
      <c r="B14" s="154" t="s">
        <v>11</v>
      </c>
      <c r="C14" s="155"/>
      <c r="D14" s="156"/>
      <c r="E14" s="154" t="s">
        <v>10</v>
      </c>
      <c r="F14" s="155"/>
      <c r="G14" s="155"/>
      <c r="H14" s="155"/>
      <c r="I14" s="155"/>
      <c r="J14" s="155"/>
      <c r="K14" s="156"/>
      <c r="L14" s="154" t="s">
        <v>9</v>
      </c>
      <c r="M14" s="157"/>
    </row>
    <row r="15" spans="1:13" ht="32" customHeight="1" x14ac:dyDescent="0.2">
      <c r="A15" s="187"/>
      <c r="B15" s="189"/>
      <c r="C15" s="190"/>
      <c r="D15" s="191"/>
      <c r="E15" s="189"/>
      <c r="F15" s="190"/>
      <c r="G15" s="190"/>
      <c r="H15" s="190"/>
      <c r="I15" s="190"/>
      <c r="J15" s="190"/>
      <c r="K15" s="191"/>
      <c r="L15" s="195"/>
      <c r="M15" s="196"/>
    </row>
    <row r="16" spans="1:13" ht="32" customHeight="1" x14ac:dyDescent="0.2">
      <c r="A16" s="188"/>
      <c r="B16" s="192"/>
      <c r="C16" s="193"/>
      <c r="D16" s="194"/>
      <c r="E16" s="192"/>
      <c r="F16" s="193"/>
      <c r="G16" s="193"/>
      <c r="H16" s="193"/>
      <c r="I16" s="193"/>
      <c r="J16" s="193"/>
      <c r="K16" s="194"/>
      <c r="L16" s="197"/>
      <c r="M16" s="198"/>
    </row>
    <row r="17" spans="1:14" ht="32" customHeight="1" x14ac:dyDescent="0.2">
      <c r="A17" s="199"/>
      <c r="B17" s="189"/>
      <c r="C17" s="190"/>
      <c r="D17" s="191"/>
      <c r="E17" s="189"/>
      <c r="F17" s="190"/>
      <c r="G17" s="190"/>
      <c r="H17" s="190"/>
      <c r="I17" s="190"/>
      <c r="J17" s="190"/>
      <c r="K17" s="191"/>
      <c r="L17" s="204"/>
      <c r="M17" s="205"/>
    </row>
    <row r="18" spans="1:14" ht="32" customHeight="1" thickBot="1" x14ac:dyDescent="0.25">
      <c r="A18" s="200"/>
      <c r="B18" s="201"/>
      <c r="C18" s="202"/>
      <c r="D18" s="203"/>
      <c r="E18" s="201"/>
      <c r="F18" s="202"/>
      <c r="G18" s="202"/>
      <c r="H18" s="202"/>
      <c r="I18" s="202"/>
      <c r="J18" s="202"/>
      <c r="K18" s="203"/>
      <c r="L18" s="206"/>
      <c r="M18" s="207"/>
    </row>
    <row r="19" spans="1:14" ht="9" customHeight="1" thickBot="1" x14ac:dyDescent="0.25">
      <c r="A19" s="50"/>
      <c r="M19" s="51"/>
    </row>
    <row r="20" spans="1:14" ht="18.75" customHeight="1" x14ac:dyDescent="0.2">
      <c r="A20" s="125" t="s">
        <v>22</v>
      </c>
      <c r="B20" s="126"/>
      <c r="C20" s="126"/>
      <c r="D20" s="126"/>
      <c r="E20" s="126"/>
      <c r="F20" s="126"/>
      <c r="G20" s="126"/>
      <c r="H20" s="126"/>
      <c r="I20" s="126"/>
      <c r="J20" s="126"/>
      <c r="K20" s="126"/>
      <c r="L20" s="126"/>
      <c r="M20" s="127"/>
    </row>
    <row r="21" spans="1:14" s="53" customFormat="1" ht="15" customHeight="1" x14ac:dyDescent="0.2">
      <c r="A21" s="128" t="s">
        <v>92</v>
      </c>
      <c r="B21" s="129"/>
      <c r="C21" s="129"/>
      <c r="D21" s="130" t="s">
        <v>8</v>
      </c>
      <c r="E21" s="130"/>
      <c r="F21" s="130"/>
      <c r="G21" s="130"/>
      <c r="H21" s="130"/>
      <c r="I21" s="130"/>
      <c r="J21" s="130"/>
      <c r="K21" s="130"/>
      <c r="L21" s="130"/>
      <c r="M21" s="131"/>
    </row>
    <row r="22" spans="1:14" ht="35" customHeight="1" thickBot="1" x14ac:dyDescent="0.25">
      <c r="A22" s="136">
        <f>SUM(L15:M18)</f>
        <v>0</v>
      </c>
      <c r="B22" s="137"/>
      <c r="C22" s="137"/>
      <c r="D22" s="138" t="str">
        <f>UPPER(Letras!C3)</f>
        <v/>
      </c>
      <c r="E22" s="138"/>
      <c r="F22" s="138"/>
      <c r="G22" s="138"/>
      <c r="H22" s="138"/>
      <c r="I22" s="138"/>
      <c r="J22" s="138"/>
      <c r="K22" s="138"/>
      <c r="L22" s="138"/>
      <c r="M22" s="139"/>
    </row>
    <row r="23" spans="1:14" ht="9" customHeight="1" thickBot="1" x14ac:dyDescent="0.25">
      <c r="A23" s="50"/>
      <c r="M23" s="51"/>
    </row>
    <row r="24" spans="1:14" ht="19" x14ac:dyDescent="0.2">
      <c r="A24" s="140" t="s">
        <v>87</v>
      </c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2"/>
    </row>
    <row r="25" spans="1:14" ht="41.25" customHeight="1" x14ac:dyDescent="0.2">
      <c r="A25" s="149"/>
      <c r="B25" s="150"/>
      <c r="C25" s="146"/>
      <c r="D25" s="147"/>
      <c r="E25" s="147"/>
      <c r="F25" s="147"/>
      <c r="G25" s="147"/>
      <c r="H25" s="147"/>
      <c r="I25" s="147"/>
      <c r="J25" s="147"/>
      <c r="K25" s="147"/>
      <c r="L25" s="147"/>
      <c r="M25" s="148"/>
    </row>
    <row r="26" spans="1:14" ht="9" customHeight="1" thickBot="1" x14ac:dyDescent="0.25">
      <c r="A26" s="50"/>
      <c r="M26" s="51"/>
    </row>
    <row r="27" spans="1:14" ht="19" x14ac:dyDescent="0.2">
      <c r="A27" s="125" t="s">
        <v>88</v>
      </c>
      <c r="B27" s="126"/>
      <c r="C27" s="126"/>
      <c r="D27" s="126"/>
      <c r="E27" s="126"/>
      <c r="F27" s="126"/>
      <c r="G27" s="126"/>
      <c r="H27" s="126"/>
      <c r="I27" s="126"/>
      <c r="J27" s="126"/>
      <c r="K27" s="126"/>
      <c r="L27" s="126"/>
      <c r="M27" s="127"/>
    </row>
    <row r="28" spans="1:14" ht="15.75" customHeight="1" x14ac:dyDescent="0.2">
      <c r="A28" s="132" t="s">
        <v>7</v>
      </c>
      <c r="B28" s="99"/>
      <c r="C28" s="100"/>
      <c r="D28" s="133"/>
      <c r="E28" s="134"/>
      <c r="F28" s="134"/>
      <c r="G28" s="135"/>
      <c r="H28" s="98" t="s">
        <v>6</v>
      </c>
      <c r="I28" s="99"/>
      <c r="J28" s="100"/>
      <c r="K28" s="143"/>
      <c r="L28" s="144"/>
      <c r="M28" s="145"/>
    </row>
    <row r="29" spans="1:14" ht="15" customHeight="1" x14ac:dyDescent="0.2">
      <c r="A29" s="132" t="s">
        <v>89</v>
      </c>
      <c r="B29" s="99"/>
      <c r="C29" s="100"/>
      <c r="D29" s="133"/>
      <c r="E29" s="134"/>
      <c r="F29" s="134"/>
      <c r="G29" s="135"/>
      <c r="H29" s="98" t="s">
        <v>5</v>
      </c>
      <c r="I29" s="99"/>
      <c r="J29" s="100"/>
      <c r="K29" s="101"/>
      <c r="L29" s="102"/>
      <c r="M29" s="103"/>
      <c r="N29" s="55"/>
    </row>
    <row r="30" spans="1:14" ht="15" customHeight="1" x14ac:dyDescent="0.2">
      <c r="A30" s="104" t="s">
        <v>4</v>
      </c>
      <c r="B30" s="105"/>
      <c r="C30" s="106"/>
      <c r="D30" s="110"/>
      <c r="E30" s="111"/>
      <c r="F30" s="111"/>
      <c r="G30" s="112"/>
      <c r="H30" s="98" t="s">
        <v>3</v>
      </c>
      <c r="I30" s="99"/>
      <c r="J30" s="100"/>
      <c r="K30" s="116"/>
      <c r="L30" s="117"/>
      <c r="M30" s="118"/>
      <c r="N30" s="55"/>
    </row>
    <row r="31" spans="1:14" ht="15" customHeight="1" thickBot="1" x14ac:dyDescent="0.25">
      <c r="A31" s="107"/>
      <c r="B31" s="108"/>
      <c r="C31" s="109"/>
      <c r="D31" s="113"/>
      <c r="E31" s="114"/>
      <c r="F31" s="114"/>
      <c r="G31" s="115"/>
      <c r="H31" s="119" t="s">
        <v>23</v>
      </c>
      <c r="I31" s="120"/>
      <c r="J31" s="121"/>
      <c r="K31" s="122" t="str">
        <f>IF(ISBLANK(K29),"",IF((K30+A22)&lt;=(K29/2),K29+K30+A22,"Valor Superior al 50%"))</f>
        <v/>
      </c>
      <c r="L31" s="123"/>
      <c r="M31" s="124"/>
    </row>
    <row r="32" spans="1:14" ht="45" customHeight="1" thickBot="1" x14ac:dyDescent="0.25">
      <c r="A32" s="65"/>
      <c r="B32" s="71"/>
      <c r="C32" s="71"/>
      <c r="D32" s="71"/>
      <c r="E32" s="71"/>
      <c r="F32" s="71"/>
      <c r="H32" s="79" t="s">
        <v>25</v>
      </c>
      <c r="I32" s="79"/>
      <c r="J32" s="79"/>
      <c r="K32" s="79"/>
      <c r="L32" s="79"/>
      <c r="M32" s="80"/>
    </row>
    <row r="33" spans="1:13" ht="15" customHeight="1" x14ac:dyDescent="0.2">
      <c r="A33" s="72" t="s">
        <v>21</v>
      </c>
      <c r="B33" s="73"/>
      <c r="C33" s="73"/>
      <c r="D33" s="73"/>
      <c r="E33" s="73"/>
      <c r="F33" s="74"/>
      <c r="H33" s="81"/>
      <c r="I33" s="81"/>
      <c r="J33" s="81"/>
      <c r="K33" s="81"/>
      <c r="L33" s="81"/>
      <c r="M33" s="82"/>
    </row>
    <row r="34" spans="1:13" ht="15" customHeight="1" x14ac:dyDescent="0.2">
      <c r="A34" s="75" t="s">
        <v>24</v>
      </c>
      <c r="B34" s="76"/>
      <c r="C34" s="77" t="s">
        <v>104</v>
      </c>
      <c r="D34" s="77"/>
      <c r="E34" s="77"/>
      <c r="F34" s="78"/>
      <c r="H34" s="81"/>
      <c r="I34" s="81"/>
      <c r="J34" s="81"/>
      <c r="K34" s="81"/>
      <c r="L34" s="81"/>
      <c r="M34" s="82"/>
    </row>
    <row r="35" spans="1:13" ht="16" thickBot="1" x14ac:dyDescent="0.25">
      <c r="A35" s="94" t="s">
        <v>2</v>
      </c>
      <c r="B35" s="95"/>
      <c r="C35" s="85" t="s">
        <v>105</v>
      </c>
      <c r="D35" s="85"/>
      <c r="E35" s="85"/>
      <c r="F35" s="86"/>
      <c r="H35" s="81"/>
      <c r="I35" s="81"/>
      <c r="J35" s="81"/>
      <c r="K35" s="81"/>
      <c r="L35" s="81"/>
      <c r="M35" s="82"/>
    </row>
    <row r="36" spans="1:13" ht="15" customHeight="1" thickBot="1" x14ac:dyDescent="0.25">
      <c r="A36" s="96" t="s">
        <v>97</v>
      </c>
      <c r="B36" s="97"/>
      <c r="C36" s="97"/>
      <c r="D36" s="97"/>
      <c r="E36" s="97"/>
      <c r="F36" s="97"/>
      <c r="H36" s="81"/>
      <c r="I36" s="81"/>
      <c r="J36" s="81"/>
      <c r="K36" s="81"/>
      <c r="L36" s="81"/>
      <c r="M36" s="82"/>
    </row>
    <row r="37" spans="1:13" ht="15" customHeight="1" thickBot="1" x14ac:dyDescent="0.25">
      <c r="A37" s="87" t="s">
        <v>1</v>
      </c>
      <c r="B37" s="88"/>
      <c r="C37" s="91" t="s">
        <v>103</v>
      </c>
      <c r="D37" s="92"/>
      <c r="E37" s="92"/>
      <c r="F37" s="93"/>
      <c r="H37" s="81"/>
      <c r="I37" s="81"/>
      <c r="J37" s="81"/>
      <c r="K37" s="81"/>
      <c r="L37" s="81"/>
      <c r="M37" s="82"/>
    </row>
    <row r="38" spans="1:13" ht="15.75" customHeight="1" thickBot="1" x14ac:dyDescent="0.25">
      <c r="A38" s="89" t="s">
        <v>96</v>
      </c>
      <c r="B38" s="90"/>
      <c r="C38" s="90"/>
      <c r="D38" s="90"/>
      <c r="E38" s="90"/>
      <c r="F38" s="90"/>
      <c r="H38" s="81"/>
      <c r="I38" s="81"/>
      <c r="J38" s="81"/>
      <c r="K38" s="81"/>
      <c r="L38" s="81"/>
      <c r="M38" s="82"/>
    </row>
    <row r="39" spans="1:13" ht="16" thickBot="1" x14ac:dyDescent="0.25">
      <c r="A39" s="87" t="s">
        <v>0</v>
      </c>
      <c r="B39" s="88"/>
      <c r="C39" s="91" t="s">
        <v>103</v>
      </c>
      <c r="D39" s="92"/>
      <c r="E39" s="92"/>
      <c r="F39" s="93"/>
      <c r="G39" s="54"/>
      <c r="H39" s="83"/>
      <c r="I39" s="83"/>
      <c r="J39" s="83"/>
      <c r="K39" s="83"/>
      <c r="L39" s="83"/>
      <c r="M39" s="84"/>
    </row>
  </sheetData>
  <mergeCells count="71">
    <mergeCell ref="A15:A16"/>
    <mergeCell ref="B15:D16"/>
    <mergeCell ref="E15:K16"/>
    <mergeCell ref="L15:M16"/>
    <mergeCell ref="A17:A18"/>
    <mergeCell ref="B17:D18"/>
    <mergeCell ref="E17:K18"/>
    <mergeCell ref="L17:M18"/>
    <mergeCell ref="C39:F39"/>
    <mergeCell ref="L1:M1"/>
    <mergeCell ref="L2:M2"/>
    <mergeCell ref="L3:M3"/>
    <mergeCell ref="A10:M10"/>
    <mergeCell ref="A4:M4"/>
    <mergeCell ref="A5:M5"/>
    <mergeCell ref="A6:C6"/>
    <mergeCell ref="D6:I6"/>
    <mergeCell ref="J6:K6"/>
    <mergeCell ref="L6:M6"/>
    <mergeCell ref="A7:C7"/>
    <mergeCell ref="D7:G7"/>
    <mergeCell ref="H7:J7"/>
    <mergeCell ref="K7:M7"/>
    <mergeCell ref="A8:B8"/>
    <mergeCell ref="C8:D8"/>
    <mergeCell ref="E8:F8"/>
    <mergeCell ref="G8:I8"/>
    <mergeCell ref="J8:K8"/>
    <mergeCell ref="L8:M8"/>
    <mergeCell ref="A13:M13"/>
    <mergeCell ref="B14:D14"/>
    <mergeCell ref="E14:K14"/>
    <mergeCell ref="L14:M14"/>
    <mergeCell ref="A11:M12"/>
    <mergeCell ref="A20:M20"/>
    <mergeCell ref="A21:C21"/>
    <mergeCell ref="D21:M21"/>
    <mergeCell ref="A29:C29"/>
    <mergeCell ref="D29:G29"/>
    <mergeCell ref="A22:C22"/>
    <mergeCell ref="D22:M22"/>
    <mergeCell ref="A24:M24"/>
    <mergeCell ref="A27:M27"/>
    <mergeCell ref="A28:C28"/>
    <mergeCell ref="D28:G28"/>
    <mergeCell ref="H28:J28"/>
    <mergeCell ref="K28:M28"/>
    <mergeCell ref="C25:M25"/>
    <mergeCell ref="A25:B25"/>
    <mergeCell ref="A30:C31"/>
    <mergeCell ref="D30:G31"/>
    <mergeCell ref="H30:J30"/>
    <mergeCell ref="K30:M30"/>
    <mergeCell ref="H31:J31"/>
    <mergeCell ref="K31:M31"/>
    <mergeCell ref="C1:J3"/>
    <mergeCell ref="A1:B3"/>
    <mergeCell ref="A32:F32"/>
    <mergeCell ref="A33:F33"/>
    <mergeCell ref="A34:B34"/>
    <mergeCell ref="C34:F34"/>
    <mergeCell ref="H32:M39"/>
    <mergeCell ref="C35:F35"/>
    <mergeCell ref="A39:B39"/>
    <mergeCell ref="A38:F38"/>
    <mergeCell ref="A37:B37"/>
    <mergeCell ref="C37:F37"/>
    <mergeCell ref="A35:B35"/>
    <mergeCell ref="A36:F36"/>
    <mergeCell ref="H29:J29"/>
    <mergeCell ref="K29:M29"/>
  </mergeCells>
  <dataValidations count="7">
    <dataValidation type="list" allowBlank="1" showInputMessage="1" showErrorMessage="1" sqref="D7:G7" xr:uid="{40F6522E-A9AD-4399-9D76-3999436EF23C}">
      <formula1>"INVERSIÓN,FUNCIONAMIENTO,DEUDA"</formula1>
    </dataValidation>
    <dataValidation type="list" allowBlank="1" showInputMessage="1" showErrorMessage="1" sqref="K7:M7" xr:uid="{A666BCB9-FB50-4021-A5E6-074B3F9A7401}">
      <formula1>"REGULAR,OTRO SI"</formula1>
    </dataValidation>
    <dataValidation type="list" allowBlank="1" showInputMessage="1" showErrorMessage="1" sqref="L6:M6" xr:uid="{F0803A23-AB6F-44CC-839D-71C2D613232D}">
      <formula1>"GENERAL,REGALÍAS"</formula1>
    </dataValidation>
    <dataValidation type="decimal" operator="greaterThan" allowBlank="1" showInputMessage="1" showErrorMessage="1" sqref="K29:M30 L15 L17" xr:uid="{71B7E708-9AF1-44E3-B355-A6B5AF9BC78B}">
      <formula1>0</formula1>
    </dataValidation>
    <dataValidation type="date" operator="greaterThan" allowBlank="1" showInputMessage="1" showErrorMessage="1" errorTitle="Error fecha" error="Formato de la fecha DD/MM/AAAA" sqref="L8:M8 K28:M28" xr:uid="{703FA9AA-E76F-4769-8DA1-A86B8E26ED8E}">
      <formula1>44562</formula1>
    </dataValidation>
    <dataValidation type="list" allowBlank="1" showInputMessage="1" showErrorMessage="1" sqref="G8:I8" xr:uid="{6B89B1D8-EF41-4B5F-986C-C5CB7A9B6445}">
      <formula1>"Gerencia, Comité Contratacion, Secretaría General, No Aplica"</formula1>
    </dataValidation>
    <dataValidation type="list" allowBlank="1" showInputMessage="1" showErrorMessage="1" sqref="D6:I6" xr:uid="{16C0997A-982B-427C-8A8B-B993C2E68A54}">
      <formula1>"SUB ADMINISTRATIVA Y FINANCIERA, SUB COMPETICIÓN, SUB FOMENTO, SUB IFRAESTRUCTURA DEPORTIVA"</formula1>
    </dataValidation>
  </dataValidations>
  <printOptions horizontalCentered="1"/>
  <pageMargins left="0.19685039370078741" right="0.19685039370078741" top="0.19685039370078741" bottom="0.19685039370078741" header="0.19685039370078741" footer="0.19685039370078741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EF535-B143-4B9C-9E9B-ABCB749E2FF1}">
  <sheetPr codeName="Hoja3"/>
  <dimension ref="A1:K52"/>
  <sheetViews>
    <sheetView workbookViewId="0">
      <selection activeCell="D2" sqref="D2"/>
    </sheetView>
  </sheetViews>
  <sheetFormatPr baseColWidth="10" defaultColWidth="11.5" defaultRowHeight="15" x14ac:dyDescent="0.2"/>
  <cols>
    <col min="1" max="1" width="11.5" style="2"/>
    <col min="2" max="2" width="12.5" style="2" bestFit="1" customWidth="1"/>
    <col min="3" max="3" width="12.33203125" style="2" customWidth="1"/>
    <col min="4" max="4" width="22.6640625" style="2" bestFit="1" customWidth="1"/>
    <col min="5" max="5" width="16.5" style="2" bestFit="1" customWidth="1"/>
    <col min="6" max="7" width="11.5" style="2"/>
    <col min="8" max="8" width="15.6640625" style="2" bestFit="1" customWidth="1"/>
    <col min="9" max="9" width="8" style="2" bestFit="1" customWidth="1"/>
    <col min="10" max="10" width="15.6640625" style="2" bestFit="1" customWidth="1"/>
    <col min="11" max="16384" width="11.5" style="2"/>
  </cols>
  <sheetData>
    <row r="1" spans="1:11" ht="16" x14ac:dyDescent="0.2">
      <c r="A1" s="217" t="s">
        <v>26</v>
      </c>
      <c r="B1" s="217"/>
      <c r="D1" s="3">
        <f>CDP!A22</f>
        <v>0</v>
      </c>
      <c r="E1" s="4" t="s">
        <v>27</v>
      </c>
    </row>
    <row r="2" spans="1:11" ht="16" x14ac:dyDescent="0.2">
      <c r="A2" s="5"/>
      <c r="B2" s="5"/>
      <c r="C2" s="6"/>
      <c r="D2" s="7"/>
    </row>
    <row r="3" spans="1:11" x14ac:dyDescent="0.2">
      <c r="A3" s="217" t="s">
        <v>28</v>
      </c>
      <c r="B3" s="217"/>
      <c r="C3" s="218" t="str">
        <f>IF(D1=0,"",TRIM(E25))</f>
        <v/>
      </c>
      <c r="D3" s="219"/>
      <c r="E3" s="219"/>
      <c r="F3" s="219"/>
      <c r="G3" s="219"/>
      <c r="H3" s="219"/>
      <c r="I3" s="219"/>
      <c r="J3" s="220"/>
    </row>
    <row r="4" spans="1:11" x14ac:dyDescent="0.2">
      <c r="B4" s="8"/>
      <c r="C4" s="221"/>
      <c r="D4" s="222"/>
      <c r="E4" s="222"/>
      <c r="F4" s="222"/>
      <c r="G4" s="222"/>
      <c r="H4" s="222"/>
      <c r="I4" s="222"/>
      <c r="J4" s="223"/>
    </row>
    <row r="6" spans="1:11" x14ac:dyDescent="0.2">
      <c r="A6" s="9">
        <v>1</v>
      </c>
      <c r="B6" s="10" t="s">
        <v>29</v>
      </c>
      <c r="C6" s="10" t="s">
        <v>30</v>
      </c>
      <c r="D6" s="11"/>
      <c r="E6" s="12">
        <f>INT((D1-(INT(D1/1000000000000000)*1000000000000000))/1000000000000)</f>
        <v>0</v>
      </c>
      <c r="F6" s="13" t="s">
        <v>31</v>
      </c>
      <c r="G6" s="14">
        <f>INT(E6/100)*100</f>
        <v>0</v>
      </c>
      <c r="H6" s="13" t="str">
        <f>IF(AND(G6=100,G7=0,G8=0),IF(G6=0," ",LOOKUP(G6,A5:C50,B5:B50)),IF(G6=0," ",LOOKUP(G6,A5:C50,C5:C50)))</f>
        <v xml:space="preserve"> </v>
      </c>
      <c r="I6" s="15"/>
      <c r="J6" s="224" t="s">
        <v>32</v>
      </c>
      <c r="K6" s="11"/>
    </row>
    <row r="7" spans="1:11" x14ac:dyDescent="0.2">
      <c r="A7" s="9">
        <v>2</v>
      </c>
      <c r="B7" s="10" t="s">
        <v>33</v>
      </c>
      <c r="C7" s="10" t="s">
        <v>33</v>
      </c>
      <c r="D7" s="11"/>
      <c r="E7" s="12">
        <f>+E6-G6</f>
        <v>0</v>
      </c>
      <c r="F7" s="13" t="s">
        <v>34</v>
      </c>
      <c r="G7" s="14">
        <f>INT(E7/10)*10</f>
        <v>0</v>
      </c>
      <c r="H7" s="13" t="str">
        <f>IF(OR(G7=10,G7=20),LOOKUP(E7,A5:C50,C5:C50),IF(AND(G7=100,G8=0,G9=0),IF(G7=0," ",LOOKUP(G7,A5:C50,B5:B50)),IF(G7=0," ",LOOKUP(G7,A5:C50,C5:C50))))</f>
        <v xml:space="preserve"> </v>
      </c>
      <c r="I7" s="13" t="str">
        <f>IF(G8=0," ",IF(AND(G7&gt;20,G7&lt;=90),"y"," "))</f>
        <v xml:space="preserve"> </v>
      </c>
      <c r="J7" s="224"/>
      <c r="K7" s="11"/>
    </row>
    <row r="8" spans="1:11" x14ac:dyDescent="0.2">
      <c r="A8" s="9">
        <v>3</v>
      </c>
      <c r="B8" s="10" t="s">
        <v>35</v>
      </c>
      <c r="C8" s="10" t="s">
        <v>35</v>
      </c>
      <c r="D8" s="11"/>
      <c r="E8" s="12">
        <f>+E7-G7</f>
        <v>0</v>
      </c>
      <c r="F8" s="13" t="s">
        <v>36</v>
      </c>
      <c r="G8" s="12">
        <f>INT(E8)</f>
        <v>0</v>
      </c>
      <c r="H8" s="13" t="str">
        <f>IF(OR(G7=10,G7=20)," ",IF(AND(G8=100,G9=0,G10=0),IF(G8=0," ",LOOKUP(G8,A5:C50,B5:B50)),IF(G8=0," ",LOOKUP(G8,A5:C50,B5:B50))))</f>
        <v xml:space="preserve"> </v>
      </c>
      <c r="I8" s="13" t="str">
        <f>IF(AND(G6=0,G7=0,G8=1),"Billón",IF(SUM(G6:G8)=0," ","Billones"))</f>
        <v xml:space="preserve"> </v>
      </c>
      <c r="J8" s="224"/>
      <c r="K8" s="11"/>
    </row>
    <row r="9" spans="1:11" ht="15" customHeight="1" x14ac:dyDescent="0.2">
      <c r="A9" s="9">
        <v>4</v>
      </c>
      <c r="B9" s="10" t="s">
        <v>37</v>
      </c>
      <c r="C9" s="10" t="s">
        <v>37</v>
      </c>
      <c r="D9" s="11"/>
      <c r="E9" s="16">
        <f>INT((D1-(INT(D1/1000000000000)*1000000000000))/1000000000)</f>
        <v>0</v>
      </c>
      <c r="F9" s="17" t="s">
        <v>31</v>
      </c>
      <c r="G9" s="18">
        <f>INT(E9/100)*100</f>
        <v>0</v>
      </c>
      <c r="H9" s="17" t="str">
        <f>IF(AND(G9=100,G10=0,G11=0),IF(G9=0," ",LOOKUP(G9,A5:C50,B5:B50)),IF(G9=0," ",LOOKUP(G9,A5:C50,C5:C50)))</f>
        <v xml:space="preserve"> </v>
      </c>
      <c r="I9" s="19"/>
      <c r="J9" s="225" t="s">
        <v>38</v>
      </c>
      <c r="K9" s="11"/>
    </row>
    <row r="10" spans="1:11" x14ac:dyDescent="0.2">
      <c r="A10" s="9">
        <v>5</v>
      </c>
      <c r="B10" s="10" t="s">
        <v>39</v>
      </c>
      <c r="C10" s="10" t="s">
        <v>39</v>
      </c>
      <c r="D10" s="11"/>
      <c r="E10" s="16">
        <f>+E9-G9</f>
        <v>0</v>
      </c>
      <c r="F10" s="17" t="s">
        <v>34</v>
      </c>
      <c r="G10" s="18">
        <f>INT(E10/10)*10</f>
        <v>0</v>
      </c>
      <c r="H10" s="17" t="str">
        <f>IF(OR(G10=10,G10=20),LOOKUP(E10,A5:C50,C5:C50),IF(AND(G10=100,G11=0,G12=0),IF(G10=0," ",LOOKUP(G10,A5:C50,B5:B50)),IF(G10=0," ",LOOKUP(G10,A5:C50,C5:C50))))</f>
        <v xml:space="preserve"> </v>
      </c>
      <c r="I10" s="17" t="str">
        <f>IF(G11=0," ",IF(AND(G10&gt;20,G10&lt;=90),"y"," "))</f>
        <v xml:space="preserve"> </v>
      </c>
      <c r="J10" s="225"/>
      <c r="K10" s="11"/>
    </row>
    <row r="11" spans="1:11" x14ac:dyDescent="0.2">
      <c r="A11" s="9">
        <v>6</v>
      </c>
      <c r="B11" s="10" t="s">
        <v>40</v>
      </c>
      <c r="C11" s="10" t="s">
        <v>40</v>
      </c>
      <c r="D11" s="11"/>
      <c r="E11" s="16">
        <f>+E10-G10</f>
        <v>0</v>
      </c>
      <c r="F11" s="17" t="s">
        <v>36</v>
      </c>
      <c r="G11" s="16">
        <f>INT(E11)</f>
        <v>0</v>
      </c>
      <c r="H11" s="17" t="str">
        <f>IF(AND(G9=0,G10=0,G11=1)," ",IF(AND(G6=0,G7=0,G8=0,G9=0,G10=0,G11=1)," ",IF(OR(G10=10,G10=20)," ",IF(AND(G11=100,G12=0,G13=0),IF(G11=0," ",LOOKUP(G11,A5:C50,B5:B50)),IF(G11=0," ",LOOKUP(G11,A5:C50,B5:B50))))))</f>
        <v xml:space="preserve"> </v>
      </c>
      <c r="I11" s="17" t="str">
        <f>IF(AND(G9=0,G10=0,G11=1),"Mil",IF(SUM(G9:G11)=0," ","Mil"))</f>
        <v xml:space="preserve"> </v>
      </c>
      <c r="J11" s="225"/>
      <c r="K11" s="11"/>
    </row>
    <row r="12" spans="1:11" x14ac:dyDescent="0.2">
      <c r="A12" s="9">
        <v>7</v>
      </c>
      <c r="B12" s="10" t="s">
        <v>41</v>
      </c>
      <c r="C12" s="10" t="s">
        <v>41</v>
      </c>
      <c r="D12" s="11"/>
      <c r="E12" s="20">
        <f>INT((D1-(INT(D1/1000000000)*1000000000))/1000000)</f>
        <v>0</v>
      </c>
      <c r="F12" s="21" t="s">
        <v>31</v>
      </c>
      <c r="G12" s="22">
        <f>INT(E12/100)*100</f>
        <v>0</v>
      </c>
      <c r="H12" s="21" t="str">
        <f>IF(AND(G12=100,G13=0,G14=0),IF(G12=0," ",LOOKUP(G12,A5:C50,B5:B50)),IF(G12=0," ",LOOKUP(G12,A5:C50,C5:C50)))</f>
        <v xml:space="preserve"> </v>
      </c>
      <c r="I12" s="23"/>
      <c r="J12" s="226" t="s">
        <v>42</v>
      </c>
      <c r="K12" s="11"/>
    </row>
    <row r="13" spans="1:11" x14ac:dyDescent="0.2">
      <c r="A13" s="9">
        <v>8</v>
      </c>
      <c r="B13" s="10" t="s">
        <v>43</v>
      </c>
      <c r="C13" s="10" t="s">
        <v>43</v>
      </c>
      <c r="D13" s="11"/>
      <c r="E13" s="20">
        <f>+E12-G12</f>
        <v>0</v>
      </c>
      <c r="F13" s="21" t="s">
        <v>34</v>
      </c>
      <c r="G13" s="22">
        <f>INT(E13/10)*10</f>
        <v>0</v>
      </c>
      <c r="H13" s="21" t="str">
        <f>IF(OR(G13=10,G13=20),LOOKUP(E13,A5:C50,C5:C50),IF(AND(G13=100,G14=0,G18=0),IF(G13=0," ",LOOKUP(G13,A5:C50,B5:B50)),IF(G13=0," ",LOOKUP(G13,A5:C50,C5:C50))))</f>
        <v xml:space="preserve"> </v>
      </c>
      <c r="I13" s="21" t="str">
        <f>IF(G14=0," ",IF(AND(G13&gt;20,G13&lt;=90),"y"," "))</f>
        <v xml:space="preserve"> </v>
      </c>
      <c r="J13" s="226"/>
      <c r="K13" s="11"/>
    </row>
    <row r="14" spans="1:11" x14ac:dyDescent="0.2">
      <c r="A14" s="9">
        <v>9</v>
      </c>
      <c r="B14" s="10" t="s">
        <v>44</v>
      </c>
      <c r="C14" s="10" t="s">
        <v>44</v>
      </c>
      <c r="D14" s="11"/>
      <c r="E14" s="20">
        <f>+E13-G13</f>
        <v>0</v>
      </c>
      <c r="F14" s="21" t="s">
        <v>36</v>
      </c>
      <c r="G14" s="20">
        <f>INT(E14)</f>
        <v>0</v>
      </c>
      <c r="H14" s="21" t="str">
        <f>IF(AND(G12=0,G13=0,G14=1),"Un",IF(AND(G9=0,G10=0,G11=0,G12=0,G13=0,G14=1)," ",IF(OR(G13=10,G13=20)," ",IF(AND(G14=100,G18=0,G25=0),IF(G14=0," ",LOOKUP(G14,A5:C50,B5:B50)),IF(G14=0," ",LOOKUP(G14,A5:C50,B5:B50))))))</f>
        <v xml:space="preserve"> </v>
      </c>
      <c r="I14" s="21" t="str">
        <f>IF(AND(OR(G9&gt;0,G10&gt;0,G11&gt;0),G12=0,G13=0,G14=0),"Millones",IF(AND(G9=0,G10=0,G11=0,G12=0,G13=0,G14=1),"Millón",IF(SUM(G12:G14)=0," ","Millones")))</f>
        <v xml:space="preserve"> </v>
      </c>
      <c r="J14" s="226"/>
      <c r="K14" s="11"/>
    </row>
    <row r="15" spans="1:11" x14ac:dyDescent="0.2">
      <c r="A15" s="9">
        <v>10</v>
      </c>
      <c r="B15" s="10" t="s">
        <v>45</v>
      </c>
      <c r="C15" s="10" t="s">
        <v>45</v>
      </c>
      <c r="D15" s="11"/>
      <c r="E15" s="24">
        <f>INT((D1-(INT(D1/1000000)*1000000))/1000)</f>
        <v>0</v>
      </c>
      <c r="F15" s="25" t="s">
        <v>31</v>
      </c>
      <c r="G15" s="26">
        <f>INT(E15/100)*100</f>
        <v>0</v>
      </c>
      <c r="H15" s="25" t="str">
        <f>IF(AND(G15=100,G16=0,G17=0),IF(G15=0," ",LOOKUP(G15,A5:C50,B5:B50)),IF(G15=0," ",LOOKUP(G15,A5:C50,C5:C50)))</f>
        <v xml:space="preserve"> </v>
      </c>
      <c r="I15" s="27"/>
      <c r="J15" s="208" t="s">
        <v>46</v>
      </c>
      <c r="K15" s="11"/>
    </row>
    <row r="16" spans="1:11" x14ac:dyDescent="0.2">
      <c r="A16" s="9">
        <v>11</v>
      </c>
      <c r="B16" s="10" t="s">
        <v>47</v>
      </c>
      <c r="C16" s="10" t="s">
        <v>47</v>
      </c>
      <c r="D16" s="11"/>
      <c r="E16" s="24">
        <f>+E15-G15</f>
        <v>0</v>
      </c>
      <c r="F16" s="25" t="s">
        <v>34</v>
      </c>
      <c r="G16" s="26">
        <f>INT(E16/10)*10</f>
        <v>0</v>
      </c>
      <c r="H16" s="25" t="str">
        <f>IF(OR(G16=10,G16=20),LOOKUP(E16,A5:C50,C5:C50),IF(AND(G16=100,G17=0,F23=0),IF(G16=0," ",LOOKUP(G16,A5:C50,B5:B50)),IF(G16=0," ",LOOKUP(G16,A5:C50,C5:C50))))</f>
        <v xml:space="preserve"> </v>
      </c>
      <c r="I16" s="25" t="str">
        <f>IF(G17=0," ",IF(AND(G16&gt;20,G16&lt;=90),"y"," "))</f>
        <v xml:space="preserve"> </v>
      </c>
      <c r="J16" s="208"/>
      <c r="K16" s="11"/>
    </row>
    <row r="17" spans="1:11" x14ac:dyDescent="0.2">
      <c r="A17" s="9">
        <v>12</v>
      </c>
      <c r="B17" s="10" t="s">
        <v>48</v>
      </c>
      <c r="C17" s="10" t="s">
        <v>48</v>
      </c>
      <c r="D17" s="11"/>
      <c r="E17" s="24">
        <f>+E16-G16</f>
        <v>0</v>
      </c>
      <c r="F17" s="25" t="s">
        <v>36</v>
      </c>
      <c r="G17" s="24">
        <f>INT(E17)</f>
        <v>0</v>
      </c>
      <c r="H17" s="25" t="str">
        <f>IF(AND(G15=0,G16=0,G17=1)," ",IF(AND(G12=0,G13=0,G14=0,G15=0,G16=0,G17=1)," ",IF(OR(G16=10,G16=20)," ",IF(AND(G17=100,F23=0,F24=0),IF(G17=0," ",LOOKUP(G17,A5:C50,B5:B50)),IF(G17=0," ",LOOKUP(G17,A5:C50,B5:B50))))))</f>
        <v xml:space="preserve"> </v>
      </c>
      <c r="I17" s="25" t="str">
        <f>IF(AND(G15=0,G16=0,G17=1),"Mil",IF(SUM(G15:G17)=0," ","Mil"))</f>
        <v xml:space="preserve"> </v>
      </c>
      <c r="J17" s="208"/>
      <c r="K17" s="11"/>
    </row>
    <row r="18" spans="1:11" x14ac:dyDescent="0.2">
      <c r="A18" s="9">
        <v>13</v>
      </c>
      <c r="B18" s="10" t="s">
        <v>49</v>
      </c>
      <c r="C18" s="10" t="s">
        <v>49</v>
      </c>
      <c r="D18" s="11"/>
      <c r="E18" s="28">
        <f>INT((D1-(INT(D1/1000)*1000))/1)</f>
        <v>0</v>
      </c>
      <c r="F18" s="29" t="s">
        <v>31</v>
      </c>
      <c r="G18" s="30">
        <f>INT(E18/100)*100</f>
        <v>0</v>
      </c>
      <c r="H18" s="29" t="str">
        <f>IF(AND(G18=100,G19=0,G20=0),IF(G18=0," ",LOOKUP(G18,A5:C50,B5:B50)),IF(G18=0," ",LOOKUP(G18,A5:C50,C5:C50)))</f>
        <v xml:space="preserve"> </v>
      </c>
      <c r="I18" s="31"/>
      <c r="J18" s="209" t="s">
        <v>50</v>
      </c>
      <c r="K18" s="11"/>
    </row>
    <row r="19" spans="1:11" x14ac:dyDescent="0.2">
      <c r="A19" s="9">
        <v>14</v>
      </c>
      <c r="B19" s="10" t="s">
        <v>51</v>
      </c>
      <c r="C19" s="10" t="s">
        <v>51</v>
      </c>
      <c r="D19" s="11"/>
      <c r="E19" s="28">
        <f>+E18-G18</f>
        <v>0</v>
      </c>
      <c r="F19" s="29" t="s">
        <v>34</v>
      </c>
      <c r="G19" s="30">
        <f>INT(E19/10)*10</f>
        <v>0</v>
      </c>
      <c r="H19" s="29" t="str">
        <f>IF(OR(G19=10,G19=20),LOOKUP(E19,A5:C50,C5:C50),IF(AND(G19=100,G20=0,G30=0),IF(G19=0," ",LOOKUP(G19,A5:C50,B5:B50)),IF(G19=0," ",LOOKUP(G19,A5:C50,C5:C50))))</f>
        <v xml:space="preserve"> </v>
      </c>
      <c r="I19" s="29" t="str">
        <f>IF(G20=0," ",IF(AND(G19&gt;20,G19&lt;=90),"y"," "))</f>
        <v xml:space="preserve"> </v>
      </c>
      <c r="J19" s="209"/>
      <c r="K19" s="11"/>
    </row>
    <row r="20" spans="1:11" x14ac:dyDescent="0.2">
      <c r="A20" s="9">
        <v>15</v>
      </c>
      <c r="B20" s="10" t="s">
        <v>52</v>
      </c>
      <c r="C20" s="10" t="s">
        <v>52</v>
      </c>
      <c r="D20" s="11"/>
      <c r="E20" s="28">
        <f>+E19-G19</f>
        <v>0</v>
      </c>
      <c r="F20" s="29" t="s">
        <v>36</v>
      </c>
      <c r="G20" s="28">
        <f>INT(E20)</f>
        <v>0</v>
      </c>
      <c r="H20" s="29" t="str">
        <f>IF(AND(G18=0,G19=0,G20=1),"Un",IF(AND(G15=0,G16=0,G17=0,G18=0,G19=0,G20=1)," ",IF(OR(G19=10,G19=20)," ",IF(AND(G20=100,G30=0,G31=0),IF(G20=0," ",LOOKUP(G20,A5:C50,B5:B50)),IF(G20=0," ",LOOKUP(G20,A5:C50,B5:B50))))))</f>
        <v xml:space="preserve"> </v>
      </c>
      <c r="I20" s="29"/>
      <c r="J20" s="209"/>
      <c r="K20" s="11"/>
    </row>
    <row r="21" spans="1:11" ht="16" x14ac:dyDescent="0.2">
      <c r="A21" s="9">
        <v>16</v>
      </c>
      <c r="B21" s="10" t="s">
        <v>53</v>
      </c>
      <c r="C21" s="10" t="s">
        <v>53</v>
      </c>
      <c r="D21" s="32">
        <f>TRUNC(D1)</f>
        <v>0</v>
      </c>
      <c r="E21" s="33">
        <v>0</v>
      </c>
      <c r="F21" s="34" t="s">
        <v>31</v>
      </c>
      <c r="G21" s="35">
        <v>0</v>
      </c>
      <c r="H21" s="34"/>
      <c r="I21" s="36"/>
      <c r="J21" s="210" t="s">
        <v>54</v>
      </c>
      <c r="K21" s="11"/>
    </row>
    <row r="22" spans="1:11" ht="16" x14ac:dyDescent="0.2">
      <c r="A22" s="9">
        <v>17</v>
      </c>
      <c r="B22" s="10" t="s">
        <v>55</v>
      </c>
      <c r="C22" s="10" t="s">
        <v>55</v>
      </c>
      <c r="D22" s="32">
        <f>(D1-D21)</f>
        <v>0</v>
      </c>
      <c r="E22" s="33">
        <f>ROUND(D22*100,0)</f>
        <v>0</v>
      </c>
      <c r="F22" s="34" t="s">
        <v>34</v>
      </c>
      <c r="G22" s="35">
        <f>INT(E22/10)*10</f>
        <v>0</v>
      </c>
      <c r="H22" s="34" t="str">
        <f>IF(OR(G22=10,G22=20),LOOKUP(E22,A6:C51,C6:C51),IF(AND(G22=100,G23=0,G33=0),IF(G22=0," ",LOOKUP(G22,A6:C51,B6:B51)),IF(G22=0," ",LOOKUP(G22,A6:C51,C6:C51))))</f>
        <v xml:space="preserve"> </v>
      </c>
      <c r="I22" s="34" t="str">
        <f>IF(G23=0," ",IF(AND(G22&gt;20,G22&lt;=90),"y"," "))</f>
        <v xml:space="preserve"> </v>
      </c>
      <c r="J22" s="210"/>
      <c r="K22" s="11"/>
    </row>
    <row r="23" spans="1:11" ht="16" x14ac:dyDescent="0.2">
      <c r="A23" s="9">
        <v>18</v>
      </c>
      <c r="B23" s="10" t="s">
        <v>56</v>
      </c>
      <c r="C23" s="10" t="s">
        <v>56</v>
      </c>
      <c r="D23" s="37"/>
      <c r="E23" s="33">
        <f>+E22-G22</f>
        <v>0</v>
      </c>
      <c r="F23" s="34" t="s">
        <v>36</v>
      </c>
      <c r="G23" s="33">
        <f>INT(E23)</f>
        <v>0</v>
      </c>
      <c r="H23" s="34" t="str">
        <f>IF(AND(G21=0,G22=0,G23=1),"Un",IF(AND(G18=0,G19=0,G20=0,G21=0,G22=0,G23=1)," ",IF(OR(G22=10,G22=20)," ",IF(AND(G23=100,G33=0,G34=0),IF(G23=0," ",LOOKUP(G23,A6:C51,B6:B51)),IF(G23=0," ",LOOKUP(G23,A6:C51,B6:B51))))))</f>
        <v xml:space="preserve"> </v>
      </c>
      <c r="I23" s="34"/>
      <c r="J23" s="210"/>
      <c r="K23" s="11"/>
    </row>
    <row r="24" spans="1:11" x14ac:dyDescent="0.2">
      <c r="A24" s="9">
        <v>19</v>
      </c>
      <c r="B24" s="10" t="s">
        <v>57</v>
      </c>
      <c r="C24" s="10" t="s">
        <v>57</v>
      </c>
      <c r="D24" s="11"/>
      <c r="E24" s="11"/>
      <c r="F24" s="11"/>
      <c r="G24" s="11"/>
      <c r="H24" s="11"/>
      <c r="I24" s="11"/>
      <c r="J24" s="11"/>
      <c r="K24" s="11"/>
    </row>
    <row r="25" spans="1:11" ht="15" customHeight="1" x14ac:dyDescent="0.2">
      <c r="A25" s="9">
        <v>20</v>
      </c>
      <c r="B25" s="10" t="s">
        <v>58</v>
      </c>
      <c r="C25" s="10" t="s">
        <v>58</v>
      </c>
      <c r="E25" s="211" t="str">
        <f>H6&amp;" "&amp;H7&amp;" "&amp;I7&amp;" "&amp;" "&amp;H8&amp;" "&amp;I8&amp;" "&amp;H9&amp;" "&amp;H10&amp;" "&amp;I10&amp;" "&amp;" "&amp;H11&amp;" "&amp;I11&amp;" "&amp;H12&amp;" "&amp;H13&amp;" "&amp;I13&amp;" "&amp;H14&amp;" "&amp;I14&amp;" "&amp;H15&amp;" "&amp;H16&amp;" "&amp;I16&amp;" "&amp;H17&amp;" "&amp;I17&amp;" "&amp;H18&amp;" "&amp;H19&amp;" "&amp;I19&amp;" "&amp;H20&amp;" "&amp;H27&amp;" "&amp;H28</f>
        <v xml:space="preserve">                                                  de Pesos M/Cte </v>
      </c>
      <c r="F25" s="212"/>
      <c r="G25" s="212"/>
      <c r="H25" s="212"/>
      <c r="I25" s="212"/>
      <c r="J25" s="212"/>
      <c r="K25" s="213"/>
    </row>
    <row r="26" spans="1:11" x14ac:dyDescent="0.2">
      <c r="A26" s="9">
        <v>21</v>
      </c>
      <c r="B26" s="10" t="s">
        <v>59</v>
      </c>
      <c r="C26" s="10" t="s">
        <v>60</v>
      </c>
      <c r="E26" s="214"/>
      <c r="F26" s="215"/>
      <c r="G26" s="215"/>
      <c r="H26" s="215"/>
      <c r="I26" s="215"/>
      <c r="J26" s="215"/>
      <c r="K26" s="216"/>
    </row>
    <row r="27" spans="1:11" x14ac:dyDescent="0.2">
      <c r="A27" s="9">
        <v>22</v>
      </c>
      <c r="B27" s="10" t="s">
        <v>61</v>
      </c>
      <c r="C27" s="10" t="s">
        <v>61</v>
      </c>
      <c r="E27" s="38">
        <f>D1/1000000</f>
        <v>0</v>
      </c>
      <c r="F27" s="39" t="str">
        <f>IF(E27=INT(E27),"De Pesos M/Cte",0)</f>
        <v>De Pesos M/Cte</v>
      </c>
      <c r="G27" s="40"/>
      <c r="H27" s="41" t="str">
        <f>IF(F27&lt;&gt;0,"de Pesos M/Cte",IF(D1=1,"Peso M/Cte","Pesos M/Cte"))</f>
        <v>de Pesos M/Cte</v>
      </c>
      <c r="I27" s="40"/>
      <c r="J27" s="40"/>
      <c r="K27" s="40"/>
    </row>
    <row r="28" spans="1:11" x14ac:dyDescent="0.2">
      <c r="A28" s="9">
        <v>23</v>
      </c>
      <c r="B28" s="10" t="s">
        <v>62</v>
      </c>
      <c r="C28" s="10" t="s">
        <v>62</v>
      </c>
      <c r="E28" s="42">
        <f>D22</f>
        <v>0</v>
      </c>
      <c r="H28" s="2" t="str">
        <f>IF(E28&gt;0,I28&amp;" "&amp;J28&amp;" "&amp;K28,"")</f>
        <v/>
      </c>
      <c r="I28" s="41" t="s">
        <v>63</v>
      </c>
      <c r="J28" s="41" t="str">
        <f>H22&amp;" "&amp;I22&amp;" "&amp;H23</f>
        <v xml:space="preserve">     </v>
      </c>
      <c r="K28" s="41" t="s">
        <v>54</v>
      </c>
    </row>
    <row r="29" spans="1:11" x14ac:dyDescent="0.2">
      <c r="A29" s="9">
        <v>24</v>
      </c>
      <c r="B29" s="10" t="s">
        <v>64</v>
      </c>
      <c r="C29" s="10" t="s">
        <v>64</v>
      </c>
      <c r="D29" s="2">
        <v>0.2299957275390625</v>
      </c>
    </row>
    <row r="30" spans="1:11" x14ac:dyDescent="0.2">
      <c r="A30" s="9">
        <v>25</v>
      </c>
      <c r="B30" s="10" t="s">
        <v>65</v>
      </c>
      <c r="C30" s="10" t="s">
        <v>65</v>
      </c>
      <c r="D30" s="2">
        <v>22.99957275390625</v>
      </c>
    </row>
    <row r="31" spans="1:11" x14ac:dyDescent="0.2">
      <c r="A31" s="9">
        <v>26</v>
      </c>
      <c r="B31" s="10" t="s">
        <v>66</v>
      </c>
      <c r="C31" s="10" t="s">
        <v>66</v>
      </c>
    </row>
    <row r="32" spans="1:11" x14ac:dyDescent="0.2">
      <c r="A32" s="9">
        <v>27</v>
      </c>
      <c r="B32" s="10" t="s">
        <v>67</v>
      </c>
      <c r="C32" s="10" t="s">
        <v>67</v>
      </c>
      <c r="E32" s="11"/>
      <c r="F32" s="11"/>
      <c r="G32" s="11"/>
      <c r="I32" s="11"/>
      <c r="J32" s="11"/>
      <c r="K32" s="11"/>
    </row>
    <row r="33" spans="1:11" x14ac:dyDescent="0.2">
      <c r="A33" s="9">
        <v>28</v>
      </c>
      <c r="B33" s="10" t="s">
        <v>68</v>
      </c>
      <c r="C33" s="10" t="s">
        <v>68</v>
      </c>
      <c r="D33" s="11"/>
      <c r="E33" s="11"/>
      <c r="F33" s="11"/>
      <c r="G33" s="11"/>
      <c r="I33" s="11"/>
      <c r="J33" s="11"/>
      <c r="K33" s="11"/>
    </row>
    <row r="34" spans="1:11" x14ac:dyDescent="0.2">
      <c r="A34" s="9">
        <v>29</v>
      </c>
      <c r="B34" s="10" t="s">
        <v>69</v>
      </c>
      <c r="C34" s="10" t="s">
        <v>69</v>
      </c>
      <c r="D34" s="43"/>
      <c r="E34" s="11"/>
      <c r="F34" s="11"/>
      <c r="G34" s="11"/>
      <c r="I34" s="11"/>
      <c r="J34" s="11"/>
      <c r="K34" s="11"/>
    </row>
    <row r="35" spans="1:11" x14ac:dyDescent="0.2">
      <c r="A35" s="9">
        <v>30</v>
      </c>
      <c r="B35" s="10" t="s">
        <v>70</v>
      </c>
      <c r="C35" s="10" t="s">
        <v>70</v>
      </c>
      <c r="D35" s="11"/>
      <c r="E35" s="11"/>
      <c r="F35" s="11"/>
      <c r="G35" s="11"/>
      <c r="I35" s="11"/>
      <c r="J35" s="11"/>
      <c r="K35" s="11"/>
    </row>
    <row r="36" spans="1:11" x14ac:dyDescent="0.2">
      <c r="A36" s="9">
        <v>40</v>
      </c>
      <c r="B36" s="10" t="s">
        <v>71</v>
      </c>
      <c r="C36" s="10" t="s">
        <v>71</v>
      </c>
      <c r="D36" s="11"/>
      <c r="E36" s="11"/>
      <c r="F36" s="11"/>
      <c r="G36" s="11"/>
      <c r="H36" s="11"/>
      <c r="I36" s="11"/>
      <c r="J36" s="11"/>
      <c r="K36" s="11"/>
    </row>
    <row r="37" spans="1:11" x14ac:dyDescent="0.2">
      <c r="A37" s="9">
        <v>50</v>
      </c>
      <c r="B37" s="10" t="s">
        <v>72</v>
      </c>
      <c r="C37" s="10" t="s">
        <v>72</v>
      </c>
      <c r="D37" s="11"/>
      <c r="E37" s="11"/>
      <c r="F37" s="11"/>
      <c r="G37" s="11"/>
      <c r="H37" s="11"/>
      <c r="I37" s="11"/>
      <c r="J37" s="11"/>
      <c r="K37" s="11"/>
    </row>
    <row r="38" spans="1:11" x14ac:dyDescent="0.2">
      <c r="A38" s="9">
        <v>60</v>
      </c>
      <c r="B38" s="10" t="s">
        <v>73</v>
      </c>
      <c r="C38" s="10" t="s">
        <v>73</v>
      </c>
      <c r="D38" s="11"/>
      <c r="E38" s="11"/>
      <c r="F38" s="11"/>
      <c r="G38" s="11"/>
      <c r="H38" s="11"/>
      <c r="I38" s="11"/>
      <c r="J38" s="11"/>
      <c r="K38" s="11"/>
    </row>
    <row r="39" spans="1:11" x14ac:dyDescent="0.2">
      <c r="A39" s="9">
        <v>70</v>
      </c>
      <c r="B39" s="10" t="s">
        <v>74</v>
      </c>
      <c r="C39" s="10" t="s">
        <v>74</v>
      </c>
      <c r="D39" s="11"/>
      <c r="E39" s="11"/>
      <c r="F39" s="11"/>
      <c r="G39" s="11"/>
      <c r="H39" s="11"/>
      <c r="I39" s="11"/>
      <c r="J39" s="11"/>
      <c r="K39" s="11"/>
    </row>
    <row r="40" spans="1:11" x14ac:dyDescent="0.2">
      <c r="A40" s="9">
        <v>80</v>
      </c>
      <c r="B40" s="10" t="s">
        <v>75</v>
      </c>
      <c r="C40" s="10" t="s">
        <v>75</v>
      </c>
      <c r="D40" s="11"/>
      <c r="E40" s="11"/>
      <c r="F40" s="11"/>
      <c r="G40" s="11"/>
      <c r="H40" s="11"/>
      <c r="I40" s="11"/>
      <c r="J40" s="11"/>
      <c r="K40" s="11"/>
    </row>
    <row r="41" spans="1:11" x14ac:dyDescent="0.2">
      <c r="A41" s="9">
        <v>90</v>
      </c>
      <c r="B41" s="10" t="s">
        <v>76</v>
      </c>
      <c r="C41" s="10" t="s">
        <v>76</v>
      </c>
      <c r="D41" s="11"/>
      <c r="E41" s="11"/>
      <c r="F41" s="11"/>
      <c r="G41" s="11"/>
      <c r="H41" s="11"/>
      <c r="I41" s="11"/>
      <c r="J41" s="11"/>
      <c r="K41" s="11"/>
    </row>
    <row r="42" spans="1:11" x14ac:dyDescent="0.2">
      <c r="A42" s="9">
        <v>100</v>
      </c>
      <c r="B42" s="10" t="s">
        <v>77</v>
      </c>
      <c r="C42" s="10" t="s">
        <v>78</v>
      </c>
      <c r="D42" s="11"/>
      <c r="E42" s="11"/>
      <c r="F42" s="11"/>
      <c r="G42" s="11"/>
      <c r="H42" s="11"/>
      <c r="I42" s="11"/>
      <c r="J42" s="11"/>
      <c r="K42" s="11"/>
    </row>
    <row r="43" spans="1:11" x14ac:dyDescent="0.2">
      <c r="A43" s="9">
        <v>200</v>
      </c>
      <c r="B43" s="10" t="s">
        <v>79</v>
      </c>
      <c r="C43" s="10" t="s">
        <v>79</v>
      </c>
      <c r="D43" s="11"/>
      <c r="E43" s="11"/>
      <c r="F43" s="11"/>
      <c r="G43" s="11"/>
      <c r="H43" s="11"/>
      <c r="I43" s="11"/>
      <c r="J43" s="11"/>
      <c r="K43" s="11"/>
    </row>
    <row r="44" spans="1:11" x14ac:dyDescent="0.2">
      <c r="A44" s="9">
        <v>300</v>
      </c>
      <c r="B44" s="10" t="s">
        <v>80</v>
      </c>
      <c r="C44" s="10" t="s">
        <v>80</v>
      </c>
      <c r="D44" s="11"/>
      <c r="E44" s="11"/>
      <c r="F44" s="11"/>
      <c r="G44" s="11"/>
      <c r="H44" s="11"/>
      <c r="I44" s="11"/>
      <c r="J44" s="11"/>
      <c r="K44" s="11"/>
    </row>
    <row r="45" spans="1:11" x14ac:dyDescent="0.2">
      <c r="A45" s="9">
        <v>400</v>
      </c>
      <c r="B45" s="10" t="s">
        <v>81</v>
      </c>
      <c r="C45" s="10" t="s">
        <v>81</v>
      </c>
      <c r="D45" s="11"/>
      <c r="E45" s="11"/>
      <c r="F45" s="11"/>
      <c r="G45" s="11"/>
      <c r="H45" s="11"/>
      <c r="I45" s="11"/>
      <c r="J45" s="11"/>
      <c r="K45" s="11"/>
    </row>
    <row r="46" spans="1:11" x14ac:dyDescent="0.2">
      <c r="A46" s="9">
        <v>500</v>
      </c>
      <c r="B46" s="10" t="s">
        <v>82</v>
      </c>
      <c r="C46" s="10" t="s">
        <v>82</v>
      </c>
      <c r="D46" s="11"/>
      <c r="E46" s="11"/>
      <c r="F46" s="11"/>
      <c r="G46" s="11"/>
      <c r="H46" s="11"/>
      <c r="I46" s="11"/>
      <c r="J46" s="11"/>
      <c r="K46" s="11"/>
    </row>
    <row r="47" spans="1:11" x14ac:dyDescent="0.2">
      <c r="A47" s="9">
        <v>600</v>
      </c>
      <c r="B47" s="10" t="s">
        <v>83</v>
      </c>
      <c r="C47" s="10" t="s">
        <v>83</v>
      </c>
      <c r="D47" s="11"/>
      <c r="E47" s="11"/>
      <c r="F47" s="11"/>
      <c r="G47" s="11"/>
      <c r="H47" s="11"/>
      <c r="I47" s="11"/>
      <c r="J47" s="11"/>
      <c r="K47" s="11"/>
    </row>
    <row r="48" spans="1:11" x14ac:dyDescent="0.2">
      <c r="A48" s="9">
        <v>700</v>
      </c>
      <c r="B48" s="10" t="s">
        <v>84</v>
      </c>
      <c r="C48" s="10" t="s">
        <v>84</v>
      </c>
      <c r="D48" s="11"/>
      <c r="E48" s="11"/>
      <c r="F48" s="11"/>
      <c r="G48" s="11"/>
      <c r="H48" s="11"/>
      <c r="I48" s="11"/>
      <c r="J48" s="11"/>
      <c r="K48" s="11"/>
    </row>
    <row r="49" spans="1:11" x14ac:dyDescent="0.2">
      <c r="A49" s="9">
        <v>800</v>
      </c>
      <c r="B49" s="10" t="s">
        <v>85</v>
      </c>
      <c r="C49" s="10" t="s">
        <v>85</v>
      </c>
      <c r="D49" s="11"/>
      <c r="E49" s="11"/>
      <c r="F49" s="11"/>
      <c r="G49" s="11"/>
      <c r="H49" s="11"/>
      <c r="I49" s="11"/>
      <c r="J49" s="11"/>
      <c r="K49" s="11"/>
    </row>
    <row r="50" spans="1:11" x14ac:dyDescent="0.2">
      <c r="A50" s="9">
        <v>900</v>
      </c>
      <c r="B50" s="10" t="s">
        <v>86</v>
      </c>
      <c r="C50" s="10" t="s">
        <v>86</v>
      </c>
      <c r="D50" s="11"/>
      <c r="E50" s="11"/>
      <c r="F50" s="11"/>
      <c r="G50" s="11"/>
      <c r="H50" s="11"/>
      <c r="I50" s="11"/>
      <c r="J50" s="11"/>
      <c r="K50" s="11"/>
    </row>
    <row r="51" spans="1:11" x14ac:dyDescent="0.2">
      <c r="A51" s="44"/>
      <c r="B51" s="45"/>
      <c r="C51" s="45"/>
      <c r="D51" s="11"/>
      <c r="E51" s="11"/>
      <c r="F51" s="11"/>
      <c r="G51" s="11"/>
      <c r="H51" s="11"/>
      <c r="I51" s="11"/>
      <c r="J51" s="11"/>
      <c r="K51" s="11"/>
    </row>
    <row r="52" spans="1:11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</row>
  </sheetData>
  <mergeCells count="10">
    <mergeCell ref="J15:J17"/>
    <mergeCell ref="J18:J20"/>
    <mergeCell ref="J21:J23"/>
    <mergeCell ref="E25:K26"/>
    <mergeCell ref="A1:B1"/>
    <mergeCell ref="A3:B3"/>
    <mergeCell ref="C3:J4"/>
    <mergeCell ref="J6:J8"/>
    <mergeCell ref="J9:J11"/>
    <mergeCell ref="J12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CDP</vt:lpstr>
      <vt:lpstr>Letras</vt:lpstr>
      <vt:lpstr>CDP!Área_de_impresión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Valverde</dc:creator>
  <cp:lastModifiedBy>Johan Sebastian Lopez Campo</cp:lastModifiedBy>
  <cp:lastPrinted>2023-03-09T16:59:53Z</cp:lastPrinted>
  <dcterms:created xsi:type="dcterms:W3CDTF">2022-06-23T20:59:23Z</dcterms:created>
  <dcterms:modified xsi:type="dcterms:W3CDTF">2024-09-20T16:56:35Z</dcterms:modified>
</cp:coreProperties>
</file>