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istorico\Certificados y Procesos de empleo\PRUEBAS\Adres\"/>
    </mc:Choice>
  </mc:AlternateContent>
  <bookViews>
    <workbookView xWindow="0" yWindow="0" windowWidth="19545" windowHeight="120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Q20" i="1"/>
  <c r="Q19" i="1"/>
  <c r="R19" i="1" s="1"/>
  <c r="O21" i="1"/>
  <c r="Q13" i="1"/>
  <c r="R13" i="1" s="1"/>
  <c r="Q12" i="1"/>
  <c r="R12" i="1" s="1"/>
  <c r="P16" i="1"/>
  <c r="O16" i="1"/>
  <c r="Q14" i="1"/>
  <c r="P21" i="1" l="1"/>
  <c r="Q21" i="1" s="1"/>
  <c r="R21" i="1" s="1"/>
  <c r="O22" i="1"/>
  <c r="S21" i="1" s="1"/>
  <c r="Q15" i="1"/>
  <c r="R15" i="1" s="1"/>
  <c r="Q18" i="1"/>
  <c r="Q17" i="1"/>
  <c r="I5" i="1"/>
  <c r="K5" i="1" s="1"/>
  <c r="I6" i="1"/>
  <c r="K6" i="1" s="1"/>
  <c r="I4" i="1"/>
  <c r="K4" i="1" s="1"/>
  <c r="H4" i="1"/>
  <c r="J4" i="1" s="1"/>
  <c r="H6" i="1"/>
  <c r="J6" i="1" s="1"/>
  <c r="H5" i="1"/>
  <c r="J5" i="1" s="1"/>
  <c r="P22" i="1" l="1"/>
  <c r="T16" i="1" s="1"/>
  <c r="S13" i="1"/>
  <c r="S19" i="1"/>
  <c r="S18" i="1"/>
  <c r="S17" i="1"/>
  <c r="S12" i="1"/>
  <c r="S22" i="1"/>
  <c r="S20" i="1"/>
  <c r="S16" i="1"/>
  <c r="S15" i="1"/>
  <c r="S14" i="1"/>
  <c r="Q16" i="1"/>
  <c r="R16" i="1" s="1"/>
  <c r="T20" i="1" l="1"/>
  <c r="U20" i="1" s="1"/>
  <c r="Q22" i="1"/>
  <c r="R22" i="1" s="1"/>
  <c r="T14" i="1"/>
  <c r="U14" i="1" s="1"/>
  <c r="T12" i="1"/>
  <c r="T22" i="1"/>
  <c r="U22" i="1" s="1"/>
  <c r="T15" i="1"/>
  <c r="U15" i="1" s="1"/>
  <c r="T21" i="1"/>
  <c r="U21" i="1" s="1"/>
  <c r="U16" i="1"/>
  <c r="T13" i="1"/>
  <c r="U13" i="1" s="1"/>
  <c r="T17" i="1"/>
  <c r="U17" i="1" s="1"/>
  <c r="T18" i="1"/>
  <c r="U18" i="1" s="1"/>
  <c r="T19" i="1"/>
  <c r="U19" i="1" s="1"/>
</calcChain>
</file>

<file path=xl/sharedStrings.xml><?xml version="1.0" encoding="utf-8"?>
<sst xmlns="http://schemas.openxmlformats.org/spreadsheetml/2006/main" count="39" uniqueCount="32">
  <si>
    <t>CESAR</t>
  </si>
  <si>
    <t>CUNDINAMARCA</t>
  </si>
  <si>
    <t>CABRERA</t>
  </si>
  <si>
    <t>BOLÍVAR</t>
  </si>
  <si>
    <t>SAN JACINTO</t>
  </si>
  <si>
    <t>LA GLORIA</t>
  </si>
  <si>
    <t>Departamento</t>
  </si>
  <si>
    <t>Item</t>
  </si>
  <si>
    <t>Municipio</t>
  </si>
  <si>
    <t>Rural</t>
  </si>
  <si>
    <t>Población</t>
  </si>
  <si>
    <t>Superficie Real</t>
  </si>
  <si>
    <t>Modelo 1</t>
  </si>
  <si>
    <t>Modelo 2</t>
  </si>
  <si>
    <t>Diferencias</t>
  </si>
  <si>
    <t>Pronosticada</t>
  </si>
  <si>
    <t>Instituciones Prestadoras de Servicios de Salud - IPS</t>
  </si>
  <si>
    <t>Objeto Social Diferente a la Prestación de Servicios de Salud</t>
  </si>
  <si>
    <t>Profesional Independiente</t>
  </si>
  <si>
    <t>Transporte Especial de Pacientes</t>
  </si>
  <si>
    <t>Total Juridico</t>
  </si>
  <si>
    <t>Total Natural</t>
  </si>
  <si>
    <t>Var(#)</t>
  </si>
  <si>
    <t>Var(%)</t>
  </si>
  <si>
    <t>Total general</t>
  </si>
  <si>
    <t>Juridico</t>
  </si>
  <si>
    <t>Natural</t>
  </si>
  <si>
    <t>Var(pp)</t>
  </si>
  <si>
    <t>Tipo Persona</t>
  </si>
  <si>
    <t>Tipo Institución</t>
  </si>
  <si>
    <t>Cantidades</t>
  </si>
  <si>
    <t>Distribuciones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</si>
</sst>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8" formatCode="_-* #,##0.000_-;\-* #,##0.000_-;_-* &quot;-&quot;??_-;_-@_-"/>
    <numFmt numFmtId="170" formatCode="_-* #,##0_-;\-* #,##0_-;_-* &quot;-&quot;??_-;_-@_-"/>
    <numFmt numFmtId="175" formatCode="0.0%"/>
    <numFmt numFmtId="179" formatCode="_-* #,##0.0000_-;\-* #,##0.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0D4D64"/>
      <name val="Arial"/>
      <family val="2"/>
    </font>
    <font>
      <b/>
      <sz val="12"/>
      <color rgb="FF434343"/>
      <name val="Arial"/>
      <family val="2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D4D64"/>
        <bgColor rgb="FF0D4D64"/>
      </patternFill>
    </fill>
    <fill>
      <patternFill patternType="solid">
        <fgColor rgb="FF095C6D"/>
        <bgColor rgb="FF095C6D"/>
      </patternFill>
    </fill>
    <fill>
      <patternFill patternType="solid">
        <fgColor rgb="FF046A76"/>
        <bgColor rgb="FF046A76"/>
      </patternFill>
    </fill>
    <fill>
      <patternFill patternType="solid">
        <fgColor rgb="FF00797F"/>
        <bgColor rgb="FF00797F"/>
      </patternFill>
    </fill>
    <fill>
      <patternFill patternType="solid">
        <fgColor rgb="FF55A6AA"/>
        <bgColor rgb="FF55A6AA"/>
      </patternFill>
    </fill>
    <fill>
      <patternFill patternType="solid">
        <fgColor rgb="FFD4E9EA"/>
        <bgColor rgb="FFD4E9E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/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1" xfId="0" applyFont="1" applyBorder="1"/>
    <xf numFmtId="3" fontId="3" fillId="0" borderId="1" xfId="0" applyNumberFormat="1" applyFont="1" applyBorder="1"/>
    <xf numFmtId="170" fontId="3" fillId="3" borderId="1" xfId="1" applyNumberFormat="1" applyFont="1" applyFill="1" applyBorder="1"/>
    <xf numFmtId="170" fontId="3" fillId="0" borderId="1" xfId="1" applyNumberFormat="1" applyFont="1" applyBorder="1"/>
    <xf numFmtId="9" fontId="3" fillId="3" borderId="1" xfId="2" applyFont="1" applyFill="1" applyBorder="1"/>
    <xf numFmtId="10" fontId="3" fillId="0" borderId="1" xfId="2" applyNumberFormat="1" applyFont="1" applyBorder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5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0" borderId="6" xfId="0" applyFont="1" applyBorder="1"/>
    <xf numFmtId="0" fontId="2" fillId="6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 vertical="center"/>
    </xf>
    <xf numFmtId="175" fontId="7" fillId="0" borderId="7" xfId="0" applyNumberFormat="1" applyFont="1" applyBorder="1" applyAlignment="1">
      <alignment horizontal="center" vertical="center"/>
    </xf>
    <xf numFmtId="168" fontId="7" fillId="0" borderId="7" xfId="1" applyNumberFormat="1" applyFont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3" fontId="5" fillId="9" borderId="7" xfId="0" applyNumberFormat="1" applyFont="1" applyFill="1" applyBorder="1" applyAlignment="1">
      <alignment horizontal="center" vertical="center"/>
    </xf>
    <xf numFmtId="175" fontId="5" fillId="9" borderId="7" xfId="0" applyNumberFormat="1" applyFont="1" applyFill="1" applyBorder="1" applyAlignment="1">
      <alignment horizontal="center" vertical="center"/>
    </xf>
    <xf numFmtId="168" fontId="5" fillId="9" borderId="7" xfId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4" fillId="4" borderId="3" xfId="0" applyFont="1" applyFill="1" applyBorder="1" applyAlignment="1">
      <alignment horizontal="center" vertical="center"/>
    </xf>
    <xf numFmtId="0" fontId="4" fillId="0" borderId="5" xfId="0" applyFont="1" applyBorder="1"/>
    <xf numFmtId="3" fontId="4" fillId="6" borderId="7" xfId="0" applyNumberFormat="1" applyFont="1" applyFill="1" applyBorder="1" applyAlignment="1">
      <alignment horizontal="center" vertical="center"/>
    </xf>
    <xf numFmtId="175" fontId="4" fillId="6" borderId="7" xfId="0" applyNumberFormat="1" applyFont="1" applyFill="1" applyBorder="1" applyAlignment="1">
      <alignment horizontal="center" vertical="center"/>
    </xf>
    <xf numFmtId="9" fontId="4" fillId="8" borderId="7" xfId="0" applyNumberFormat="1" applyFont="1" applyFill="1" applyBorder="1" applyAlignment="1">
      <alignment horizontal="center" vertical="center"/>
    </xf>
    <xf numFmtId="179" fontId="4" fillId="8" borderId="7" xfId="1" applyNumberFormat="1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3" fontId="7" fillId="10" borderId="7" xfId="0" applyNumberFormat="1" applyFont="1" applyFill="1" applyBorder="1" applyAlignment="1">
      <alignment horizontal="center" vertical="center"/>
    </xf>
    <xf numFmtId="175" fontId="7" fillId="10" borderId="7" xfId="0" applyNumberFormat="1" applyFont="1" applyFill="1" applyBorder="1" applyAlignment="1">
      <alignment horizontal="center" vertical="center"/>
    </xf>
    <xf numFmtId="168" fontId="7" fillId="10" borderId="7" xfId="1" applyNumberFormat="1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9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E24D5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2"/>
  <sheetViews>
    <sheetView tabSelected="1" workbookViewId="0">
      <selection activeCell="U13" sqref="U13"/>
    </sheetView>
  </sheetViews>
  <sheetFormatPr baseColWidth="10" defaultRowHeight="15" x14ac:dyDescent="0.25"/>
  <cols>
    <col min="2" max="2" width="5.85546875" bestFit="1" customWidth="1"/>
    <col min="3" max="3" width="19.85546875" bestFit="1" customWidth="1"/>
    <col min="4" max="4" width="16" bestFit="1" customWidth="1"/>
    <col min="5" max="5" width="12.28515625" bestFit="1" customWidth="1"/>
    <col min="6" max="6" width="7.140625" bestFit="1" customWidth="1"/>
    <col min="7" max="7" width="17.85546875" bestFit="1" customWidth="1"/>
    <col min="8" max="9" width="15.85546875" bestFit="1" customWidth="1"/>
    <col min="10" max="11" width="11.140625" bestFit="1" customWidth="1"/>
    <col min="13" max="13" width="10.42578125" bestFit="1" customWidth="1"/>
    <col min="14" max="14" width="68.42578125" bestFit="1" customWidth="1"/>
    <col min="15" max="16" width="7" bestFit="1" customWidth="1"/>
    <col min="17" max="17" width="7.5703125" bestFit="1" customWidth="1"/>
    <col min="18" max="18" width="9" bestFit="1" customWidth="1"/>
    <col min="19" max="20" width="8" bestFit="1" customWidth="1"/>
    <col min="21" max="21" width="8.85546875" bestFit="1" customWidth="1"/>
  </cols>
  <sheetData>
    <row r="2" spans="2:21" ht="15.75" x14ac:dyDescent="0.25">
      <c r="B2" s="7" t="s">
        <v>7</v>
      </c>
      <c r="C2" s="7" t="s">
        <v>6</v>
      </c>
      <c r="D2" s="7" t="s">
        <v>8</v>
      </c>
      <c r="E2" s="7" t="s">
        <v>10</v>
      </c>
      <c r="F2" s="7" t="s">
        <v>9</v>
      </c>
      <c r="G2" s="7" t="s">
        <v>11</v>
      </c>
      <c r="H2" s="8" t="s">
        <v>12</v>
      </c>
      <c r="I2" s="8" t="s">
        <v>13</v>
      </c>
      <c r="J2" s="9" t="s">
        <v>14</v>
      </c>
      <c r="K2" s="9"/>
    </row>
    <row r="3" spans="2:21" ht="15.75" x14ac:dyDescent="0.25">
      <c r="B3" s="7"/>
      <c r="C3" s="7"/>
      <c r="D3" s="7"/>
      <c r="E3" s="7"/>
      <c r="F3" s="7"/>
      <c r="G3" s="7"/>
      <c r="H3" s="8" t="s">
        <v>15</v>
      </c>
      <c r="I3" s="8" t="s">
        <v>15</v>
      </c>
      <c r="J3" s="10" t="s">
        <v>12</v>
      </c>
      <c r="K3" s="10" t="s">
        <v>13</v>
      </c>
    </row>
    <row r="4" spans="2:21" ht="15.75" x14ac:dyDescent="0.25">
      <c r="B4" s="1">
        <v>415</v>
      </c>
      <c r="C4" s="1" t="s">
        <v>0</v>
      </c>
      <c r="D4" s="1" t="s">
        <v>5</v>
      </c>
      <c r="E4" s="1">
        <v>17858</v>
      </c>
      <c r="F4" s="1">
        <v>55</v>
      </c>
      <c r="G4" s="2">
        <v>802.87210000000005</v>
      </c>
      <c r="H4" s="3">
        <f>-5746.239+(142.9589*F4)+(0.00189346*E4)</f>
        <v>2150.3139086800002</v>
      </c>
      <c r="I4" s="4">
        <f>-1626.316+(44.51368*F4)+(0.002507484*E4)</f>
        <v>866.71504927199976</v>
      </c>
      <c r="J4" s="5">
        <f>(H4-G4)/G4</f>
        <v>1.67827703650432</v>
      </c>
      <c r="K4" s="6">
        <f>(I4-G4)/G4</f>
        <v>7.9518206289644025E-2</v>
      </c>
    </row>
    <row r="5" spans="2:21" ht="15.75" x14ac:dyDescent="0.25">
      <c r="B5" s="1">
        <v>463</v>
      </c>
      <c r="C5" s="1" t="s">
        <v>1</v>
      </c>
      <c r="D5" s="1" t="s">
        <v>2</v>
      </c>
      <c r="E5" s="1">
        <v>4885</v>
      </c>
      <c r="F5" s="1">
        <v>55</v>
      </c>
      <c r="G5" s="2">
        <v>421.83960000000002</v>
      </c>
      <c r="H5" s="3">
        <f>-5746.239+(142.9589*F5)+(0.00189346*E5)</f>
        <v>2125.7500521000002</v>
      </c>
      <c r="I5" s="4">
        <f>-1626.316+(44.51368*F5)+(0.002507484*E5)</f>
        <v>834.18545933999985</v>
      </c>
      <c r="J5" s="5">
        <f t="shared" ref="J5:J6" si="0">(H5-G5)/G5</f>
        <v>4.039237786352917</v>
      </c>
      <c r="K5" s="6">
        <f t="shared" ref="K5:K6" si="1">(I5-G5)/G5</f>
        <v>0.9774944299681676</v>
      </c>
    </row>
    <row r="6" spans="2:21" ht="15.75" x14ac:dyDescent="0.25">
      <c r="B6" s="1">
        <v>179</v>
      </c>
      <c r="C6" s="1" t="s">
        <v>3</v>
      </c>
      <c r="D6" s="1" t="s">
        <v>4</v>
      </c>
      <c r="E6" s="1">
        <v>24232</v>
      </c>
      <c r="F6" s="1">
        <v>45</v>
      </c>
      <c r="G6" s="2">
        <v>442.916</v>
      </c>
      <c r="H6" s="3">
        <f>-5746.239+(142.9589*F6)+(0.00189346*E6)</f>
        <v>732.79382272000021</v>
      </c>
      <c r="I6" s="4">
        <f t="shared" ref="I6" si="2">-1626.316+(44.51368*F6)+(0.002507484*E6)</f>
        <v>437.56095228800007</v>
      </c>
      <c r="J6" s="5">
        <f t="shared" si="0"/>
        <v>0.654475843545955</v>
      </c>
      <c r="K6" s="6">
        <f t="shared" si="1"/>
        <v>-1.2090436362650999E-2</v>
      </c>
    </row>
    <row r="10" spans="2:21" ht="15" customHeight="1" x14ac:dyDescent="0.25">
      <c r="M10" s="12" t="s">
        <v>28</v>
      </c>
      <c r="N10" s="13" t="s">
        <v>29</v>
      </c>
      <c r="O10" s="14" t="s">
        <v>30</v>
      </c>
      <c r="P10" s="15"/>
      <c r="Q10" s="15"/>
      <c r="R10" s="16"/>
      <c r="S10" s="17" t="s">
        <v>31</v>
      </c>
      <c r="T10" s="18"/>
      <c r="U10" s="18"/>
    </row>
    <row r="11" spans="2:21" x14ac:dyDescent="0.25">
      <c r="M11" s="19"/>
      <c r="N11" s="19"/>
      <c r="O11" s="20">
        <v>2022</v>
      </c>
      <c r="P11" s="20">
        <v>2023</v>
      </c>
      <c r="Q11" s="20" t="s">
        <v>22</v>
      </c>
      <c r="R11" s="20" t="s">
        <v>23</v>
      </c>
      <c r="S11" s="20">
        <v>2022</v>
      </c>
      <c r="T11" s="20">
        <v>2023</v>
      </c>
      <c r="U11" s="21" t="s">
        <v>27</v>
      </c>
    </row>
    <row r="12" spans="2:21" ht="15.75" x14ac:dyDescent="0.25">
      <c r="M12" s="37" t="s">
        <v>25</v>
      </c>
      <c r="N12" s="40" t="s">
        <v>16</v>
      </c>
      <c r="O12" s="41">
        <v>602</v>
      </c>
      <c r="P12" s="41">
        <v>666</v>
      </c>
      <c r="Q12" s="41">
        <f>P12-O12</f>
        <v>64</v>
      </c>
      <c r="R12" s="42">
        <f t="shared" ref="R12:R22" si="3">+Q12/O12</f>
        <v>0.10631229235880399</v>
      </c>
      <c r="S12" s="42">
        <f>O12/$O$22</f>
        <v>0.14471153846153847</v>
      </c>
      <c r="T12" s="42">
        <f>P12/$P$22</f>
        <v>0.16036600048157959</v>
      </c>
      <c r="U12" s="43">
        <f>+T12-S12</f>
        <v>1.5654462020041116E-2</v>
      </c>
    </row>
    <row r="13" spans="2:21" ht="15.75" x14ac:dyDescent="0.25">
      <c r="M13" s="38"/>
      <c r="N13" s="40" t="s">
        <v>17</v>
      </c>
      <c r="O13" s="41">
        <v>99</v>
      </c>
      <c r="P13" s="41">
        <v>89</v>
      </c>
      <c r="Q13" s="41">
        <f>P13-O13</f>
        <v>-10</v>
      </c>
      <c r="R13" s="42">
        <f t="shared" si="3"/>
        <v>-0.10101010101010101</v>
      </c>
      <c r="S13" s="42">
        <f t="shared" ref="S13:S15" si="4">O13/$O$22</f>
        <v>2.3798076923076922E-2</v>
      </c>
      <c r="T13" s="42">
        <f t="shared" ref="T13:T21" si="5">P13/$P$22</f>
        <v>2.143029135564652E-2</v>
      </c>
      <c r="U13" s="43">
        <f t="shared" ref="U13:U22" si="6">+T13-S13</f>
        <v>-2.367785567430402E-3</v>
      </c>
    </row>
    <row r="14" spans="2:21" ht="15" customHeight="1" x14ac:dyDescent="0.25">
      <c r="M14" s="38"/>
      <c r="N14" s="40" t="s">
        <v>18</v>
      </c>
      <c r="O14" s="41">
        <v>0</v>
      </c>
      <c r="P14" s="41">
        <v>1</v>
      </c>
      <c r="Q14" s="41">
        <f t="shared" ref="Q14:Q22" si="7">+P14-O14</f>
        <v>1</v>
      </c>
      <c r="R14" s="42">
        <v>1</v>
      </c>
      <c r="S14" s="42">
        <f t="shared" si="4"/>
        <v>0</v>
      </c>
      <c r="T14" s="42">
        <f t="shared" si="5"/>
        <v>2.4078979051288225E-4</v>
      </c>
      <c r="U14" s="43">
        <f t="shared" si="6"/>
        <v>2.4078979051288225E-4</v>
      </c>
    </row>
    <row r="15" spans="2:21" ht="15.75" x14ac:dyDescent="0.25">
      <c r="M15" s="38"/>
      <c r="N15" s="40" t="s">
        <v>19</v>
      </c>
      <c r="O15" s="41">
        <v>43</v>
      </c>
      <c r="P15" s="41">
        <v>47</v>
      </c>
      <c r="Q15" s="41">
        <f t="shared" si="7"/>
        <v>4</v>
      </c>
      <c r="R15" s="42">
        <f t="shared" si="3"/>
        <v>9.3023255813953487E-2</v>
      </c>
      <c r="S15" s="42">
        <f t="shared" si="4"/>
        <v>1.0336538461538461E-2</v>
      </c>
      <c r="T15" s="42">
        <f t="shared" si="5"/>
        <v>1.1317120154105466E-2</v>
      </c>
      <c r="U15" s="43">
        <f t="shared" si="6"/>
        <v>9.8058169256700495E-4</v>
      </c>
    </row>
    <row r="16" spans="2:21" ht="15.75" x14ac:dyDescent="0.25">
      <c r="M16" s="39"/>
      <c r="N16" s="26" t="s">
        <v>20</v>
      </c>
      <c r="O16" s="27">
        <f>+O14+O15+O13+O12</f>
        <v>744</v>
      </c>
      <c r="P16" s="27">
        <f>+P14+P15+P13+P12</f>
        <v>803</v>
      </c>
      <c r="Q16" s="27">
        <f t="shared" si="7"/>
        <v>59</v>
      </c>
      <c r="R16" s="28">
        <f t="shared" si="3"/>
        <v>7.9301075268817203E-2</v>
      </c>
      <c r="S16" s="28">
        <f>O16/O22</f>
        <v>0.17884615384615385</v>
      </c>
      <c r="T16" s="28">
        <f t="shared" si="5"/>
        <v>0.19335420178184445</v>
      </c>
      <c r="U16" s="29">
        <f>+T16-S16</f>
        <v>1.4508047935690604E-2</v>
      </c>
    </row>
    <row r="17" spans="13:21" ht="15.75" x14ac:dyDescent="0.25">
      <c r="M17" s="11" t="s">
        <v>26</v>
      </c>
      <c r="N17" s="22" t="s">
        <v>16</v>
      </c>
      <c r="O17" s="23">
        <v>0</v>
      </c>
      <c r="P17" s="23">
        <v>0</v>
      </c>
      <c r="Q17" s="23">
        <f t="shared" si="7"/>
        <v>0</v>
      </c>
      <c r="R17" s="24">
        <v>0</v>
      </c>
      <c r="S17" s="24">
        <f t="shared" ref="S17:S21" si="8">O17/$O$22</f>
        <v>0</v>
      </c>
      <c r="T17" s="24">
        <f t="shared" si="5"/>
        <v>0</v>
      </c>
      <c r="U17" s="25">
        <f>+T17-S17</f>
        <v>0</v>
      </c>
    </row>
    <row r="18" spans="13:21" ht="15.75" x14ac:dyDescent="0.25">
      <c r="M18" s="30"/>
      <c r="N18" s="22" t="s">
        <v>17</v>
      </c>
      <c r="O18" s="23">
        <v>0</v>
      </c>
      <c r="P18" s="23">
        <v>0</v>
      </c>
      <c r="Q18" s="23">
        <f t="shared" si="7"/>
        <v>0</v>
      </c>
      <c r="R18" s="24">
        <v>0</v>
      </c>
      <c r="S18" s="24">
        <f t="shared" si="8"/>
        <v>0</v>
      </c>
      <c r="T18" s="24">
        <f t="shared" si="5"/>
        <v>0</v>
      </c>
      <c r="U18" s="25">
        <f>+T18-S18</f>
        <v>0</v>
      </c>
    </row>
    <row r="19" spans="13:21" ht="15.75" x14ac:dyDescent="0.25">
      <c r="M19" s="30"/>
      <c r="N19" s="22" t="s">
        <v>18</v>
      </c>
      <c r="O19" s="23">
        <v>3416</v>
      </c>
      <c r="P19" s="23">
        <v>3350</v>
      </c>
      <c r="Q19" s="23">
        <f t="shared" si="7"/>
        <v>-66</v>
      </c>
      <c r="R19" s="24">
        <f t="shared" si="3"/>
        <v>-1.9320843091334895E-2</v>
      </c>
      <c r="S19" s="24">
        <f t="shared" si="8"/>
        <v>0.82115384615384612</v>
      </c>
      <c r="T19" s="24">
        <f t="shared" si="5"/>
        <v>0.80664579821815552</v>
      </c>
      <c r="U19" s="25">
        <f>+T19-S19</f>
        <v>-1.4508047935690604E-2</v>
      </c>
    </row>
    <row r="20" spans="13:21" ht="15.75" x14ac:dyDescent="0.25">
      <c r="M20" s="30"/>
      <c r="N20" s="22" t="s">
        <v>19</v>
      </c>
      <c r="O20" s="23">
        <v>0</v>
      </c>
      <c r="P20" s="23">
        <v>0</v>
      </c>
      <c r="Q20" s="23">
        <f t="shared" si="7"/>
        <v>0</v>
      </c>
      <c r="R20" s="24">
        <v>0</v>
      </c>
      <c r="S20" s="24">
        <f t="shared" si="8"/>
        <v>0</v>
      </c>
      <c r="T20" s="24">
        <f t="shared" si="5"/>
        <v>0</v>
      </c>
      <c r="U20" s="25">
        <f>+T20-S20</f>
        <v>0</v>
      </c>
    </row>
    <row r="21" spans="13:21" ht="15.75" x14ac:dyDescent="0.25">
      <c r="M21" s="30"/>
      <c r="N21" s="26" t="s">
        <v>21</v>
      </c>
      <c r="O21" s="27">
        <f>O20+O19+O18++O17</f>
        <v>3416</v>
      </c>
      <c r="P21" s="27">
        <f>P20+P19+P18++P17</f>
        <v>3350</v>
      </c>
      <c r="Q21" s="27">
        <f t="shared" si="7"/>
        <v>-66</v>
      </c>
      <c r="R21" s="28">
        <f t="shared" si="3"/>
        <v>-1.9320843091334895E-2</v>
      </c>
      <c r="S21" s="28">
        <f t="shared" si="8"/>
        <v>0.82115384615384612</v>
      </c>
      <c r="T21" s="28">
        <f t="shared" si="5"/>
        <v>0.80664579821815552</v>
      </c>
      <c r="U21" s="29">
        <f>+T21-S21</f>
        <v>-1.4508047935690604E-2</v>
      </c>
    </row>
    <row r="22" spans="13:21" ht="15.75" x14ac:dyDescent="0.25">
      <c r="M22" s="31" t="s">
        <v>24</v>
      </c>
      <c r="N22" s="32"/>
      <c r="O22" s="33">
        <f>+O16+O21</f>
        <v>4160</v>
      </c>
      <c r="P22" s="33">
        <f>+P16+P21</f>
        <v>4153</v>
      </c>
      <c r="Q22" s="33">
        <f t="shared" si="7"/>
        <v>-7</v>
      </c>
      <c r="R22" s="34">
        <f t="shared" si="3"/>
        <v>-1.6826923076923078E-3</v>
      </c>
      <c r="S22" s="35">
        <f>+O22/O22</f>
        <v>1</v>
      </c>
      <c r="T22" s="35">
        <f>+P22/P22</f>
        <v>1</v>
      </c>
      <c r="U22" s="36">
        <f t="shared" si="6"/>
        <v>0</v>
      </c>
    </row>
  </sheetData>
  <mergeCells count="14">
    <mergeCell ref="M17:M21"/>
    <mergeCell ref="M22:N22"/>
    <mergeCell ref="M12:M16"/>
    <mergeCell ref="M10:M11"/>
    <mergeCell ref="N10:N11"/>
    <mergeCell ref="O10:R10"/>
    <mergeCell ref="S10:U10"/>
    <mergeCell ref="J2:K2"/>
    <mergeCell ref="B2:B3"/>
    <mergeCell ref="C2:C3"/>
    <mergeCell ref="D2:D3"/>
    <mergeCell ref="E2:E3"/>
    <mergeCell ref="F2:F3"/>
    <mergeCell ref="G2:G3"/>
  </mergeCells>
  <conditionalFormatting sqref="R22">
    <cfRule type="cellIs" dxfId="8" priority="6" operator="lessThan">
      <formula>0</formula>
    </cfRule>
  </conditionalFormatting>
  <conditionalFormatting sqref="R14:R16 R21">
    <cfRule type="cellIs" dxfId="7" priority="7" operator="lessThan">
      <formula>0</formula>
    </cfRule>
  </conditionalFormatting>
  <conditionalFormatting sqref="R12:R15">
    <cfRule type="cellIs" dxfId="4" priority="5" operator="lessThan">
      <formula>0</formula>
    </cfRule>
  </conditionalFormatting>
  <conditionalFormatting sqref="U17:U20">
    <cfRule type="cellIs" dxfId="2" priority="3" operator="lessThan">
      <formula>0</formula>
    </cfRule>
  </conditionalFormatting>
  <conditionalFormatting sqref="U12:U15">
    <cfRule type="cellIs" dxfId="1" priority="2" operator="lessThan">
      <formula>0</formula>
    </cfRule>
  </conditionalFormatting>
  <conditionalFormatting sqref="R17:R2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Johader Guillermo Cuellar Medina</dc:creator>
  <cp:lastModifiedBy>Johader Guillermo Cuellar Medina</cp:lastModifiedBy>
  <dcterms:created xsi:type="dcterms:W3CDTF">2024-04-11T19:19:03Z</dcterms:created>
  <dcterms:modified xsi:type="dcterms:W3CDTF">2024-04-11T21:44:22Z</dcterms:modified>
</cp:coreProperties>
</file>