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
    </mc:Choice>
  </mc:AlternateContent>
  <xr:revisionPtr revIDLastSave="0" documentId="8_{223E3617-7F4A-6E47-85F6-85742816820C}" xr6:coauthVersionLast="45" xr6:coauthVersionMax="45" xr10:uidLastSave="{00000000-0000-0000-0000-000000000000}"/>
  <bookViews>
    <workbookView xWindow="38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ChartFormats!$O$6:$O$276</definedName>
    <definedName name="ChartLines.G">ChartFormats!$N$6:$N$276</definedName>
    <definedName name="ChartLines.Hex6">ChartFormats!$H$6:$H$276</definedName>
    <definedName name="ChartLines.ID">ChartFormats!$G$6:$G$276</definedName>
    <definedName name="ChartLines.InstanceNum">ChartFormats!$K$6:$K$276</definedName>
    <definedName name="ChartLines.NumInstances">ChartFormats!$J$6:$J$276</definedName>
    <definedName name="ChartLines.R">ChartFormats!$M$6:$M$276</definedName>
    <definedName name="ChartLines.RowNum">ChartFormats!$P$6:$P$276</definedName>
    <definedName name="ChartLines.ThicknessText">ChartFormats!$L$6:$L$276</definedName>
    <definedName name="ChartMarkers.Directory">ChartFormats!$C$2</definedName>
    <definedName name="ChartMarkers.Suffix">ChartFormats!$C$3</definedName>
    <definedName name="SeriesFormatAlias.ID">ChartFormats!$C$6:$C$371</definedName>
    <definedName name="SeriesFormatAlias.SeriesName">ChartFormats!$B$6:$B$371</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 l="1"/>
  <c r="C2" i="2" l="1"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76" i="2" a="1"/>
  <c r="P276" i="2" s="1"/>
  <c r="K276" i="2" s="1"/>
  <c r="O276" i="2"/>
  <c r="N276" i="2"/>
  <c r="M276" i="2"/>
  <c r="J276" i="2"/>
  <c r="L276" i="2" s="1" a="1"/>
  <c r="L276" i="2" s="1"/>
  <c r="P275" i="2" a="1"/>
  <c r="P275" i="2" s="1"/>
  <c r="O275" i="2"/>
  <c r="N275" i="2"/>
  <c r="M275" i="2"/>
  <c r="J275" i="2"/>
  <c r="P274" i="2" a="1"/>
  <c r="P274" i="2" s="1"/>
  <c r="J274" i="2"/>
  <c r="H274" i="2"/>
  <c r="M274" i="2" s="1"/>
  <c r="P273" i="2" a="1"/>
  <c r="P273" i="2" s="1"/>
  <c r="K273" i="2" s="1"/>
  <c r="O273" i="2"/>
  <c r="N273" i="2"/>
  <c r="M273" i="2"/>
  <c r="J273" i="2"/>
  <c r="P272" i="2" a="1"/>
  <c r="P272" i="2" s="1"/>
  <c r="J272" i="2"/>
  <c r="H272" i="2"/>
  <c r="M272" i="2" s="1"/>
  <c r="P271" i="2" a="1"/>
  <c r="P271" i="2" s="1"/>
  <c r="J271" i="2"/>
  <c r="H271" i="2"/>
  <c r="O271" i="2" s="1"/>
  <c r="P270" i="2" a="1"/>
  <c r="P270" i="2" s="1"/>
  <c r="O270" i="2"/>
  <c r="N270" i="2"/>
  <c r="M270" i="2"/>
  <c r="K270" i="2"/>
  <c r="J270" i="2"/>
  <c r="P269" i="2" a="1"/>
  <c r="P269" i="2" s="1"/>
  <c r="O269" i="2"/>
  <c r="N269" i="2"/>
  <c r="M269" i="2"/>
  <c r="K269" i="2"/>
  <c r="J269" i="2"/>
  <c r="P268" i="2" a="1"/>
  <c r="P268" i="2" s="1"/>
  <c r="K268" i="2" s="1"/>
  <c r="O268" i="2"/>
  <c r="N268" i="2"/>
  <c r="M268" i="2"/>
  <c r="J268" i="2"/>
  <c r="L268" i="2" s="1" a="1"/>
  <c r="L268" i="2" s="1"/>
  <c r="P267" i="2" a="1"/>
  <c r="P267" i="2" s="1"/>
  <c r="O267" i="2"/>
  <c r="N267" i="2"/>
  <c r="M267" i="2"/>
  <c r="J267" i="2"/>
  <c r="P266" i="2" a="1"/>
  <c r="P266" i="2" s="1"/>
  <c r="K266" i="2" s="1"/>
  <c r="J266" i="2"/>
  <c r="H266" i="2"/>
  <c r="O266" i="2" s="1"/>
  <c r="P265" i="2" a="1"/>
  <c r="P265" i="2" s="1"/>
  <c r="O265" i="2"/>
  <c r="N265" i="2"/>
  <c r="M265" i="2"/>
  <c r="J265" i="2"/>
  <c r="P264" i="2" a="1"/>
  <c r="P264" i="2" s="1"/>
  <c r="K264" i="2" s="1"/>
  <c r="J264" i="2"/>
  <c r="H264" i="2"/>
  <c r="O264" i="2" s="1"/>
  <c r="P263" i="2" a="1"/>
  <c r="P263" i="2" s="1"/>
  <c r="O263" i="2"/>
  <c r="N263" i="2"/>
  <c r="M263" i="2"/>
  <c r="J263" i="2"/>
  <c r="P262" i="2" a="1"/>
  <c r="P262" i="2" s="1"/>
  <c r="O262" i="2"/>
  <c r="N262" i="2"/>
  <c r="M262" i="2"/>
  <c r="J262" i="2"/>
  <c r="P261" i="2" a="1"/>
  <c r="P261" i="2" s="1"/>
  <c r="O261" i="2"/>
  <c r="N261" i="2"/>
  <c r="M261" i="2"/>
  <c r="J261" i="2"/>
  <c r="P260" i="2" a="1"/>
  <c r="P260" i="2" s="1"/>
  <c r="O260" i="2"/>
  <c r="N260" i="2"/>
  <c r="M260" i="2"/>
  <c r="J260" i="2"/>
  <c r="P259" i="2" a="1"/>
  <c r="P259" i="2" s="1"/>
  <c r="O259" i="2"/>
  <c r="N259" i="2"/>
  <c r="M259" i="2"/>
  <c r="J259" i="2"/>
  <c r="P258" i="2" a="1"/>
  <c r="P258" i="2" s="1"/>
  <c r="J258" i="2"/>
  <c r="H258" i="2"/>
  <c r="O258" i="2" s="1"/>
  <c r="P257" i="2" a="1"/>
  <c r="P257" i="2" s="1"/>
  <c r="O257" i="2"/>
  <c r="N257" i="2"/>
  <c r="M257" i="2"/>
  <c r="J257" i="2"/>
  <c r="P256" i="2" a="1"/>
  <c r="P256" i="2" s="1"/>
  <c r="O256" i="2"/>
  <c r="N256" i="2"/>
  <c r="M256" i="2"/>
  <c r="J256" i="2"/>
  <c r="P255" i="2" a="1"/>
  <c r="P255" i="2" s="1"/>
  <c r="J255" i="2"/>
  <c r="H255" i="2"/>
  <c r="O255" i="2" s="1"/>
  <c r="P254" i="2" a="1"/>
  <c r="P254" i="2" s="1"/>
  <c r="J254" i="2"/>
  <c r="H254" i="2"/>
  <c r="M254" i="2" s="1"/>
  <c r="P253" i="2" a="1"/>
  <c r="P253" i="2" s="1"/>
  <c r="O253" i="2"/>
  <c r="N253" i="2"/>
  <c r="M253" i="2"/>
  <c r="J253" i="2"/>
  <c r="P252" i="2" a="1"/>
  <c r="P252" i="2" s="1"/>
  <c r="J252" i="2"/>
  <c r="H252" i="2"/>
  <c r="O252" i="2" s="1"/>
  <c r="P251" i="2" a="1"/>
  <c r="P251" i="2" s="1"/>
  <c r="O251" i="2"/>
  <c r="N251" i="2"/>
  <c r="M251" i="2"/>
  <c r="J251" i="2"/>
  <c r="P250" i="2" a="1"/>
  <c r="P250" i="2" s="1"/>
  <c r="O250" i="2"/>
  <c r="N250" i="2"/>
  <c r="M250" i="2"/>
  <c r="J250" i="2"/>
  <c r="P249" i="2" a="1"/>
  <c r="P249" i="2" s="1"/>
  <c r="O249" i="2"/>
  <c r="N249" i="2"/>
  <c r="M249" i="2"/>
  <c r="K249" i="2"/>
  <c r="J249" i="2"/>
  <c r="P248" i="2" a="1"/>
  <c r="P248" i="2" s="1"/>
  <c r="K248" i="2" s="1"/>
  <c r="O248" i="2"/>
  <c r="N248" i="2"/>
  <c r="M248" i="2"/>
  <c r="J248" i="2"/>
  <c r="P247" i="2" a="1"/>
  <c r="P247" i="2" s="1"/>
  <c r="O247" i="2"/>
  <c r="N247" i="2"/>
  <c r="M247" i="2"/>
  <c r="K247" i="2"/>
  <c r="J247" i="2"/>
  <c r="P246" i="2" a="1"/>
  <c r="P246" i="2" s="1"/>
  <c r="K246" i="2" s="1"/>
  <c r="O246" i="2"/>
  <c r="N246" i="2"/>
  <c r="M246" i="2"/>
  <c r="J246" i="2"/>
  <c r="P245" i="2" a="1"/>
  <c r="P245" i="2" s="1"/>
  <c r="J245" i="2"/>
  <c r="H245" i="2"/>
  <c r="O245" i="2" s="1"/>
  <c r="P244" i="2" a="1"/>
  <c r="P244" i="2" s="1"/>
  <c r="J244" i="2"/>
  <c r="H244" i="2"/>
  <c r="N244" i="2" s="1"/>
  <c r="P243" i="2" a="1"/>
  <c r="P243" i="2" s="1"/>
  <c r="O243" i="2"/>
  <c r="N243" i="2"/>
  <c r="M243" i="2"/>
  <c r="J243" i="2"/>
  <c r="P242" i="2" a="1"/>
  <c r="P242" i="2" s="1"/>
  <c r="J242" i="2"/>
  <c r="H242" i="2"/>
  <c r="O242" i="2" s="1"/>
  <c r="P241" i="2" a="1"/>
  <c r="P241" i="2" s="1"/>
  <c r="J241" i="2"/>
  <c r="H241" i="2"/>
  <c r="P240" i="2" a="1"/>
  <c r="P240" i="2" s="1"/>
  <c r="O240" i="2"/>
  <c r="N240" i="2"/>
  <c r="M240" i="2"/>
  <c r="J240"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H215" i="2"/>
  <c r="M215" i="2" s="1"/>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K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O190" i="2"/>
  <c r="J190" i="2"/>
  <c r="H190" i="2"/>
  <c r="N190" i="2" s="1"/>
  <c r="P189" i="2" a="1"/>
  <c r="P189" i="2" s="1"/>
  <c r="M189" i="2"/>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K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N178" i="2"/>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N163" i="2"/>
  <c r="J163" i="2"/>
  <c r="H163" i="2"/>
  <c r="O163" i="2" s="1"/>
  <c r="P162" i="2" a="1"/>
  <c r="P162" i="2" s="1"/>
  <c r="J162" i="2"/>
  <c r="H162" i="2"/>
  <c r="P161" i="2" a="1"/>
  <c r="P161" i="2" s="1"/>
  <c r="K161" i="2" s="1"/>
  <c r="O161" i="2"/>
  <c r="N161" i="2"/>
  <c r="M161" i="2"/>
  <c r="J161" i="2"/>
  <c r="P160" i="2" a="1"/>
  <c r="P160" i="2" s="1"/>
  <c r="M160" i="2"/>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N130" i="2"/>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O115" i="2"/>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H106" i="2"/>
  <c r="O106" i="2" s="1"/>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M76" i="2"/>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N66" i="2"/>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H60" i="2"/>
  <c r="O60" i="2" s="1"/>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M29" i="2"/>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N22" i="2"/>
  <c r="M22" i="2"/>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N254" i="2" l="1"/>
  <c r="N274" i="2"/>
  <c r="N219" i="2"/>
  <c r="M252" i="2"/>
  <c r="K49" i="2"/>
  <c r="K176" i="2"/>
  <c r="K233" i="2"/>
  <c r="M66" i="2"/>
  <c r="N73" i="2"/>
  <c r="M106" i="2"/>
  <c r="M169" i="2"/>
  <c r="M178" i="2"/>
  <c r="N180" i="2"/>
  <c r="M205" i="2"/>
  <c r="N205" i="2"/>
  <c r="O205" i="2"/>
  <c r="N242" i="2"/>
  <c r="N245" i="2"/>
  <c r="M207" i="2"/>
  <c r="N207" i="2"/>
  <c r="O207" i="2"/>
  <c r="K267" i="2"/>
  <c r="O274" i="2"/>
  <c r="N29" i="2"/>
  <c r="M266" i="2"/>
  <c r="N6" i="2"/>
  <c r="N17" i="2"/>
  <c r="O31" i="2"/>
  <c r="M73" i="2"/>
  <c r="N155" i="2"/>
  <c r="O229" i="2"/>
  <c r="M242" i="2"/>
  <c r="N266" i="2"/>
  <c r="L275" i="2" a="1"/>
  <c r="L275" i="2" s="1"/>
  <c r="K275" i="2"/>
  <c r="K271" i="2"/>
  <c r="K22" i="2"/>
  <c r="K27" i="2"/>
  <c r="K112" i="2"/>
  <c r="L112" i="2" s="1" a="1"/>
  <c r="L112" i="2" s="1"/>
  <c r="K131" i="2"/>
  <c r="K250" i="2"/>
  <c r="AA6" i="2" a="1"/>
  <c r="AA6" i="2" s="1"/>
  <c r="AB6" i="2" s="1" a="1"/>
  <c r="AB6" i="2" s="1"/>
  <c r="K134" i="2"/>
  <c r="L134" i="2" s="1" a="1"/>
  <c r="L134" i="2" s="1"/>
  <c r="K64" i="2"/>
  <c r="K61" i="2"/>
  <c r="K263" i="2"/>
  <c r="L269" i="2" a="1"/>
  <c r="L269" i="2" s="1"/>
  <c r="O6" i="2"/>
  <c r="N76" i="2"/>
  <c r="N106" i="2"/>
  <c r="O130" i="2"/>
  <c r="N160" i="2"/>
  <c r="N169" i="2"/>
  <c r="K172" i="2"/>
  <c r="O180" i="2"/>
  <c r="N189" i="2"/>
  <c r="O219" i="2"/>
  <c r="O254" i="2"/>
  <c r="M10" i="2"/>
  <c r="M20" i="2"/>
  <c r="M60" i="2"/>
  <c r="M158" i="2"/>
  <c r="M194" i="2"/>
  <c r="M233" i="2"/>
  <c r="M235" i="2"/>
  <c r="N252" i="2"/>
  <c r="N10" i="2"/>
  <c r="M17" i="2"/>
  <c r="N20" i="2"/>
  <c r="N60" i="2"/>
  <c r="K100" i="2"/>
  <c r="N115" i="2"/>
  <c r="M155" i="2"/>
  <c r="N158" i="2"/>
  <c r="M163" i="2"/>
  <c r="N194" i="2"/>
  <c r="O199" i="2"/>
  <c r="M211" i="2"/>
  <c r="N211" i="2"/>
  <c r="O211" i="2"/>
  <c r="N233" i="2"/>
  <c r="N235" i="2"/>
  <c r="O244" i="2"/>
  <c r="M245" i="2"/>
  <c r="M264" i="2"/>
  <c r="N272" i="2"/>
  <c r="K29" i="2"/>
  <c r="L29" i="2" s="1" a="1"/>
  <c r="L29" i="2" s="1"/>
  <c r="K67" i="2"/>
  <c r="K71" i="2"/>
  <c r="K77" i="2"/>
  <c r="L248" i="2" a="1"/>
  <c r="L248" i="2" s="1"/>
  <c r="K110" i="2"/>
  <c r="K116" i="2"/>
  <c r="K235" i="2"/>
  <c r="K138" i="2"/>
  <c r="K213" i="2"/>
  <c r="K224" i="2"/>
  <c r="K58" i="2"/>
  <c r="L79" i="2" a="1"/>
  <c r="L79" i="2" s="1"/>
  <c r="K120" i="2"/>
  <c r="K124" i="2"/>
  <c r="K142" i="2"/>
  <c r="K181" i="2"/>
  <c r="L181" i="2" s="1" a="1"/>
  <c r="L181" i="2" s="1"/>
  <c r="K216" i="2"/>
  <c r="K219" i="2"/>
  <c r="K225" i="2"/>
  <c r="K41" i="2"/>
  <c r="L41" i="2" s="1" a="1"/>
  <c r="L41" i="2" s="1"/>
  <c r="K117" i="2"/>
  <c r="K121" i="2"/>
  <c r="K158" i="2"/>
  <c r="K217" i="2"/>
  <c r="K240" i="2"/>
  <c r="K68" i="2"/>
  <c r="K72" i="2"/>
  <c r="K99" i="2"/>
  <c r="K140" i="2"/>
  <c r="K152" i="2"/>
  <c r="K156" i="2"/>
  <c r="K189" i="2"/>
  <c r="L189" i="2" s="1" a="1"/>
  <c r="L189" i="2" s="1"/>
  <c r="K192" i="2"/>
  <c r="K228" i="2"/>
  <c r="K229" i="2"/>
  <c r="L229" i="2" s="1" a="1"/>
  <c r="L229" i="2" s="1"/>
  <c r="K243" i="2"/>
  <c r="L243" i="2" s="1" a="1"/>
  <c r="L243" i="2" s="1"/>
  <c r="L247" i="2" a="1"/>
  <c r="L247" i="2" s="1"/>
  <c r="L249" i="2" a="1"/>
  <c r="L249" i="2" s="1"/>
  <c r="L8" i="2" a="1"/>
  <c r="L8" i="2" s="1"/>
  <c r="K73" i="2"/>
  <c r="L73" i="2" s="1" a="1"/>
  <c r="L73" i="2" s="1"/>
  <c r="K147" i="2"/>
  <c r="L147" i="2" s="1" a="1"/>
  <c r="L147" i="2" s="1"/>
  <c r="K175" i="2"/>
  <c r="K54" i="2"/>
  <c r="L54" i="2" s="1" a="1"/>
  <c r="L54" i="2" s="1"/>
  <c r="K63" i="2"/>
  <c r="K86" i="2"/>
  <c r="K136" i="2"/>
  <c r="K149" i="2"/>
  <c r="K153" i="2"/>
  <c r="K173" i="2"/>
  <c r="K183" i="2"/>
  <c r="L183" i="2" s="1" a="1"/>
  <c r="L183" i="2" s="1"/>
  <c r="K258" i="2"/>
  <c r="L258" i="2" s="1" a="1"/>
  <c r="L258" i="2" s="1"/>
  <c r="K93" i="2"/>
  <c r="K125" i="2"/>
  <c r="K128" i="2"/>
  <c r="K194" i="2"/>
  <c r="L194" i="2" s="1" a="1"/>
  <c r="L194" i="2" s="1"/>
  <c r="K214" i="2"/>
  <c r="K221" i="2"/>
  <c r="K262" i="2"/>
  <c r="L262" i="2" s="1" a="1"/>
  <c r="L262" i="2" s="1"/>
  <c r="K180" i="2"/>
  <c r="L180" i="2" s="1" a="1"/>
  <c r="L180" i="2" s="1"/>
  <c r="K260" i="2"/>
  <c r="L260" i="2" s="1" a="1"/>
  <c r="L260" i="2" s="1"/>
  <c r="L84" i="2" a="1"/>
  <c r="L84" i="2" s="1"/>
  <c r="L136" i="2" a="1"/>
  <c r="L136" i="2" s="1"/>
  <c r="L140" i="2" a="1"/>
  <c r="L140" i="2" s="1"/>
  <c r="L144" i="2" a="1"/>
  <c r="L144" i="2" s="1"/>
  <c r="L239" i="2" a="1"/>
  <c r="L239" i="2" s="1"/>
  <c r="L63" i="2" a="1"/>
  <c r="L63" i="2" s="1"/>
  <c r="L94" i="2" a="1"/>
  <c r="L94" i="2" s="1"/>
  <c r="L271" i="2" a="1"/>
  <c r="L271" i="2" s="1"/>
  <c r="L6" i="2" a="1"/>
  <c r="L6" i="2" s="1"/>
  <c r="L98" i="2" a="1"/>
  <c r="L98" i="2" s="1"/>
  <c r="L172" i="2" a="1"/>
  <c r="L172" i="2" s="1"/>
  <c r="L240" i="2" a="1"/>
  <c r="L240" i="2" s="1"/>
  <c r="L22" i="2" a="1"/>
  <c r="L22" i="2" s="1"/>
  <c r="L7" i="2" a="1"/>
  <c r="L7" i="2" s="1"/>
  <c r="L9" i="2" a="1"/>
  <c r="L9" i="2" s="1"/>
  <c r="L97" i="2" a="1"/>
  <c r="L97" i="2" s="1"/>
  <c r="L127" i="2" a="1"/>
  <c r="L127" i="2" s="1"/>
  <c r="L175" i="2" a="1"/>
  <c r="L175" i="2" s="1"/>
  <c r="K101" i="2"/>
  <c r="L101" i="2" s="1" a="1"/>
  <c r="L101" i="2" s="1"/>
  <c r="K102" i="2"/>
  <c r="L102" i="2" s="1" a="1"/>
  <c r="L102" i="2" s="1"/>
  <c r="K129" i="2"/>
  <c r="K212" i="2"/>
  <c r="L212" i="2" s="1" a="1"/>
  <c r="L212" i="2" s="1"/>
  <c r="K81" i="2"/>
  <c r="L81" i="2" s="1" a="1"/>
  <c r="L81" i="2" s="1"/>
  <c r="K80" i="2"/>
  <c r="L80" i="2" s="1" a="1"/>
  <c r="L80" i="2" s="1"/>
  <c r="L10" i="2" a="1"/>
  <c r="L10" i="2" s="1"/>
  <c r="K34" i="2"/>
  <c r="L34" i="2" s="1" a="1"/>
  <c r="L34" i="2" s="1"/>
  <c r="K38" i="2"/>
  <c r="L38" i="2" s="1" a="1"/>
  <c r="L38" i="2" s="1"/>
  <c r="K23" i="2"/>
  <c r="L23" i="2" s="1" a="1"/>
  <c r="L23" i="2" s="1"/>
  <c r="K30" i="2"/>
  <c r="L45" i="2" a="1"/>
  <c r="L45" i="2" s="1"/>
  <c r="K50" i="2"/>
  <c r="L50" i="2" s="1" a="1"/>
  <c r="L50" i="2" s="1"/>
  <c r="K53" i="2"/>
  <c r="K16" i="2"/>
  <c r="L16" i="2" s="1" a="1"/>
  <c r="L16" i="2" s="1"/>
  <c r="K42" i="2"/>
  <c r="L42" i="2" s="1" a="1"/>
  <c r="L42" i="2" s="1"/>
  <c r="K57" i="2"/>
  <c r="K74" i="2"/>
  <c r="K89" i="2"/>
  <c r="L89" i="2" s="1" a="1"/>
  <c r="L89" i="2" s="1"/>
  <c r="K88" i="2"/>
  <c r="L88" i="2" s="1" a="1"/>
  <c r="L88" i="2" s="1"/>
  <c r="K92" i="2"/>
  <c r="L92" i="2" s="1" a="1"/>
  <c r="L92" i="2" s="1"/>
  <c r="K200" i="2"/>
  <c r="L200" i="2" s="1" a="1"/>
  <c r="L200" i="2" s="1"/>
  <c r="K242" i="2"/>
  <c r="L242" i="2" s="1" a="1"/>
  <c r="L242" i="2" s="1"/>
  <c r="L12" i="2" a="1"/>
  <c r="L12" i="2" s="1"/>
  <c r="L26" i="2" a="1"/>
  <c r="L26" i="2" s="1"/>
  <c r="K28" i="2"/>
  <c r="L28" i="2" s="1" a="1"/>
  <c r="L28" i="2" s="1"/>
  <c r="L46" i="2" a="1"/>
  <c r="L46" i="2" s="1"/>
  <c r="K62" i="2"/>
  <c r="L62" i="2" s="1" a="1"/>
  <c r="L62" i="2" s="1"/>
  <c r="L99" i="2" a="1"/>
  <c r="L99"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51" i="2"/>
  <c r="L251" i="2" s="1" a="1"/>
  <c r="L251" i="2" s="1"/>
  <c r="K259" i="2"/>
  <c r="L259" i="2" s="1" a="1"/>
  <c r="L259" i="2" s="1"/>
  <c r="L58" i="2" a="1"/>
  <c r="L58" i="2" s="1"/>
  <c r="L64" i="2" a="1"/>
  <c r="L64" i="2" s="1"/>
  <c r="K65" i="2"/>
  <c r="L65" i="2" s="1" a="1"/>
  <c r="L65" i="2" s="1"/>
  <c r="L67" i="2" a="1"/>
  <c r="L67" i="2" s="1"/>
  <c r="L71" i="2" a="1"/>
  <c r="L71" i="2" s="1"/>
  <c r="K83" i="2"/>
  <c r="L83" i="2" s="1" a="1"/>
  <c r="L83" i="2" s="1"/>
  <c r="K91" i="2"/>
  <c r="L91" i="2" s="1" a="1"/>
  <c r="L91" i="2" s="1"/>
  <c r="K106" i="2"/>
  <c r="L106" i="2" s="1" a="1"/>
  <c r="L106" i="2" s="1"/>
  <c r="L158" i="2" a="1"/>
  <c r="L158" i="2" s="1"/>
  <c r="L173" i="2" a="1"/>
  <c r="L173" i="2" s="1"/>
  <c r="L176" i="2" a="1"/>
  <c r="L176" i="2" s="1"/>
  <c r="K195" i="2"/>
  <c r="L195" i="2" s="1" a="1"/>
  <c r="L195" i="2" s="1"/>
  <c r="L213" i="2" a="1"/>
  <c r="L213" i="2" s="1"/>
  <c r="K215" i="2"/>
  <c r="L215" i="2" s="1" a="1"/>
  <c r="L215" i="2" s="1"/>
  <c r="L217" i="2" a="1"/>
  <c r="L217" i="2" s="1"/>
  <c r="K222" i="2"/>
  <c r="L222" i="2" s="1" a="1"/>
  <c r="L222" i="2" s="1"/>
  <c r="K244" i="2"/>
  <c r="L244" i="2" s="1" a="1"/>
  <c r="L244" i="2" s="1"/>
  <c r="K261" i="2"/>
  <c r="K265" i="2"/>
  <c r="L265" i="2" s="1" a="1"/>
  <c r="L265" i="2" s="1"/>
  <c r="L270" i="2" a="1"/>
  <c r="L270" i="2" s="1"/>
  <c r="K274" i="2"/>
  <c r="L274" i="2" s="1" a="1"/>
  <c r="L274" i="2" s="1"/>
  <c r="L11" i="2" a="1"/>
  <c r="L11" i="2" s="1"/>
  <c r="L13" i="2" a="1"/>
  <c r="L13" i="2" s="1"/>
  <c r="K15" i="2"/>
  <c r="K18" i="2"/>
  <c r="K21" i="2"/>
  <c r="K25" i="2"/>
  <c r="L25" i="2" s="1" a="1"/>
  <c r="L25" i="2" s="1"/>
  <c r="L27" i="2" a="1"/>
  <c r="L27" i="2" s="1"/>
  <c r="L49" i="2" a="1"/>
  <c r="L49" i="2" s="1"/>
  <c r="L53" i="2" a="1"/>
  <c r="L53" i="2" s="1"/>
  <c r="L57" i="2" a="1"/>
  <c r="L57" i="2" s="1"/>
  <c r="L85" i="2" a="1"/>
  <c r="L85" i="2" s="1"/>
  <c r="L93" i="2" a="1"/>
  <c r="L93" i="2" s="1"/>
  <c r="K109" i="2"/>
  <c r="L109" i="2" s="1" a="1"/>
  <c r="L109" i="2" s="1"/>
  <c r="K123" i="2"/>
  <c r="L123" i="2" s="1" a="1"/>
  <c r="L123" i="2" s="1"/>
  <c r="K132" i="2"/>
  <c r="K167" i="2"/>
  <c r="L167" i="2" s="1" a="1"/>
  <c r="L167" i="2" s="1"/>
  <c r="K199" i="2"/>
  <c r="L199" i="2" s="1" a="1"/>
  <c r="L199" i="2" s="1"/>
  <c r="L216" i="2" a="1"/>
  <c r="L216" i="2" s="1"/>
  <c r="K220" i="2"/>
  <c r="L220" i="2" s="1" a="1"/>
  <c r="L220" i="2" s="1"/>
  <c r="L225" i="2" a="1"/>
  <c r="L225" i="2" s="1"/>
  <c r="K227" i="2"/>
  <c r="K231" i="2"/>
  <c r="L231" i="2" s="1" a="1"/>
  <c r="L231" i="2" s="1"/>
  <c r="L74" i="2" a="1"/>
  <c r="L74" i="2" s="1"/>
  <c r="K75" i="2"/>
  <c r="L75" i="2" s="1" a="1"/>
  <c r="L75" i="2" s="1"/>
  <c r="L77" i="2" a="1"/>
  <c r="L77" i="2" s="1"/>
  <c r="K78" i="2"/>
  <c r="L78" i="2" s="1" a="1"/>
  <c r="L78" i="2" s="1"/>
  <c r="K87" i="2"/>
  <c r="L87" i="2" s="1" a="1"/>
  <c r="L87" i="2" s="1"/>
  <c r="L103" i="2" a="1"/>
  <c r="L103" i="2" s="1"/>
  <c r="K107" i="2"/>
  <c r="K111" i="2"/>
  <c r="L111" i="2" s="1" a="1"/>
  <c r="L111" i="2" s="1"/>
  <c r="K113" i="2"/>
  <c r="K119" i="2"/>
  <c r="L119" i="2" s="1" a="1"/>
  <c r="L119" i="2" s="1"/>
  <c r="K130" i="2"/>
  <c r="L130" i="2" s="1" a="1"/>
  <c r="L130" i="2" s="1"/>
  <c r="K135" i="2"/>
  <c r="L135" i="2" s="1" a="1"/>
  <c r="L135" i="2" s="1"/>
  <c r="K148" i="2"/>
  <c r="L148" i="2" s="1" a="1"/>
  <c r="L148" i="2" s="1"/>
  <c r="K182" i="2"/>
  <c r="L182" i="2" s="1" a="1"/>
  <c r="L182" i="2" s="1"/>
  <c r="L221" i="2" a="1"/>
  <c r="L221" i="2" s="1"/>
  <c r="K223" i="2"/>
  <c r="L223" i="2" s="1" a="1"/>
  <c r="L223" i="2" s="1"/>
  <c r="L235" i="2" a="1"/>
  <c r="L235" i="2" s="1"/>
  <c r="K241" i="2"/>
  <c r="K253" i="2"/>
  <c r="L253" i="2" s="1" a="1"/>
  <c r="L253" i="2" s="1"/>
  <c r="L263" i="2" a="1"/>
  <c r="L263" i="2" s="1"/>
  <c r="L266" i="2" a="1"/>
  <c r="L266" i="2" s="1"/>
  <c r="K19" i="2"/>
  <c r="L19" i="2" s="1" a="1"/>
  <c r="L19" i="2" s="1"/>
  <c r="K35" i="2"/>
  <c r="L35" i="2" s="1" a="1"/>
  <c r="L35" i="2" s="1"/>
  <c r="K36" i="2"/>
  <c r="L36" i="2" s="1" a="1"/>
  <c r="L36" i="2" s="1"/>
  <c r="K37" i="2"/>
  <c r="L37" i="2" s="1" a="1"/>
  <c r="L37" i="2" s="1"/>
  <c r="L68" i="2" a="1"/>
  <c r="L68" i="2" s="1"/>
  <c r="L72" i="2" a="1"/>
  <c r="L72" i="2" s="1"/>
  <c r="K82" i="2"/>
  <c r="L82" i="2" s="1" a="1"/>
  <c r="L82" i="2" s="1"/>
  <c r="K90" i="2"/>
  <c r="L90" i="2" s="1" a="1"/>
  <c r="L90" i="2" s="1"/>
  <c r="K95" i="2"/>
  <c r="L95" i="2" s="1" a="1"/>
  <c r="L95" i="2" s="1"/>
  <c r="K96" i="2"/>
  <c r="L96" i="2" s="1" a="1"/>
  <c r="L96" i="2" s="1"/>
  <c r="L21" i="2" a="1"/>
  <c r="L21" i="2" s="1"/>
  <c r="K14" i="2"/>
  <c r="L14" i="2" s="1" a="1"/>
  <c r="L14" i="2" s="1"/>
  <c r="K17" i="2"/>
  <c r="L17" i="2" s="1" a="1"/>
  <c r="L17" i="2" s="1"/>
  <c r="K20" i="2"/>
  <c r="L20" i="2" s="1" a="1"/>
  <c r="L20" i="2" s="1"/>
  <c r="K24" i="2"/>
  <c r="L24" i="2" s="1" a="1"/>
  <c r="L24" i="2" s="1"/>
  <c r="L30" i="2" a="1"/>
  <c r="L30" i="2" s="1"/>
  <c r="L86" i="2" a="1"/>
  <c r="L86" i="2" s="1"/>
  <c r="L15" i="2" a="1"/>
  <c r="L15"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L18" i="2" a="1"/>
  <c r="L18"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0" i="2" a="1"/>
  <c r="L100"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L128" i="2" a="1"/>
  <c r="L128" i="2" s="1"/>
  <c r="L132" i="2" a="1"/>
  <c r="L132" i="2" s="1"/>
  <c r="L138" i="2" a="1"/>
  <c r="L138" i="2" s="1"/>
  <c r="L142" i="2" a="1"/>
  <c r="L142" i="2" s="1"/>
  <c r="K179" i="2"/>
  <c r="L179" i="2" s="1" a="1"/>
  <c r="L179" i="2" s="1"/>
  <c r="K178" i="2"/>
  <c r="L178" i="2" s="1" a="1"/>
  <c r="L178" i="2" s="1"/>
  <c r="K187" i="2"/>
  <c r="L187" i="2" s="1" a="1"/>
  <c r="L187" i="2" s="1"/>
  <c r="K186" i="2"/>
  <c r="L186" i="2" s="1" a="1"/>
  <c r="L186" i="2" s="1"/>
  <c r="L107" i="2" a="1"/>
  <c r="L107" i="2" s="1"/>
  <c r="M110" i="2"/>
  <c r="L131" i="2" a="1"/>
  <c r="L131" i="2" s="1"/>
  <c r="K133" i="2"/>
  <c r="L133" i="2" s="1" a="1"/>
  <c r="L133" i="2" s="1"/>
  <c r="M31" i="2"/>
  <c r="L110" i="2" a="1"/>
  <c r="L110" i="2" s="1"/>
  <c r="N110" i="2"/>
  <c r="L145" i="2" a="1"/>
  <c r="L145" i="2" s="1"/>
  <c r="K170" i="2"/>
  <c r="L170" i="2" s="1" a="1"/>
  <c r="L170" i="2" s="1"/>
  <c r="K169" i="2"/>
  <c r="K105" i="2"/>
  <c r="L105" i="2" s="1" a="1"/>
  <c r="L105" i="2" s="1"/>
  <c r="L113" i="2" a="1"/>
  <c r="L113" i="2" s="1"/>
  <c r="L117" i="2" a="1"/>
  <c r="L117" i="2" s="1"/>
  <c r="L121" i="2" a="1"/>
  <c r="L121" i="2" s="1"/>
  <c r="L125" i="2" a="1"/>
  <c r="L125" i="2" s="1"/>
  <c r="L129" i="2" a="1"/>
  <c r="L129"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L184" i="2" a="1"/>
  <c r="L184" i="2" s="1"/>
  <c r="O187" i="2"/>
  <c r="N187" i="2"/>
  <c r="K188" i="2"/>
  <c r="L188" i="2" s="1" a="1"/>
  <c r="L188" i="2" s="1"/>
  <c r="O192" i="2"/>
  <c r="N192" i="2"/>
  <c r="M192" i="2"/>
  <c r="L198" i="2" a="1"/>
  <c r="L198" i="2" s="1"/>
  <c r="L227" i="2" a="1"/>
  <c r="L227" i="2" s="1"/>
  <c r="K238" i="2"/>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L169" i="2" a="1"/>
  <c r="L169"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L238" i="2" a="1"/>
  <c r="L238" i="2" s="1"/>
  <c r="L261" i="2" a="1"/>
  <c r="L261" i="2" s="1"/>
  <c r="M190" i="2"/>
  <c r="M199" i="2"/>
  <c r="O215" i="2"/>
  <c r="N229" i="2"/>
  <c r="K230" i="2"/>
  <c r="L230" i="2" s="1" a="1"/>
  <c r="L230" i="2" s="1"/>
  <c r="K234" i="2"/>
  <c r="L234" i="2" s="1" a="1"/>
  <c r="L234" i="2" s="1"/>
  <c r="N236" i="2"/>
  <c r="M236" i="2"/>
  <c r="O236" i="2"/>
  <c r="O241" i="2"/>
  <c r="N241" i="2"/>
  <c r="M241" i="2"/>
  <c r="K245" i="2"/>
  <c r="L245" i="2" s="1" a="1"/>
  <c r="L245" i="2" s="1"/>
  <c r="L250" i="2" a="1"/>
  <c r="L250" i="2" s="1"/>
  <c r="K254" i="2"/>
  <c r="L254" i="2" s="1" a="1"/>
  <c r="L254" i="2" s="1"/>
  <c r="K255" i="2"/>
  <c r="L255" i="2" s="1" a="1"/>
  <c r="L255" i="2" s="1"/>
  <c r="L264" i="2" a="1"/>
  <c r="L264" i="2" s="1"/>
  <c r="K218" i="2"/>
  <c r="L218" i="2" s="1" a="1"/>
  <c r="L218" i="2" s="1"/>
  <c r="L233" i="2" a="1"/>
  <c r="L233" i="2" s="1"/>
  <c r="L241" i="2" a="1"/>
  <c r="L241" i="2" s="1"/>
  <c r="L246" i="2" a="1"/>
  <c r="L246" i="2" s="1"/>
  <c r="K252" i="2"/>
  <c r="L252" i="2" s="1" a="1"/>
  <c r="L252" i="2" s="1"/>
  <c r="K257" i="2"/>
  <c r="L257" i="2" s="1" a="1"/>
  <c r="L257" i="2" s="1"/>
  <c r="K256" i="2"/>
  <c r="L256" i="2" s="1" a="1"/>
  <c r="L256" i="2" s="1"/>
  <c r="L267" i="2" a="1"/>
  <c r="L267" i="2" s="1"/>
  <c r="K272" i="2"/>
  <c r="L272" i="2" s="1" a="1"/>
  <c r="L272" i="2" s="1"/>
  <c r="O238" i="2"/>
  <c r="N238" i="2"/>
  <c r="L273" i="2" a="1"/>
  <c r="L273" i="2" s="1"/>
  <c r="M255" i="2"/>
  <c r="M258" i="2"/>
  <c r="N264" i="2"/>
  <c r="M271" i="2"/>
  <c r="O272" i="2"/>
  <c r="M244" i="2"/>
  <c r="N255" i="2"/>
  <c r="N258" i="2"/>
  <c r="N271"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9" i="1"/>
  <c r="S36" i="1"/>
  <c r="S40" i="1"/>
  <c r="S32" i="1"/>
  <c r="S28" i="1"/>
  <c r="S24" i="1"/>
  <c r="S22" i="1"/>
  <c r="S20" i="1"/>
  <c r="S10" i="1"/>
  <c r="AE10" i="1"/>
  <c r="O12" i="1"/>
  <c r="P12" i="1" s="1"/>
  <c r="S15" i="1"/>
  <c r="S18" i="1"/>
  <c r="S23" i="1"/>
  <c r="S29" i="1"/>
  <c r="S26" i="1" l="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<sst xmlns="http://schemas.openxmlformats.org/spreadsheetml/2006/main" count="1135" uniqueCount="571">
  <si>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</si>
  <si>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</si>
  <si>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</si>
  <si>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</si>
  <si>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</si>
  <si>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</si>
  <si>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</si>
  <si>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</si>
  <si>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</si>
  <si>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</si>
  <si>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</si>
  <si>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</si>
  <si>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</si>
  <si>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</si>
  <si>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</si>
  <si>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</si>
  <si>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</si>
  <si>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</si>
  <si>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</si>
  <si>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</si>
  <si>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</si>
  <si>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</si>
  <si>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</si>
  <si>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</si>
  <si>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</si>
  <si>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</si>
  <si>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</si>
  <si>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</si>
  <si>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</si>
  <si>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</si>
  <si>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</si>
  <si>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</si>
  <si>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</si>
  <si>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</si>
  <si>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</si>
  <si>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</si>
  <si>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</si>
  <si>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</si>
  <si>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</si>
  <si>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</si>
  <si>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</si>
  <si>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</si>
  <si>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</si>
  <si>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</si>
  <si>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</si>
  <si>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</si>
  <si>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</si>
  <si>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</si>
  <si>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</si>
  <si>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</si>
  <si>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</si>
  <si>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</si>
  <si>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</si>
  <si>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</si>
  <si>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</si>
  <si>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</si>
  <si>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</si>
  <si>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</si>
  <si>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</si>
  <si>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</si>
  <si>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</si>
  <si>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</si>
  <si>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</si>
  <si>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</si>
  <si>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</si>
  <si>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</si>
  <si>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</si>
  <si>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</si>
  <si>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</si>
  <si>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</si>
  <si>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</si>
  <si>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</si>
  <si>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</si>
  <si>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</si>
  <si>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</si>
  <si>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</si>
  <si>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</si>
  <si>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</si>
  <si>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</si>
  <si>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</si>
  <si>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</si>
  <si>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</si>
  <si>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</si>
  <si>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</si>
  <si>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</si>
  <si>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</si>
  <si>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</si>
  <si>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</si>
  <si>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</si>
  <si>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</si>
  <si>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</si>
  <si>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</si>
  <si>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</si>
  <si>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</si>
  <si>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</si>
  <si>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</si>
  <si>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</si>
  <si>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</si>
  <si>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</si>
  <si>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</si>
  <si>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</si>
  <si>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</si>
  <si>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</si>
  <si>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</si>
  <si>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</si>
  <si>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</si>
  <si>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</si>
  <si>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</si>
  <si>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</si>
  <si>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</si>
  <si>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</si>
  <si>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</si>
  <si>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</si>
  <si>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</si>
  <si>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</si>
  <si>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</si>
  <si>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</si>
  <si>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</si>
  <si>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</si>
  <si>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</si>
  <si>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</si>
  <si>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</si>
  <si>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</si>
  <si>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</si>
  <si>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</si>
  <si>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</si>
  <si>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</si>
  <si>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</si>
  <si>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</si>
  <si>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</si>
  <si>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</si>
  <si>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</si>
  <si>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</si>
  <si>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</si>
  <si>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</si>
  <si>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</si>
  <si>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</si>
  <si>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</si>
  <si>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</si>
  <si>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</si>
  <si>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</si>
  <si>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</si>
  <si>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</si>
  <si>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</si>
  <si>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</si>
  <si>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</si>
  <si>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</si>
  <si>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</si>
  <si>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</si>
  <si>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</si>
  <si>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</si>
  <si>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</si>
  <si>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</si>
  <si>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</si>
  <si>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</si>
  <si>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</si>
  <si>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</si>
  <si>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</si>
  <si>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</si>
  <si>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</si>
  <si>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</si>
  <si>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</si>
  <si>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</si>
  <si>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</si>
  <si>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</si>
  <si>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</si>
  <si>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</si>
  <si>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</si>
  <si>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</si>
  <si>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</si>
  <si>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</si>
  <si>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</si>
  <si>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</si>
  <si>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</si>
  <si>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</si>
  <si>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</si>
  <si>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</si>
  <si>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</si>
  <si>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</si>
  <si>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</si>
  <si>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</si>
  <si>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</si>
  <si>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</si>
  <si>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</si>
  <si>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</si>
  <si>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</si>
  <si>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</si>
  <si>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</si>
  <si>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</si>
  <si>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</si>
  <si>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</si>
  <si>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</si>
  <si>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</si>
  <si>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</si>
  <si>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</si>
  <si>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</si>
  <si>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</si>
  <si>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</si>
  <si>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</si>
  <si>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</si>
  <si>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</si>
  <si>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</si>
  <si>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</si>
  <si>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</si>
  <si>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</si>
  <si>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</si>
  <si>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</si>
  <si>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</si>
  <si>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</si>
  <si>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</si>
  <si>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</si>
  <si>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</si>
  <si>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</si>
  <si>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</si>
  <si>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</si>
  <si>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</si>
  <si>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</si>
  <si>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</si>
  <si>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</si>
  <si>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</si>
  <si>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</si>
  <si>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</si>
  <si>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</si>
  <si>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</si>
  <si>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</si>
  <si>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</si>
  <si>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</si>
  <si>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</si>
  <si>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</si>
  <si>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</si>
  <si>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</si>
  <si>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</si>
  <si>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</si>
  <si>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</si>
  <si>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</si>
  <si>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</si>
  <si>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</si>
  <si>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</si>
  <si>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</si>
  <si>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</si>
  <si>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</si>
  <si>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</si>
  <si>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</si>
  <si>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</si>
  <si>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</si>
  <si>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</si>
  <si>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</si>
  <si>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</si>
  <si>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</si>
  <si>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</si>
  <si>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</si>
  <si>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</si>
  <si>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</si>
  <si>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</si>
  <si>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</si>
  <si>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</si>
  <si>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</si>
  <si>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</si>
  <si>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</si>
  <si>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</si>
  <si>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</si>
  <si>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</si>
  <si>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</si>
  <si>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</si>
  <si>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</si>
  <si>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</si>
  <si>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</si>
  <si>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</si>
  <si>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</si>
  <si>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</si>
  <si>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</si>
  <si>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</si>
  <si>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</si>
  <si>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</si>
  <si>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</si>
  <si>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</si>
  <si>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</si>
  <si>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</si>
  <si>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</si>
  <si>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</si>
  <si>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</si>
  <si>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</si>
  <si>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</si>
  <si>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</si>
  <si>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</si>
  <si>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</si>
  <si>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</si>
  <si>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</si>
  <si>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</si>
  <si>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</si>
  <si>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</si>
  <si>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</si>
  <si>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</si>
  <si>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</si>
  <si>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</si>
  <si>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</si>
  <si>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</si>
  <si>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</si>
  <si>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</si>
  <si>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</si>
  <si>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</si>
  <si>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</si>
  <si>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</si>
  <si>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</si>
  <si>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</si>
  <si>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</si>
  <si>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</si>
  <si>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</si>
  <si>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</si>
  <si>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</si>
  <si>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</si>
  <si>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</si>
  <si>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</si>
  <si>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</si>
  <si>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</si>
  <si>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</si>
  <si>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</si>
  <si>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</si>
  <si>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</si>
  <si>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</si>
  <si>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</si>
  <si>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</si>
  <si>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</si>
  <si>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</si>
  <si>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</si>
  <si>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</si>
  <si>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</si>
  <si>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</si>
  <si>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</si>
  <si>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</si>
  <si>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</si>
  <si>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</si>
  <si>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</si>
  <si>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</si>
  <si>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</si>
  <si>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</si>
  <si>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</si>
  <si>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</si>
  <si>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</si>
  <si>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</si>
  <si>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</si>
  <si>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</si>
  <si>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</si>
  <si>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</si>
  <si>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</si>
  <si>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</si>
  <si>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</si>
  <si>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</si>
  <si>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</si>
  <si>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</si>
  <si>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</si>
  <si>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</si>
  <si>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</si>
  <si>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</si>
  <si>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</si>
  <si>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</si>
  <si>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</si>
  <si>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</si>
  <si>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</si>
  <si>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</si>
  <si>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</si>
  <si>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</si>
  <si>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</si>
  <si>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</si>
  <si>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</si>
  <si>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</si>
  <si>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</si>
  <si>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</si>
  <si>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</si>
  <si>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</si>
  <si>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</si>
  <si>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</si>
  <si>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</si>
  <si>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</si>
  <si>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</si>
  <si>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</si>
  <si>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</si>
  <si>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</si>
  <si>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</si>
  <si>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</si>
  <si>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</si>
  <si>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</si>
  <si>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</si>
  <si>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</si>
  <si>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</si>
  <si>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</si>
  <si>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</si>
  <si>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</si>
  <si>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</si>
  <si>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</si>
  <si>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</si>
  <si>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</si>
  <si>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</si>
  <si>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</si>
  <si>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</si>
  <si>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</si>
  <si>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</si>
  <si>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</si>
  <si>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</si>
  <si>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</si>
  <si>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</si>
  <si>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</si>
  <si>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</si>
  <si>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</si>
  <si>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</si>
  <si>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</si>
  <si>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</si>
  <si>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</si>
  <si>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</si>
  <si>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</si>
  <si>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</si>
  <si>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</si>
  <si>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</si>
  <si>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</si>
  <si>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</si>
  <si>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</si>
  <si>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</si>
  <si>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</si>
  <si>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</si>
  <si>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</si>
  <si>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</si>
  <si>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</si>
  <si>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</si>
  <si>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</si>
  <si>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</si>
  <si>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</si>
  <si>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</si>
  <si>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</si>
  <si>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</si>
  <si>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</si>
  <si>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</si>
  <si>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</si>
  <si>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</si>
  <si>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</si>
  <si>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</si>
  <si>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</si>
  <si>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</si>
  <si>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</si>
  <si>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</si>
  <si>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</si>
  <si>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046A38</t>
  </si>
  <si>
    <t>FF883E</t>
  </si>
  <si>
    <t>169B62</t>
  </si>
  <si>
    <t>034DA3</t>
  </si>
  <si>
    <t>005CE6</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</si>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</sst>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IT</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1.2040985862062057</c:v>
                </c:pt>
                <c:pt idx="2">
                  <c:v>1.4130219102585024</c:v>
                </c:pt>
                <c:pt idx="3">
                  <c:v>1.6003518273101891</c:v>
                </c:pt>
                <c:pt idx="4">
                  <c:v>1.8113956170059111</c:v>
                </c:pt>
                <c:pt idx="5">
                  <c:v>2.0741529739886544</c:v>
                </c:pt>
                <c:pt idx="6">
                  <c:v>2.5255595211790354</c:v>
                </c:pt>
                <c:pt idx="7">
                  <c:v>3.0510394135957064</c:v>
                </c:pt>
                <c:pt idx="8">
                  <c:v>3.5482240745657236</c:v>
                </c:pt>
                <c:pt idx="9">
                  <c:v>4.1178292227629028</c:v>
                </c:pt>
                <c:pt idx="10">
                  <c:v>4.3903932714099927</c:v>
                </c:pt>
                <c:pt idx="11">
                  <c:v>5.1690804813961169</c:v>
                </c:pt>
                <c:pt idx="12">
                  <c:v>5.4366468816630134</c:v>
                </c:pt>
                <c:pt idx="13">
                  <c:v>6.0237351596028201</c:v>
                </c:pt>
                <c:pt idx="14">
                  <c:v>6.8556533777732884</c:v>
                </c:pt>
                <c:pt idx="15">
                  <c:v>8.2087455076728855</c:v>
                </c:pt>
                <c:pt idx="16">
                  <c:v>8.4656882763363583</c:v>
                </c:pt>
                <c:pt idx="17">
                  <c:v>8.7476115174597879</c:v>
                </c:pt>
                <c:pt idx="18">
                  <c:v>10.133305064023924</c:v>
                </c:pt>
                <c:pt idx="19">
                  <c:v>11.283695983837134</c:v>
                </c:pt>
                <c:pt idx="20">
                  <c:v>12.452596574027128</c:v>
                </c:pt>
                <c:pt idx="21">
                  <c:v>13.432852159908675</c:v>
                </c:pt>
                <c:pt idx="22">
                  <c:v>15.781079449276351</c:v>
                </c:pt>
                <c:pt idx="23">
                  <c:v>17.75653528049569</c:v>
                </c:pt>
                <c:pt idx="24">
                  <c:v>20.495176694544202</c:v>
                </c:pt>
                <c:pt idx="25">
                  <c:v>23.30213939561396</c:v>
                </c:pt>
                <c:pt idx="26">
                  <c:v>26.046687037420512</c:v>
                </c:pt>
                <c:pt idx="27">
                  <c:v>28.707968212806769</c:v>
                </c:pt>
                <c:pt idx="28">
                  <c:v>33.464436105161838</c:v>
                </c:pt>
                <c:pt idx="29">
                  <c:v>39.064747082378922</c:v>
                </c:pt>
                <c:pt idx="30">
                  <c:v>41.397348683204598</c:v>
                </c:pt>
                <c:pt idx="31">
                  <c:v>47.600339928714533</c:v>
                </c:pt>
              </c:numCache>
            </c:numRef>
          </c:xVal>
          <c:yVal>
            <c:numRef>
              <c:f>[0]!TestData.01Y</c:f>
              <c:numCache>
                <c:formatCode>General</c:formatCode>
                <c:ptCount val="32"/>
                <c:pt idx="0">
                  <c:v>164.68708362760685</c:v>
                </c:pt>
                <c:pt idx="1">
                  <c:v>166.23909657708575</c:v>
                </c:pt>
                <c:pt idx="2">
                  <c:v>167.27411665745552</c:v>
                </c:pt>
                <c:pt idx="3">
                  <c:v>171.23938324653955</c:v>
                </c:pt>
                <c:pt idx="4">
                  <c:v>170.25758525507058</c:v>
                </c:pt>
                <c:pt idx="5">
                  <c:v>174.7646852965199</c:v>
                </c:pt>
                <c:pt idx="6">
                  <c:v>177.75410112941404</c:v>
                </c:pt>
                <c:pt idx="7">
                  <c:v>181.95098402633263</c:v>
                </c:pt>
                <c:pt idx="8">
                  <c:v>185.05535184571818</c:v>
                </c:pt>
                <c:pt idx="9">
                  <c:v>190.25886692407394</c:v>
                </c:pt>
                <c:pt idx="10">
                  <c:v>192.13255813590129</c:v>
                </c:pt>
                <c:pt idx="11">
                  <c:v>193.34504346858313</c:v>
                </c:pt>
                <c:pt idx="12">
                  <c:v>194.48104563123499</c:v>
                </c:pt>
                <c:pt idx="13">
                  <c:v>198.21464829117957</c:v>
                </c:pt>
                <c:pt idx="14">
                  <c:v>199.98206212203581</c:v>
                </c:pt>
                <c:pt idx="15">
                  <c:v>202.89606589770503</c:v>
                </c:pt>
                <c:pt idx="16">
                  <c:v>203.52763950610168</c:v>
                </c:pt>
                <c:pt idx="17">
                  <c:v>204.6128879613465</c:v>
                </c:pt>
                <c:pt idx="18">
                  <c:v>207.25009093146971</c:v>
                </c:pt>
                <c:pt idx="19">
                  <c:v>208.92296635184042</c:v>
                </c:pt>
                <c:pt idx="20">
                  <c:v>209.7535671615945</c:v>
                </c:pt>
                <c:pt idx="21">
                  <c:v>208.08899316569736</c:v>
                </c:pt>
                <c:pt idx="22">
                  <c:v>208.59790266705951</c:v>
                </c:pt>
                <c:pt idx="23">
                  <c:v>208.16989937260323</c:v>
                </c:pt>
                <c:pt idx="24">
                  <c:v>206.25728918044734</c:v>
                </c:pt>
                <c:pt idx="25">
                  <c:v>203.93771197117553</c:v>
                </c:pt>
                <c:pt idx="26">
                  <c:v>200.47929538840367</c:v>
                </c:pt>
                <c:pt idx="27">
                  <c:v>199.35639926279373</c:v>
                </c:pt>
                <c:pt idx="28">
                  <c:v>195.15333682170703</c:v>
                </c:pt>
                <c:pt idx="29">
                  <c:v>192.22965775576282</c:v>
                </c:pt>
                <c:pt idx="30">
                  <c:v>188.18341981645668</c:v>
                </c:pt>
                <c:pt idx="31">
                  <c:v>186.06348130903584</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IT</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1.2040985862062057</c:v>
                </c:pt>
                <c:pt idx="2">
                  <c:v>1.4130219102585024</c:v>
                </c:pt>
                <c:pt idx="3">
                  <c:v>1.6003518273101891</c:v>
                </c:pt>
                <c:pt idx="4">
                  <c:v>1.8113956170059111</c:v>
                </c:pt>
                <c:pt idx="5">
                  <c:v>2.0741529739886544</c:v>
                </c:pt>
                <c:pt idx="6">
                  <c:v>2.5255595211790354</c:v>
                </c:pt>
                <c:pt idx="7">
                  <c:v>3.0510394135957064</c:v>
                </c:pt>
                <c:pt idx="8">
                  <c:v>3.5482240745657236</c:v>
                </c:pt>
                <c:pt idx="9">
                  <c:v>4.1178292227629028</c:v>
                </c:pt>
                <c:pt idx="10">
                  <c:v>4.3903932714099927</c:v>
                </c:pt>
                <c:pt idx="11">
                  <c:v>5.1690804813961169</c:v>
                </c:pt>
                <c:pt idx="12">
                  <c:v>5.4366468816630134</c:v>
                </c:pt>
                <c:pt idx="13">
                  <c:v>6.0237351596028201</c:v>
                </c:pt>
                <c:pt idx="14">
                  <c:v>6.8556533777732884</c:v>
                </c:pt>
                <c:pt idx="15">
                  <c:v>8.2087455076728855</c:v>
                </c:pt>
                <c:pt idx="16">
                  <c:v>8.4656882763363583</c:v>
                </c:pt>
                <c:pt idx="17">
                  <c:v>8.7476115174597879</c:v>
                </c:pt>
                <c:pt idx="18">
                  <c:v>10.133305064023924</c:v>
                </c:pt>
                <c:pt idx="19">
                  <c:v>11.283695983837134</c:v>
                </c:pt>
                <c:pt idx="20">
                  <c:v>12.452596574027128</c:v>
                </c:pt>
                <c:pt idx="21">
                  <c:v>13.432852159908675</c:v>
                </c:pt>
                <c:pt idx="22">
                  <c:v>15.781079449276351</c:v>
                </c:pt>
                <c:pt idx="23">
                  <c:v>17.75653528049569</c:v>
                </c:pt>
                <c:pt idx="24">
                  <c:v>20.495176694544202</c:v>
                </c:pt>
                <c:pt idx="25">
                  <c:v>23.30213939561396</c:v>
                </c:pt>
                <c:pt idx="26">
                  <c:v>26.046687037420512</c:v>
                </c:pt>
                <c:pt idx="27">
                  <c:v>28.707968212806769</c:v>
                </c:pt>
                <c:pt idx="28">
                  <c:v>33.464436105161838</c:v>
                </c:pt>
                <c:pt idx="29">
                  <c:v>39.064747082378922</c:v>
                </c:pt>
                <c:pt idx="30">
                  <c:v>41.397348683204598</c:v>
                </c:pt>
                <c:pt idx="31">
                  <c:v>47.600339928714533</c:v>
                </c:pt>
              </c:numCache>
            </c:numRef>
          </c:xVal>
          <c:yVal>
            <c:numRef>
              <c:f>[0]!TestData.01Y</c:f>
              <c:numCache>
                <c:formatCode>General</c:formatCode>
                <c:ptCount val="32"/>
                <c:pt idx="0">
                  <c:v>164.68708362760685</c:v>
                </c:pt>
                <c:pt idx="1">
                  <c:v>166.23909657708575</c:v>
                </c:pt>
                <c:pt idx="2">
                  <c:v>167.27411665745552</c:v>
                </c:pt>
                <c:pt idx="3">
                  <c:v>171.23938324653955</c:v>
                </c:pt>
                <c:pt idx="4">
                  <c:v>170.25758525507058</c:v>
                </c:pt>
                <c:pt idx="5">
                  <c:v>174.7646852965199</c:v>
                </c:pt>
                <c:pt idx="6">
                  <c:v>177.75410112941404</c:v>
                </c:pt>
                <c:pt idx="7">
                  <c:v>181.95098402633263</c:v>
                </c:pt>
                <c:pt idx="8">
                  <c:v>185.05535184571818</c:v>
                </c:pt>
                <c:pt idx="9">
                  <c:v>190.25886692407394</c:v>
                </c:pt>
                <c:pt idx="10">
                  <c:v>192.13255813590129</c:v>
                </c:pt>
                <c:pt idx="11">
                  <c:v>193.34504346858313</c:v>
                </c:pt>
                <c:pt idx="12">
                  <c:v>194.48104563123499</c:v>
                </c:pt>
                <c:pt idx="13">
                  <c:v>198.21464829117957</c:v>
                </c:pt>
                <c:pt idx="14">
                  <c:v>199.98206212203581</c:v>
                </c:pt>
                <c:pt idx="15">
                  <c:v>202.89606589770503</c:v>
                </c:pt>
                <c:pt idx="16">
                  <c:v>203.52763950610168</c:v>
                </c:pt>
                <c:pt idx="17">
                  <c:v>204.6128879613465</c:v>
                </c:pt>
                <c:pt idx="18">
                  <c:v>207.25009093146971</c:v>
                </c:pt>
                <c:pt idx="19">
                  <c:v>208.92296635184042</c:v>
                </c:pt>
                <c:pt idx="20">
                  <c:v>209.7535671615945</c:v>
                </c:pt>
                <c:pt idx="21">
                  <c:v>208.08899316569736</c:v>
                </c:pt>
                <c:pt idx="22">
                  <c:v>208.59790266705951</c:v>
                </c:pt>
                <c:pt idx="23">
                  <c:v>208.16989937260323</c:v>
                </c:pt>
                <c:pt idx="24">
                  <c:v>206.25728918044734</c:v>
                </c:pt>
                <c:pt idx="25">
                  <c:v>203.93771197117553</c:v>
                </c:pt>
                <c:pt idx="26">
                  <c:v>200.47929538840367</c:v>
                </c:pt>
                <c:pt idx="27">
                  <c:v>199.35639926279373</c:v>
                </c:pt>
                <c:pt idx="28">
                  <c:v>195.15333682170703</c:v>
                </c:pt>
                <c:pt idx="29">
                  <c:v>192.22965775576282</c:v>
                </c:pt>
                <c:pt idx="30">
                  <c:v>188.18341981645668</c:v>
                </c:pt>
                <c:pt idx="31">
                  <c:v>186.06348130903584</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IT</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1.2040985862062057</c:v>
                </c:pt>
                <c:pt idx="2">
                  <c:v>1.4130219102585024</c:v>
                </c:pt>
                <c:pt idx="3">
                  <c:v>1.6003518273101891</c:v>
                </c:pt>
                <c:pt idx="4">
                  <c:v>1.8113956170059111</c:v>
                </c:pt>
                <c:pt idx="5">
                  <c:v>2.0741529739886544</c:v>
                </c:pt>
                <c:pt idx="6">
                  <c:v>2.5255595211790354</c:v>
                </c:pt>
                <c:pt idx="7">
                  <c:v>3.0510394135957064</c:v>
                </c:pt>
                <c:pt idx="8">
                  <c:v>3.5482240745657236</c:v>
                </c:pt>
                <c:pt idx="9">
                  <c:v>4.1178292227629028</c:v>
                </c:pt>
                <c:pt idx="10">
                  <c:v>4.3903932714099927</c:v>
                </c:pt>
                <c:pt idx="11">
                  <c:v>5.1690804813961169</c:v>
                </c:pt>
                <c:pt idx="12">
                  <c:v>5.4366468816630134</c:v>
                </c:pt>
                <c:pt idx="13">
                  <c:v>6.0237351596028201</c:v>
                </c:pt>
                <c:pt idx="14">
                  <c:v>6.8556533777732884</c:v>
                </c:pt>
                <c:pt idx="15">
                  <c:v>8.2087455076728855</c:v>
                </c:pt>
                <c:pt idx="16">
                  <c:v>8.4656882763363583</c:v>
                </c:pt>
                <c:pt idx="17">
                  <c:v>8.7476115174597879</c:v>
                </c:pt>
                <c:pt idx="18">
                  <c:v>10.133305064023924</c:v>
                </c:pt>
                <c:pt idx="19">
                  <c:v>11.283695983837134</c:v>
                </c:pt>
                <c:pt idx="20">
                  <c:v>12.452596574027128</c:v>
                </c:pt>
                <c:pt idx="21">
                  <c:v>13.432852159908675</c:v>
                </c:pt>
                <c:pt idx="22">
                  <c:v>15.781079449276351</c:v>
                </c:pt>
                <c:pt idx="23">
                  <c:v>17.75653528049569</c:v>
                </c:pt>
                <c:pt idx="24">
                  <c:v>20.495176694544202</c:v>
                </c:pt>
                <c:pt idx="25">
                  <c:v>23.30213939561396</c:v>
                </c:pt>
                <c:pt idx="26">
                  <c:v>26.046687037420512</c:v>
                </c:pt>
                <c:pt idx="27">
                  <c:v>28.707968212806769</c:v>
                </c:pt>
                <c:pt idx="28">
                  <c:v>33.464436105161838</c:v>
                </c:pt>
                <c:pt idx="29">
                  <c:v>39.064747082378922</c:v>
                </c:pt>
                <c:pt idx="30">
                  <c:v>41.397348683204598</c:v>
                </c:pt>
                <c:pt idx="31">
                  <c:v>47.600339928714533</c:v>
                </c:pt>
              </c:numCache>
            </c:numRef>
          </c:xVal>
          <c:yVal>
            <c:numRef>
              <c:f>[0]!TestData.01Y</c:f>
              <c:numCache>
                <c:formatCode>General</c:formatCode>
                <c:ptCount val="32"/>
                <c:pt idx="0">
                  <c:v>164.68708362760685</c:v>
                </c:pt>
                <c:pt idx="1">
                  <c:v>166.23909657708575</c:v>
                </c:pt>
                <c:pt idx="2">
                  <c:v>167.27411665745552</c:v>
                </c:pt>
                <c:pt idx="3">
                  <c:v>171.23938324653955</c:v>
                </c:pt>
                <c:pt idx="4">
                  <c:v>170.25758525507058</c:v>
                </c:pt>
                <c:pt idx="5">
                  <c:v>174.7646852965199</c:v>
                </c:pt>
                <c:pt idx="6">
                  <c:v>177.75410112941404</c:v>
                </c:pt>
                <c:pt idx="7">
                  <c:v>181.95098402633263</c:v>
                </c:pt>
                <c:pt idx="8">
                  <c:v>185.05535184571818</c:v>
                </c:pt>
                <c:pt idx="9">
                  <c:v>190.25886692407394</c:v>
                </c:pt>
                <c:pt idx="10">
                  <c:v>192.13255813590129</c:v>
                </c:pt>
                <c:pt idx="11">
                  <c:v>193.34504346858313</c:v>
                </c:pt>
                <c:pt idx="12">
                  <c:v>194.48104563123499</c:v>
                </c:pt>
                <c:pt idx="13">
                  <c:v>198.21464829117957</c:v>
                </c:pt>
                <c:pt idx="14">
                  <c:v>199.98206212203581</c:v>
                </c:pt>
                <c:pt idx="15">
                  <c:v>202.89606589770503</c:v>
                </c:pt>
                <c:pt idx="16">
                  <c:v>203.52763950610168</c:v>
                </c:pt>
                <c:pt idx="17">
                  <c:v>204.6128879613465</c:v>
                </c:pt>
                <c:pt idx="18">
                  <c:v>207.25009093146971</c:v>
                </c:pt>
                <c:pt idx="19">
                  <c:v>208.92296635184042</c:v>
                </c:pt>
                <c:pt idx="20">
                  <c:v>209.7535671615945</c:v>
                </c:pt>
                <c:pt idx="21">
                  <c:v>208.08899316569736</c:v>
                </c:pt>
                <c:pt idx="22">
                  <c:v>208.59790266705951</c:v>
                </c:pt>
                <c:pt idx="23">
                  <c:v>208.16989937260323</c:v>
                </c:pt>
                <c:pt idx="24">
                  <c:v>206.25728918044734</c:v>
                </c:pt>
                <c:pt idx="25">
                  <c:v>203.93771197117553</c:v>
                </c:pt>
                <c:pt idx="26">
                  <c:v>200.47929538840367</c:v>
                </c:pt>
                <c:pt idx="27">
                  <c:v>199.35639926279373</c:v>
                </c:pt>
                <c:pt idx="28">
                  <c:v>195.15333682170703</c:v>
                </c:pt>
                <c:pt idx="29">
                  <c:v>192.22965775576282</c:v>
                </c:pt>
                <c:pt idx="30">
                  <c:v>188.18341981645668</c:v>
                </c:pt>
                <c:pt idx="31">
                  <c:v>186.06348130903584</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ES</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1.2761374678307891</c:v>
                </c:pt>
                <c:pt idx="2">
                  <c:v>1.6127795581453042</c:v>
                </c:pt>
                <c:pt idx="3">
                  <c:v>1.8150257259498428</c:v>
                </c:pt>
                <c:pt idx="4">
                  <c:v>2.0388970240125039</c:v>
                </c:pt>
                <c:pt idx="5">
                  <c:v>2.5165436361896476</c:v>
                </c:pt>
                <c:pt idx="6">
                  <c:v>2.9841348332850228</c:v>
                </c:pt>
                <c:pt idx="7">
                  <c:v>3.5490249456242293</c:v>
                </c:pt>
                <c:pt idx="8">
                  <c:v>3.9099851603055455</c:v>
                </c:pt>
                <c:pt idx="9">
                  <c:v>4.5258204715379282</c:v>
                </c:pt>
                <c:pt idx="10">
                  <c:v>5.1650054692758864</c:v>
                </c:pt>
                <c:pt idx="11">
                  <c:v>5.5904576802344819</c:v>
                </c:pt>
                <c:pt idx="12">
                  <c:v>6.2055254613429875</c:v>
                </c:pt>
                <c:pt idx="13">
                  <c:v>6.5440764088788788</c:v>
                </c:pt>
                <c:pt idx="14">
                  <c:v>7.5422953957767422</c:v>
                </c:pt>
                <c:pt idx="15">
                  <c:v>8.5595761399043564</c:v>
                </c:pt>
                <c:pt idx="16">
                  <c:v>8.8661343661055732</c:v>
                </c:pt>
                <c:pt idx="17">
                  <c:v>9.6038357117444129</c:v>
                </c:pt>
                <c:pt idx="18">
                  <c:v>9.8853035599023684</c:v>
                </c:pt>
                <c:pt idx="19">
                  <c:v>10.948052426571744</c:v>
                </c:pt>
                <c:pt idx="20">
                  <c:v>11.249488781043901</c:v>
                </c:pt>
                <c:pt idx="21">
                  <c:v>12.268763706186252</c:v>
                </c:pt>
                <c:pt idx="22">
                  <c:v>14.46407727156455</c:v>
                </c:pt>
                <c:pt idx="23">
                  <c:v>15.018971607497482</c:v>
                </c:pt>
                <c:pt idx="24">
                  <c:v>16.77505735399285</c:v>
                </c:pt>
                <c:pt idx="25">
                  <c:v>19.405106244405246</c:v>
                </c:pt>
                <c:pt idx="26">
                  <c:v>21.280278122906843</c:v>
                </c:pt>
                <c:pt idx="27">
                  <c:v>23.551852727429644</c:v>
                </c:pt>
                <c:pt idx="28">
                  <c:v>27.669422655354438</c:v>
                </c:pt>
                <c:pt idx="29">
                  <c:v>30.676053234627144</c:v>
                </c:pt>
                <c:pt idx="30">
                  <c:v>32.147900075526444</c:v>
                </c:pt>
                <c:pt idx="31">
                  <c:v>36.550396279522879</c:v>
                </c:pt>
              </c:numCache>
            </c:numRef>
          </c:xVal>
          <c:yVal>
            <c:numRef>
              <c:f>[0]!TestData.02Y</c:f>
              <c:numCache>
                <c:formatCode>General</c:formatCode>
                <c:ptCount val="32"/>
                <c:pt idx="0">
                  <c:v>198.80810877201938</c:v>
                </c:pt>
                <c:pt idx="1">
                  <c:v>202.1260335039803</c:v>
                </c:pt>
                <c:pt idx="2">
                  <c:v>204.38675202832127</c:v>
                </c:pt>
                <c:pt idx="3">
                  <c:v>208.66836334340289</c:v>
                </c:pt>
                <c:pt idx="4">
                  <c:v>210.12020705809493</c:v>
                </c:pt>
                <c:pt idx="5">
                  <c:v>213.2686733356046</c:v>
                </c:pt>
                <c:pt idx="6">
                  <c:v>212.76546164054412</c:v>
                </c:pt>
                <c:pt idx="7">
                  <c:v>217.8867193099131</c:v>
                </c:pt>
                <c:pt idx="8">
                  <c:v>219.66202827036003</c:v>
                </c:pt>
                <c:pt idx="9">
                  <c:v>219.90388487872721</c:v>
                </c:pt>
                <c:pt idx="10">
                  <c:v>224.27644490020938</c:v>
                </c:pt>
                <c:pt idx="11">
                  <c:v>223.54873803608569</c:v>
                </c:pt>
                <c:pt idx="12">
                  <c:v>225.47798850691987</c:v>
                </c:pt>
                <c:pt idx="13">
                  <c:v>225.52680324190021</c:v>
                </c:pt>
                <c:pt idx="14">
                  <c:v>229.22694265919128</c:v>
                </c:pt>
                <c:pt idx="15">
                  <c:v>229.36400447974628</c:v>
                </c:pt>
                <c:pt idx="16">
                  <c:v>229.08983537948333</c:v>
                </c:pt>
                <c:pt idx="17">
                  <c:v>232.28883760773175</c:v>
                </c:pt>
                <c:pt idx="18">
                  <c:v>231.61050991707569</c:v>
                </c:pt>
                <c:pt idx="19">
                  <c:v>232.3216299296723</c:v>
                </c:pt>
                <c:pt idx="20">
                  <c:v>229.20377885881581</c:v>
                </c:pt>
                <c:pt idx="21">
                  <c:v>228.92528029226031</c:v>
                </c:pt>
                <c:pt idx="22">
                  <c:v>230.50078685259675</c:v>
                </c:pt>
                <c:pt idx="23">
                  <c:v>228.82705978473086</c:v>
                </c:pt>
                <c:pt idx="24">
                  <c:v>226.17263483518042</c:v>
                </c:pt>
                <c:pt idx="25">
                  <c:v>221.99327567293957</c:v>
                </c:pt>
                <c:pt idx="26">
                  <c:v>222.75935111227486</c:v>
                </c:pt>
                <c:pt idx="27">
                  <c:v>217.74361558405727</c:v>
                </c:pt>
                <c:pt idx="28">
                  <c:v>215.50506587865456</c:v>
                </c:pt>
                <c:pt idx="29">
                  <c:v>212.03584638290607</c:v>
                </c:pt>
                <c:pt idx="30">
                  <c:v>211.56088560680769</c:v>
                </c:pt>
                <c:pt idx="31">
                  <c:v>204.5566254694933</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ES</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1.2761374678307891</c:v>
                </c:pt>
                <c:pt idx="2">
                  <c:v>1.6127795581453042</c:v>
                </c:pt>
                <c:pt idx="3">
                  <c:v>1.8150257259498428</c:v>
                </c:pt>
                <c:pt idx="4">
                  <c:v>2.0388970240125039</c:v>
                </c:pt>
                <c:pt idx="5">
                  <c:v>2.5165436361896476</c:v>
                </c:pt>
                <c:pt idx="6">
                  <c:v>2.9841348332850228</c:v>
                </c:pt>
                <c:pt idx="7">
                  <c:v>3.5490249456242293</c:v>
                </c:pt>
                <c:pt idx="8">
                  <c:v>3.9099851603055455</c:v>
                </c:pt>
                <c:pt idx="9">
                  <c:v>4.5258204715379282</c:v>
                </c:pt>
                <c:pt idx="10">
                  <c:v>5.1650054692758864</c:v>
                </c:pt>
                <c:pt idx="11">
                  <c:v>5.5904576802344819</c:v>
                </c:pt>
                <c:pt idx="12">
                  <c:v>6.2055254613429875</c:v>
                </c:pt>
                <c:pt idx="13">
                  <c:v>6.5440764088788788</c:v>
                </c:pt>
                <c:pt idx="14">
                  <c:v>7.5422953957767422</c:v>
                </c:pt>
                <c:pt idx="15">
                  <c:v>8.5595761399043564</c:v>
                </c:pt>
                <c:pt idx="16">
                  <c:v>8.8661343661055732</c:v>
                </c:pt>
                <c:pt idx="17">
                  <c:v>9.6038357117444129</c:v>
                </c:pt>
                <c:pt idx="18">
                  <c:v>9.8853035599023684</c:v>
                </c:pt>
                <c:pt idx="19">
                  <c:v>10.948052426571744</c:v>
                </c:pt>
                <c:pt idx="20">
                  <c:v>11.249488781043901</c:v>
                </c:pt>
                <c:pt idx="21">
                  <c:v>12.268763706186252</c:v>
                </c:pt>
                <c:pt idx="22">
                  <c:v>14.46407727156455</c:v>
                </c:pt>
                <c:pt idx="23">
                  <c:v>15.018971607497482</c:v>
                </c:pt>
                <c:pt idx="24">
                  <c:v>16.77505735399285</c:v>
                </c:pt>
                <c:pt idx="25">
                  <c:v>19.405106244405246</c:v>
                </c:pt>
                <c:pt idx="26">
                  <c:v>21.280278122906843</c:v>
                </c:pt>
                <c:pt idx="27">
                  <c:v>23.551852727429644</c:v>
                </c:pt>
                <c:pt idx="28">
                  <c:v>27.669422655354438</c:v>
                </c:pt>
                <c:pt idx="29">
                  <c:v>30.676053234627144</c:v>
                </c:pt>
                <c:pt idx="30">
                  <c:v>32.147900075526444</c:v>
                </c:pt>
                <c:pt idx="31">
                  <c:v>36.550396279522879</c:v>
                </c:pt>
              </c:numCache>
            </c:numRef>
          </c:xVal>
          <c:yVal>
            <c:numRef>
              <c:f>[0]!TestData.02Y</c:f>
              <c:numCache>
                <c:formatCode>General</c:formatCode>
                <c:ptCount val="32"/>
                <c:pt idx="0">
                  <c:v>198.80810877201938</c:v>
                </c:pt>
                <c:pt idx="1">
                  <c:v>202.1260335039803</c:v>
                </c:pt>
                <c:pt idx="2">
                  <c:v>204.38675202832127</c:v>
                </c:pt>
                <c:pt idx="3">
                  <c:v>208.66836334340289</c:v>
                </c:pt>
                <c:pt idx="4">
                  <c:v>210.12020705809493</c:v>
                </c:pt>
                <c:pt idx="5">
                  <c:v>213.2686733356046</c:v>
                </c:pt>
                <c:pt idx="6">
                  <c:v>212.76546164054412</c:v>
                </c:pt>
                <c:pt idx="7">
                  <c:v>217.8867193099131</c:v>
                </c:pt>
                <c:pt idx="8">
                  <c:v>219.66202827036003</c:v>
                </c:pt>
                <c:pt idx="9">
                  <c:v>219.90388487872721</c:v>
                </c:pt>
                <c:pt idx="10">
                  <c:v>224.27644490020938</c:v>
                </c:pt>
                <c:pt idx="11">
                  <c:v>223.54873803608569</c:v>
                </c:pt>
                <c:pt idx="12">
                  <c:v>225.47798850691987</c:v>
                </c:pt>
                <c:pt idx="13">
                  <c:v>225.52680324190021</c:v>
                </c:pt>
                <c:pt idx="14">
                  <c:v>229.22694265919128</c:v>
                </c:pt>
                <c:pt idx="15">
                  <c:v>229.36400447974628</c:v>
                </c:pt>
                <c:pt idx="16">
                  <c:v>229.08983537948333</c:v>
                </c:pt>
                <c:pt idx="17">
                  <c:v>232.28883760773175</c:v>
                </c:pt>
                <c:pt idx="18">
                  <c:v>231.61050991707569</c:v>
                </c:pt>
                <c:pt idx="19">
                  <c:v>232.3216299296723</c:v>
                </c:pt>
                <c:pt idx="20">
                  <c:v>229.20377885881581</c:v>
                </c:pt>
                <c:pt idx="21">
                  <c:v>228.92528029226031</c:v>
                </c:pt>
                <c:pt idx="22">
                  <c:v>230.50078685259675</c:v>
                </c:pt>
                <c:pt idx="23">
                  <c:v>228.82705978473086</c:v>
                </c:pt>
                <c:pt idx="24">
                  <c:v>226.17263483518042</c:v>
                </c:pt>
                <c:pt idx="25">
                  <c:v>221.99327567293957</c:v>
                </c:pt>
                <c:pt idx="26">
                  <c:v>222.75935111227486</c:v>
                </c:pt>
                <c:pt idx="27">
                  <c:v>217.74361558405727</c:v>
                </c:pt>
                <c:pt idx="28">
                  <c:v>215.50506587865456</c:v>
                </c:pt>
                <c:pt idx="29">
                  <c:v>212.03584638290607</c:v>
                </c:pt>
                <c:pt idx="30">
                  <c:v>211.56088560680769</c:v>
                </c:pt>
                <c:pt idx="31">
                  <c:v>204.5566254694933</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ES</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1.2761374678307891</c:v>
                </c:pt>
                <c:pt idx="2">
                  <c:v>1.6127795581453042</c:v>
                </c:pt>
                <c:pt idx="3">
                  <c:v>1.8150257259498428</c:v>
                </c:pt>
                <c:pt idx="4">
                  <c:v>2.0388970240125039</c:v>
                </c:pt>
                <c:pt idx="5">
                  <c:v>2.5165436361896476</c:v>
                </c:pt>
                <c:pt idx="6">
                  <c:v>2.9841348332850228</c:v>
                </c:pt>
                <c:pt idx="7">
                  <c:v>3.5490249456242293</c:v>
                </c:pt>
                <c:pt idx="8">
                  <c:v>3.9099851603055455</c:v>
                </c:pt>
                <c:pt idx="9">
                  <c:v>4.5258204715379282</c:v>
                </c:pt>
                <c:pt idx="10">
                  <c:v>5.1650054692758864</c:v>
                </c:pt>
                <c:pt idx="11">
                  <c:v>5.5904576802344819</c:v>
                </c:pt>
                <c:pt idx="12">
                  <c:v>6.2055254613429875</c:v>
                </c:pt>
                <c:pt idx="13">
                  <c:v>6.5440764088788788</c:v>
                </c:pt>
                <c:pt idx="14">
                  <c:v>7.5422953957767422</c:v>
                </c:pt>
                <c:pt idx="15">
                  <c:v>8.5595761399043564</c:v>
                </c:pt>
                <c:pt idx="16">
                  <c:v>8.8661343661055732</c:v>
                </c:pt>
                <c:pt idx="17">
                  <c:v>9.6038357117444129</c:v>
                </c:pt>
                <c:pt idx="18">
                  <c:v>9.8853035599023684</c:v>
                </c:pt>
                <c:pt idx="19">
                  <c:v>10.948052426571744</c:v>
                </c:pt>
                <c:pt idx="20">
                  <c:v>11.249488781043901</c:v>
                </c:pt>
                <c:pt idx="21">
                  <c:v>12.268763706186252</c:v>
                </c:pt>
                <c:pt idx="22">
                  <c:v>14.46407727156455</c:v>
                </c:pt>
                <c:pt idx="23">
                  <c:v>15.018971607497482</c:v>
                </c:pt>
                <c:pt idx="24">
                  <c:v>16.77505735399285</c:v>
                </c:pt>
                <c:pt idx="25">
                  <c:v>19.405106244405246</c:v>
                </c:pt>
                <c:pt idx="26">
                  <c:v>21.280278122906843</c:v>
                </c:pt>
                <c:pt idx="27">
                  <c:v>23.551852727429644</c:v>
                </c:pt>
                <c:pt idx="28">
                  <c:v>27.669422655354438</c:v>
                </c:pt>
                <c:pt idx="29">
                  <c:v>30.676053234627144</c:v>
                </c:pt>
                <c:pt idx="30">
                  <c:v>32.147900075526444</c:v>
                </c:pt>
                <c:pt idx="31">
                  <c:v>36.550396279522879</c:v>
                </c:pt>
              </c:numCache>
            </c:numRef>
          </c:xVal>
          <c:yVal>
            <c:numRef>
              <c:f>[0]!TestData.02Y</c:f>
              <c:numCache>
                <c:formatCode>General</c:formatCode>
                <c:ptCount val="32"/>
                <c:pt idx="0">
                  <c:v>198.80810877201938</c:v>
                </c:pt>
                <c:pt idx="1">
                  <c:v>202.1260335039803</c:v>
                </c:pt>
                <c:pt idx="2">
                  <c:v>204.38675202832127</c:v>
                </c:pt>
                <c:pt idx="3">
                  <c:v>208.66836334340289</c:v>
                </c:pt>
                <c:pt idx="4">
                  <c:v>210.12020705809493</c:v>
                </c:pt>
                <c:pt idx="5">
                  <c:v>213.2686733356046</c:v>
                </c:pt>
                <c:pt idx="6">
                  <c:v>212.76546164054412</c:v>
                </c:pt>
                <c:pt idx="7">
                  <c:v>217.8867193099131</c:v>
                </c:pt>
                <c:pt idx="8">
                  <c:v>219.66202827036003</c:v>
                </c:pt>
                <c:pt idx="9">
                  <c:v>219.90388487872721</c:v>
                </c:pt>
                <c:pt idx="10">
                  <c:v>224.27644490020938</c:v>
                </c:pt>
                <c:pt idx="11">
                  <c:v>223.54873803608569</c:v>
                </c:pt>
                <c:pt idx="12">
                  <c:v>225.47798850691987</c:v>
                </c:pt>
                <c:pt idx="13">
                  <c:v>225.52680324190021</c:v>
                </c:pt>
                <c:pt idx="14">
                  <c:v>229.22694265919128</c:v>
                </c:pt>
                <c:pt idx="15">
                  <c:v>229.36400447974628</c:v>
                </c:pt>
                <c:pt idx="16">
                  <c:v>229.08983537948333</c:v>
                </c:pt>
                <c:pt idx="17">
                  <c:v>232.28883760773175</c:v>
                </c:pt>
                <c:pt idx="18">
                  <c:v>231.61050991707569</c:v>
                </c:pt>
                <c:pt idx="19">
                  <c:v>232.3216299296723</c:v>
                </c:pt>
                <c:pt idx="20">
                  <c:v>229.20377885881581</c:v>
                </c:pt>
                <c:pt idx="21">
                  <c:v>228.92528029226031</c:v>
                </c:pt>
                <c:pt idx="22">
                  <c:v>230.50078685259675</c:v>
                </c:pt>
                <c:pt idx="23">
                  <c:v>228.82705978473086</c:v>
                </c:pt>
                <c:pt idx="24">
                  <c:v>226.17263483518042</c:v>
                </c:pt>
                <c:pt idx="25">
                  <c:v>221.99327567293957</c:v>
                </c:pt>
                <c:pt idx="26">
                  <c:v>222.75935111227486</c:v>
                </c:pt>
                <c:pt idx="27">
                  <c:v>217.74361558405727</c:v>
                </c:pt>
                <c:pt idx="28">
                  <c:v>215.50506587865456</c:v>
                </c:pt>
                <c:pt idx="29">
                  <c:v>212.03584638290607</c:v>
                </c:pt>
                <c:pt idx="30">
                  <c:v>211.56088560680769</c:v>
                </c:pt>
                <c:pt idx="31">
                  <c:v>204.5566254694933</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NL</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1.2904096362938051</c:v>
                </c:pt>
                <c:pt idx="2">
                  <c:v>1.4930746973604851</c:v>
                </c:pt>
                <c:pt idx="3">
                  <c:v>1.8789713743845771</c:v>
                </c:pt>
                <c:pt idx="4">
                  <c:v>2.0845115646270109</c:v>
                </c:pt>
                <c:pt idx="5">
                  <c:v>2.3430222756947994</c:v>
                </c:pt>
                <c:pt idx="6">
                  <c:v>2.6200615973888426</c:v>
                </c:pt>
                <c:pt idx="7">
                  <c:v>3.2209376247457557</c:v>
                </c:pt>
                <c:pt idx="8">
                  <c:v>3.8933151131265755</c:v>
                </c:pt>
                <c:pt idx="9">
                  <c:v>4.141595720020951</c:v>
                </c:pt>
                <c:pt idx="10">
                  <c:v>4.674393482824498</c:v>
                </c:pt>
                <c:pt idx="11">
                  <c:v>5.3637616949641895</c:v>
                </c:pt>
                <c:pt idx="12">
                  <c:v>6.1153848129850568</c:v>
                </c:pt>
                <c:pt idx="13">
                  <c:v>7.2479575501164213</c:v>
                </c:pt>
                <c:pt idx="14">
                  <c:v>7.8930322483599946</c:v>
                </c:pt>
                <c:pt idx="15">
                  <c:v>8.8659707389434637</c:v>
                </c:pt>
                <c:pt idx="16">
                  <c:v>10.569751607002214</c:v>
                </c:pt>
                <c:pt idx="17">
                  <c:v>12.151304277479841</c:v>
                </c:pt>
                <c:pt idx="18">
                  <c:v>13.683764353420582</c:v>
                </c:pt>
                <c:pt idx="19">
                  <c:v>15.426587693725498</c:v>
                </c:pt>
                <c:pt idx="20">
                  <c:v>18.249292524859289</c:v>
                </c:pt>
                <c:pt idx="21">
                  <c:v>19.014217957921534</c:v>
                </c:pt>
                <c:pt idx="22">
                  <c:v>20.240384592984686</c:v>
                </c:pt>
                <c:pt idx="23">
                  <c:v>23.568473027267256</c:v>
                </c:pt>
                <c:pt idx="24">
                  <c:v>27.44727144776229</c:v>
                </c:pt>
                <c:pt idx="25">
                  <c:v>32.425487543741028</c:v>
                </c:pt>
                <c:pt idx="26">
                  <c:v>33.940042561045644</c:v>
                </c:pt>
                <c:pt idx="27">
                  <c:v>39.906271053099537</c:v>
                </c:pt>
                <c:pt idx="28">
                  <c:v>44.28526729663038</c:v>
                </c:pt>
                <c:pt idx="29">
                  <c:v>50.924950222342744</c:v>
                </c:pt>
                <c:pt idx="30">
                  <c:v>54.885379460583721</c:v>
                </c:pt>
                <c:pt idx="31">
                  <c:v>58.387304791494145</c:v>
                </c:pt>
              </c:numCache>
            </c:numRef>
          </c:xVal>
          <c:yVal>
            <c:numRef>
              <c:f>[0]!TestData.03Y</c:f>
              <c:numCache>
                <c:formatCode>General</c:formatCode>
                <c:ptCount val="32"/>
                <c:pt idx="0">
                  <c:v>166.04054189520991</c:v>
                </c:pt>
                <c:pt idx="1">
                  <c:v>167.89555786410781</c:v>
                </c:pt>
                <c:pt idx="2">
                  <c:v>171.13343507838593</c:v>
                </c:pt>
                <c:pt idx="3">
                  <c:v>172.44265442611217</c:v>
                </c:pt>
                <c:pt idx="4">
                  <c:v>174.05809235547835</c:v>
                </c:pt>
                <c:pt idx="5">
                  <c:v>176.88544937703708</c:v>
                </c:pt>
                <c:pt idx="6">
                  <c:v>181.53902347937611</c:v>
                </c:pt>
                <c:pt idx="7">
                  <c:v>184.02230133246783</c:v>
                </c:pt>
                <c:pt idx="8">
                  <c:v>189.69976337093814</c:v>
                </c:pt>
                <c:pt idx="9">
                  <c:v>192.49124867086755</c:v>
                </c:pt>
                <c:pt idx="10">
                  <c:v>193.92569185489435</c:v>
                </c:pt>
                <c:pt idx="11">
                  <c:v>197.58171953505791</c:v>
                </c:pt>
                <c:pt idx="12">
                  <c:v>201.20614046907315</c:v>
                </c:pt>
                <c:pt idx="13">
                  <c:v>206.32488122238345</c:v>
                </c:pt>
                <c:pt idx="14">
                  <c:v>210.17478749926977</c:v>
                </c:pt>
                <c:pt idx="15">
                  <c:v>211.92697193740082</c:v>
                </c:pt>
                <c:pt idx="16">
                  <c:v>212.35150292177468</c:v>
                </c:pt>
                <c:pt idx="17">
                  <c:v>212.83150531121268</c:v>
                </c:pt>
                <c:pt idx="18">
                  <c:v>213.60076237186894</c:v>
                </c:pt>
                <c:pt idx="19">
                  <c:v>214.36612699926857</c:v>
                </c:pt>
                <c:pt idx="20">
                  <c:v>215.63135669511158</c:v>
                </c:pt>
                <c:pt idx="21">
                  <c:v>212.74738579397484</c:v>
                </c:pt>
                <c:pt idx="22">
                  <c:v>214.58037265409445</c:v>
                </c:pt>
                <c:pt idx="23">
                  <c:v>210.16652281303126</c:v>
                </c:pt>
                <c:pt idx="24">
                  <c:v>210.10602321145487</c:v>
                </c:pt>
                <c:pt idx="25">
                  <c:v>205.49999203961903</c:v>
                </c:pt>
                <c:pt idx="26">
                  <c:v>205.45793432639428</c:v>
                </c:pt>
                <c:pt idx="27">
                  <c:v>203.32371006115673</c:v>
                </c:pt>
                <c:pt idx="28">
                  <c:v>200.2612600284626</c:v>
                </c:pt>
                <c:pt idx="29">
                  <c:v>197.2133965740525</c:v>
                </c:pt>
                <c:pt idx="30">
                  <c:v>196.73516459086676</c:v>
                </c:pt>
                <c:pt idx="31">
                  <c:v>197.60567410871033</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NL</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1.2904096362938051</c:v>
                </c:pt>
                <c:pt idx="2">
                  <c:v>1.4930746973604851</c:v>
                </c:pt>
                <c:pt idx="3">
                  <c:v>1.8789713743845771</c:v>
                </c:pt>
                <c:pt idx="4">
                  <c:v>2.0845115646270109</c:v>
                </c:pt>
                <c:pt idx="5">
                  <c:v>2.3430222756947994</c:v>
                </c:pt>
                <c:pt idx="6">
                  <c:v>2.6200615973888426</c:v>
                </c:pt>
                <c:pt idx="7">
                  <c:v>3.2209376247457557</c:v>
                </c:pt>
                <c:pt idx="8">
                  <c:v>3.8933151131265755</c:v>
                </c:pt>
                <c:pt idx="9">
                  <c:v>4.141595720020951</c:v>
                </c:pt>
                <c:pt idx="10">
                  <c:v>4.674393482824498</c:v>
                </c:pt>
                <c:pt idx="11">
                  <c:v>5.3637616949641895</c:v>
                </c:pt>
                <c:pt idx="12">
                  <c:v>6.1153848129850568</c:v>
                </c:pt>
                <c:pt idx="13">
                  <c:v>7.2479575501164213</c:v>
                </c:pt>
                <c:pt idx="14">
                  <c:v>7.8930322483599946</c:v>
                </c:pt>
                <c:pt idx="15">
                  <c:v>8.8659707389434637</c:v>
                </c:pt>
                <c:pt idx="16">
                  <c:v>10.569751607002214</c:v>
                </c:pt>
                <c:pt idx="17">
                  <c:v>12.151304277479841</c:v>
                </c:pt>
                <c:pt idx="18">
                  <c:v>13.683764353420582</c:v>
                </c:pt>
                <c:pt idx="19">
                  <c:v>15.426587693725498</c:v>
                </c:pt>
                <c:pt idx="20">
                  <c:v>18.249292524859289</c:v>
                </c:pt>
                <c:pt idx="21">
                  <c:v>19.014217957921534</c:v>
                </c:pt>
                <c:pt idx="22">
                  <c:v>20.240384592984686</c:v>
                </c:pt>
                <c:pt idx="23">
                  <c:v>23.568473027267256</c:v>
                </c:pt>
                <c:pt idx="24">
                  <c:v>27.44727144776229</c:v>
                </c:pt>
                <c:pt idx="25">
                  <c:v>32.425487543741028</c:v>
                </c:pt>
                <c:pt idx="26">
                  <c:v>33.940042561045644</c:v>
                </c:pt>
                <c:pt idx="27">
                  <c:v>39.906271053099537</c:v>
                </c:pt>
                <c:pt idx="28">
                  <c:v>44.28526729663038</c:v>
                </c:pt>
                <c:pt idx="29">
                  <c:v>50.924950222342744</c:v>
                </c:pt>
                <c:pt idx="30">
                  <c:v>54.885379460583721</c:v>
                </c:pt>
                <c:pt idx="31">
                  <c:v>58.387304791494145</c:v>
                </c:pt>
              </c:numCache>
            </c:numRef>
          </c:xVal>
          <c:yVal>
            <c:numRef>
              <c:f>[0]!TestData.03Y</c:f>
              <c:numCache>
                <c:formatCode>General</c:formatCode>
                <c:ptCount val="32"/>
                <c:pt idx="0">
                  <c:v>166.04054189520991</c:v>
                </c:pt>
                <c:pt idx="1">
                  <c:v>167.89555786410781</c:v>
                </c:pt>
                <c:pt idx="2">
                  <c:v>171.13343507838593</c:v>
                </c:pt>
                <c:pt idx="3">
                  <c:v>172.44265442611217</c:v>
                </c:pt>
                <c:pt idx="4">
                  <c:v>174.05809235547835</c:v>
                </c:pt>
                <c:pt idx="5">
                  <c:v>176.88544937703708</c:v>
                </c:pt>
                <c:pt idx="6">
                  <c:v>181.53902347937611</c:v>
                </c:pt>
                <c:pt idx="7">
                  <c:v>184.02230133246783</c:v>
                </c:pt>
                <c:pt idx="8">
                  <c:v>189.69976337093814</c:v>
                </c:pt>
                <c:pt idx="9">
                  <c:v>192.49124867086755</c:v>
                </c:pt>
                <c:pt idx="10">
                  <c:v>193.92569185489435</c:v>
                </c:pt>
                <c:pt idx="11">
                  <c:v>197.58171953505791</c:v>
                </c:pt>
                <c:pt idx="12">
                  <c:v>201.20614046907315</c:v>
                </c:pt>
                <c:pt idx="13">
                  <c:v>206.32488122238345</c:v>
                </c:pt>
                <c:pt idx="14">
                  <c:v>210.17478749926977</c:v>
                </c:pt>
                <c:pt idx="15">
                  <c:v>211.92697193740082</c:v>
                </c:pt>
                <c:pt idx="16">
                  <c:v>212.35150292177468</c:v>
                </c:pt>
                <c:pt idx="17">
                  <c:v>212.83150531121268</c:v>
                </c:pt>
                <c:pt idx="18">
                  <c:v>213.60076237186894</c:v>
                </c:pt>
                <c:pt idx="19">
                  <c:v>214.36612699926857</c:v>
                </c:pt>
                <c:pt idx="20">
                  <c:v>215.63135669511158</c:v>
                </c:pt>
                <c:pt idx="21">
                  <c:v>212.74738579397484</c:v>
                </c:pt>
                <c:pt idx="22">
                  <c:v>214.58037265409445</c:v>
                </c:pt>
                <c:pt idx="23">
                  <c:v>210.16652281303126</c:v>
                </c:pt>
                <c:pt idx="24">
                  <c:v>210.10602321145487</c:v>
                </c:pt>
                <c:pt idx="25">
                  <c:v>205.49999203961903</c:v>
                </c:pt>
                <c:pt idx="26">
                  <c:v>205.45793432639428</c:v>
                </c:pt>
                <c:pt idx="27">
                  <c:v>203.32371006115673</c:v>
                </c:pt>
                <c:pt idx="28">
                  <c:v>200.2612600284626</c:v>
                </c:pt>
                <c:pt idx="29">
                  <c:v>197.2133965740525</c:v>
                </c:pt>
                <c:pt idx="30">
                  <c:v>196.73516459086676</c:v>
                </c:pt>
                <c:pt idx="31">
                  <c:v>197.60567410871033</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NL</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1.2904096362938051</c:v>
                </c:pt>
                <c:pt idx="2">
                  <c:v>1.4930746973604851</c:v>
                </c:pt>
                <c:pt idx="3">
                  <c:v>1.8789713743845771</c:v>
                </c:pt>
                <c:pt idx="4">
                  <c:v>2.0845115646270109</c:v>
                </c:pt>
                <c:pt idx="5">
                  <c:v>2.3430222756947994</c:v>
                </c:pt>
                <c:pt idx="6">
                  <c:v>2.6200615973888426</c:v>
                </c:pt>
                <c:pt idx="7">
                  <c:v>3.2209376247457557</c:v>
                </c:pt>
                <c:pt idx="8">
                  <c:v>3.8933151131265755</c:v>
                </c:pt>
                <c:pt idx="9">
                  <c:v>4.141595720020951</c:v>
                </c:pt>
                <c:pt idx="10">
                  <c:v>4.674393482824498</c:v>
                </c:pt>
                <c:pt idx="11">
                  <c:v>5.3637616949641895</c:v>
                </c:pt>
                <c:pt idx="12">
                  <c:v>6.1153848129850568</c:v>
                </c:pt>
                <c:pt idx="13">
                  <c:v>7.2479575501164213</c:v>
                </c:pt>
                <c:pt idx="14">
                  <c:v>7.8930322483599946</c:v>
                </c:pt>
                <c:pt idx="15">
                  <c:v>8.8659707389434637</c:v>
                </c:pt>
                <c:pt idx="16">
                  <c:v>10.569751607002214</c:v>
                </c:pt>
                <c:pt idx="17">
                  <c:v>12.151304277479841</c:v>
                </c:pt>
                <c:pt idx="18">
                  <c:v>13.683764353420582</c:v>
                </c:pt>
                <c:pt idx="19">
                  <c:v>15.426587693725498</c:v>
                </c:pt>
                <c:pt idx="20">
                  <c:v>18.249292524859289</c:v>
                </c:pt>
                <c:pt idx="21">
                  <c:v>19.014217957921534</c:v>
                </c:pt>
                <c:pt idx="22">
                  <c:v>20.240384592984686</c:v>
                </c:pt>
                <c:pt idx="23">
                  <c:v>23.568473027267256</c:v>
                </c:pt>
                <c:pt idx="24">
                  <c:v>27.44727144776229</c:v>
                </c:pt>
                <c:pt idx="25">
                  <c:v>32.425487543741028</c:v>
                </c:pt>
                <c:pt idx="26">
                  <c:v>33.940042561045644</c:v>
                </c:pt>
                <c:pt idx="27">
                  <c:v>39.906271053099537</c:v>
                </c:pt>
                <c:pt idx="28">
                  <c:v>44.28526729663038</c:v>
                </c:pt>
                <c:pt idx="29">
                  <c:v>50.924950222342744</c:v>
                </c:pt>
                <c:pt idx="30">
                  <c:v>54.885379460583721</c:v>
                </c:pt>
                <c:pt idx="31">
                  <c:v>58.387304791494145</c:v>
                </c:pt>
              </c:numCache>
            </c:numRef>
          </c:xVal>
          <c:yVal>
            <c:numRef>
              <c:f>[0]!TestData.03Y</c:f>
              <c:numCache>
                <c:formatCode>General</c:formatCode>
                <c:ptCount val="32"/>
                <c:pt idx="0">
                  <c:v>166.04054189520991</c:v>
                </c:pt>
                <c:pt idx="1">
                  <c:v>167.89555786410781</c:v>
                </c:pt>
                <c:pt idx="2">
                  <c:v>171.13343507838593</c:v>
                </c:pt>
                <c:pt idx="3">
                  <c:v>172.44265442611217</c:v>
                </c:pt>
                <c:pt idx="4">
                  <c:v>174.05809235547835</c:v>
                </c:pt>
                <c:pt idx="5">
                  <c:v>176.88544937703708</c:v>
                </c:pt>
                <c:pt idx="6">
                  <c:v>181.53902347937611</c:v>
                </c:pt>
                <c:pt idx="7">
                  <c:v>184.02230133246783</c:v>
                </c:pt>
                <c:pt idx="8">
                  <c:v>189.69976337093814</c:v>
                </c:pt>
                <c:pt idx="9">
                  <c:v>192.49124867086755</c:v>
                </c:pt>
                <c:pt idx="10">
                  <c:v>193.92569185489435</c:v>
                </c:pt>
                <c:pt idx="11">
                  <c:v>197.58171953505791</c:v>
                </c:pt>
                <c:pt idx="12">
                  <c:v>201.20614046907315</c:v>
                </c:pt>
                <c:pt idx="13">
                  <c:v>206.32488122238345</c:v>
                </c:pt>
                <c:pt idx="14">
                  <c:v>210.17478749926977</c:v>
                </c:pt>
                <c:pt idx="15">
                  <c:v>211.92697193740082</c:v>
                </c:pt>
                <c:pt idx="16">
                  <c:v>212.35150292177468</c:v>
                </c:pt>
                <c:pt idx="17">
                  <c:v>212.83150531121268</c:v>
                </c:pt>
                <c:pt idx="18">
                  <c:v>213.60076237186894</c:v>
                </c:pt>
                <c:pt idx="19">
                  <c:v>214.36612699926857</c:v>
                </c:pt>
                <c:pt idx="20">
                  <c:v>215.63135669511158</c:v>
                </c:pt>
                <c:pt idx="21">
                  <c:v>212.74738579397484</c:v>
                </c:pt>
                <c:pt idx="22">
                  <c:v>214.58037265409445</c:v>
                </c:pt>
                <c:pt idx="23">
                  <c:v>210.16652281303126</c:v>
                </c:pt>
                <c:pt idx="24">
                  <c:v>210.10602321145487</c:v>
                </c:pt>
                <c:pt idx="25">
                  <c:v>205.49999203961903</c:v>
                </c:pt>
                <c:pt idx="26">
                  <c:v>205.45793432639428</c:v>
                </c:pt>
                <c:pt idx="27">
                  <c:v>203.32371006115673</c:v>
                </c:pt>
                <c:pt idx="28">
                  <c:v>200.2612600284626</c:v>
                </c:pt>
                <c:pt idx="29">
                  <c:v>197.2133965740525</c:v>
                </c:pt>
                <c:pt idx="30">
                  <c:v>196.73516459086676</c:v>
                </c:pt>
                <c:pt idx="31">
                  <c:v>197.60567410871033</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BE</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1.1893575293120395</c:v>
                </c:pt>
                <c:pt idx="2">
                  <c:v>1.3712546190392481</c:v>
                </c:pt>
                <c:pt idx="3">
                  <c:v>1.5650762015515101</c:v>
                </c:pt>
                <c:pt idx="4">
                  <c:v>1.7995523593754359</c:v>
                </c:pt>
                <c:pt idx="5">
                  <c:v>2.1458309844293959</c:v>
                </c:pt>
                <c:pt idx="6">
                  <c:v>2.5545928198926715</c:v>
                </c:pt>
                <c:pt idx="7">
                  <c:v>2.8796822582716328</c:v>
                </c:pt>
                <c:pt idx="8">
                  <c:v>3.3313516641824421</c:v>
                </c:pt>
                <c:pt idx="9">
                  <c:v>4.052524765355968</c:v>
                </c:pt>
                <c:pt idx="10">
                  <c:v>4.8738176564213793</c:v>
                </c:pt>
                <c:pt idx="11">
                  <c:v>5.4490300444130773</c:v>
                </c:pt>
                <c:pt idx="12">
                  <c:v>6.5018841103010478</c:v>
                </c:pt>
                <c:pt idx="13">
                  <c:v>6.7355506266086032</c:v>
                </c:pt>
                <c:pt idx="14">
                  <c:v>7.9668248836721656</c:v>
                </c:pt>
                <c:pt idx="15">
                  <c:v>9.0174611411098979</c:v>
                </c:pt>
                <c:pt idx="16">
                  <c:v>10.017344002012498</c:v>
                </c:pt>
                <c:pt idx="17">
                  <c:v>10.724391435736431</c:v>
                </c:pt>
                <c:pt idx="18">
                  <c:v>11.469731957347086</c:v>
                </c:pt>
                <c:pt idx="19">
                  <c:v>12.862241413683087</c:v>
                </c:pt>
                <c:pt idx="20">
                  <c:v>14.70941896099345</c:v>
                </c:pt>
                <c:pt idx="21">
                  <c:v>17.374161273347131</c:v>
                </c:pt>
                <c:pt idx="22">
                  <c:v>19.262397009578962</c:v>
                </c:pt>
                <c:pt idx="23">
                  <c:v>20.489087194711061</c:v>
                </c:pt>
                <c:pt idx="24">
                  <c:v>22.201682725776735</c:v>
                </c:pt>
                <c:pt idx="25">
                  <c:v>24.487993420210032</c:v>
                </c:pt>
                <c:pt idx="26">
                  <c:v>25.463763410713216</c:v>
                </c:pt>
                <c:pt idx="27">
                  <c:v>29.067277836788087</c:v>
                </c:pt>
                <c:pt idx="28">
                  <c:v>34.138458692627452</c:v>
                </c:pt>
                <c:pt idx="29">
                  <c:v>39.680402839907522</c:v>
                </c:pt>
                <c:pt idx="30">
                  <c:v>46.264361355508406</c:v>
                </c:pt>
                <c:pt idx="31">
                  <c:v>52.482310910047502</c:v>
                </c:pt>
              </c:numCache>
            </c:numRef>
          </c:xVal>
          <c:yVal>
            <c:numRef>
              <c:f>[0]!TestData.04Y</c:f>
              <c:numCache>
                <c:formatCode>General</c:formatCode>
                <c:ptCount val="32"/>
                <c:pt idx="0">
                  <c:v>206.45138292973115</c:v>
                </c:pt>
                <c:pt idx="1">
                  <c:v>209.80776545054815</c:v>
                </c:pt>
                <c:pt idx="2">
                  <c:v>210.98929473618105</c:v>
                </c:pt>
                <c:pt idx="3">
                  <c:v>212.20750352714921</c:v>
                </c:pt>
                <c:pt idx="4">
                  <c:v>215.43626553932921</c:v>
                </c:pt>
                <c:pt idx="5">
                  <c:v>217.85832669675935</c:v>
                </c:pt>
                <c:pt idx="6">
                  <c:v>220.39898162761099</c:v>
                </c:pt>
                <c:pt idx="7">
                  <c:v>221.59553198904311</c:v>
                </c:pt>
                <c:pt idx="8">
                  <c:v>224.01143448737048</c:v>
                </c:pt>
                <c:pt idx="9">
                  <c:v>228.60760606245094</c:v>
                </c:pt>
                <c:pt idx="10">
                  <c:v>232.02727692861509</c:v>
                </c:pt>
                <c:pt idx="11">
                  <c:v>236.27131033633603</c:v>
                </c:pt>
                <c:pt idx="12">
                  <c:v>236.99545747654147</c:v>
                </c:pt>
                <c:pt idx="13">
                  <c:v>240.38101302223788</c:v>
                </c:pt>
                <c:pt idx="14">
                  <c:v>241.43840755508137</c:v>
                </c:pt>
                <c:pt idx="15">
                  <c:v>242.05033778744277</c:v>
                </c:pt>
                <c:pt idx="16">
                  <c:v>244.82474735170797</c:v>
                </c:pt>
                <c:pt idx="17">
                  <c:v>244.34301544761126</c:v>
                </c:pt>
                <c:pt idx="18">
                  <c:v>244.40515131619384</c:v>
                </c:pt>
                <c:pt idx="19">
                  <c:v>246.93366762297418</c:v>
                </c:pt>
                <c:pt idx="20">
                  <c:v>247.52053692804037</c:v>
                </c:pt>
                <c:pt idx="21">
                  <c:v>246.05897665730282</c:v>
                </c:pt>
                <c:pt idx="22">
                  <c:v>244.58753857592393</c:v>
                </c:pt>
                <c:pt idx="23">
                  <c:v>244.59933517088211</c:v>
                </c:pt>
                <c:pt idx="24">
                  <c:v>242.53147249863312</c:v>
                </c:pt>
                <c:pt idx="25">
                  <c:v>241.49963034192837</c:v>
                </c:pt>
                <c:pt idx="26">
                  <c:v>240.70320003931619</c:v>
                </c:pt>
                <c:pt idx="27">
                  <c:v>236.93307066170402</c:v>
                </c:pt>
                <c:pt idx="28">
                  <c:v>233.24076723568882</c:v>
                </c:pt>
                <c:pt idx="29">
                  <c:v>228.25873777989599</c:v>
                </c:pt>
                <c:pt idx="30">
                  <c:v>225.72446816473186</c:v>
                </c:pt>
                <c:pt idx="31">
                  <c:v>226.40642631463265</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BE</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1.1893575293120395</c:v>
                </c:pt>
                <c:pt idx="2">
                  <c:v>1.3712546190392481</c:v>
                </c:pt>
                <c:pt idx="3">
                  <c:v>1.5650762015515101</c:v>
                </c:pt>
                <c:pt idx="4">
                  <c:v>1.7995523593754359</c:v>
                </c:pt>
                <c:pt idx="5">
                  <c:v>2.1458309844293959</c:v>
                </c:pt>
                <c:pt idx="6">
                  <c:v>2.5545928198926715</c:v>
                </c:pt>
                <c:pt idx="7">
                  <c:v>2.8796822582716328</c:v>
                </c:pt>
                <c:pt idx="8">
                  <c:v>3.3313516641824421</c:v>
                </c:pt>
                <c:pt idx="9">
                  <c:v>4.052524765355968</c:v>
                </c:pt>
                <c:pt idx="10">
                  <c:v>4.8738176564213793</c:v>
                </c:pt>
                <c:pt idx="11">
                  <c:v>5.4490300444130773</c:v>
                </c:pt>
                <c:pt idx="12">
                  <c:v>6.5018841103010478</c:v>
                </c:pt>
                <c:pt idx="13">
                  <c:v>6.7355506266086032</c:v>
                </c:pt>
                <c:pt idx="14">
                  <c:v>7.9668248836721656</c:v>
                </c:pt>
                <c:pt idx="15">
                  <c:v>9.0174611411098979</c:v>
                </c:pt>
                <c:pt idx="16">
                  <c:v>10.017344002012498</c:v>
                </c:pt>
                <c:pt idx="17">
                  <c:v>10.724391435736431</c:v>
                </c:pt>
                <c:pt idx="18">
                  <c:v>11.469731957347086</c:v>
                </c:pt>
                <c:pt idx="19">
                  <c:v>12.862241413683087</c:v>
                </c:pt>
                <c:pt idx="20">
                  <c:v>14.70941896099345</c:v>
                </c:pt>
                <c:pt idx="21">
                  <c:v>17.374161273347131</c:v>
                </c:pt>
                <c:pt idx="22">
                  <c:v>19.262397009578962</c:v>
                </c:pt>
                <c:pt idx="23">
                  <c:v>20.489087194711061</c:v>
                </c:pt>
                <c:pt idx="24">
                  <c:v>22.201682725776735</c:v>
                </c:pt>
                <c:pt idx="25">
                  <c:v>24.487993420210032</c:v>
                </c:pt>
                <c:pt idx="26">
                  <c:v>25.463763410713216</c:v>
                </c:pt>
                <c:pt idx="27">
                  <c:v>29.067277836788087</c:v>
                </c:pt>
                <c:pt idx="28">
                  <c:v>34.138458692627452</c:v>
                </c:pt>
                <c:pt idx="29">
                  <c:v>39.680402839907522</c:v>
                </c:pt>
                <c:pt idx="30">
                  <c:v>46.264361355508406</c:v>
                </c:pt>
                <c:pt idx="31">
                  <c:v>52.482310910047502</c:v>
                </c:pt>
              </c:numCache>
            </c:numRef>
          </c:xVal>
          <c:yVal>
            <c:numRef>
              <c:f>[0]!TestData.04Y</c:f>
              <c:numCache>
                <c:formatCode>General</c:formatCode>
                <c:ptCount val="32"/>
                <c:pt idx="0">
                  <c:v>206.45138292973115</c:v>
                </c:pt>
                <c:pt idx="1">
                  <c:v>209.80776545054815</c:v>
                </c:pt>
                <c:pt idx="2">
                  <c:v>210.98929473618105</c:v>
                </c:pt>
                <c:pt idx="3">
                  <c:v>212.20750352714921</c:v>
                </c:pt>
                <c:pt idx="4">
                  <c:v>215.43626553932921</c:v>
                </c:pt>
                <c:pt idx="5">
                  <c:v>217.85832669675935</c:v>
                </c:pt>
                <c:pt idx="6">
                  <c:v>220.39898162761099</c:v>
                </c:pt>
                <c:pt idx="7">
                  <c:v>221.59553198904311</c:v>
                </c:pt>
                <c:pt idx="8">
                  <c:v>224.01143448737048</c:v>
                </c:pt>
                <c:pt idx="9">
                  <c:v>228.60760606245094</c:v>
                </c:pt>
                <c:pt idx="10">
                  <c:v>232.02727692861509</c:v>
                </c:pt>
                <c:pt idx="11">
                  <c:v>236.27131033633603</c:v>
                </c:pt>
                <c:pt idx="12">
                  <c:v>236.99545747654147</c:v>
                </c:pt>
                <c:pt idx="13">
                  <c:v>240.38101302223788</c:v>
                </c:pt>
                <c:pt idx="14">
                  <c:v>241.43840755508137</c:v>
                </c:pt>
                <c:pt idx="15">
                  <c:v>242.05033778744277</c:v>
                </c:pt>
                <c:pt idx="16">
                  <c:v>244.82474735170797</c:v>
                </c:pt>
                <c:pt idx="17">
                  <c:v>244.34301544761126</c:v>
                </c:pt>
                <c:pt idx="18">
                  <c:v>244.40515131619384</c:v>
                </c:pt>
                <c:pt idx="19">
                  <c:v>246.93366762297418</c:v>
                </c:pt>
                <c:pt idx="20">
                  <c:v>247.52053692804037</c:v>
                </c:pt>
                <c:pt idx="21">
                  <c:v>246.05897665730282</c:v>
                </c:pt>
                <c:pt idx="22">
                  <c:v>244.58753857592393</c:v>
                </c:pt>
                <c:pt idx="23">
                  <c:v>244.59933517088211</c:v>
                </c:pt>
                <c:pt idx="24">
                  <c:v>242.53147249863312</c:v>
                </c:pt>
                <c:pt idx="25">
                  <c:v>241.49963034192837</c:v>
                </c:pt>
                <c:pt idx="26">
                  <c:v>240.70320003931619</c:v>
                </c:pt>
                <c:pt idx="27">
                  <c:v>236.93307066170402</c:v>
                </c:pt>
                <c:pt idx="28">
                  <c:v>233.24076723568882</c:v>
                </c:pt>
                <c:pt idx="29">
                  <c:v>228.25873777989599</c:v>
                </c:pt>
                <c:pt idx="30">
                  <c:v>225.72446816473186</c:v>
                </c:pt>
                <c:pt idx="31">
                  <c:v>226.40642631463265</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BE</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1.1893575293120395</c:v>
                </c:pt>
                <c:pt idx="2">
                  <c:v>1.3712546190392481</c:v>
                </c:pt>
                <c:pt idx="3">
                  <c:v>1.5650762015515101</c:v>
                </c:pt>
                <c:pt idx="4">
                  <c:v>1.7995523593754359</c:v>
                </c:pt>
                <c:pt idx="5">
                  <c:v>2.1458309844293959</c:v>
                </c:pt>
                <c:pt idx="6">
                  <c:v>2.5545928198926715</c:v>
                </c:pt>
                <c:pt idx="7">
                  <c:v>2.8796822582716328</c:v>
                </c:pt>
                <c:pt idx="8">
                  <c:v>3.3313516641824421</c:v>
                </c:pt>
                <c:pt idx="9">
                  <c:v>4.052524765355968</c:v>
                </c:pt>
                <c:pt idx="10">
                  <c:v>4.8738176564213793</c:v>
                </c:pt>
                <c:pt idx="11">
                  <c:v>5.4490300444130773</c:v>
                </c:pt>
                <c:pt idx="12">
                  <c:v>6.5018841103010478</c:v>
                </c:pt>
                <c:pt idx="13">
                  <c:v>6.7355506266086032</c:v>
                </c:pt>
                <c:pt idx="14">
                  <c:v>7.9668248836721656</c:v>
                </c:pt>
                <c:pt idx="15">
                  <c:v>9.0174611411098979</c:v>
                </c:pt>
                <c:pt idx="16">
                  <c:v>10.017344002012498</c:v>
                </c:pt>
                <c:pt idx="17">
                  <c:v>10.724391435736431</c:v>
                </c:pt>
                <c:pt idx="18">
                  <c:v>11.469731957347086</c:v>
                </c:pt>
                <c:pt idx="19">
                  <c:v>12.862241413683087</c:v>
                </c:pt>
                <c:pt idx="20">
                  <c:v>14.70941896099345</c:v>
                </c:pt>
                <c:pt idx="21">
                  <c:v>17.374161273347131</c:v>
                </c:pt>
                <c:pt idx="22">
                  <c:v>19.262397009578962</c:v>
                </c:pt>
                <c:pt idx="23">
                  <c:v>20.489087194711061</c:v>
                </c:pt>
                <c:pt idx="24">
                  <c:v>22.201682725776735</c:v>
                </c:pt>
                <c:pt idx="25">
                  <c:v>24.487993420210032</c:v>
                </c:pt>
                <c:pt idx="26">
                  <c:v>25.463763410713216</c:v>
                </c:pt>
                <c:pt idx="27">
                  <c:v>29.067277836788087</c:v>
                </c:pt>
                <c:pt idx="28">
                  <c:v>34.138458692627452</c:v>
                </c:pt>
                <c:pt idx="29">
                  <c:v>39.680402839907522</c:v>
                </c:pt>
                <c:pt idx="30">
                  <c:v>46.264361355508406</c:v>
                </c:pt>
                <c:pt idx="31">
                  <c:v>52.482310910047502</c:v>
                </c:pt>
              </c:numCache>
            </c:numRef>
          </c:xVal>
          <c:yVal>
            <c:numRef>
              <c:f>[0]!TestData.04Y</c:f>
              <c:numCache>
                <c:formatCode>General</c:formatCode>
                <c:ptCount val="32"/>
                <c:pt idx="0">
                  <c:v>206.45138292973115</c:v>
                </c:pt>
                <c:pt idx="1">
                  <c:v>209.80776545054815</c:v>
                </c:pt>
                <c:pt idx="2">
                  <c:v>210.98929473618105</c:v>
                </c:pt>
                <c:pt idx="3">
                  <c:v>212.20750352714921</c:v>
                </c:pt>
                <c:pt idx="4">
                  <c:v>215.43626553932921</c:v>
                </c:pt>
                <c:pt idx="5">
                  <c:v>217.85832669675935</c:v>
                </c:pt>
                <c:pt idx="6">
                  <c:v>220.39898162761099</c:v>
                </c:pt>
                <c:pt idx="7">
                  <c:v>221.59553198904311</c:v>
                </c:pt>
                <c:pt idx="8">
                  <c:v>224.01143448737048</c:v>
                </c:pt>
                <c:pt idx="9">
                  <c:v>228.60760606245094</c:v>
                </c:pt>
                <c:pt idx="10">
                  <c:v>232.02727692861509</c:v>
                </c:pt>
                <c:pt idx="11">
                  <c:v>236.27131033633603</c:v>
                </c:pt>
                <c:pt idx="12">
                  <c:v>236.99545747654147</c:v>
                </c:pt>
                <c:pt idx="13">
                  <c:v>240.38101302223788</c:v>
                </c:pt>
                <c:pt idx="14">
                  <c:v>241.43840755508137</c:v>
                </c:pt>
                <c:pt idx="15">
                  <c:v>242.05033778744277</c:v>
                </c:pt>
                <c:pt idx="16">
                  <c:v>244.82474735170797</c:v>
                </c:pt>
                <c:pt idx="17">
                  <c:v>244.34301544761126</c:v>
                </c:pt>
                <c:pt idx="18">
                  <c:v>244.40515131619384</c:v>
                </c:pt>
                <c:pt idx="19">
                  <c:v>246.93366762297418</c:v>
                </c:pt>
                <c:pt idx="20">
                  <c:v>247.52053692804037</c:v>
                </c:pt>
                <c:pt idx="21">
                  <c:v>246.05897665730282</c:v>
                </c:pt>
                <c:pt idx="22">
                  <c:v>244.58753857592393</c:v>
                </c:pt>
                <c:pt idx="23">
                  <c:v>244.59933517088211</c:v>
                </c:pt>
                <c:pt idx="24">
                  <c:v>242.53147249863312</c:v>
                </c:pt>
                <c:pt idx="25">
                  <c:v>241.49963034192837</c:v>
                </c:pt>
                <c:pt idx="26">
                  <c:v>240.70320003931619</c:v>
                </c:pt>
                <c:pt idx="27">
                  <c:v>236.93307066170402</c:v>
                </c:pt>
                <c:pt idx="28">
                  <c:v>233.24076723568882</c:v>
                </c:pt>
                <c:pt idx="29">
                  <c:v>228.25873777989599</c:v>
                </c:pt>
                <c:pt idx="30">
                  <c:v>225.72446816473186</c:v>
                </c:pt>
                <c:pt idx="31">
                  <c:v>226.40642631463265</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AT</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1.3170188919554626</c:v>
                </c:pt>
                <c:pt idx="2">
                  <c:v>1.5927828470654144</c:v>
                </c:pt>
                <c:pt idx="3">
                  <c:v>1.8220556590424579</c:v>
                </c:pt>
                <c:pt idx="4">
                  <c:v>2.0315371549938805</c:v>
                </c:pt>
                <c:pt idx="5">
                  <c:v>2.5431085287493755</c:v>
                </c:pt>
                <c:pt idx="6">
                  <c:v>3.0842217810659225</c:v>
                </c:pt>
                <c:pt idx="7">
                  <c:v>3.3729095851004725</c:v>
                </c:pt>
                <c:pt idx="8">
                  <c:v>3.7669597858535164</c:v>
                </c:pt>
                <c:pt idx="9">
                  <c:v>4.0985239714355908</c:v>
                </c:pt>
                <c:pt idx="10">
                  <c:v>4.7032940746935807</c:v>
                </c:pt>
                <c:pt idx="11">
                  <c:v>5.0625206396556477</c:v>
                </c:pt>
                <c:pt idx="12">
                  <c:v>5.2980609050108454</c:v>
                </c:pt>
                <c:pt idx="13">
                  <c:v>5.7302146297421297</c:v>
                </c:pt>
                <c:pt idx="14">
                  <c:v>6.6479873685499484</c:v>
                </c:pt>
                <c:pt idx="15">
                  <c:v>7.4304956687490931</c:v>
                </c:pt>
                <c:pt idx="16">
                  <c:v>8.6672285730687424</c:v>
                </c:pt>
                <c:pt idx="17">
                  <c:v>9.4462042572873752</c:v>
                </c:pt>
                <c:pt idx="18">
                  <c:v>9.977972080723351</c:v>
                </c:pt>
                <c:pt idx="19">
                  <c:v>10.263809241443123</c:v>
                </c:pt>
                <c:pt idx="20">
                  <c:v>11.181695790133158</c:v>
                </c:pt>
                <c:pt idx="21">
                  <c:v>12.71976923169265</c:v>
                </c:pt>
                <c:pt idx="22">
                  <c:v>13.09382841447988</c:v>
                </c:pt>
                <c:pt idx="23">
                  <c:v>14.15812491774893</c:v>
                </c:pt>
                <c:pt idx="24">
                  <c:v>14.459918431496773</c:v>
                </c:pt>
                <c:pt idx="25">
                  <c:v>16.451679218891204</c:v>
                </c:pt>
                <c:pt idx="26">
                  <c:v>17.713962110416059</c:v>
                </c:pt>
                <c:pt idx="27">
                  <c:v>17.931928663941807</c:v>
                </c:pt>
                <c:pt idx="28">
                  <c:v>20.306114870679593</c:v>
                </c:pt>
                <c:pt idx="29">
                  <c:v>20.74238516675512</c:v>
                </c:pt>
                <c:pt idx="30">
                  <c:v>24.015422588935778</c:v>
                </c:pt>
                <c:pt idx="31">
                  <c:v>25.480438527860304</c:v>
                </c:pt>
              </c:numCache>
            </c:numRef>
          </c:xVal>
          <c:yVal>
            <c:numRef>
              <c:f>[0]!TestData.05Y</c:f>
              <c:numCache>
                <c:formatCode>General</c:formatCode>
                <c:ptCount val="32"/>
                <c:pt idx="0">
                  <c:v>180.77517016222109</c:v>
                </c:pt>
                <c:pt idx="1">
                  <c:v>180.26609790126821</c:v>
                </c:pt>
                <c:pt idx="2">
                  <c:v>183.15092057208176</c:v>
                </c:pt>
                <c:pt idx="3">
                  <c:v>188.10937661206788</c:v>
                </c:pt>
                <c:pt idx="4">
                  <c:v>190.43933779988856</c:v>
                </c:pt>
                <c:pt idx="5">
                  <c:v>190.63890387455231</c:v>
                </c:pt>
                <c:pt idx="6">
                  <c:v>197.94283562212544</c:v>
                </c:pt>
                <c:pt idx="7">
                  <c:v>198.33867821255021</c:v>
                </c:pt>
                <c:pt idx="8">
                  <c:v>199.51228910303263</c:v>
                </c:pt>
                <c:pt idx="9">
                  <c:v>200.62727864075657</c:v>
                </c:pt>
                <c:pt idx="10">
                  <c:v>207.02226227322913</c:v>
                </c:pt>
                <c:pt idx="11">
                  <c:v>208.5776813654594</c:v>
                </c:pt>
                <c:pt idx="12">
                  <c:v>206.46686655477373</c:v>
                </c:pt>
                <c:pt idx="13">
                  <c:v>209.80334398811959</c:v>
                </c:pt>
                <c:pt idx="14">
                  <c:v>213.5566008377501</c:v>
                </c:pt>
                <c:pt idx="15">
                  <c:v>214.89372313907955</c:v>
                </c:pt>
                <c:pt idx="16">
                  <c:v>219.6302985829104</c:v>
                </c:pt>
                <c:pt idx="17">
                  <c:v>221.00296739353425</c:v>
                </c:pt>
                <c:pt idx="18">
                  <c:v>222.21019503319897</c:v>
                </c:pt>
                <c:pt idx="19">
                  <c:v>219.10682393102957</c:v>
                </c:pt>
                <c:pt idx="20">
                  <c:v>223.01693829022472</c:v>
                </c:pt>
                <c:pt idx="21">
                  <c:v>223.07786510340628</c:v>
                </c:pt>
                <c:pt idx="22">
                  <c:v>224.77995656758733</c:v>
                </c:pt>
                <c:pt idx="23">
                  <c:v>224.07537620810507</c:v>
                </c:pt>
                <c:pt idx="24">
                  <c:v>224.55585898622022</c:v>
                </c:pt>
                <c:pt idx="25">
                  <c:v>222.34516133969288</c:v>
                </c:pt>
                <c:pt idx="26">
                  <c:v>221.58648577957632</c:v>
                </c:pt>
                <c:pt idx="27">
                  <c:v>221.14988064612322</c:v>
                </c:pt>
                <c:pt idx="28">
                  <c:v>222.10311491453695</c:v>
                </c:pt>
                <c:pt idx="29">
                  <c:v>221.53205082700896</c:v>
                </c:pt>
                <c:pt idx="30">
                  <c:v>218.89644374962504</c:v>
                </c:pt>
                <c:pt idx="31">
                  <c:v>220.90079914526268</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AT</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1.3170188919554626</c:v>
                </c:pt>
                <c:pt idx="2">
                  <c:v>1.5927828470654144</c:v>
                </c:pt>
                <c:pt idx="3">
                  <c:v>1.8220556590424579</c:v>
                </c:pt>
                <c:pt idx="4">
                  <c:v>2.0315371549938805</c:v>
                </c:pt>
                <c:pt idx="5">
                  <c:v>2.5431085287493755</c:v>
                </c:pt>
                <c:pt idx="6">
                  <c:v>3.0842217810659225</c:v>
                </c:pt>
                <c:pt idx="7">
                  <c:v>3.3729095851004725</c:v>
                </c:pt>
                <c:pt idx="8">
                  <c:v>3.7669597858535164</c:v>
                </c:pt>
                <c:pt idx="9">
                  <c:v>4.0985239714355908</c:v>
                </c:pt>
                <c:pt idx="10">
                  <c:v>4.7032940746935807</c:v>
                </c:pt>
                <c:pt idx="11">
                  <c:v>5.0625206396556477</c:v>
                </c:pt>
                <c:pt idx="12">
                  <c:v>5.2980609050108454</c:v>
                </c:pt>
                <c:pt idx="13">
                  <c:v>5.7302146297421297</c:v>
                </c:pt>
                <c:pt idx="14">
                  <c:v>6.6479873685499484</c:v>
                </c:pt>
                <c:pt idx="15">
                  <c:v>7.4304956687490931</c:v>
                </c:pt>
                <c:pt idx="16">
                  <c:v>8.6672285730687424</c:v>
                </c:pt>
                <c:pt idx="17">
                  <c:v>9.4462042572873752</c:v>
                </c:pt>
                <c:pt idx="18">
                  <c:v>9.977972080723351</c:v>
                </c:pt>
                <c:pt idx="19">
                  <c:v>10.263809241443123</c:v>
                </c:pt>
                <c:pt idx="20">
                  <c:v>11.181695790133158</c:v>
                </c:pt>
                <c:pt idx="21">
                  <c:v>12.71976923169265</c:v>
                </c:pt>
                <c:pt idx="22">
                  <c:v>13.09382841447988</c:v>
                </c:pt>
                <c:pt idx="23">
                  <c:v>14.15812491774893</c:v>
                </c:pt>
                <c:pt idx="24">
                  <c:v>14.459918431496773</c:v>
                </c:pt>
                <c:pt idx="25">
                  <c:v>16.451679218891204</c:v>
                </c:pt>
                <c:pt idx="26">
                  <c:v>17.713962110416059</c:v>
                </c:pt>
                <c:pt idx="27">
                  <c:v>17.931928663941807</c:v>
                </c:pt>
                <c:pt idx="28">
                  <c:v>20.306114870679593</c:v>
                </c:pt>
                <c:pt idx="29">
                  <c:v>20.74238516675512</c:v>
                </c:pt>
                <c:pt idx="30">
                  <c:v>24.015422588935778</c:v>
                </c:pt>
                <c:pt idx="31">
                  <c:v>25.480438527860304</c:v>
                </c:pt>
              </c:numCache>
            </c:numRef>
          </c:xVal>
          <c:yVal>
            <c:numRef>
              <c:f>[0]!TestData.05Y</c:f>
              <c:numCache>
                <c:formatCode>General</c:formatCode>
                <c:ptCount val="32"/>
                <c:pt idx="0">
                  <c:v>180.77517016222109</c:v>
                </c:pt>
                <c:pt idx="1">
                  <c:v>180.26609790126821</c:v>
                </c:pt>
                <c:pt idx="2">
                  <c:v>183.15092057208176</c:v>
                </c:pt>
                <c:pt idx="3">
                  <c:v>188.10937661206788</c:v>
                </c:pt>
                <c:pt idx="4">
                  <c:v>190.43933779988856</c:v>
                </c:pt>
                <c:pt idx="5">
                  <c:v>190.63890387455231</c:v>
                </c:pt>
                <c:pt idx="6">
                  <c:v>197.94283562212544</c:v>
                </c:pt>
                <c:pt idx="7">
                  <c:v>198.33867821255021</c:v>
                </c:pt>
                <c:pt idx="8">
                  <c:v>199.51228910303263</c:v>
                </c:pt>
                <c:pt idx="9">
                  <c:v>200.62727864075657</c:v>
                </c:pt>
                <c:pt idx="10">
                  <c:v>207.02226227322913</c:v>
                </c:pt>
                <c:pt idx="11">
                  <c:v>208.5776813654594</c:v>
                </c:pt>
                <c:pt idx="12">
                  <c:v>206.46686655477373</c:v>
                </c:pt>
                <c:pt idx="13">
                  <c:v>209.80334398811959</c:v>
                </c:pt>
                <c:pt idx="14">
                  <c:v>213.5566008377501</c:v>
                </c:pt>
                <c:pt idx="15">
                  <c:v>214.89372313907955</c:v>
                </c:pt>
                <c:pt idx="16">
                  <c:v>219.6302985829104</c:v>
                </c:pt>
                <c:pt idx="17">
                  <c:v>221.00296739353425</c:v>
                </c:pt>
                <c:pt idx="18">
                  <c:v>222.21019503319897</c:v>
                </c:pt>
                <c:pt idx="19">
                  <c:v>219.10682393102957</c:v>
                </c:pt>
                <c:pt idx="20">
                  <c:v>223.01693829022472</c:v>
                </c:pt>
                <c:pt idx="21">
                  <c:v>223.07786510340628</c:v>
                </c:pt>
                <c:pt idx="22">
                  <c:v>224.77995656758733</c:v>
                </c:pt>
                <c:pt idx="23">
                  <c:v>224.07537620810507</c:v>
                </c:pt>
                <c:pt idx="24">
                  <c:v>224.55585898622022</c:v>
                </c:pt>
                <c:pt idx="25">
                  <c:v>222.34516133969288</c:v>
                </c:pt>
                <c:pt idx="26">
                  <c:v>221.58648577957632</c:v>
                </c:pt>
                <c:pt idx="27">
                  <c:v>221.14988064612322</c:v>
                </c:pt>
                <c:pt idx="28">
                  <c:v>222.10311491453695</c:v>
                </c:pt>
                <c:pt idx="29">
                  <c:v>221.53205082700896</c:v>
                </c:pt>
                <c:pt idx="30">
                  <c:v>218.89644374962504</c:v>
                </c:pt>
                <c:pt idx="31">
                  <c:v>220.90079914526268</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AT</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1.3170188919554626</c:v>
                </c:pt>
                <c:pt idx="2">
                  <c:v>1.5927828470654144</c:v>
                </c:pt>
                <c:pt idx="3">
                  <c:v>1.8220556590424579</c:v>
                </c:pt>
                <c:pt idx="4">
                  <c:v>2.0315371549938805</c:v>
                </c:pt>
                <c:pt idx="5">
                  <c:v>2.5431085287493755</c:v>
                </c:pt>
                <c:pt idx="6">
                  <c:v>3.0842217810659225</c:v>
                </c:pt>
                <c:pt idx="7">
                  <c:v>3.3729095851004725</c:v>
                </c:pt>
                <c:pt idx="8">
                  <c:v>3.7669597858535164</c:v>
                </c:pt>
                <c:pt idx="9">
                  <c:v>4.0985239714355908</c:v>
                </c:pt>
                <c:pt idx="10">
                  <c:v>4.7032940746935807</c:v>
                </c:pt>
                <c:pt idx="11">
                  <c:v>5.0625206396556477</c:v>
                </c:pt>
                <c:pt idx="12">
                  <c:v>5.2980609050108454</c:v>
                </c:pt>
                <c:pt idx="13">
                  <c:v>5.7302146297421297</c:v>
                </c:pt>
                <c:pt idx="14">
                  <c:v>6.6479873685499484</c:v>
                </c:pt>
                <c:pt idx="15">
                  <c:v>7.4304956687490931</c:v>
                </c:pt>
                <c:pt idx="16">
                  <c:v>8.6672285730687424</c:v>
                </c:pt>
                <c:pt idx="17">
                  <c:v>9.4462042572873752</c:v>
                </c:pt>
                <c:pt idx="18">
                  <c:v>9.977972080723351</c:v>
                </c:pt>
                <c:pt idx="19">
                  <c:v>10.263809241443123</c:v>
                </c:pt>
                <c:pt idx="20">
                  <c:v>11.181695790133158</c:v>
                </c:pt>
                <c:pt idx="21">
                  <c:v>12.71976923169265</c:v>
                </c:pt>
                <c:pt idx="22">
                  <c:v>13.09382841447988</c:v>
                </c:pt>
                <c:pt idx="23">
                  <c:v>14.15812491774893</c:v>
                </c:pt>
                <c:pt idx="24">
                  <c:v>14.459918431496773</c:v>
                </c:pt>
                <c:pt idx="25">
                  <c:v>16.451679218891204</c:v>
                </c:pt>
                <c:pt idx="26">
                  <c:v>17.713962110416059</c:v>
                </c:pt>
                <c:pt idx="27">
                  <c:v>17.931928663941807</c:v>
                </c:pt>
                <c:pt idx="28">
                  <c:v>20.306114870679593</c:v>
                </c:pt>
                <c:pt idx="29">
                  <c:v>20.74238516675512</c:v>
                </c:pt>
                <c:pt idx="30">
                  <c:v>24.015422588935778</c:v>
                </c:pt>
                <c:pt idx="31">
                  <c:v>25.480438527860304</c:v>
                </c:pt>
              </c:numCache>
            </c:numRef>
          </c:xVal>
          <c:yVal>
            <c:numRef>
              <c:f>[0]!TestData.05Y</c:f>
              <c:numCache>
                <c:formatCode>General</c:formatCode>
                <c:ptCount val="32"/>
                <c:pt idx="0">
                  <c:v>180.77517016222109</c:v>
                </c:pt>
                <c:pt idx="1">
                  <c:v>180.26609790126821</c:v>
                </c:pt>
                <c:pt idx="2">
                  <c:v>183.15092057208176</c:v>
                </c:pt>
                <c:pt idx="3">
                  <c:v>188.10937661206788</c:v>
                </c:pt>
                <c:pt idx="4">
                  <c:v>190.43933779988856</c:v>
                </c:pt>
                <c:pt idx="5">
                  <c:v>190.63890387455231</c:v>
                </c:pt>
                <c:pt idx="6">
                  <c:v>197.94283562212544</c:v>
                </c:pt>
                <c:pt idx="7">
                  <c:v>198.33867821255021</c:v>
                </c:pt>
                <c:pt idx="8">
                  <c:v>199.51228910303263</c:v>
                </c:pt>
                <c:pt idx="9">
                  <c:v>200.62727864075657</c:v>
                </c:pt>
                <c:pt idx="10">
                  <c:v>207.02226227322913</c:v>
                </c:pt>
                <c:pt idx="11">
                  <c:v>208.5776813654594</c:v>
                </c:pt>
                <c:pt idx="12">
                  <c:v>206.46686655477373</c:v>
                </c:pt>
                <c:pt idx="13">
                  <c:v>209.80334398811959</c:v>
                </c:pt>
                <c:pt idx="14">
                  <c:v>213.5566008377501</c:v>
                </c:pt>
                <c:pt idx="15">
                  <c:v>214.89372313907955</c:v>
                </c:pt>
                <c:pt idx="16">
                  <c:v>219.6302985829104</c:v>
                </c:pt>
                <c:pt idx="17">
                  <c:v>221.00296739353425</c:v>
                </c:pt>
                <c:pt idx="18">
                  <c:v>222.21019503319897</c:v>
                </c:pt>
                <c:pt idx="19">
                  <c:v>219.10682393102957</c:v>
                </c:pt>
                <c:pt idx="20">
                  <c:v>223.01693829022472</c:v>
                </c:pt>
                <c:pt idx="21">
                  <c:v>223.07786510340628</c:v>
                </c:pt>
                <c:pt idx="22">
                  <c:v>224.77995656758733</c:v>
                </c:pt>
                <c:pt idx="23">
                  <c:v>224.07537620810507</c:v>
                </c:pt>
                <c:pt idx="24">
                  <c:v>224.55585898622022</c:v>
                </c:pt>
                <c:pt idx="25">
                  <c:v>222.34516133969288</c:v>
                </c:pt>
                <c:pt idx="26">
                  <c:v>221.58648577957632</c:v>
                </c:pt>
                <c:pt idx="27">
                  <c:v>221.14988064612322</c:v>
                </c:pt>
                <c:pt idx="28">
                  <c:v>222.10311491453695</c:v>
                </c:pt>
                <c:pt idx="29">
                  <c:v>221.53205082700896</c:v>
                </c:pt>
                <c:pt idx="30">
                  <c:v>218.89644374962504</c:v>
                </c:pt>
                <c:pt idx="31">
                  <c:v>220.90079914526268</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FI</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1.2581840240073157</c:v>
                </c:pt>
                <c:pt idx="2">
                  <c:v>1.5317755844175154</c:v>
                </c:pt>
                <c:pt idx="3">
                  <c:v>1.7873104171454697</c:v>
                </c:pt>
                <c:pt idx="4">
                  <c:v>2.0201279996450112</c:v>
                </c:pt>
                <c:pt idx="5">
                  <c:v>2.4364147808033354</c:v>
                </c:pt>
                <c:pt idx="6">
                  <c:v>2.9544141127183399</c:v>
                </c:pt>
                <c:pt idx="7">
                  <c:v>3.1881005996234411</c:v>
                </c:pt>
                <c:pt idx="8">
                  <c:v>3.5030999729132541</c:v>
                </c:pt>
                <c:pt idx="9">
                  <c:v>3.8791495327800485</c:v>
                </c:pt>
                <c:pt idx="10">
                  <c:v>4.6485054372251398</c:v>
                </c:pt>
                <c:pt idx="11">
                  <c:v>5.0016507286370686</c:v>
                </c:pt>
                <c:pt idx="12">
                  <c:v>5.4897016925305113</c:v>
                </c:pt>
                <c:pt idx="13">
                  <c:v>5.6745791419488336</c:v>
                </c:pt>
                <c:pt idx="14">
                  <c:v>6.3004309833210073</c:v>
                </c:pt>
                <c:pt idx="15">
                  <c:v>6.7038782071349328</c:v>
                </c:pt>
                <c:pt idx="16">
                  <c:v>7.1495599383498138</c:v>
                </c:pt>
                <c:pt idx="17">
                  <c:v>8.1639366288219275</c:v>
                </c:pt>
                <c:pt idx="18">
                  <c:v>9.7380987770571057</c:v>
                </c:pt>
                <c:pt idx="19">
                  <c:v>11.272120593701425</c:v>
                </c:pt>
                <c:pt idx="20">
                  <c:v>11.989069161126542</c:v>
                </c:pt>
                <c:pt idx="21">
                  <c:v>12.388719173342084</c:v>
                </c:pt>
                <c:pt idx="22">
                  <c:v>14.011363082477926</c:v>
                </c:pt>
                <c:pt idx="23">
                  <c:v>14.214863520502531</c:v>
                </c:pt>
                <c:pt idx="24">
                  <c:v>15.501217101669871</c:v>
                </c:pt>
                <c:pt idx="25">
                  <c:v>16.917767737017904</c:v>
                </c:pt>
                <c:pt idx="26">
                  <c:v>19.971525376472925</c:v>
                </c:pt>
                <c:pt idx="27">
                  <c:v>22.269958696102847</c:v>
                </c:pt>
                <c:pt idx="28">
                  <c:v>23.377004638391682</c:v>
                </c:pt>
                <c:pt idx="29">
                  <c:v>26.441906678644273</c:v>
                </c:pt>
                <c:pt idx="30">
                  <c:v>30.150756767755013</c:v>
                </c:pt>
                <c:pt idx="31">
                  <c:v>30.980691008601497</c:v>
                </c:pt>
              </c:numCache>
            </c:numRef>
          </c:xVal>
          <c:yVal>
            <c:numRef>
              <c:f>[0]!TestData.06Y</c:f>
              <c:numCache>
                <c:formatCode>General</c:formatCode>
                <c:ptCount val="32"/>
                <c:pt idx="0">
                  <c:v>216.8863075012203</c:v>
                </c:pt>
                <c:pt idx="1">
                  <c:v>222.10166712462586</c:v>
                </c:pt>
                <c:pt idx="2">
                  <c:v>225.0086769691016</c:v>
                </c:pt>
                <c:pt idx="3">
                  <c:v>226.13903324690727</c:v>
                </c:pt>
                <c:pt idx="4">
                  <c:v>228.50446726539741</c:v>
                </c:pt>
                <c:pt idx="5">
                  <c:v>230.6223189893411</c:v>
                </c:pt>
                <c:pt idx="6">
                  <c:v>232.60755393910293</c:v>
                </c:pt>
                <c:pt idx="7">
                  <c:v>237.80522111935196</c:v>
                </c:pt>
                <c:pt idx="8">
                  <c:v>236.18489397214245</c:v>
                </c:pt>
                <c:pt idx="9">
                  <c:v>239.13121731150591</c:v>
                </c:pt>
                <c:pt idx="10">
                  <c:v>242.0762752626211</c:v>
                </c:pt>
                <c:pt idx="11">
                  <c:v>244.78771063513378</c:v>
                </c:pt>
                <c:pt idx="12">
                  <c:v>245.77090548489977</c:v>
                </c:pt>
                <c:pt idx="13">
                  <c:v>248.58990552370508</c:v>
                </c:pt>
                <c:pt idx="14">
                  <c:v>251.37689523375491</c:v>
                </c:pt>
                <c:pt idx="15">
                  <c:v>249.57400734412602</c:v>
                </c:pt>
                <c:pt idx="16">
                  <c:v>253.00764821152509</c:v>
                </c:pt>
                <c:pt idx="17">
                  <c:v>255.25408841895333</c:v>
                </c:pt>
                <c:pt idx="18">
                  <c:v>253.70226855294516</c:v>
                </c:pt>
                <c:pt idx="19">
                  <c:v>255.36208421967444</c:v>
                </c:pt>
                <c:pt idx="20">
                  <c:v>256.22016428026598</c:v>
                </c:pt>
                <c:pt idx="21">
                  <c:v>257.20123217077474</c:v>
                </c:pt>
                <c:pt idx="22">
                  <c:v>256.20833682062118</c:v>
                </c:pt>
                <c:pt idx="23">
                  <c:v>257.36245232119938</c:v>
                </c:pt>
                <c:pt idx="24">
                  <c:v>253.84656108703626</c:v>
                </c:pt>
                <c:pt idx="25">
                  <c:v>254.08048584978886</c:v>
                </c:pt>
                <c:pt idx="26">
                  <c:v>249.85160853385236</c:v>
                </c:pt>
                <c:pt idx="27">
                  <c:v>246.87985465714817</c:v>
                </c:pt>
                <c:pt idx="28">
                  <c:v>246.42360300587418</c:v>
                </c:pt>
                <c:pt idx="29">
                  <c:v>244.13070710371014</c:v>
                </c:pt>
                <c:pt idx="30">
                  <c:v>238.68461493108848</c:v>
                </c:pt>
                <c:pt idx="31">
                  <c:v>239.52165522390524</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FI</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1.2581840240073157</c:v>
                </c:pt>
                <c:pt idx="2">
                  <c:v>1.5317755844175154</c:v>
                </c:pt>
                <c:pt idx="3">
                  <c:v>1.7873104171454697</c:v>
                </c:pt>
                <c:pt idx="4">
                  <c:v>2.0201279996450112</c:v>
                </c:pt>
                <c:pt idx="5">
                  <c:v>2.4364147808033354</c:v>
                </c:pt>
                <c:pt idx="6">
                  <c:v>2.9544141127183399</c:v>
                </c:pt>
                <c:pt idx="7">
                  <c:v>3.1881005996234411</c:v>
                </c:pt>
                <c:pt idx="8">
                  <c:v>3.5030999729132541</c:v>
                </c:pt>
                <c:pt idx="9">
                  <c:v>3.8791495327800485</c:v>
                </c:pt>
                <c:pt idx="10">
                  <c:v>4.6485054372251398</c:v>
                </c:pt>
                <c:pt idx="11">
                  <c:v>5.0016507286370686</c:v>
                </c:pt>
                <c:pt idx="12">
                  <c:v>5.4897016925305113</c:v>
                </c:pt>
                <c:pt idx="13">
                  <c:v>5.6745791419488336</c:v>
                </c:pt>
                <c:pt idx="14">
                  <c:v>6.3004309833210073</c:v>
                </c:pt>
                <c:pt idx="15">
                  <c:v>6.7038782071349328</c:v>
                </c:pt>
                <c:pt idx="16">
                  <c:v>7.1495599383498138</c:v>
                </c:pt>
                <c:pt idx="17">
                  <c:v>8.1639366288219275</c:v>
                </c:pt>
                <c:pt idx="18">
                  <c:v>9.7380987770571057</c:v>
                </c:pt>
                <c:pt idx="19">
                  <c:v>11.272120593701425</c:v>
                </c:pt>
                <c:pt idx="20">
                  <c:v>11.989069161126542</c:v>
                </c:pt>
                <c:pt idx="21">
                  <c:v>12.388719173342084</c:v>
                </c:pt>
                <c:pt idx="22">
                  <c:v>14.011363082477926</c:v>
                </c:pt>
                <c:pt idx="23">
                  <c:v>14.214863520502531</c:v>
                </c:pt>
                <c:pt idx="24">
                  <c:v>15.501217101669871</c:v>
                </c:pt>
                <c:pt idx="25">
                  <c:v>16.917767737017904</c:v>
                </c:pt>
                <c:pt idx="26">
                  <c:v>19.971525376472925</c:v>
                </c:pt>
                <c:pt idx="27">
                  <c:v>22.269958696102847</c:v>
                </c:pt>
                <c:pt idx="28">
                  <c:v>23.377004638391682</c:v>
                </c:pt>
                <c:pt idx="29">
                  <c:v>26.441906678644273</c:v>
                </c:pt>
                <c:pt idx="30">
                  <c:v>30.150756767755013</c:v>
                </c:pt>
                <c:pt idx="31">
                  <c:v>30.980691008601497</c:v>
                </c:pt>
              </c:numCache>
            </c:numRef>
          </c:xVal>
          <c:yVal>
            <c:numRef>
              <c:f>[0]!TestData.06Y</c:f>
              <c:numCache>
                <c:formatCode>General</c:formatCode>
                <c:ptCount val="32"/>
                <c:pt idx="0">
                  <c:v>216.8863075012203</c:v>
                </c:pt>
                <c:pt idx="1">
                  <c:v>222.10166712462586</c:v>
                </c:pt>
                <c:pt idx="2">
                  <c:v>225.0086769691016</c:v>
                </c:pt>
                <c:pt idx="3">
                  <c:v>226.13903324690727</c:v>
                </c:pt>
                <c:pt idx="4">
                  <c:v>228.50446726539741</c:v>
                </c:pt>
                <c:pt idx="5">
                  <c:v>230.6223189893411</c:v>
                </c:pt>
                <c:pt idx="6">
                  <c:v>232.60755393910293</c:v>
                </c:pt>
                <c:pt idx="7">
                  <c:v>237.80522111935196</c:v>
                </c:pt>
                <c:pt idx="8">
                  <c:v>236.18489397214245</c:v>
                </c:pt>
                <c:pt idx="9">
                  <c:v>239.13121731150591</c:v>
                </c:pt>
                <c:pt idx="10">
                  <c:v>242.0762752626211</c:v>
                </c:pt>
                <c:pt idx="11">
                  <c:v>244.78771063513378</c:v>
                </c:pt>
                <c:pt idx="12">
                  <c:v>245.77090548489977</c:v>
                </c:pt>
                <c:pt idx="13">
                  <c:v>248.58990552370508</c:v>
                </c:pt>
                <c:pt idx="14">
                  <c:v>251.37689523375491</c:v>
                </c:pt>
                <c:pt idx="15">
                  <c:v>249.57400734412602</c:v>
                </c:pt>
                <c:pt idx="16">
                  <c:v>253.00764821152509</c:v>
                </c:pt>
                <c:pt idx="17">
                  <c:v>255.25408841895333</c:v>
                </c:pt>
                <c:pt idx="18">
                  <c:v>253.70226855294516</c:v>
                </c:pt>
                <c:pt idx="19">
                  <c:v>255.36208421967444</c:v>
                </c:pt>
                <c:pt idx="20">
                  <c:v>256.22016428026598</c:v>
                </c:pt>
                <c:pt idx="21">
                  <c:v>257.20123217077474</c:v>
                </c:pt>
                <c:pt idx="22">
                  <c:v>256.20833682062118</c:v>
                </c:pt>
                <c:pt idx="23">
                  <c:v>257.36245232119938</c:v>
                </c:pt>
                <c:pt idx="24">
                  <c:v>253.84656108703626</c:v>
                </c:pt>
                <c:pt idx="25">
                  <c:v>254.08048584978886</c:v>
                </c:pt>
                <c:pt idx="26">
                  <c:v>249.85160853385236</c:v>
                </c:pt>
                <c:pt idx="27">
                  <c:v>246.87985465714817</c:v>
                </c:pt>
                <c:pt idx="28">
                  <c:v>246.42360300587418</c:v>
                </c:pt>
                <c:pt idx="29">
                  <c:v>244.13070710371014</c:v>
                </c:pt>
                <c:pt idx="30">
                  <c:v>238.68461493108848</c:v>
                </c:pt>
                <c:pt idx="31">
                  <c:v>239.52165522390524</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FI</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1.2581840240073157</c:v>
                </c:pt>
                <c:pt idx="2">
                  <c:v>1.5317755844175154</c:v>
                </c:pt>
                <c:pt idx="3">
                  <c:v>1.7873104171454697</c:v>
                </c:pt>
                <c:pt idx="4">
                  <c:v>2.0201279996450112</c:v>
                </c:pt>
                <c:pt idx="5">
                  <c:v>2.4364147808033354</c:v>
                </c:pt>
                <c:pt idx="6">
                  <c:v>2.9544141127183399</c:v>
                </c:pt>
                <c:pt idx="7">
                  <c:v>3.1881005996234411</c:v>
                </c:pt>
                <c:pt idx="8">
                  <c:v>3.5030999729132541</c:v>
                </c:pt>
                <c:pt idx="9">
                  <c:v>3.8791495327800485</c:v>
                </c:pt>
                <c:pt idx="10">
                  <c:v>4.6485054372251398</c:v>
                </c:pt>
                <c:pt idx="11">
                  <c:v>5.0016507286370686</c:v>
                </c:pt>
                <c:pt idx="12">
                  <c:v>5.4897016925305113</c:v>
                </c:pt>
                <c:pt idx="13">
                  <c:v>5.6745791419488336</c:v>
                </c:pt>
                <c:pt idx="14">
                  <c:v>6.3004309833210073</c:v>
                </c:pt>
                <c:pt idx="15">
                  <c:v>6.7038782071349328</c:v>
                </c:pt>
                <c:pt idx="16">
                  <c:v>7.1495599383498138</c:v>
                </c:pt>
                <c:pt idx="17">
                  <c:v>8.1639366288219275</c:v>
                </c:pt>
                <c:pt idx="18">
                  <c:v>9.7380987770571057</c:v>
                </c:pt>
                <c:pt idx="19">
                  <c:v>11.272120593701425</c:v>
                </c:pt>
                <c:pt idx="20">
                  <c:v>11.989069161126542</c:v>
                </c:pt>
                <c:pt idx="21">
                  <c:v>12.388719173342084</c:v>
                </c:pt>
                <c:pt idx="22">
                  <c:v>14.011363082477926</c:v>
                </c:pt>
                <c:pt idx="23">
                  <c:v>14.214863520502531</c:v>
                </c:pt>
                <c:pt idx="24">
                  <c:v>15.501217101669871</c:v>
                </c:pt>
                <c:pt idx="25">
                  <c:v>16.917767737017904</c:v>
                </c:pt>
                <c:pt idx="26">
                  <c:v>19.971525376472925</c:v>
                </c:pt>
                <c:pt idx="27">
                  <c:v>22.269958696102847</c:v>
                </c:pt>
                <c:pt idx="28">
                  <c:v>23.377004638391682</c:v>
                </c:pt>
                <c:pt idx="29">
                  <c:v>26.441906678644273</c:v>
                </c:pt>
                <c:pt idx="30">
                  <c:v>30.150756767755013</c:v>
                </c:pt>
                <c:pt idx="31">
                  <c:v>30.980691008601497</c:v>
                </c:pt>
              </c:numCache>
            </c:numRef>
          </c:xVal>
          <c:yVal>
            <c:numRef>
              <c:f>[0]!TestData.06Y</c:f>
              <c:numCache>
                <c:formatCode>General</c:formatCode>
                <c:ptCount val="32"/>
                <c:pt idx="0">
                  <c:v>216.8863075012203</c:v>
                </c:pt>
                <c:pt idx="1">
                  <c:v>222.10166712462586</c:v>
                </c:pt>
                <c:pt idx="2">
                  <c:v>225.0086769691016</c:v>
                </c:pt>
                <c:pt idx="3">
                  <c:v>226.13903324690727</c:v>
                </c:pt>
                <c:pt idx="4">
                  <c:v>228.50446726539741</c:v>
                </c:pt>
                <c:pt idx="5">
                  <c:v>230.6223189893411</c:v>
                </c:pt>
                <c:pt idx="6">
                  <c:v>232.60755393910293</c:v>
                </c:pt>
                <c:pt idx="7">
                  <c:v>237.80522111935196</c:v>
                </c:pt>
                <c:pt idx="8">
                  <c:v>236.18489397214245</c:v>
                </c:pt>
                <c:pt idx="9">
                  <c:v>239.13121731150591</c:v>
                </c:pt>
                <c:pt idx="10">
                  <c:v>242.0762752626211</c:v>
                </c:pt>
                <c:pt idx="11">
                  <c:v>244.78771063513378</c:v>
                </c:pt>
                <c:pt idx="12">
                  <c:v>245.77090548489977</c:v>
                </c:pt>
                <c:pt idx="13">
                  <c:v>248.58990552370508</c:v>
                </c:pt>
                <c:pt idx="14">
                  <c:v>251.37689523375491</c:v>
                </c:pt>
                <c:pt idx="15">
                  <c:v>249.57400734412602</c:v>
                </c:pt>
                <c:pt idx="16">
                  <c:v>253.00764821152509</c:v>
                </c:pt>
                <c:pt idx="17">
                  <c:v>255.25408841895333</c:v>
                </c:pt>
                <c:pt idx="18">
                  <c:v>253.70226855294516</c:v>
                </c:pt>
                <c:pt idx="19">
                  <c:v>255.36208421967444</c:v>
                </c:pt>
                <c:pt idx="20">
                  <c:v>256.22016428026598</c:v>
                </c:pt>
                <c:pt idx="21">
                  <c:v>257.20123217077474</c:v>
                </c:pt>
                <c:pt idx="22">
                  <c:v>256.20833682062118</c:v>
                </c:pt>
                <c:pt idx="23">
                  <c:v>257.36245232119938</c:v>
                </c:pt>
                <c:pt idx="24">
                  <c:v>253.84656108703626</c:v>
                </c:pt>
                <c:pt idx="25">
                  <c:v>254.08048584978886</c:v>
                </c:pt>
                <c:pt idx="26">
                  <c:v>249.85160853385236</c:v>
                </c:pt>
                <c:pt idx="27">
                  <c:v>246.87985465714817</c:v>
                </c:pt>
                <c:pt idx="28">
                  <c:v>246.42360300587418</c:v>
                </c:pt>
                <c:pt idx="29">
                  <c:v>244.13070710371014</c:v>
                </c:pt>
                <c:pt idx="30">
                  <c:v>238.68461493108848</c:v>
                </c:pt>
                <c:pt idx="31">
                  <c:v>239.52165522390524</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GR</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1.2855655843374028</c:v>
                </c:pt>
                <c:pt idx="2">
                  <c:v>1.5742788013275357</c:v>
                </c:pt>
                <c:pt idx="3">
                  <c:v>1.9202978974386689</c:v>
                </c:pt>
                <c:pt idx="4">
                  <c:v>2.1760229093452628</c:v>
                </c:pt>
                <c:pt idx="5">
                  <c:v>2.709498461426227</c:v>
                </c:pt>
                <c:pt idx="6">
                  <c:v>2.8868934172996443</c:v>
                </c:pt>
                <c:pt idx="7">
                  <c:v>3.4008278047042175</c:v>
                </c:pt>
                <c:pt idx="8">
                  <c:v>3.8166320348682623</c:v>
                </c:pt>
                <c:pt idx="9">
                  <c:v>4.2142420332539006</c:v>
                </c:pt>
                <c:pt idx="10">
                  <c:v>4.9780613812846086</c:v>
                </c:pt>
                <c:pt idx="11">
                  <c:v>5.4928630476135947</c:v>
                </c:pt>
                <c:pt idx="12">
                  <c:v>6.4335950035674392</c:v>
                </c:pt>
                <c:pt idx="13">
                  <c:v>6.991378664462788</c:v>
                </c:pt>
                <c:pt idx="14">
                  <c:v>8.3812354139671701</c:v>
                </c:pt>
                <c:pt idx="15">
                  <c:v>10.006130125674851</c:v>
                </c:pt>
                <c:pt idx="16">
                  <c:v>10.22678163156302</c:v>
                </c:pt>
                <c:pt idx="17">
                  <c:v>10.973632538324686</c:v>
                </c:pt>
                <c:pt idx="18">
                  <c:v>12.990156428610145</c:v>
                </c:pt>
                <c:pt idx="19">
                  <c:v>14.457453159940183</c:v>
                </c:pt>
                <c:pt idx="20">
                  <c:v>15.785061660896863</c:v>
                </c:pt>
                <c:pt idx="21">
                  <c:v>18.15560107244978</c:v>
                </c:pt>
                <c:pt idx="22">
                  <c:v>19.289000397723111</c:v>
                </c:pt>
                <c:pt idx="23">
                  <c:v>21.382682329383208</c:v>
                </c:pt>
                <c:pt idx="24">
                  <c:v>25.122023754552337</c:v>
                </c:pt>
                <c:pt idx="25">
                  <c:v>29.400776245278152</c:v>
                </c:pt>
                <c:pt idx="26">
                  <c:v>34.448844570625432</c:v>
                </c:pt>
                <c:pt idx="27">
                  <c:v>37.019182086345467</c:v>
                </c:pt>
                <c:pt idx="28">
                  <c:v>41.527293261007358</c:v>
                </c:pt>
                <c:pt idx="29">
                  <c:v>46.448854081409294</c:v>
                </c:pt>
                <c:pt idx="30">
                  <c:v>52.446532015951711</c:v>
                </c:pt>
                <c:pt idx="31">
                  <c:v>59.397907119433206</c:v>
                </c:pt>
              </c:numCache>
            </c:numRef>
          </c:xVal>
          <c:yVal>
            <c:numRef>
              <c:f>[0]!TestData.07Y</c:f>
              <c:numCache>
                <c:formatCode>General</c:formatCode>
                <c:ptCount val="32"/>
                <c:pt idx="0">
                  <c:v>184.44240029699944</c:v>
                </c:pt>
                <c:pt idx="1">
                  <c:v>185.96632667530884</c:v>
                </c:pt>
                <c:pt idx="2">
                  <c:v>189.99148289843924</c:v>
                </c:pt>
                <c:pt idx="3">
                  <c:v>194.99788930089019</c:v>
                </c:pt>
                <c:pt idx="4">
                  <c:v>196.55978039964725</c:v>
                </c:pt>
                <c:pt idx="5">
                  <c:v>198.85177190654426</c:v>
                </c:pt>
                <c:pt idx="6">
                  <c:v>201.87155225923919</c:v>
                </c:pt>
                <c:pt idx="7">
                  <c:v>206.40550246879238</c:v>
                </c:pt>
                <c:pt idx="8">
                  <c:v>209.19711275055661</c:v>
                </c:pt>
                <c:pt idx="9">
                  <c:v>211.6371900529588</c:v>
                </c:pt>
                <c:pt idx="10">
                  <c:v>213.4843702218725</c:v>
                </c:pt>
                <c:pt idx="11">
                  <c:v>215.2182637544669</c:v>
                </c:pt>
                <c:pt idx="12">
                  <c:v>218.60140555152674</c:v>
                </c:pt>
                <c:pt idx="13">
                  <c:v>220.93079684094613</c:v>
                </c:pt>
                <c:pt idx="14">
                  <c:v>225.68205509649104</c:v>
                </c:pt>
                <c:pt idx="15">
                  <c:v>228.5343407750085</c:v>
                </c:pt>
                <c:pt idx="16">
                  <c:v>230.10017169900178</c:v>
                </c:pt>
                <c:pt idx="17">
                  <c:v>230.95514773324862</c:v>
                </c:pt>
                <c:pt idx="18">
                  <c:v>229.03487622196073</c:v>
                </c:pt>
                <c:pt idx="19">
                  <c:v>232.34047827393471</c:v>
                </c:pt>
                <c:pt idx="20">
                  <c:v>232.60691450033599</c:v>
                </c:pt>
                <c:pt idx="21">
                  <c:v>231.42471627475689</c:v>
                </c:pt>
                <c:pt idx="22">
                  <c:v>228.96217368022772</c:v>
                </c:pt>
                <c:pt idx="23">
                  <c:v>229.52358636496123</c:v>
                </c:pt>
                <c:pt idx="24">
                  <c:v>227.45084220472057</c:v>
                </c:pt>
                <c:pt idx="25">
                  <c:v>223.33644116505482</c:v>
                </c:pt>
                <c:pt idx="26">
                  <c:v>219.64423355374387</c:v>
                </c:pt>
                <c:pt idx="27">
                  <c:v>220.10279506265368</c:v>
                </c:pt>
                <c:pt idx="28">
                  <c:v>216.03920998281305</c:v>
                </c:pt>
                <c:pt idx="29">
                  <c:v>214.37409056296667</c:v>
                </c:pt>
                <c:pt idx="30">
                  <c:v>215.77619471112524</c:v>
                </c:pt>
                <c:pt idx="31">
                  <c:v>212.36110302046532</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GR</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1.2855655843374028</c:v>
                </c:pt>
                <c:pt idx="2">
                  <c:v>1.5742788013275357</c:v>
                </c:pt>
                <c:pt idx="3">
                  <c:v>1.9202978974386689</c:v>
                </c:pt>
                <c:pt idx="4">
                  <c:v>2.1760229093452628</c:v>
                </c:pt>
                <c:pt idx="5">
                  <c:v>2.709498461426227</c:v>
                </c:pt>
                <c:pt idx="6">
                  <c:v>2.8868934172996443</c:v>
                </c:pt>
                <c:pt idx="7">
                  <c:v>3.4008278047042175</c:v>
                </c:pt>
                <c:pt idx="8">
                  <c:v>3.8166320348682623</c:v>
                </c:pt>
                <c:pt idx="9">
                  <c:v>4.2142420332539006</c:v>
                </c:pt>
                <c:pt idx="10">
                  <c:v>4.9780613812846086</c:v>
                </c:pt>
                <c:pt idx="11">
                  <c:v>5.4928630476135947</c:v>
                </c:pt>
                <c:pt idx="12">
                  <c:v>6.4335950035674392</c:v>
                </c:pt>
                <c:pt idx="13">
                  <c:v>6.991378664462788</c:v>
                </c:pt>
                <c:pt idx="14">
                  <c:v>8.3812354139671701</c:v>
                </c:pt>
                <c:pt idx="15">
                  <c:v>10.006130125674851</c:v>
                </c:pt>
                <c:pt idx="16">
                  <c:v>10.22678163156302</c:v>
                </c:pt>
                <c:pt idx="17">
                  <c:v>10.973632538324686</c:v>
                </c:pt>
                <c:pt idx="18">
                  <c:v>12.990156428610145</c:v>
                </c:pt>
                <c:pt idx="19">
                  <c:v>14.457453159940183</c:v>
                </c:pt>
                <c:pt idx="20">
                  <c:v>15.785061660896863</c:v>
                </c:pt>
                <c:pt idx="21">
                  <c:v>18.15560107244978</c:v>
                </c:pt>
                <c:pt idx="22">
                  <c:v>19.289000397723111</c:v>
                </c:pt>
                <c:pt idx="23">
                  <c:v>21.382682329383208</c:v>
                </c:pt>
                <c:pt idx="24">
                  <c:v>25.122023754552337</c:v>
                </c:pt>
                <c:pt idx="25">
                  <c:v>29.400776245278152</c:v>
                </c:pt>
                <c:pt idx="26">
                  <c:v>34.448844570625432</c:v>
                </c:pt>
                <c:pt idx="27">
                  <c:v>37.019182086345467</c:v>
                </c:pt>
                <c:pt idx="28">
                  <c:v>41.527293261007358</c:v>
                </c:pt>
                <c:pt idx="29">
                  <c:v>46.448854081409294</c:v>
                </c:pt>
                <c:pt idx="30">
                  <c:v>52.446532015951711</c:v>
                </c:pt>
                <c:pt idx="31">
                  <c:v>59.397907119433206</c:v>
                </c:pt>
              </c:numCache>
            </c:numRef>
          </c:xVal>
          <c:yVal>
            <c:numRef>
              <c:f>[0]!TestData.07Y</c:f>
              <c:numCache>
                <c:formatCode>General</c:formatCode>
                <c:ptCount val="32"/>
                <c:pt idx="0">
                  <c:v>184.44240029699944</c:v>
                </c:pt>
                <c:pt idx="1">
                  <c:v>185.96632667530884</c:v>
                </c:pt>
                <c:pt idx="2">
                  <c:v>189.99148289843924</c:v>
                </c:pt>
                <c:pt idx="3">
                  <c:v>194.99788930089019</c:v>
                </c:pt>
                <c:pt idx="4">
                  <c:v>196.55978039964725</c:v>
                </c:pt>
                <c:pt idx="5">
                  <c:v>198.85177190654426</c:v>
                </c:pt>
                <c:pt idx="6">
                  <c:v>201.87155225923919</c:v>
                </c:pt>
                <c:pt idx="7">
                  <c:v>206.40550246879238</c:v>
                </c:pt>
                <c:pt idx="8">
                  <c:v>209.19711275055661</c:v>
                </c:pt>
                <c:pt idx="9">
                  <c:v>211.6371900529588</c:v>
                </c:pt>
                <c:pt idx="10">
                  <c:v>213.4843702218725</c:v>
                </c:pt>
                <c:pt idx="11">
                  <c:v>215.2182637544669</c:v>
                </c:pt>
                <c:pt idx="12">
                  <c:v>218.60140555152674</c:v>
                </c:pt>
                <c:pt idx="13">
                  <c:v>220.93079684094613</c:v>
                </c:pt>
                <c:pt idx="14">
                  <c:v>225.68205509649104</c:v>
                </c:pt>
                <c:pt idx="15">
                  <c:v>228.5343407750085</c:v>
                </c:pt>
                <c:pt idx="16">
                  <c:v>230.10017169900178</c:v>
                </c:pt>
                <c:pt idx="17">
                  <c:v>230.95514773324862</c:v>
                </c:pt>
                <c:pt idx="18">
                  <c:v>229.03487622196073</c:v>
                </c:pt>
                <c:pt idx="19">
                  <c:v>232.34047827393471</c:v>
                </c:pt>
                <c:pt idx="20">
                  <c:v>232.60691450033599</c:v>
                </c:pt>
                <c:pt idx="21">
                  <c:v>231.42471627475689</c:v>
                </c:pt>
                <c:pt idx="22">
                  <c:v>228.96217368022772</c:v>
                </c:pt>
                <c:pt idx="23">
                  <c:v>229.52358636496123</c:v>
                </c:pt>
                <c:pt idx="24">
                  <c:v>227.45084220472057</c:v>
                </c:pt>
                <c:pt idx="25">
                  <c:v>223.33644116505482</c:v>
                </c:pt>
                <c:pt idx="26">
                  <c:v>219.64423355374387</c:v>
                </c:pt>
                <c:pt idx="27">
                  <c:v>220.10279506265368</c:v>
                </c:pt>
                <c:pt idx="28">
                  <c:v>216.03920998281305</c:v>
                </c:pt>
                <c:pt idx="29">
                  <c:v>214.37409056296667</c:v>
                </c:pt>
                <c:pt idx="30">
                  <c:v>215.77619471112524</c:v>
                </c:pt>
                <c:pt idx="31">
                  <c:v>212.36110302046532</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GR</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1.2855655843374028</c:v>
                </c:pt>
                <c:pt idx="2">
                  <c:v>1.5742788013275357</c:v>
                </c:pt>
                <c:pt idx="3">
                  <c:v>1.9202978974386689</c:v>
                </c:pt>
                <c:pt idx="4">
                  <c:v>2.1760229093452628</c:v>
                </c:pt>
                <c:pt idx="5">
                  <c:v>2.709498461426227</c:v>
                </c:pt>
                <c:pt idx="6">
                  <c:v>2.8868934172996443</c:v>
                </c:pt>
                <c:pt idx="7">
                  <c:v>3.4008278047042175</c:v>
                </c:pt>
                <c:pt idx="8">
                  <c:v>3.8166320348682623</c:v>
                </c:pt>
                <c:pt idx="9">
                  <c:v>4.2142420332539006</c:v>
                </c:pt>
                <c:pt idx="10">
                  <c:v>4.9780613812846086</c:v>
                </c:pt>
                <c:pt idx="11">
                  <c:v>5.4928630476135947</c:v>
                </c:pt>
                <c:pt idx="12">
                  <c:v>6.4335950035674392</c:v>
                </c:pt>
                <c:pt idx="13">
                  <c:v>6.991378664462788</c:v>
                </c:pt>
                <c:pt idx="14">
                  <c:v>8.3812354139671701</c:v>
                </c:pt>
                <c:pt idx="15">
                  <c:v>10.006130125674851</c:v>
                </c:pt>
                <c:pt idx="16">
                  <c:v>10.22678163156302</c:v>
                </c:pt>
                <c:pt idx="17">
                  <c:v>10.973632538324686</c:v>
                </c:pt>
                <c:pt idx="18">
                  <c:v>12.990156428610145</c:v>
                </c:pt>
                <c:pt idx="19">
                  <c:v>14.457453159940183</c:v>
                </c:pt>
                <c:pt idx="20">
                  <c:v>15.785061660896863</c:v>
                </c:pt>
                <c:pt idx="21">
                  <c:v>18.15560107244978</c:v>
                </c:pt>
                <c:pt idx="22">
                  <c:v>19.289000397723111</c:v>
                </c:pt>
                <c:pt idx="23">
                  <c:v>21.382682329383208</c:v>
                </c:pt>
                <c:pt idx="24">
                  <c:v>25.122023754552337</c:v>
                </c:pt>
                <c:pt idx="25">
                  <c:v>29.400776245278152</c:v>
                </c:pt>
                <c:pt idx="26">
                  <c:v>34.448844570625432</c:v>
                </c:pt>
                <c:pt idx="27">
                  <c:v>37.019182086345467</c:v>
                </c:pt>
                <c:pt idx="28">
                  <c:v>41.527293261007358</c:v>
                </c:pt>
                <c:pt idx="29">
                  <c:v>46.448854081409294</c:v>
                </c:pt>
                <c:pt idx="30">
                  <c:v>52.446532015951711</c:v>
                </c:pt>
                <c:pt idx="31">
                  <c:v>59.397907119433206</c:v>
                </c:pt>
              </c:numCache>
            </c:numRef>
          </c:xVal>
          <c:yVal>
            <c:numRef>
              <c:f>[0]!TestData.07Y</c:f>
              <c:numCache>
                <c:formatCode>General</c:formatCode>
                <c:ptCount val="32"/>
                <c:pt idx="0">
                  <c:v>184.44240029699944</c:v>
                </c:pt>
                <c:pt idx="1">
                  <c:v>185.96632667530884</c:v>
                </c:pt>
                <c:pt idx="2">
                  <c:v>189.99148289843924</c:v>
                </c:pt>
                <c:pt idx="3">
                  <c:v>194.99788930089019</c:v>
                </c:pt>
                <c:pt idx="4">
                  <c:v>196.55978039964725</c:v>
                </c:pt>
                <c:pt idx="5">
                  <c:v>198.85177190654426</c:v>
                </c:pt>
                <c:pt idx="6">
                  <c:v>201.87155225923919</c:v>
                </c:pt>
                <c:pt idx="7">
                  <c:v>206.40550246879238</c:v>
                </c:pt>
                <c:pt idx="8">
                  <c:v>209.19711275055661</c:v>
                </c:pt>
                <c:pt idx="9">
                  <c:v>211.6371900529588</c:v>
                </c:pt>
                <c:pt idx="10">
                  <c:v>213.4843702218725</c:v>
                </c:pt>
                <c:pt idx="11">
                  <c:v>215.2182637544669</c:v>
                </c:pt>
                <c:pt idx="12">
                  <c:v>218.60140555152674</c:v>
                </c:pt>
                <c:pt idx="13">
                  <c:v>220.93079684094613</c:v>
                </c:pt>
                <c:pt idx="14">
                  <c:v>225.68205509649104</c:v>
                </c:pt>
                <c:pt idx="15">
                  <c:v>228.5343407750085</c:v>
                </c:pt>
                <c:pt idx="16">
                  <c:v>230.10017169900178</c:v>
                </c:pt>
                <c:pt idx="17">
                  <c:v>230.95514773324862</c:v>
                </c:pt>
                <c:pt idx="18">
                  <c:v>229.03487622196073</c:v>
                </c:pt>
                <c:pt idx="19">
                  <c:v>232.34047827393471</c:v>
                </c:pt>
                <c:pt idx="20">
                  <c:v>232.60691450033599</c:v>
                </c:pt>
                <c:pt idx="21">
                  <c:v>231.42471627475689</c:v>
                </c:pt>
                <c:pt idx="22">
                  <c:v>228.96217368022772</c:v>
                </c:pt>
                <c:pt idx="23">
                  <c:v>229.52358636496123</c:v>
                </c:pt>
                <c:pt idx="24">
                  <c:v>227.45084220472057</c:v>
                </c:pt>
                <c:pt idx="25">
                  <c:v>223.33644116505482</c:v>
                </c:pt>
                <c:pt idx="26">
                  <c:v>219.64423355374387</c:v>
                </c:pt>
                <c:pt idx="27">
                  <c:v>220.10279506265368</c:v>
                </c:pt>
                <c:pt idx="28">
                  <c:v>216.03920998281305</c:v>
                </c:pt>
                <c:pt idx="29">
                  <c:v>214.37409056296667</c:v>
                </c:pt>
                <c:pt idx="30">
                  <c:v>215.77619471112524</c:v>
                </c:pt>
                <c:pt idx="31">
                  <c:v>212.36110302046532</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14F575EE-4511-7044-BC6D-9E5951A6CE6E}"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228AD695-A805-B146-B84D-9D5AE5E5EA4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73DB89FC-2BAB-F540-8D59-0220000C678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6CDCDF76-CE5C-8540-A7E4-6689F89CDD76}"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88D1BB26-73CA-D845-8245-14D796BDD22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1E076B87-990D-0B49-BD32-D55C8C55B2B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C89D58D4-FD15-D140-B39F-7C890134979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164.68708362760685</c:v>
                </c:pt>
                <c:pt idx="1">
                  <c:v>198.80810877201938</c:v>
                </c:pt>
                <c:pt idx="2">
                  <c:v>166.04054189520991</c:v>
                </c:pt>
                <c:pt idx="3">
                  <c:v>206.45138292973115</c:v>
                </c:pt>
                <c:pt idx="4">
                  <c:v>180.77517016222109</c:v>
                </c:pt>
                <c:pt idx="5">
                  <c:v>216.8863075012203</c:v>
                </c:pt>
                <c:pt idx="6">
                  <c:v>184.44240029699944</c:v>
                </c:pt>
              </c:numCache>
            </c:numRef>
          </c:yVal>
          <c:smooth val="0"/>
          <c:extLst>
            <c:ext xmlns:c15="http://schemas.microsoft.com/office/drawing/2012/chart" uri="{02D57815-91ED-43cb-92C2-25804820EDAC}">
              <c15:datalabelsRange>
                <c15:f>[0]!TestData_Labels.Label</c15:f>
                <c15:dlblRangeCache>
                  <c:ptCount val="7"/>
                  <c:pt idx="0">
                    <c:v>IT</c:v>
                  </c:pt>
                  <c:pt idx="1">
                    <c:v>ES</c:v>
                  </c:pt>
                  <c:pt idx="2">
                    <c:v>NL</c:v>
                  </c:pt>
                  <c:pt idx="3">
                    <c:v>BE</c:v>
                  </c:pt>
                  <c:pt idx="4">
                    <c:v>AT</c:v>
                  </c:pt>
                  <c:pt idx="5">
                    <c:v>FI</c:v>
                  </c:pt>
                  <c:pt idx="6">
                    <c:v>GR</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69BFADDD-DEF1-7A41-BA13-F2774CD6D2F1}"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93F0F4F2-6620-4A49-B187-E7B9F8AEA4F0}"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B17C42E8-EC7E-8E42-910E-9ECFC44CCD25}"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2C24CCED-9636-154A-A48B-2123B56CBAE9}"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1E5CC5D3-5977-FC41-9F88-0157094254F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AB5C61CD-3B55-BF4D-85DA-9A5E485201FE}"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6E33A009-8C76-7B47-AE94-D0269BEAF9F5}"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47.600339928714533</c:v>
                </c:pt>
                <c:pt idx="1">
                  <c:v>36.550396279522879</c:v>
                </c:pt>
                <c:pt idx="2">
                  <c:v>44.28526729663038</c:v>
                </c:pt>
                <c:pt idx="3">
                  <c:v>46.264361355508406</c:v>
                </c:pt>
                <c:pt idx="4">
                  <c:v>25.480438527860304</c:v>
                </c:pt>
                <c:pt idx="5">
                  <c:v>30.980691008601497</c:v>
                </c:pt>
                <c:pt idx="6">
                  <c:v>46.448854081409294</c:v>
                </c:pt>
              </c:numCache>
            </c:numRef>
          </c:xVal>
          <c:yVal>
            <c:numRef>
              <c:f>[0]!TestData_Labels.Right_Y</c:f>
              <c:numCache>
                <c:formatCode>General</c:formatCode>
                <c:ptCount val="7"/>
                <c:pt idx="0">
                  <c:v>186.06348130903584</c:v>
                </c:pt>
                <c:pt idx="1">
                  <c:v>204.5566254694933</c:v>
                </c:pt>
                <c:pt idx="2">
                  <c:v>200.2612600284626</c:v>
                </c:pt>
                <c:pt idx="3">
                  <c:v>225.72446816473186</c:v>
                </c:pt>
                <c:pt idx="4">
                  <c:v>220.90079914526268</c:v>
                </c:pt>
                <c:pt idx="5">
                  <c:v>239.52165522390524</c:v>
                </c:pt>
                <c:pt idx="6">
                  <c:v>214.37409056296667</c:v>
                </c:pt>
              </c:numCache>
            </c:numRef>
          </c:yVal>
          <c:smooth val="0"/>
          <c:extLst>
            <c:ext xmlns:c15="http://schemas.microsoft.com/office/drawing/2012/chart" uri="{02D57815-91ED-43cb-92C2-25804820EDAC}">
              <c15:datalabelsRange>
                <c15:f>[0]!TestData_Labels.Label</c15:f>
                <c15:dlblRangeCache>
                  <c:ptCount val="7"/>
                  <c:pt idx="0">
                    <c:v>IT</c:v>
                  </c:pt>
                  <c:pt idx="1">
                    <c:v>ES</c:v>
                  </c:pt>
                  <c:pt idx="2">
                    <c:v>NL</c:v>
                  </c:pt>
                  <c:pt idx="3">
                    <c:v>BE</c:v>
                  </c:pt>
                  <c:pt idx="4">
                    <c:v>AT</c:v>
                  </c:pt>
                  <c:pt idx="5">
                    <c:v>FI</c:v>
                  </c:pt>
                  <c:pt idx="6">
                    <c:v>GR</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election activeCell="R26" sqref="R26"/>
    </sheetView>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176.76740892416396</v>
      </c>
      <c r="S2" s="1">
        <f ca="1" xml:space="preserve"> TestData.Y_0_a + TestData.Y_0_b*(2*RAND() - 1)</f>
        <v>185.80778580193214</v>
      </c>
      <c r="V2" s="1">
        <f ca="1" xml:space="preserve"> TestData.Y_0_a + TestData.Y_0_b*(2*RAND() - 1)</f>
        <v>190.40832877635492</v>
      </c>
      <c r="Y2" s="1">
        <f ca="1" xml:space="preserve"> TestData.Y_0_a + TestData.Y_0_b*(2*RAND() - 1)</f>
        <v>217.27405830176099</v>
      </c>
      <c r="AB2" s="1">
        <f ca="1" xml:space="preserve"> TestData.Y_0_a + TestData.Y_0_b*(2*RAND() - 1)</f>
        <v>203.10077684852348</v>
      </c>
      <c r="AE2" s="1">
        <f ca="1" xml:space="preserve"> TestData.Y_0_a + TestData.Y_0_b*(2*RAND() - 1)</f>
        <v>216.29484699832526</v>
      </c>
      <c r="AH2" s="1">
        <f ca="1" xml:space="preserve"> TestData.Y_0_a + TestData.Y_0_b*(2*RAND() - 1)</f>
        <v>207.29056247060853</v>
      </c>
    </row>
    <row r="3" spans="12:45" x14ac:dyDescent="0.2">
      <c r="P3" s="1">
        <f ca="1" xml:space="preserve"> TestData.Y_1_a + TestData.Y_1_b*(2*RAND() - 1)</f>
        <v>73.657565263349625</v>
      </c>
      <c r="S3" s="1">
        <f ca="1" xml:space="preserve"> TestData.Y_1_a + TestData.Y_1_b*(2*RAND() - 1)</f>
        <v>93.142089724945805</v>
      </c>
      <c r="V3" s="1">
        <f ca="1" xml:space="preserve"> TestData.Y_1_a + TestData.Y_1_b*(2*RAND() - 1)</f>
        <v>62.761356898578953</v>
      </c>
      <c r="Y3" s="1">
        <f ca="1" xml:space="preserve"> TestData.Y_1_a + TestData.Y_1_b*(2*RAND() - 1)</f>
        <v>67.20572263747718</v>
      </c>
      <c r="AB3" s="1">
        <f ca="1" xml:space="preserve"> TestData.Y_1_a + TestData.Y_1_b*(2*RAND() - 1)</f>
        <v>51.127341206393695</v>
      </c>
      <c r="AE3" s="1">
        <f ca="1" xml:space="preserve"> TestData.Y_1_a + TestData.Y_1_b*(2*RAND() - 1)</f>
        <v>87.866995907820112</v>
      </c>
      <c r="AH3" s="1">
        <f ca="1" xml:space="preserve"> TestData.Y_1_a + TestData.Y_1_b*(2*RAND() - 1)</f>
        <v>58.516677249551933</v>
      </c>
    </row>
    <row r="4" spans="12:45" x14ac:dyDescent="0.2">
      <c r="P4" s="1">
        <f ca="1" xml:space="preserve"> TestData.Y_2_a + TestData.Y_2_b*(2*RAND() - 1)</f>
        <v>-99.626251446535861</v>
      </c>
      <c r="S4" s="1">
        <f ca="1" xml:space="preserve"> TestData.Y_2_a + TestData.Y_2_b*(2*RAND() - 1)</f>
        <v>-88.303981911251583</v>
      </c>
      <c r="V4" s="1">
        <f ca="1" xml:space="preserve"> TestData.Y_2_a + TestData.Y_2_b*(2*RAND() - 1)</f>
        <v>-101.8029555525721</v>
      </c>
      <c r="Y4" s="1">
        <f ca="1" xml:space="preserve"> TestData.Y_2_a + TestData.Y_2_b*(2*RAND() - 1)</f>
        <v>-88.547711149081266</v>
      </c>
      <c r="AB4" s="1">
        <f ca="1" xml:space="preserve"> TestData.Y_2_a + TestData.Y_2_b*(2*RAND() - 1)</f>
        <v>-86.34694147856905</v>
      </c>
      <c r="AE4" s="1">
        <f ca="1" xml:space="preserve"> TestData.Y_2_a + TestData.Y_2_b*(2*RAND() - 1)</f>
        <v>-97.594896897457815</v>
      </c>
      <c r="AH4" s="1">
        <f ca="1" xml:space="preserve"> TestData.Y_2_a + TestData.Y_2_b*(2*RAND() - 1)</f>
        <v>-93.161558371542768</v>
      </c>
    </row>
    <row r="6" spans="12:45" ht="17" thickBot="1" x14ac:dyDescent="0.25">
      <c r="M6" s="2" t="s">
        <v>563</v>
      </c>
      <c r="P6" s="2" t="s">
        <v>0</v>
      </c>
      <c r="S6" s="2" t="s">
        <v>1</v>
      </c>
      <c r="V6" s="2" t="s">
        <v>2</v>
      </c>
      <c r="Y6" s="2" t="s">
        <v>3</v>
      </c>
      <c r="AB6" s="2" t="s">
        <v>4</v>
      </c>
      <c r="AE6" s="2" t="s">
        <v>5</v>
      </c>
      <c r="AH6" s="2" t="s">
        <v>6</v>
      </c>
    </row>
    <row r="7" spans="12:45" x14ac:dyDescent="0.2">
      <c r="M7" s="11" t="s">
        <v>570</v>
      </c>
      <c r="P7" s="1" t="str" cm="1">
        <f t="array" aca="1" ref="P7" ca="1" xml:space="preserve"> INDEX(SeriesFormatAlias.SeriesName, MOD(TestData.SeriesNameNumFirst + MID(P$6,10,2) - 1 - TestData.SeriesNameNumMin, 1 + TestData.SeriesNameNumMax - TestData.SeriesNameNumMin) + TestData.SeriesNameNumMin)</f>
        <v>IT</v>
      </c>
      <c r="S7" s="1" t="str" cm="1">
        <f t="array" aca="1" ref="S7" ca="1" xml:space="preserve"> INDEX(SeriesFormatAlias.SeriesName, MOD(TestData.SeriesNameNumFirst + MID(S$6,10,2) - 1 - TestData.SeriesNameNumMin, 1 + TestData.SeriesNameNumMax - TestData.SeriesNameNumMin) + TestData.SeriesNameNumMin)</f>
        <v>ES</v>
      </c>
      <c r="V7" s="1" t="str" cm="1">
        <f t="array" aca="1" ref="V7" ca="1" xml:space="preserve"> INDEX(SeriesFormatAlias.SeriesName, MOD(TestData.SeriesNameNumFirst + MID(V$6,10,2) - 1 - TestData.SeriesNameNumMin, 1 + TestData.SeriesNameNumMax - TestData.SeriesNameNumMin) + TestData.SeriesNameNumMin)</f>
        <v>NL</v>
      </c>
      <c r="Y7" s="1" t="str" cm="1">
        <f t="array" aca="1" ref="Y7" ca="1" xml:space="preserve"> INDEX(SeriesFormatAlias.SeriesName, MOD(TestData.SeriesNameNumFirst + MID(Y$6,10,2) - 1 - TestData.SeriesNameNumMin, 1 + TestData.SeriesNameNumMax - TestData.SeriesNameNumMin) + TestData.SeriesNameNumMin)</f>
        <v>BE</v>
      </c>
      <c r="AB7" s="1" t="str" cm="1">
        <f t="array" aca="1" ref="AB7" ca="1" xml:space="preserve"> INDEX(SeriesFormatAlias.SeriesName, MOD(TestData.SeriesNameNumFirst + MID(AB$6,10,2) - 1 - TestData.SeriesNameNumMin, 1 + TestData.SeriesNameNumMax - TestData.SeriesNameNumMin) + TestData.SeriesNameNumMin)</f>
        <v>AT</v>
      </c>
      <c r="AE7" s="1" t="str" cm="1">
        <f t="array" aca="1" ref="AE7" ca="1" xml:space="preserve"> INDEX(SeriesFormatAlias.SeriesName, MOD(TestData.SeriesNameNumFirst + MID(AE$6,10,2) - 1 - TestData.SeriesNameNumMin, 1 + TestData.SeriesNameNumMax - TestData.SeriesNameNumMin) + TestData.SeriesNameNumMin)</f>
        <v>FI</v>
      </c>
      <c r="AH7" s="1" t="str" cm="1">
        <f t="array" aca="1" ref="AH7" ca="1" xml:space="preserve"> INDEX(SeriesFormatAlias.SeriesName, MOD(TestData.SeriesNameNumFirst + MID(AH$6,10,2) - 1 - TestData.SeriesNameNumMin, 1 + TestData.SeriesNameNumMax - TestData.SeriesNameNumMin) + TestData.SeriesNameNumMin)</f>
        <v>GR</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549</v>
      </c>
      <c r="AN9" s="2" t="s">
        <v>21</v>
      </c>
      <c r="AO9" s="2" t="s">
        <v>550</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164.68708362760685</v>
      </c>
      <c r="R10" s="1">
        <v>1</v>
      </c>
      <c r="S10" s="1">
        <f t="shared" ref="S10:S34" ca="1" si="1" xml:space="preserve"> S$2 + S$3*EXP(- R10 / TestData.Z_1) + S$4*EXP(- R10 / TestData.Z_2)  + TestData.VerticalRandomisation*(2*RAND() - 1)</f>
        <v>198.80810877201938</v>
      </c>
      <c r="U10" s="1">
        <v>1</v>
      </c>
      <c r="V10" s="1">
        <f t="shared" ref="V10:V34" ca="1" si="2" xml:space="preserve"> V$2 + V$3*EXP(- U10 / TestData.Z_1) + V$4*EXP(- U10 / TestData.Z_2)  + TestData.VerticalRandomisation*(2*RAND() - 1)</f>
        <v>166.04054189520991</v>
      </c>
      <c r="X10" s="1">
        <v>1</v>
      </c>
      <c r="Y10" s="1">
        <f t="shared" ref="Y10:Y34" ca="1" si="3" xml:space="preserve"> Y$2 + Y$3*EXP(- X10 / TestData.Z_1) + Y$4*EXP(- X10 / TestData.Z_2)  + TestData.VerticalRandomisation*(2*RAND() - 1)</f>
        <v>206.45138292973115</v>
      </c>
      <c r="AA10" s="1">
        <v>1</v>
      </c>
      <c r="AB10" s="1">
        <f t="shared" ref="AB10:AB34" ca="1" si="4" xml:space="preserve"> AB$2 + AB$3*EXP(- AA10 / TestData.Z_1) + AB$4*EXP(- AA10 / TestData.Z_2)  + TestData.VerticalRandomisation*(2*RAND() - 1)</f>
        <v>180.77517016222109</v>
      </c>
      <c r="AD10" s="1">
        <v>1</v>
      </c>
      <c r="AE10" s="1">
        <f t="shared" ref="AE10:AE34" ca="1" si="5" xml:space="preserve"> AE$2 + AE$3*EXP(- AD10 / TestData.Z_1) + AE$4*EXP(- AD10 / TestData.Z_2)  + TestData.VerticalRandomisation*(2*RAND() - 1)</f>
        <v>216.8863075012203</v>
      </c>
      <c r="AG10" s="1">
        <v>1</v>
      </c>
      <c r="AH10" s="1">
        <f t="shared" ref="AH10:AH41" ca="1" si="6" xml:space="preserve"> AH$2 + AH$3*EXP(- AG10 / TestData.Z_1) + AH$4*EXP(- AG10 / TestData.Z_2)  + TestData.VerticalRandomisation*(2*RAND() - 1)</f>
        <v>184.44240029699944</v>
      </c>
      <c r="AJ10" s="1" cm="1">
        <f t="array" ref="AJ10" xml:space="preserve"> 1 + ROW() - _xlfn.SINGLE(ROW(TestData.RowNum))</f>
        <v>1</v>
      </c>
      <c r="AN10" s="4" t="str">
        <f ca="1" xml:space="preserve"> TestData.01Name</f>
        <v>IT</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47.600339928714533</v>
      </c>
      <c r="AR10" s="4" cm="1">
        <f t="array" aca="1" ref="AR10" ca="1" xml:space="preserve"> IF(_xlfn.SINGLE(TestData_Labels.Good), INDEX(TestData.01Y, _xlfn.MAXIFS(TestData.RowNum,    TestData.01Y,"&gt;="&amp;TestData.MinY,    TestData.01Y,"&lt;="&amp;TestData.MaxY,   TestData.01X,_xlfn.SINGLE(TestData_Labels.Left_X))), #N/A)</f>
        <v>164.68708362760685</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186.06348130903584</v>
      </c>
    </row>
    <row r="11" spans="12:45" x14ac:dyDescent="0.2">
      <c r="L11" s="3" t="s">
        <v>27</v>
      </c>
      <c r="M11" s="1">
        <f xml:space="preserve"> MATCH("XK", SeriesFormatAlias.SeriesName, 0)</f>
        <v>34</v>
      </c>
      <c r="O11" s="1">
        <f t="shared" ref="O11:O34" ca="1" si="7" xml:space="preserve"> TestData.SpeedX  +  (1 + RAND()*TestData.SpeedX) * O10</f>
        <v>1.2040985862062057</v>
      </c>
      <c r="P11" s="1">
        <f t="shared" ca="1" si="0"/>
        <v>166.23909657708575</v>
      </c>
      <c r="R11" s="1">
        <f t="shared" ref="R11:R34" ca="1" si="8" xml:space="preserve"> TestData.SpeedX  +  (1 + RAND()*TestData.SpeedX) * R10</f>
        <v>1.2761374678307891</v>
      </c>
      <c r="S11" s="1">
        <f t="shared" ca="1" si="1"/>
        <v>202.1260335039803</v>
      </c>
      <c r="U11" s="1">
        <f t="shared" ref="U11:U34" ca="1" si="9" xml:space="preserve"> TestData.SpeedX  +  (1 + RAND()*TestData.SpeedX) * U10</f>
        <v>1.2904096362938051</v>
      </c>
      <c r="V11" s="1">
        <f t="shared" ca="1" si="2"/>
        <v>167.89555786410781</v>
      </c>
      <c r="X11" s="1">
        <f t="shared" ref="X11:X34" ca="1" si="10" xml:space="preserve"> TestData.SpeedX  +  (1 + RAND()*TestData.SpeedX) * X10</f>
        <v>1.1893575293120395</v>
      </c>
      <c r="Y11" s="1">
        <f t="shared" ca="1" si="3"/>
        <v>209.80776545054815</v>
      </c>
      <c r="AA11" s="1">
        <f t="shared" ref="AA11:AA34" ca="1" si="11" xml:space="preserve"> TestData.SpeedX  +  (1 + RAND()*TestData.SpeedX) * AA10</f>
        <v>1.3170188919554626</v>
      </c>
      <c r="AB11" s="1">
        <f t="shared" ca="1" si="4"/>
        <v>180.26609790126821</v>
      </c>
      <c r="AD11" s="1">
        <f t="shared" ref="AD11:AD34" ca="1" si="12" xml:space="preserve"> TestData.SpeedX  +  (1 + RAND()*TestData.SpeedX) * AD10</f>
        <v>1.2581840240073157</v>
      </c>
      <c r="AE11" s="1">
        <f t="shared" ca="1" si="5"/>
        <v>222.10166712462586</v>
      </c>
      <c r="AG11" s="1">
        <f t="shared" ref="AG11:AG34" ca="1" si="13" xml:space="preserve"> TestData.SpeedX  +  (1 + RAND()*TestData.SpeedX) * AG10</f>
        <v>1.2855655843374028</v>
      </c>
      <c r="AH11" s="1">
        <f t="shared" ca="1" si="6"/>
        <v>185.96632667530884</v>
      </c>
      <c r="AJ11" s="1" cm="1">
        <f t="array" ref="AJ11" xml:space="preserve"> 1 + ROW() - _xlfn.SINGLE(ROW(TestData.RowNum))</f>
        <v>2</v>
      </c>
      <c r="AN11" s="4" t="str">
        <f ca="1" xml:space="preserve"> TestData.02Name</f>
        <v>ES</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36.550396279522879</v>
      </c>
      <c r="AR11" s="4" cm="1">
        <f t="array" aca="1" ref="AR11" ca="1" xml:space="preserve"> IF(_xlfn.SINGLE(TestData_Labels.Good), INDEX(TestData.02Y, _xlfn.MAXIFS(TestData.RowNum,    TestData.02Y,"&gt;="&amp;TestData.MinY,    TestData.02Y,"&lt;="&amp;TestData.MaxY,   TestData.02X,_xlfn.SINGLE(TestData_Labels.Left_X))), #N/A)</f>
        <v>198.80810877201938</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204.5566254694933</v>
      </c>
    </row>
    <row r="12" spans="12:45" x14ac:dyDescent="0.2">
      <c r="L12" s="3" t="s">
        <v>28</v>
      </c>
      <c r="M12" s="1">
        <f ca="1" xml:space="preserve"> IF(TRUE, TestData.SeriesNameNumMin + MOD(INT(NOW()*24*60)*5 - 1, 1 + TestData.SeriesNameNumMax - TestData.SeriesNameNumMin), TestData.SeriesNameNumMin )</f>
        <v>15</v>
      </c>
      <c r="O12" s="1">
        <f t="shared" ca="1" si="7"/>
        <v>1.4130219102585024</v>
      </c>
      <c r="P12" s="1">
        <f t="shared" ca="1" si="0"/>
        <v>167.27411665745552</v>
      </c>
      <c r="R12" s="1">
        <f t="shared" ca="1" si="8"/>
        <v>1.6127795581453042</v>
      </c>
      <c r="S12" s="1">
        <f t="shared" ca="1" si="1"/>
        <v>204.38675202832127</v>
      </c>
      <c r="U12" s="1">
        <f t="shared" ca="1" si="9"/>
        <v>1.4930746973604851</v>
      </c>
      <c r="V12" s="1">
        <f t="shared" ca="1" si="2"/>
        <v>171.13343507838593</v>
      </c>
      <c r="X12" s="1">
        <f t="shared" ca="1" si="10"/>
        <v>1.3712546190392481</v>
      </c>
      <c r="Y12" s="1">
        <f t="shared" ca="1" si="3"/>
        <v>210.98929473618105</v>
      </c>
      <c r="AA12" s="1">
        <f t="shared" ca="1" si="11"/>
        <v>1.5927828470654144</v>
      </c>
      <c r="AB12" s="1">
        <f t="shared" ca="1" si="4"/>
        <v>183.15092057208176</v>
      </c>
      <c r="AD12" s="1">
        <f t="shared" ca="1" si="12"/>
        <v>1.5317755844175154</v>
      </c>
      <c r="AE12" s="1">
        <f t="shared" ca="1" si="5"/>
        <v>225.0086769691016</v>
      </c>
      <c r="AG12" s="1">
        <f t="shared" ca="1" si="13"/>
        <v>1.5742788013275357</v>
      </c>
      <c r="AH12" s="1">
        <f t="shared" ca="1" si="6"/>
        <v>189.99148289843924</v>
      </c>
      <c r="AJ12" s="1" cm="1">
        <f t="array" ref="AJ12" xml:space="preserve"> 1 + ROW() - _xlfn.SINGLE(ROW(TestData.RowNum))</f>
        <v>3</v>
      </c>
      <c r="AN12" s="4" t="str">
        <f ca="1" xml:space="preserve"> TestData.03Name</f>
        <v>NL</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44.28526729663038</v>
      </c>
      <c r="AR12" s="4" cm="1">
        <f t="array" aca="1" ref="AR12" ca="1" xml:space="preserve"> IF(_xlfn.SINGLE(TestData_Labels.Good), INDEX(TestData.03Y, _xlfn.MAXIFS(TestData.RowNum,    TestData.03Y,"&gt;="&amp;TestData.MinY,    TestData.03Y,"&lt;="&amp;TestData.MaxY,   TestData.03X,_xlfn.SINGLE(TestData_Labels.Left_X))), #N/A)</f>
        <v>166.04054189520991</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200.2612600284626</v>
      </c>
    </row>
    <row r="13" spans="12:45" x14ac:dyDescent="0.2">
      <c r="L13" s="3" t="s">
        <v>29</v>
      </c>
      <c r="M13" s="1">
        <v>24</v>
      </c>
      <c r="O13" s="1">
        <f t="shared" ca="1" si="7"/>
        <v>1.6003518273101891</v>
      </c>
      <c r="P13" s="1">
        <f t="shared" ca="1" si="0"/>
        <v>171.23938324653955</v>
      </c>
      <c r="R13" s="1">
        <f t="shared" ca="1" si="8"/>
        <v>1.8150257259498428</v>
      </c>
      <c r="S13" s="1">
        <f t="shared" ca="1" si="1"/>
        <v>208.66836334340289</v>
      </c>
      <c r="U13" s="1">
        <f t="shared" ca="1" si="9"/>
        <v>1.8789713743845771</v>
      </c>
      <c r="V13" s="1">
        <f t="shared" ca="1" si="2"/>
        <v>172.44265442611217</v>
      </c>
      <c r="X13" s="1">
        <f t="shared" ca="1" si="10"/>
        <v>1.5650762015515101</v>
      </c>
      <c r="Y13" s="1">
        <f t="shared" ca="1" si="3"/>
        <v>212.20750352714921</v>
      </c>
      <c r="AA13" s="1">
        <f t="shared" ca="1" si="11"/>
        <v>1.8220556590424579</v>
      </c>
      <c r="AB13" s="1">
        <f t="shared" ca="1" si="4"/>
        <v>188.10937661206788</v>
      </c>
      <c r="AD13" s="1">
        <f t="shared" ca="1" si="12"/>
        <v>1.7873104171454697</v>
      </c>
      <c r="AE13" s="1">
        <f t="shared" ca="1" si="5"/>
        <v>226.13903324690727</v>
      </c>
      <c r="AG13" s="1">
        <f t="shared" ca="1" si="13"/>
        <v>1.9202978974386689</v>
      </c>
      <c r="AH13" s="1">
        <f t="shared" ca="1" si="6"/>
        <v>194.99788930089019</v>
      </c>
      <c r="AJ13" s="1" cm="1">
        <f t="array" ref="AJ13" xml:space="preserve"> 1 + ROW() - _xlfn.SINGLE(ROW(TestData.RowNum))</f>
        <v>4</v>
      </c>
      <c r="AN13" s="4" t="str">
        <f ca="1" xml:space="preserve"> TestData.04Name</f>
        <v>BE</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46.264361355508406</v>
      </c>
      <c r="AR13" s="4" cm="1">
        <f t="array" aca="1" ref="AR13" ca="1" xml:space="preserve"> IF(_xlfn.SINGLE(TestData_Labels.Good), INDEX(TestData.04Y, _xlfn.MAXIFS(TestData.RowNum,    TestData.04Y,"&gt;="&amp;TestData.MinY,    TestData.04Y,"&lt;="&amp;TestData.MaxY,   TestData.04X,_xlfn.SINGLE(TestData_Labels.Left_X))), #N/A)</f>
        <v>206.45138292973115</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225.72446816473186</v>
      </c>
    </row>
    <row r="14" spans="12:45" x14ac:dyDescent="0.2">
      <c r="L14" s="3" t="s">
        <v>30</v>
      </c>
      <c r="M14" s="1">
        <v>6</v>
      </c>
      <c r="O14" s="1">
        <f t="shared" ca="1" si="7"/>
        <v>1.8113956170059111</v>
      </c>
      <c r="P14" s="1">
        <f t="shared" ca="1" si="0"/>
        <v>170.25758525507058</v>
      </c>
      <c r="R14" s="1">
        <f t="shared" ca="1" si="8"/>
        <v>2.0388970240125039</v>
      </c>
      <c r="S14" s="1">
        <f t="shared" ca="1" si="1"/>
        <v>210.12020705809493</v>
      </c>
      <c r="U14" s="1">
        <f t="shared" ca="1" si="9"/>
        <v>2.0845115646270109</v>
      </c>
      <c r="V14" s="1">
        <f t="shared" ca="1" si="2"/>
        <v>174.05809235547835</v>
      </c>
      <c r="X14" s="1">
        <f t="shared" ca="1" si="10"/>
        <v>1.7995523593754359</v>
      </c>
      <c r="Y14" s="1">
        <f t="shared" ca="1" si="3"/>
        <v>215.43626553932921</v>
      </c>
      <c r="AA14" s="1">
        <f t="shared" ca="1" si="11"/>
        <v>2.0315371549938805</v>
      </c>
      <c r="AB14" s="1">
        <f t="shared" ca="1" si="4"/>
        <v>190.43933779988856</v>
      </c>
      <c r="AD14" s="1">
        <f t="shared" ca="1" si="12"/>
        <v>2.0201279996450112</v>
      </c>
      <c r="AE14" s="1">
        <f t="shared" ca="1" si="5"/>
        <v>228.50446726539741</v>
      </c>
      <c r="AG14" s="1">
        <f t="shared" ca="1" si="13"/>
        <v>2.1760229093452628</v>
      </c>
      <c r="AH14" s="1">
        <f t="shared" ca="1" si="6"/>
        <v>196.55978039964725</v>
      </c>
      <c r="AJ14" s="1" cm="1">
        <f t="array" ref="AJ14" xml:space="preserve"> 1 + ROW() - _xlfn.SINGLE(ROW(TestData.RowNum))</f>
        <v>5</v>
      </c>
      <c r="AN14" s="4" t="str">
        <f ca="1" xml:space="preserve"> TestData.05Name</f>
        <v>AT</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25.480438527860304</v>
      </c>
      <c r="AR14" s="4" cm="1">
        <f t="array" aca="1" ref="AR14" ca="1" xml:space="preserve"> IF(_xlfn.SINGLE(TestData_Labels.Good), INDEX(TestData.05Y, _xlfn.MAXIFS(TestData.RowNum,    TestData.05Y,"&gt;="&amp;TestData.MinY,    TestData.05Y,"&lt;="&amp;TestData.MaxY,   TestData.05X,_xlfn.SINGLE(TestData_Labels.Left_X))), #N/A)</f>
        <v>180.77517016222109</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220.90079914526268</v>
      </c>
    </row>
    <row r="15" spans="12:45" x14ac:dyDescent="0.2">
      <c r="L15" s="3" t="s">
        <v>31</v>
      </c>
      <c r="M15" s="1">
        <v>0.17499999999999999</v>
      </c>
      <c r="O15" s="1">
        <f t="shared" ca="1" si="7"/>
        <v>2.0741529739886544</v>
      </c>
      <c r="P15" s="1">
        <f t="shared" ca="1" si="0"/>
        <v>174.7646852965199</v>
      </c>
      <c r="R15" s="1">
        <f t="shared" ca="1" si="8"/>
        <v>2.5165436361896476</v>
      </c>
      <c r="S15" s="1">
        <f t="shared" ca="1" si="1"/>
        <v>213.2686733356046</v>
      </c>
      <c r="U15" s="1">
        <f t="shared" ca="1" si="9"/>
        <v>2.3430222756947994</v>
      </c>
      <c r="V15" s="1">
        <f t="shared" ca="1" si="2"/>
        <v>176.88544937703708</v>
      </c>
      <c r="X15" s="1">
        <f t="shared" ca="1" si="10"/>
        <v>2.1458309844293959</v>
      </c>
      <c r="Y15" s="1">
        <f t="shared" ca="1" si="3"/>
        <v>217.85832669675935</v>
      </c>
      <c r="AA15" s="1">
        <f t="shared" ca="1" si="11"/>
        <v>2.5431085287493755</v>
      </c>
      <c r="AB15" s="1">
        <f t="shared" ca="1" si="4"/>
        <v>190.63890387455231</v>
      </c>
      <c r="AD15" s="1">
        <f t="shared" ca="1" si="12"/>
        <v>2.4364147808033354</v>
      </c>
      <c r="AE15" s="1">
        <f t="shared" ca="1" si="5"/>
        <v>230.6223189893411</v>
      </c>
      <c r="AG15" s="1">
        <f t="shared" ca="1" si="13"/>
        <v>2.709498461426227</v>
      </c>
      <c r="AH15" s="1">
        <f t="shared" ca="1" si="6"/>
        <v>198.85177190654426</v>
      </c>
      <c r="AJ15" s="1" cm="1">
        <f t="array" ref="AJ15" xml:space="preserve"> 1 + ROW() - _xlfn.SINGLE(ROW(TestData.RowNum))</f>
        <v>6</v>
      </c>
      <c r="AN15" s="4" t="str">
        <f ca="1" xml:space="preserve"> TestData.06Name</f>
        <v>FI</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30.980691008601497</v>
      </c>
      <c r="AR15" s="4" cm="1">
        <f t="array" aca="1" ref="AR15" ca="1" xml:space="preserve"> IF(_xlfn.SINGLE(TestData_Labels.Good), INDEX(TestData.06Y, _xlfn.MAXIFS(TestData.RowNum,    TestData.06Y,"&gt;="&amp;TestData.MinY,    TestData.06Y,"&lt;="&amp;TestData.MaxY,   TestData.06X,_xlfn.SINGLE(TestData_Labels.Left_X))), #N/A)</f>
        <v>216.8863075012203</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239.52165522390524</v>
      </c>
    </row>
    <row r="16" spans="12:45" x14ac:dyDescent="0.2">
      <c r="L16" s="3" t="s">
        <v>32</v>
      </c>
      <c r="M16" s="1">
        <v>200</v>
      </c>
      <c r="O16" s="1">
        <f t="shared" ca="1" si="7"/>
        <v>2.5255595211790354</v>
      </c>
      <c r="P16" s="1">
        <f t="shared" ca="1" si="0"/>
        <v>177.75410112941404</v>
      </c>
      <c r="R16" s="1">
        <f t="shared" ca="1" si="8"/>
        <v>2.9841348332850228</v>
      </c>
      <c r="S16" s="1">
        <f t="shared" ca="1" si="1"/>
        <v>212.76546164054412</v>
      </c>
      <c r="U16" s="1">
        <f t="shared" ca="1" si="9"/>
        <v>2.6200615973888426</v>
      </c>
      <c r="V16" s="1">
        <f t="shared" ca="1" si="2"/>
        <v>181.53902347937611</v>
      </c>
      <c r="X16" s="1">
        <f t="shared" ca="1" si="10"/>
        <v>2.5545928198926715</v>
      </c>
      <c r="Y16" s="1">
        <f t="shared" ca="1" si="3"/>
        <v>220.39898162761099</v>
      </c>
      <c r="AA16" s="1">
        <f t="shared" ca="1" si="11"/>
        <v>3.0842217810659225</v>
      </c>
      <c r="AB16" s="1">
        <f t="shared" ca="1" si="4"/>
        <v>197.94283562212544</v>
      </c>
      <c r="AD16" s="1">
        <f t="shared" ca="1" si="12"/>
        <v>2.9544141127183399</v>
      </c>
      <c r="AE16" s="1">
        <f t="shared" ca="1" si="5"/>
        <v>232.60755393910293</v>
      </c>
      <c r="AG16" s="1">
        <f t="shared" ca="1" si="13"/>
        <v>2.8868934172996443</v>
      </c>
      <c r="AH16" s="1">
        <f t="shared" ca="1" si="6"/>
        <v>201.87155225923919</v>
      </c>
      <c r="AJ16" s="1" cm="1">
        <f t="array" ref="AJ16" xml:space="preserve"> 1 + ROW() - _xlfn.SINGLE(ROW(TestData.RowNum))</f>
        <v>7</v>
      </c>
      <c r="AN16" s="4" t="str">
        <f ca="1" xml:space="preserve"> TestData.07Name</f>
        <v>GR</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46.448854081409294</v>
      </c>
      <c r="AR16" s="4" cm="1">
        <f t="array" aca="1" ref="AR16" ca="1" xml:space="preserve"> IF(_xlfn.SINGLE(TestData_Labels.Good), INDEX(TestData.07Y, _xlfn.MAXIFS(TestData.RowNum,    TestData.07Y,"&gt;="&amp;TestData.MinY,    TestData.07Y,"&lt;="&amp;TestData.MaxY,   TestData.07X,_xlfn.SINGLE(TestData_Labels.Left_X))), #N/A)</f>
        <v>184.44240029699944</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214.37409056296667</v>
      </c>
    </row>
    <row r="17" spans="12:36" x14ac:dyDescent="0.2">
      <c r="L17" s="3" t="s">
        <v>33</v>
      </c>
      <c r="M17" s="1">
        <v>75</v>
      </c>
      <c r="O17" s="1">
        <f t="shared" ca="1" si="7"/>
        <v>3.0510394135957064</v>
      </c>
      <c r="P17" s="1">
        <f t="shared" ca="1" si="0"/>
        <v>181.95098402633263</v>
      </c>
      <c r="R17" s="1">
        <f t="shared" ca="1" si="8"/>
        <v>3.5490249456242293</v>
      </c>
      <c r="S17" s="1">
        <f t="shared" ca="1" si="1"/>
        <v>217.8867193099131</v>
      </c>
      <c r="U17" s="1">
        <f t="shared" ca="1" si="9"/>
        <v>3.2209376247457557</v>
      </c>
      <c r="V17" s="1">
        <f t="shared" ca="1" si="2"/>
        <v>184.02230133246783</v>
      </c>
      <c r="X17" s="1">
        <f t="shared" ca="1" si="10"/>
        <v>2.8796822582716328</v>
      </c>
      <c r="Y17" s="1">
        <f t="shared" ca="1" si="3"/>
        <v>221.59553198904311</v>
      </c>
      <c r="AA17" s="1">
        <f t="shared" ca="1" si="11"/>
        <v>3.3729095851004725</v>
      </c>
      <c r="AB17" s="1">
        <f t="shared" ca="1" si="4"/>
        <v>198.33867821255021</v>
      </c>
      <c r="AD17" s="1">
        <f t="shared" ca="1" si="12"/>
        <v>3.1881005996234411</v>
      </c>
      <c r="AE17" s="1">
        <f t="shared" ca="1" si="5"/>
        <v>237.80522111935196</v>
      </c>
      <c r="AG17" s="1">
        <f t="shared" ca="1" si="13"/>
        <v>3.4008278047042175</v>
      </c>
      <c r="AH17" s="1">
        <f t="shared" ca="1" si="6"/>
        <v>206.40550246879238</v>
      </c>
      <c r="AJ17" s="1" cm="1">
        <f t="array" ref="AJ17" xml:space="preserve"> 1 + ROW() - _xlfn.SINGLE(ROW(TestData.RowNum))</f>
        <v>8</v>
      </c>
    </row>
    <row r="18" spans="12:36" x14ac:dyDescent="0.2">
      <c r="L18" s="3" t="s">
        <v>34</v>
      </c>
      <c r="M18" s="1">
        <v>-100</v>
      </c>
      <c r="O18" s="1">
        <f t="shared" ca="1" si="7"/>
        <v>3.5482240745657236</v>
      </c>
      <c r="P18" s="1">
        <f t="shared" ca="1" si="0"/>
        <v>185.05535184571818</v>
      </c>
      <c r="R18" s="1">
        <f t="shared" ca="1" si="8"/>
        <v>3.9099851603055455</v>
      </c>
      <c r="S18" s="1">
        <f t="shared" ca="1" si="1"/>
        <v>219.66202827036003</v>
      </c>
      <c r="U18" s="1">
        <f t="shared" ca="1" si="9"/>
        <v>3.8933151131265755</v>
      </c>
      <c r="V18" s="1">
        <f t="shared" ca="1" si="2"/>
        <v>189.69976337093814</v>
      </c>
      <c r="X18" s="1">
        <f t="shared" ca="1" si="10"/>
        <v>3.3313516641824421</v>
      </c>
      <c r="Y18" s="1">
        <f t="shared" ca="1" si="3"/>
        <v>224.01143448737048</v>
      </c>
      <c r="AA18" s="1">
        <f t="shared" ca="1" si="11"/>
        <v>3.7669597858535164</v>
      </c>
      <c r="AB18" s="1">
        <f t="shared" ca="1" si="4"/>
        <v>199.51228910303263</v>
      </c>
      <c r="AD18" s="1">
        <f t="shared" ca="1" si="12"/>
        <v>3.5030999729132541</v>
      </c>
      <c r="AE18" s="1">
        <f t="shared" ca="1" si="5"/>
        <v>236.18489397214245</v>
      </c>
      <c r="AG18" s="1">
        <f t="shared" ca="1" si="13"/>
        <v>3.8166320348682623</v>
      </c>
      <c r="AH18" s="1">
        <f t="shared" ca="1" si="6"/>
        <v>209.19711275055661</v>
      </c>
      <c r="AJ18" s="1" cm="1">
        <f t="array" ref="AJ18" xml:space="preserve"> 1 + ROW() - _xlfn.SINGLE(ROW(TestData.RowNum))</f>
        <v>9</v>
      </c>
    </row>
    <row r="19" spans="12:36" x14ac:dyDescent="0.2">
      <c r="L19" s="3" t="s">
        <v>35</v>
      </c>
      <c r="M19" s="1">
        <v>25</v>
      </c>
      <c r="O19" s="1">
        <f t="shared" ca="1" si="7"/>
        <v>4.1178292227629028</v>
      </c>
      <c r="P19" s="1">
        <f t="shared" ca="1" si="0"/>
        <v>190.25886692407394</v>
      </c>
      <c r="R19" s="1">
        <f t="shared" ca="1" si="8"/>
        <v>4.5258204715379282</v>
      </c>
      <c r="S19" s="1">
        <f t="shared" ca="1" si="1"/>
        <v>219.90388487872721</v>
      </c>
      <c r="U19" s="1">
        <f t="shared" ca="1" si="9"/>
        <v>4.141595720020951</v>
      </c>
      <c r="V19" s="1">
        <f t="shared" ca="1" si="2"/>
        <v>192.49124867086755</v>
      </c>
      <c r="X19" s="1">
        <f t="shared" ca="1" si="10"/>
        <v>4.052524765355968</v>
      </c>
      <c r="Y19" s="1">
        <f t="shared" ca="1" si="3"/>
        <v>228.60760606245094</v>
      </c>
      <c r="AA19" s="1">
        <f t="shared" ca="1" si="11"/>
        <v>4.0985239714355908</v>
      </c>
      <c r="AB19" s="1">
        <f t="shared" ca="1" si="4"/>
        <v>200.62727864075657</v>
      </c>
      <c r="AD19" s="1">
        <f t="shared" ca="1" si="12"/>
        <v>3.8791495327800485</v>
      </c>
      <c r="AE19" s="1">
        <f t="shared" ca="1" si="5"/>
        <v>239.13121731150591</v>
      </c>
      <c r="AG19" s="1">
        <f t="shared" ca="1" si="13"/>
        <v>4.2142420332539006</v>
      </c>
      <c r="AH19" s="1">
        <f t="shared" ca="1" si="6"/>
        <v>211.6371900529588</v>
      </c>
      <c r="AJ19" s="1" cm="1">
        <f t="array" ref="AJ19" xml:space="preserve"> 1 + ROW() - _xlfn.SINGLE(ROW(TestData.RowNum))</f>
        <v>10</v>
      </c>
    </row>
    <row r="20" spans="12:36" x14ac:dyDescent="0.2">
      <c r="L20" s="3" t="s">
        <v>36</v>
      </c>
      <c r="M20" s="1">
        <v>25</v>
      </c>
      <c r="O20" s="1">
        <f t="shared" ca="1" si="7"/>
        <v>4.3903932714099927</v>
      </c>
      <c r="P20" s="1">
        <f t="shared" ca="1" si="0"/>
        <v>192.13255813590129</v>
      </c>
      <c r="R20" s="1">
        <f t="shared" ca="1" si="8"/>
        <v>5.1650054692758864</v>
      </c>
      <c r="S20" s="1">
        <f t="shared" ca="1" si="1"/>
        <v>224.27644490020938</v>
      </c>
      <c r="U20" s="1">
        <f t="shared" ca="1" si="9"/>
        <v>4.674393482824498</v>
      </c>
      <c r="V20" s="1">
        <f t="shared" ca="1" si="2"/>
        <v>193.92569185489435</v>
      </c>
      <c r="X20" s="1">
        <f t="shared" ca="1" si="10"/>
        <v>4.8738176564213793</v>
      </c>
      <c r="Y20" s="1">
        <f t="shared" ca="1" si="3"/>
        <v>232.02727692861509</v>
      </c>
      <c r="AA20" s="1">
        <f t="shared" ca="1" si="11"/>
        <v>4.7032940746935807</v>
      </c>
      <c r="AB20" s="1">
        <f t="shared" ca="1" si="4"/>
        <v>207.02226227322913</v>
      </c>
      <c r="AD20" s="1">
        <f t="shared" ca="1" si="12"/>
        <v>4.6485054372251398</v>
      </c>
      <c r="AE20" s="1">
        <f t="shared" ca="1" si="5"/>
        <v>242.0762752626211</v>
      </c>
      <c r="AG20" s="1">
        <f t="shared" ca="1" si="13"/>
        <v>4.9780613812846086</v>
      </c>
      <c r="AH20" s="1">
        <f t="shared" ca="1" si="6"/>
        <v>213.4843702218725</v>
      </c>
      <c r="AJ20" s="1" cm="1">
        <f t="array" ref="AJ20" xml:space="preserve"> 1 + ROW() - _xlfn.SINGLE(ROW(TestData.RowNum))</f>
        <v>11</v>
      </c>
    </row>
    <row r="21" spans="12:36" x14ac:dyDescent="0.2">
      <c r="L21" s="3" t="s">
        <v>37</v>
      </c>
      <c r="M21" s="1">
        <v>15</v>
      </c>
      <c r="O21" s="1">
        <f t="shared" ca="1" si="7"/>
        <v>5.1690804813961169</v>
      </c>
      <c r="P21" s="1">
        <f t="shared" ca="1" si="0"/>
        <v>193.34504346858313</v>
      </c>
      <c r="R21" s="1">
        <f t="shared" ca="1" si="8"/>
        <v>5.5904576802344819</v>
      </c>
      <c r="S21" s="1">
        <f t="shared" ca="1" si="1"/>
        <v>223.54873803608569</v>
      </c>
      <c r="U21" s="1">
        <f t="shared" ca="1" si="9"/>
        <v>5.3637616949641895</v>
      </c>
      <c r="V21" s="1">
        <f t="shared" ca="1" si="2"/>
        <v>197.58171953505791</v>
      </c>
      <c r="X21" s="1">
        <f t="shared" ca="1" si="10"/>
        <v>5.4490300444130773</v>
      </c>
      <c r="Y21" s="1">
        <f t="shared" ca="1" si="3"/>
        <v>236.27131033633603</v>
      </c>
      <c r="AA21" s="1">
        <f t="shared" ca="1" si="11"/>
        <v>5.0625206396556477</v>
      </c>
      <c r="AB21" s="1">
        <f t="shared" ca="1" si="4"/>
        <v>208.5776813654594</v>
      </c>
      <c r="AD21" s="1">
        <f t="shared" ca="1" si="12"/>
        <v>5.0016507286370686</v>
      </c>
      <c r="AE21" s="1">
        <f t="shared" ca="1" si="5"/>
        <v>244.78771063513378</v>
      </c>
      <c r="AG21" s="1">
        <f t="shared" ca="1" si="13"/>
        <v>5.4928630476135947</v>
      </c>
      <c r="AH21" s="1">
        <f t="shared" ca="1" si="6"/>
        <v>215.2182637544669</v>
      </c>
      <c r="AJ21" s="1" cm="1">
        <f t="array" ref="AJ21" xml:space="preserve"> 1 + ROW() - _xlfn.SINGLE(ROW(TestData.RowNum))</f>
        <v>12</v>
      </c>
    </row>
    <row r="22" spans="12:36" x14ac:dyDescent="0.2">
      <c r="L22" s="3" t="s">
        <v>38</v>
      </c>
      <c r="M22" s="1">
        <v>2</v>
      </c>
      <c r="O22" s="1">
        <f t="shared" ca="1" si="7"/>
        <v>5.4366468816630134</v>
      </c>
      <c r="P22" s="1">
        <f t="shared" ca="1" si="0"/>
        <v>194.48104563123499</v>
      </c>
      <c r="R22" s="1">
        <f t="shared" ca="1" si="8"/>
        <v>6.2055254613429875</v>
      </c>
      <c r="S22" s="1">
        <f t="shared" ca="1" si="1"/>
        <v>225.47798850691987</v>
      </c>
      <c r="U22" s="1">
        <f t="shared" ca="1" si="9"/>
        <v>6.1153848129850568</v>
      </c>
      <c r="V22" s="1">
        <f t="shared" ca="1" si="2"/>
        <v>201.20614046907315</v>
      </c>
      <c r="X22" s="1">
        <f t="shared" ca="1" si="10"/>
        <v>6.5018841103010478</v>
      </c>
      <c r="Y22" s="1">
        <f t="shared" ca="1" si="3"/>
        <v>236.99545747654147</v>
      </c>
      <c r="AA22" s="1">
        <f t="shared" ca="1" si="11"/>
        <v>5.2980609050108454</v>
      </c>
      <c r="AB22" s="1">
        <f t="shared" ca="1" si="4"/>
        <v>206.46686655477373</v>
      </c>
      <c r="AD22" s="1">
        <f t="shared" ca="1" si="12"/>
        <v>5.4897016925305113</v>
      </c>
      <c r="AE22" s="1">
        <f t="shared" ca="1" si="5"/>
        <v>245.77090548489977</v>
      </c>
      <c r="AG22" s="1">
        <f t="shared" ca="1" si="13"/>
        <v>6.4335950035674392</v>
      </c>
      <c r="AH22" s="1">
        <f t="shared" ca="1" si="6"/>
        <v>218.60140555152674</v>
      </c>
      <c r="AJ22" s="1" cm="1">
        <f t="array" ref="AJ22" xml:space="preserve"> 1 + ROW() - _xlfn.SINGLE(ROW(TestData.RowNum))</f>
        <v>13</v>
      </c>
    </row>
    <row r="23" spans="12:36" x14ac:dyDescent="0.2">
      <c r="M23" s="5" t="s">
        <v>551</v>
      </c>
      <c r="O23" s="1">
        <f t="shared" ca="1" si="7"/>
        <v>6.0237351596028201</v>
      </c>
      <c r="P23" s="1">
        <f t="shared" ca="1" si="0"/>
        <v>198.21464829117957</v>
      </c>
      <c r="R23" s="1">
        <f t="shared" ca="1" si="8"/>
        <v>6.5440764088788788</v>
      </c>
      <c r="S23" s="1">
        <f t="shared" ca="1" si="1"/>
        <v>225.52680324190021</v>
      </c>
      <c r="U23" s="1">
        <f t="shared" ca="1" si="9"/>
        <v>7.2479575501164213</v>
      </c>
      <c r="V23" s="1">
        <f t="shared" ca="1" si="2"/>
        <v>206.32488122238345</v>
      </c>
      <c r="X23" s="1">
        <f t="shared" ca="1" si="10"/>
        <v>6.7355506266086032</v>
      </c>
      <c r="Y23" s="1">
        <f t="shared" ca="1" si="3"/>
        <v>240.38101302223788</v>
      </c>
      <c r="AA23" s="1">
        <f t="shared" ca="1" si="11"/>
        <v>5.7302146297421297</v>
      </c>
      <c r="AB23" s="1">
        <f t="shared" ca="1" si="4"/>
        <v>209.80334398811959</v>
      </c>
      <c r="AD23" s="1">
        <f t="shared" ca="1" si="12"/>
        <v>5.6745791419488336</v>
      </c>
      <c r="AE23" s="1">
        <f t="shared" ca="1" si="5"/>
        <v>248.58990552370508</v>
      </c>
      <c r="AG23" s="1">
        <f t="shared" ca="1" si="13"/>
        <v>6.991378664462788</v>
      </c>
      <c r="AH23" s="1">
        <f t="shared" ca="1" si="6"/>
        <v>220.93079684094613</v>
      </c>
      <c r="AJ23" s="1" cm="1">
        <f t="array" ref="AJ23" xml:space="preserve"> 1 + ROW() - _xlfn.SINGLE(ROW(TestData.RowNum))</f>
        <v>14</v>
      </c>
    </row>
    <row r="24" spans="12:36" x14ac:dyDescent="0.2">
      <c r="O24" s="1">
        <f t="shared" ca="1" si="7"/>
        <v>6.8556533777732884</v>
      </c>
      <c r="P24" s="1">
        <f t="shared" ca="1" si="0"/>
        <v>199.98206212203581</v>
      </c>
      <c r="R24" s="1">
        <f t="shared" ca="1" si="8"/>
        <v>7.5422953957767422</v>
      </c>
      <c r="S24" s="1">
        <f t="shared" ca="1" si="1"/>
        <v>229.22694265919128</v>
      </c>
      <c r="U24" s="1">
        <f t="shared" ca="1" si="9"/>
        <v>7.8930322483599946</v>
      </c>
      <c r="V24" s="1">
        <f t="shared" ca="1" si="2"/>
        <v>210.17478749926977</v>
      </c>
      <c r="X24" s="1">
        <f t="shared" ca="1" si="10"/>
        <v>7.9668248836721656</v>
      </c>
      <c r="Y24" s="1">
        <f t="shared" ca="1" si="3"/>
        <v>241.43840755508137</v>
      </c>
      <c r="AA24" s="1">
        <f t="shared" ca="1" si="11"/>
        <v>6.6479873685499484</v>
      </c>
      <c r="AB24" s="1">
        <f t="shared" ca="1" si="4"/>
        <v>213.5566008377501</v>
      </c>
      <c r="AD24" s="1">
        <f t="shared" ca="1" si="12"/>
        <v>6.3004309833210073</v>
      </c>
      <c r="AE24" s="1">
        <f t="shared" ca="1" si="5"/>
        <v>251.37689523375491</v>
      </c>
      <c r="AG24" s="1">
        <f t="shared" ca="1" si="13"/>
        <v>8.3812354139671701</v>
      </c>
      <c r="AH24" s="1">
        <f t="shared" ca="1" si="6"/>
        <v>225.68205509649104</v>
      </c>
      <c r="AJ24" s="1" cm="1">
        <f t="array" ref="AJ24" xml:space="preserve"> 1 + ROW() - _xlfn.SINGLE(ROW(TestData.RowNum))</f>
        <v>15</v>
      </c>
    </row>
    <row r="25" spans="12:36" x14ac:dyDescent="0.2">
      <c r="O25" s="1">
        <f t="shared" ca="1" si="7"/>
        <v>8.2087455076728855</v>
      </c>
      <c r="P25" s="1">
        <f t="shared" ca="1" si="0"/>
        <v>202.89606589770503</v>
      </c>
      <c r="R25" s="1">
        <f t="shared" ca="1" si="8"/>
        <v>8.5595761399043564</v>
      </c>
      <c r="S25" s="1">
        <f t="shared" ca="1" si="1"/>
        <v>229.36400447974628</v>
      </c>
      <c r="U25" s="1">
        <f t="shared" ca="1" si="9"/>
        <v>8.8659707389434637</v>
      </c>
      <c r="V25" s="1">
        <f t="shared" ca="1" si="2"/>
        <v>211.92697193740082</v>
      </c>
      <c r="X25" s="1">
        <f t="shared" ca="1" si="10"/>
        <v>9.0174611411098979</v>
      </c>
      <c r="Y25" s="1">
        <f t="shared" ca="1" si="3"/>
        <v>242.05033778744277</v>
      </c>
      <c r="AA25" s="1">
        <f t="shared" ca="1" si="11"/>
        <v>7.4304956687490931</v>
      </c>
      <c r="AB25" s="1">
        <f t="shared" ca="1" si="4"/>
        <v>214.89372313907955</v>
      </c>
      <c r="AD25" s="1">
        <f t="shared" ca="1" si="12"/>
        <v>6.7038782071349328</v>
      </c>
      <c r="AE25" s="1">
        <f t="shared" ca="1" si="5"/>
        <v>249.57400734412602</v>
      </c>
      <c r="AG25" s="1">
        <f t="shared" ca="1" si="13"/>
        <v>10.006130125674851</v>
      </c>
      <c r="AH25" s="1">
        <f t="shared" ca="1" si="6"/>
        <v>228.5343407750085</v>
      </c>
      <c r="AJ25" s="1" cm="1">
        <f t="array" ref="AJ25" xml:space="preserve"> 1 + ROW() - _xlfn.SINGLE(ROW(TestData.RowNum))</f>
        <v>16</v>
      </c>
    </row>
    <row r="26" spans="12:36" x14ac:dyDescent="0.2">
      <c r="M26" s="5" t="s">
        <v>552</v>
      </c>
      <c r="O26" s="1">
        <f t="shared" ca="1" si="7"/>
        <v>8.4656882763363583</v>
      </c>
      <c r="P26" s="1">
        <f t="shared" ca="1" si="0"/>
        <v>203.52763950610168</v>
      </c>
      <c r="R26" s="1">
        <f t="shared" ca="1" si="8"/>
        <v>8.8661343661055732</v>
      </c>
      <c r="S26" s="1">
        <f t="shared" ca="1" si="1"/>
        <v>229.08983537948333</v>
      </c>
      <c r="U26" s="1">
        <f t="shared" ca="1" si="9"/>
        <v>10.569751607002214</v>
      </c>
      <c r="V26" s="1">
        <f t="shared" ca="1" si="2"/>
        <v>212.35150292177468</v>
      </c>
      <c r="X26" s="1">
        <f t="shared" ca="1" si="10"/>
        <v>10.017344002012498</v>
      </c>
      <c r="Y26" s="1">
        <f t="shared" ca="1" si="3"/>
        <v>244.82474735170797</v>
      </c>
      <c r="AA26" s="1">
        <f t="shared" ca="1" si="11"/>
        <v>8.6672285730687424</v>
      </c>
      <c r="AB26" s="1">
        <f t="shared" ca="1" si="4"/>
        <v>219.6302985829104</v>
      </c>
      <c r="AD26" s="1">
        <f t="shared" ca="1" si="12"/>
        <v>7.1495599383498138</v>
      </c>
      <c r="AE26" s="1">
        <f t="shared" ca="1" si="5"/>
        <v>253.00764821152509</v>
      </c>
      <c r="AG26" s="1">
        <f t="shared" ca="1" si="13"/>
        <v>10.22678163156302</v>
      </c>
      <c r="AH26" s="1">
        <f t="shared" ca="1" si="6"/>
        <v>230.10017169900178</v>
      </c>
      <c r="AJ26" s="1" cm="1">
        <f t="array" ref="AJ26" xml:space="preserve"> 1 + ROW() - _xlfn.SINGLE(ROW(TestData.RowNum))</f>
        <v>17</v>
      </c>
    </row>
    <row r="27" spans="12:36" x14ac:dyDescent="0.2">
      <c r="O27" s="1">
        <f t="shared" ca="1" si="7"/>
        <v>8.7476115174597879</v>
      </c>
      <c r="P27" s="1">
        <f t="shared" ca="1" si="0"/>
        <v>204.6128879613465</v>
      </c>
      <c r="R27" s="1">
        <f t="shared" ca="1" si="8"/>
        <v>9.6038357117444129</v>
      </c>
      <c r="S27" s="1">
        <f t="shared" ca="1" si="1"/>
        <v>232.28883760773175</v>
      </c>
      <c r="U27" s="1">
        <f t="shared" ca="1" si="9"/>
        <v>12.151304277479841</v>
      </c>
      <c r="V27" s="1">
        <f t="shared" ca="1" si="2"/>
        <v>212.83150531121268</v>
      </c>
      <c r="X27" s="1">
        <f t="shared" ca="1" si="10"/>
        <v>10.724391435736431</v>
      </c>
      <c r="Y27" s="1">
        <f t="shared" ca="1" si="3"/>
        <v>244.34301544761126</v>
      </c>
      <c r="AA27" s="1">
        <f t="shared" ca="1" si="11"/>
        <v>9.4462042572873752</v>
      </c>
      <c r="AB27" s="1">
        <f t="shared" ca="1" si="4"/>
        <v>221.00296739353425</v>
      </c>
      <c r="AD27" s="1">
        <f t="shared" ca="1" si="12"/>
        <v>8.1639366288219275</v>
      </c>
      <c r="AE27" s="1">
        <f t="shared" ca="1" si="5"/>
        <v>255.25408841895333</v>
      </c>
      <c r="AG27" s="1">
        <f t="shared" ca="1" si="13"/>
        <v>10.973632538324686</v>
      </c>
      <c r="AH27" s="1">
        <f t="shared" ca="1" si="6"/>
        <v>230.95514773324862</v>
      </c>
      <c r="AJ27" s="1" cm="1">
        <f t="array" ref="AJ27" xml:space="preserve"> 1 + ROW() - _xlfn.SINGLE(ROW(TestData.RowNum))</f>
        <v>18</v>
      </c>
    </row>
    <row r="28" spans="12:36" x14ac:dyDescent="0.2">
      <c r="M28" s="5" t="s">
        <v>39</v>
      </c>
      <c r="O28" s="1">
        <f t="shared" ca="1" si="7"/>
        <v>10.133305064023924</v>
      </c>
      <c r="P28" s="1">
        <f t="shared" ca="1" si="0"/>
        <v>207.25009093146971</v>
      </c>
      <c r="R28" s="1">
        <f t="shared" ca="1" si="8"/>
        <v>9.8853035599023684</v>
      </c>
      <c r="S28" s="1">
        <f t="shared" ca="1" si="1"/>
        <v>231.61050991707569</v>
      </c>
      <c r="U28" s="1">
        <f t="shared" ca="1" si="9"/>
        <v>13.683764353420582</v>
      </c>
      <c r="V28" s="1">
        <f t="shared" ca="1" si="2"/>
        <v>213.60076237186894</v>
      </c>
      <c r="X28" s="1">
        <f t="shared" ca="1" si="10"/>
        <v>11.469731957347086</v>
      </c>
      <c r="Y28" s="1">
        <f t="shared" ca="1" si="3"/>
        <v>244.40515131619384</v>
      </c>
      <c r="AA28" s="1">
        <f t="shared" ca="1" si="11"/>
        <v>9.977972080723351</v>
      </c>
      <c r="AB28" s="1">
        <f t="shared" ca="1" si="4"/>
        <v>222.21019503319897</v>
      </c>
      <c r="AD28" s="1">
        <f t="shared" ca="1" si="12"/>
        <v>9.7380987770571057</v>
      </c>
      <c r="AE28" s="1">
        <f t="shared" ca="1" si="5"/>
        <v>253.70226855294516</v>
      </c>
      <c r="AG28" s="1">
        <f t="shared" ca="1" si="13"/>
        <v>12.990156428610145</v>
      </c>
      <c r="AH28" s="1">
        <f t="shared" ca="1" si="6"/>
        <v>229.03487622196073</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11.283695983837134</v>
      </c>
      <c r="P29" s="1">
        <f t="shared" ca="1" si="0"/>
        <v>208.92296635184042</v>
      </c>
      <c r="R29" s="1">
        <f t="shared" ca="1" si="8"/>
        <v>10.948052426571744</v>
      </c>
      <c r="S29" s="1">
        <f t="shared" ca="1" si="1"/>
        <v>232.3216299296723</v>
      </c>
      <c r="U29" s="1">
        <f t="shared" ca="1" si="9"/>
        <v>15.426587693725498</v>
      </c>
      <c r="V29" s="1">
        <f t="shared" ca="1" si="2"/>
        <v>214.36612699926857</v>
      </c>
      <c r="X29" s="1">
        <f t="shared" ca="1" si="10"/>
        <v>12.862241413683087</v>
      </c>
      <c r="Y29" s="1">
        <f t="shared" ca="1" si="3"/>
        <v>246.93366762297418</v>
      </c>
      <c r="AA29" s="1">
        <f t="shared" ca="1" si="11"/>
        <v>10.263809241443123</v>
      </c>
      <c r="AB29" s="1">
        <f t="shared" ca="1" si="4"/>
        <v>219.10682393102957</v>
      </c>
      <c r="AD29" s="1">
        <f t="shared" ca="1" si="12"/>
        <v>11.272120593701425</v>
      </c>
      <c r="AE29" s="1">
        <f t="shared" ca="1" si="5"/>
        <v>255.36208421967444</v>
      </c>
      <c r="AG29" s="1">
        <f t="shared" ca="1" si="13"/>
        <v>14.457453159940183</v>
      </c>
      <c r="AH29" s="1">
        <f t="shared" ca="1" si="6"/>
        <v>232.34047827393471</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58.387304791494145</v>
      </c>
      <c r="O30" s="1">
        <f t="shared" ca="1" si="7"/>
        <v>12.452596574027128</v>
      </c>
      <c r="P30" s="1">
        <f t="shared" ca="1" si="0"/>
        <v>209.7535671615945</v>
      </c>
      <c r="R30" s="1">
        <f t="shared" ca="1" si="8"/>
        <v>11.249488781043901</v>
      </c>
      <c r="S30" s="1">
        <f t="shared" ca="1" si="1"/>
        <v>229.20377885881581</v>
      </c>
      <c r="U30" s="1">
        <f t="shared" ca="1" si="9"/>
        <v>18.249292524859289</v>
      </c>
      <c r="V30" s="1">
        <f t="shared" ca="1" si="2"/>
        <v>215.63135669511158</v>
      </c>
      <c r="X30" s="1">
        <f t="shared" ca="1" si="10"/>
        <v>14.70941896099345</v>
      </c>
      <c r="Y30" s="1">
        <f t="shared" ca="1" si="3"/>
        <v>247.52053692804037</v>
      </c>
      <c r="AA30" s="1">
        <f t="shared" ca="1" si="11"/>
        <v>11.181695790133158</v>
      </c>
      <c r="AB30" s="1">
        <f t="shared" ca="1" si="4"/>
        <v>223.01693829022472</v>
      </c>
      <c r="AD30" s="1">
        <f t="shared" ca="1" si="12"/>
        <v>11.989069161126542</v>
      </c>
      <c r="AE30" s="1">
        <f t="shared" ca="1" si="5"/>
        <v>256.22016428026598</v>
      </c>
      <c r="AG30" s="1">
        <f t="shared" ca="1" si="13"/>
        <v>15.785061660896863</v>
      </c>
      <c r="AH30" s="1">
        <f t="shared" ca="1" si="6"/>
        <v>232.60691450033599</v>
      </c>
      <c r="AJ30" s="1" cm="1">
        <f t="array" ref="AJ30" xml:space="preserve"> 1 + ROW() - _xlfn.SINGLE(ROW(TestData.RowNum))</f>
        <v>21</v>
      </c>
    </row>
    <row r="31" spans="12:36" x14ac:dyDescent="0.2">
      <c r="L31" s="3" t="s">
        <v>42</v>
      </c>
      <c r="M31" s="1">
        <f ca="1" xml:space="preserve"> IF(TestData.RawMaxX &gt; 40, 10, 5)</f>
        <v>10</v>
      </c>
      <c r="O31" s="1">
        <f t="shared" ca="1" si="7"/>
        <v>13.432852159908675</v>
      </c>
      <c r="P31" s="1">
        <f t="shared" ca="1" si="0"/>
        <v>208.08899316569736</v>
      </c>
      <c r="R31" s="1">
        <f t="shared" ca="1" si="8"/>
        <v>12.268763706186252</v>
      </c>
      <c r="S31" s="1">
        <f t="shared" ca="1" si="1"/>
        <v>228.92528029226031</v>
      </c>
      <c r="U31" s="1">
        <f t="shared" ca="1" si="9"/>
        <v>19.014217957921534</v>
      </c>
      <c r="V31" s="1">
        <f t="shared" ca="1" si="2"/>
        <v>212.74738579397484</v>
      </c>
      <c r="X31" s="1">
        <f t="shared" ca="1" si="10"/>
        <v>17.374161273347131</v>
      </c>
      <c r="Y31" s="1">
        <f t="shared" ca="1" si="3"/>
        <v>246.05897665730282</v>
      </c>
      <c r="AA31" s="1">
        <f t="shared" ca="1" si="11"/>
        <v>12.71976923169265</v>
      </c>
      <c r="AB31" s="1">
        <f t="shared" ca="1" si="4"/>
        <v>223.07786510340628</v>
      </c>
      <c r="AD31" s="1">
        <f t="shared" ca="1" si="12"/>
        <v>12.388719173342084</v>
      </c>
      <c r="AE31" s="1">
        <f t="shared" ca="1" si="5"/>
        <v>257.20123217077474</v>
      </c>
      <c r="AG31" s="1">
        <f t="shared" ca="1" si="13"/>
        <v>18.15560107244978</v>
      </c>
      <c r="AH31" s="1">
        <f t="shared" ca="1" si="6"/>
        <v>231.42471627475689</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15.781079449276351</v>
      </c>
      <c r="P32" s="1">
        <f t="shared" ca="1" si="0"/>
        <v>208.59790266705951</v>
      </c>
      <c r="R32" s="1">
        <f t="shared" ca="1" si="8"/>
        <v>14.46407727156455</v>
      </c>
      <c r="S32" s="1">
        <f t="shared" ca="1" si="1"/>
        <v>230.50078685259675</v>
      </c>
      <c r="U32" s="1">
        <f t="shared" ca="1" si="9"/>
        <v>20.240384592984686</v>
      </c>
      <c r="V32" s="1">
        <f t="shared" ca="1" si="2"/>
        <v>214.58037265409445</v>
      </c>
      <c r="X32" s="1">
        <f t="shared" ca="1" si="10"/>
        <v>19.262397009578962</v>
      </c>
      <c r="Y32" s="1">
        <f t="shared" ca="1" si="3"/>
        <v>244.58753857592393</v>
      </c>
      <c r="AA32" s="1">
        <f t="shared" ca="1" si="11"/>
        <v>13.09382841447988</v>
      </c>
      <c r="AB32" s="1">
        <f t="shared" ca="1" si="4"/>
        <v>224.77995656758733</v>
      </c>
      <c r="AD32" s="1">
        <f t="shared" ca="1" si="12"/>
        <v>14.011363082477926</v>
      </c>
      <c r="AE32" s="1">
        <f t="shared" ca="1" si="5"/>
        <v>256.20833682062118</v>
      </c>
      <c r="AG32" s="1">
        <f t="shared" ca="1" si="13"/>
        <v>19.289000397723111</v>
      </c>
      <c r="AH32" s="1">
        <f t="shared" ca="1" si="6"/>
        <v>228.96217368022772</v>
      </c>
      <c r="AJ32" s="1" cm="1">
        <f t="array" ref="AJ32" xml:space="preserve"> 1 + ROW() - _xlfn.SINGLE(ROW(TestData.RowNum))</f>
        <v>23</v>
      </c>
    </row>
    <row r="33" spans="12:36" x14ac:dyDescent="0.2">
      <c r="L33" s="3" t="s">
        <v>44</v>
      </c>
      <c r="M33" s="1">
        <f ca="1" xml:space="preserve"> FLOOR(TestData.RawMinX, TestData.MajorX)</f>
        <v>0</v>
      </c>
      <c r="O33" s="1">
        <f t="shared" ca="1" si="7"/>
        <v>17.75653528049569</v>
      </c>
      <c r="P33" s="1">
        <f t="shared" ca="1" si="0"/>
        <v>208.16989937260323</v>
      </c>
      <c r="R33" s="1">
        <f t="shared" ca="1" si="8"/>
        <v>15.018971607497482</v>
      </c>
      <c r="S33" s="1">
        <f t="shared" ca="1" si="1"/>
        <v>228.82705978473086</v>
      </c>
      <c r="U33" s="1">
        <f t="shared" ca="1" si="9"/>
        <v>23.568473027267256</v>
      </c>
      <c r="V33" s="1">
        <f t="shared" ca="1" si="2"/>
        <v>210.16652281303126</v>
      </c>
      <c r="X33" s="1">
        <f t="shared" ca="1" si="10"/>
        <v>20.489087194711061</v>
      </c>
      <c r="Y33" s="1">
        <f t="shared" ca="1" si="3"/>
        <v>244.59933517088211</v>
      </c>
      <c r="AA33" s="1">
        <f t="shared" ca="1" si="11"/>
        <v>14.15812491774893</v>
      </c>
      <c r="AB33" s="1">
        <f t="shared" ca="1" si="4"/>
        <v>224.07537620810507</v>
      </c>
      <c r="AD33" s="1">
        <f t="shared" ca="1" si="12"/>
        <v>14.214863520502531</v>
      </c>
      <c r="AE33" s="1">
        <f t="shared" ca="1" si="5"/>
        <v>257.36245232119938</v>
      </c>
      <c r="AG33" s="1">
        <f t="shared" ca="1" si="13"/>
        <v>21.382682329383208</v>
      </c>
      <c r="AH33" s="1">
        <f t="shared" ca="1" si="6"/>
        <v>229.52358636496123</v>
      </c>
      <c r="AJ33" s="1" cm="1">
        <f t="array" ref="AJ33" xml:space="preserve"> 1 + ROW() - _xlfn.SINGLE(ROW(TestData.RowNum))</f>
        <v>24</v>
      </c>
    </row>
    <row r="34" spans="12:36" x14ac:dyDescent="0.2">
      <c r="L34" s="3" t="s">
        <v>45</v>
      </c>
      <c r="M34" s="1">
        <f ca="1" xml:space="preserve"> MIN(CEILING(TestData.RawMaxX, TestData.MinorX), 50)</f>
        <v>50</v>
      </c>
      <c r="O34" s="1">
        <f t="shared" ca="1" si="7"/>
        <v>20.495176694544202</v>
      </c>
      <c r="P34" s="1">
        <f t="shared" ca="1" si="0"/>
        <v>206.25728918044734</v>
      </c>
      <c r="R34" s="1">
        <f t="shared" ca="1" si="8"/>
        <v>16.77505735399285</v>
      </c>
      <c r="S34" s="1">
        <f t="shared" ca="1" si="1"/>
        <v>226.17263483518042</v>
      </c>
      <c r="U34" s="1">
        <f t="shared" ca="1" si="9"/>
        <v>27.44727144776229</v>
      </c>
      <c r="V34" s="1">
        <f t="shared" ca="1" si="2"/>
        <v>210.10602321145487</v>
      </c>
      <c r="X34" s="1">
        <f t="shared" ca="1" si="10"/>
        <v>22.201682725776735</v>
      </c>
      <c r="Y34" s="1">
        <f t="shared" ca="1" si="3"/>
        <v>242.53147249863312</v>
      </c>
      <c r="AA34" s="1">
        <f t="shared" ca="1" si="11"/>
        <v>14.459918431496773</v>
      </c>
      <c r="AB34" s="1">
        <f t="shared" ca="1" si="4"/>
        <v>224.55585898622022</v>
      </c>
      <c r="AD34" s="1">
        <f t="shared" ca="1" si="12"/>
        <v>15.501217101669871</v>
      </c>
      <c r="AE34" s="1">
        <f t="shared" ca="1" si="5"/>
        <v>253.84656108703626</v>
      </c>
      <c r="AG34" s="1">
        <f t="shared" ca="1" si="13"/>
        <v>25.122023754552337</v>
      </c>
      <c r="AH34" s="1">
        <f t="shared" ca="1" si="6"/>
        <v>227.45084220472057</v>
      </c>
      <c r="AJ34" s="1" cm="1">
        <f t="array" ref="AJ34" xml:space="preserve"> 1 + ROW() - _xlfn.SINGLE(ROW(TestData.RowNum))</f>
        <v>25</v>
      </c>
    </row>
    <row r="35" spans="12:36" x14ac:dyDescent="0.2">
      <c r="M35" s="1" cm="1">
        <f t="array" aca="1" ref="M35" ca="1" xml:space="preserve"> axis_scale("Test", "Chart_Test", TRUE, TRUE, TestData.MinX, TestData.MaxX, TestData.MajorX, TestData.MinorX)</f>
        <v>44928.770138888889</v>
      </c>
      <c r="N35" s="6" t="str">
        <f xml:space="preserve"> _xlfn.UNICHAR(10232) &amp; " "</f>
        <v xml:space="preserve">⟸ </v>
      </c>
      <c r="O35" s="1">
        <f t="shared" ref="O35:O40" ca="1" si="14" xml:space="preserve"> TestData.SpeedX  +  (1 + RAND()*TestData.SpeedX) * O34</f>
        <v>23.30213939561396</v>
      </c>
      <c r="P35" s="1">
        <f t="shared" ref="P35:P40" ca="1" si="15" xml:space="preserve"> P$2 + P$3*EXP(- O35 / TestData.Z_1) + P$4*EXP(- O35 / TestData.Z_2)  + TestData.VerticalRandomisation*(2*RAND() - 1)</f>
        <v>203.93771197117553</v>
      </c>
      <c r="R35" s="1">
        <f t="shared" ref="R35:R40" ca="1" si="16" xml:space="preserve"> TestData.SpeedX  +  (1 + RAND()*TestData.SpeedX) * R34</f>
        <v>19.405106244405246</v>
      </c>
      <c r="S35" s="1">
        <f t="shared" ref="S35:S40" ca="1" si="17" xml:space="preserve"> S$2 + S$3*EXP(- R35 / TestData.Z_1) + S$4*EXP(- R35 / TestData.Z_2)  + TestData.VerticalRandomisation*(2*RAND() - 1)</f>
        <v>221.99327567293957</v>
      </c>
      <c r="U35" s="1">
        <f t="shared" ref="U35:U40" ca="1" si="18" xml:space="preserve"> TestData.SpeedX  +  (1 + RAND()*TestData.SpeedX) * U34</f>
        <v>32.425487543741028</v>
      </c>
      <c r="V35" s="1">
        <f t="shared" ref="V35:V40" ca="1" si="19" xml:space="preserve"> V$2 + V$3*EXP(- U35 / TestData.Z_1) + V$4*EXP(- U35 / TestData.Z_2)  + TestData.VerticalRandomisation*(2*RAND() - 1)</f>
        <v>205.49999203961903</v>
      </c>
      <c r="X35" s="1">
        <f t="shared" ref="X35:X40" ca="1" si="20" xml:space="preserve"> TestData.SpeedX  +  (1 + RAND()*TestData.SpeedX) * X34</f>
        <v>24.487993420210032</v>
      </c>
      <c r="Y35" s="1">
        <f t="shared" ref="Y35:Y40" ca="1" si="21" xml:space="preserve"> Y$2 + Y$3*EXP(- X35 / TestData.Z_1) + Y$4*EXP(- X35 / TestData.Z_2)  + TestData.VerticalRandomisation*(2*RAND() - 1)</f>
        <v>241.49963034192837</v>
      </c>
      <c r="AA35" s="1">
        <f t="shared" ref="AA35:AA40" ca="1" si="22" xml:space="preserve"> TestData.SpeedX  +  (1 + RAND()*TestData.SpeedX) * AA34</f>
        <v>16.451679218891204</v>
      </c>
      <c r="AB35" s="1">
        <f t="shared" ref="AB35:AB40" ca="1" si="23" xml:space="preserve"> AB$2 + AB$3*EXP(- AA35 / TestData.Z_1) + AB$4*EXP(- AA35 / TestData.Z_2)  + TestData.VerticalRandomisation*(2*RAND() - 1)</f>
        <v>222.34516133969288</v>
      </c>
      <c r="AD35" s="1">
        <f t="shared" ref="AD35:AD40" ca="1" si="24" xml:space="preserve"> TestData.SpeedX  +  (1 + RAND()*TestData.SpeedX) * AD34</f>
        <v>16.917767737017904</v>
      </c>
      <c r="AE35" s="1">
        <f t="shared" ref="AE35:AE40" ca="1" si="25" xml:space="preserve"> AE$2 + AE$3*EXP(- AD35 / TestData.Z_1) + AE$4*EXP(- AD35 / TestData.Z_2)  + TestData.VerticalRandomisation*(2*RAND() - 1)</f>
        <v>254.08048584978886</v>
      </c>
      <c r="AG35" s="1">
        <f t="shared" ref="AG35:AG40" ca="1" si="26" xml:space="preserve"> TestData.SpeedX  +  (1 + RAND()*TestData.SpeedX) * AG34</f>
        <v>29.400776245278152</v>
      </c>
      <c r="AH35" s="1">
        <f t="shared" ca="1" si="6"/>
        <v>223.33644116505482</v>
      </c>
      <c r="AJ35" s="1" cm="1">
        <f t="array" ref="AJ35" xml:space="preserve"> 1 + ROW() - _xlfn.SINGLE(ROW(TestData.RowNum))</f>
        <v>26</v>
      </c>
    </row>
    <row r="36" spans="12:36" x14ac:dyDescent="0.2">
      <c r="O36" s="1">
        <f t="shared" ca="1" si="14"/>
        <v>26.046687037420512</v>
      </c>
      <c r="P36" s="1">
        <f t="shared" ca="1" si="15"/>
        <v>200.47929538840367</v>
      </c>
      <c r="R36" s="1">
        <f t="shared" ca="1" si="16"/>
        <v>21.280278122906843</v>
      </c>
      <c r="S36" s="1">
        <f t="shared" ca="1" si="17"/>
        <v>222.75935111227486</v>
      </c>
      <c r="U36" s="1">
        <f t="shared" ca="1" si="18"/>
        <v>33.940042561045644</v>
      </c>
      <c r="V36" s="1">
        <f t="shared" ca="1" si="19"/>
        <v>205.45793432639428</v>
      </c>
      <c r="X36" s="1">
        <f t="shared" ca="1" si="20"/>
        <v>25.463763410713216</v>
      </c>
      <c r="Y36" s="1">
        <f t="shared" ca="1" si="21"/>
        <v>240.70320003931619</v>
      </c>
      <c r="AA36" s="1">
        <f t="shared" ca="1" si="22"/>
        <v>17.713962110416059</v>
      </c>
      <c r="AB36" s="1">
        <f t="shared" ca="1" si="23"/>
        <v>221.58648577957632</v>
      </c>
      <c r="AD36" s="1">
        <f t="shared" ca="1" si="24"/>
        <v>19.971525376472925</v>
      </c>
      <c r="AE36" s="1">
        <f t="shared" ca="1" si="25"/>
        <v>249.85160853385236</v>
      </c>
      <c r="AG36" s="1">
        <f t="shared" ca="1" si="26"/>
        <v>34.448844570625432</v>
      </c>
      <c r="AH36" s="1">
        <f t="shared" ca="1" si="6"/>
        <v>219.64423355374387</v>
      </c>
      <c r="AJ36" s="1" cm="1">
        <f t="array" ref="AJ36" xml:space="preserve"> 1 + ROW() - _xlfn.SINGLE(ROW(TestData.RowNum))</f>
        <v>27</v>
      </c>
    </row>
    <row r="37" spans="12:36" x14ac:dyDescent="0.2">
      <c r="M37" s="5" t="s">
        <v>46</v>
      </c>
      <c r="O37" s="1">
        <f t="shared" ca="1" si="14"/>
        <v>28.707968212806769</v>
      </c>
      <c r="P37" s="1">
        <f t="shared" ca="1" si="15"/>
        <v>199.35639926279373</v>
      </c>
      <c r="R37" s="1">
        <f t="shared" ca="1" si="16"/>
        <v>23.551852727429644</v>
      </c>
      <c r="S37" s="1">
        <f t="shared" ca="1" si="17"/>
        <v>217.74361558405727</v>
      </c>
      <c r="U37" s="1">
        <f t="shared" ca="1" si="18"/>
        <v>39.906271053099537</v>
      </c>
      <c r="V37" s="1">
        <f t="shared" ca="1" si="19"/>
        <v>203.32371006115673</v>
      </c>
      <c r="X37" s="1">
        <f t="shared" ca="1" si="20"/>
        <v>29.067277836788087</v>
      </c>
      <c r="Y37" s="1">
        <f t="shared" ca="1" si="21"/>
        <v>236.93307066170402</v>
      </c>
      <c r="AA37" s="1">
        <f t="shared" ca="1" si="22"/>
        <v>17.931928663941807</v>
      </c>
      <c r="AB37" s="1">
        <f t="shared" ca="1" si="23"/>
        <v>221.14988064612322</v>
      </c>
      <c r="AD37" s="1">
        <f t="shared" ca="1" si="24"/>
        <v>22.269958696102847</v>
      </c>
      <c r="AE37" s="1">
        <f t="shared" ca="1" si="25"/>
        <v>246.87985465714817</v>
      </c>
      <c r="AG37" s="1">
        <f t="shared" ca="1" si="26"/>
        <v>37.019182086345467</v>
      </c>
      <c r="AH37" s="1">
        <f t="shared" ca="1" si="6"/>
        <v>220.10279506265368</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164.68708362760685</v>
      </c>
      <c r="O38" s="1">
        <f t="shared" ca="1" si="14"/>
        <v>33.464436105161838</v>
      </c>
      <c r="P38" s="1">
        <f t="shared" ca="1" si="15"/>
        <v>195.15333682170703</v>
      </c>
      <c r="R38" s="1">
        <f t="shared" ca="1" si="16"/>
        <v>27.669422655354438</v>
      </c>
      <c r="S38" s="1">
        <f t="shared" ca="1" si="17"/>
        <v>215.50506587865456</v>
      </c>
      <c r="U38" s="1">
        <f t="shared" ca="1" si="18"/>
        <v>44.28526729663038</v>
      </c>
      <c r="V38" s="1">
        <f t="shared" ca="1" si="19"/>
        <v>200.2612600284626</v>
      </c>
      <c r="X38" s="1">
        <f t="shared" ca="1" si="20"/>
        <v>34.138458692627452</v>
      </c>
      <c r="Y38" s="1">
        <f t="shared" ca="1" si="21"/>
        <v>233.24076723568882</v>
      </c>
      <c r="AA38" s="1">
        <f t="shared" ca="1" si="22"/>
        <v>20.306114870679593</v>
      </c>
      <c r="AB38" s="1">
        <f t="shared" ca="1" si="23"/>
        <v>222.10311491453695</v>
      </c>
      <c r="AD38" s="1">
        <f t="shared" ca="1" si="24"/>
        <v>23.377004638391682</v>
      </c>
      <c r="AE38" s="1">
        <f t="shared" ca="1" si="25"/>
        <v>246.42360300587418</v>
      </c>
      <c r="AG38" s="1">
        <f t="shared" ca="1" si="26"/>
        <v>41.527293261007358</v>
      </c>
      <c r="AH38" s="1">
        <f t="shared" ca="1" si="6"/>
        <v>216.03920998281305</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257.36245232119938</v>
      </c>
      <c r="N39" s="6"/>
      <c r="O39" s="1">
        <f t="shared" ca="1" si="14"/>
        <v>39.064747082378922</v>
      </c>
      <c r="P39" s="1">
        <f t="shared" ca="1" si="15"/>
        <v>192.22965775576282</v>
      </c>
      <c r="R39" s="1">
        <f t="shared" ca="1" si="16"/>
        <v>30.676053234627144</v>
      </c>
      <c r="S39" s="1">
        <f t="shared" ca="1" si="17"/>
        <v>212.03584638290607</v>
      </c>
      <c r="U39" s="1">
        <f t="shared" ca="1" si="18"/>
        <v>50.924950222342744</v>
      </c>
      <c r="V39" s="1">
        <f t="shared" ca="1" si="19"/>
        <v>197.2133965740525</v>
      </c>
      <c r="X39" s="1">
        <f t="shared" ca="1" si="20"/>
        <v>39.680402839907522</v>
      </c>
      <c r="Y39" s="1">
        <f t="shared" ca="1" si="21"/>
        <v>228.25873777989599</v>
      </c>
      <c r="AA39" s="1">
        <f t="shared" ca="1" si="22"/>
        <v>20.74238516675512</v>
      </c>
      <c r="AB39" s="1">
        <f t="shared" ca="1" si="23"/>
        <v>221.53205082700896</v>
      </c>
      <c r="AD39" s="1">
        <f t="shared" ca="1" si="24"/>
        <v>26.441906678644273</v>
      </c>
      <c r="AE39" s="1">
        <f t="shared" ca="1" si="25"/>
        <v>244.13070710371014</v>
      </c>
      <c r="AG39" s="1">
        <f t="shared" ca="1" si="26"/>
        <v>46.448854081409294</v>
      </c>
      <c r="AH39" s="1">
        <f t="shared" ca="1" si="6"/>
        <v>214.37409056296667</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41.397348683204598</v>
      </c>
      <c r="P40" s="1">
        <f t="shared" ca="1" si="15"/>
        <v>188.18341981645668</v>
      </c>
      <c r="R40" s="1">
        <f t="shared" ca="1" si="16"/>
        <v>32.147900075526444</v>
      </c>
      <c r="S40" s="1">
        <f t="shared" ca="1" si="17"/>
        <v>211.56088560680769</v>
      </c>
      <c r="U40" s="1">
        <f t="shared" ca="1" si="18"/>
        <v>54.885379460583721</v>
      </c>
      <c r="V40" s="1">
        <f t="shared" ca="1" si="19"/>
        <v>196.73516459086676</v>
      </c>
      <c r="X40" s="1">
        <f t="shared" ca="1" si="20"/>
        <v>46.264361355508406</v>
      </c>
      <c r="Y40" s="1">
        <f t="shared" ca="1" si="21"/>
        <v>225.72446816473186</v>
      </c>
      <c r="AA40" s="1">
        <f t="shared" ca="1" si="22"/>
        <v>24.015422588935778</v>
      </c>
      <c r="AB40" s="1">
        <f t="shared" ca="1" si="23"/>
        <v>218.89644374962504</v>
      </c>
      <c r="AD40" s="1">
        <f t="shared" ca="1" si="24"/>
        <v>30.150756767755013</v>
      </c>
      <c r="AE40" s="1">
        <f t="shared" ca="1" si="25"/>
        <v>238.68461493108848</v>
      </c>
      <c r="AG40" s="1">
        <f t="shared" ca="1" si="26"/>
        <v>52.446532015951711</v>
      </c>
      <c r="AH40" s="1">
        <f t="shared" ca="1" si="6"/>
        <v>215.77619471112524</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47.600339928714533</v>
      </c>
      <c r="P41" s="1">
        <f t="shared" ref="P41" ca="1" si="28" xml:space="preserve"> P$2 + P$3*EXP(- O41 / TestData.Z_1) + P$4*EXP(- O41 / TestData.Z_2)  + TestData.VerticalRandomisation*(2*RAND() - 1)</f>
        <v>186.06348130903584</v>
      </c>
      <c r="R41" s="1">
        <f t="shared" ref="R41" ca="1" si="29" xml:space="preserve"> TestData.SpeedX  +  (1 + RAND()*TestData.SpeedX) * R40</f>
        <v>36.550396279522879</v>
      </c>
      <c r="S41" s="1">
        <f t="shared" ref="S41" ca="1" si="30" xml:space="preserve"> S$2 + S$3*EXP(- R41 / TestData.Z_1) + S$4*EXP(- R41 / TestData.Z_2)  + TestData.VerticalRandomisation*(2*RAND() - 1)</f>
        <v>204.5566254694933</v>
      </c>
      <c r="U41" s="1">
        <f t="shared" ref="U41" ca="1" si="31" xml:space="preserve"> TestData.SpeedX  +  (1 + RAND()*TestData.SpeedX) * U40</f>
        <v>58.387304791494145</v>
      </c>
      <c r="V41" s="1">
        <f t="shared" ref="V41" ca="1" si="32" xml:space="preserve"> V$2 + V$3*EXP(- U41 / TestData.Z_1) + V$4*EXP(- U41 / TestData.Z_2)  + TestData.VerticalRandomisation*(2*RAND() - 1)</f>
        <v>197.60567410871033</v>
      </c>
      <c r="X41" s="1">
        <f t="shared" ref="X41" ca="1" si="33" xml:space="preserve"> TestData.SpeedX  +  (1 + RAND()*TestData.SpeedX) * X40</f>
        <v>52.482310910047502</v>
      </c>
      <c r="Y41" s="1">
        <f t="shared" ref="Y41" ca="1" si="34" xml:space="preserve"> Y$2 + Y$3*EXP(- X41 / TestData.Z_1) + Y$4*EXP(- X41 / TestData.Z_2)  + TestData.VerticalRandomisation*(2*RAND() - 1)</f>
        <v>226.40642631463265</v>
      </c>
      <c r="AA41" s="1">
        <f t="shared" ref="AA41" ca="1" si="35" xml:space="preserve"> TestData.SpeedX  +  (1 + RAND()*TestData.SpeedX) * AA40</f>
        <v>25.480438527860304</v>
      </c>
      <c r="AB41" s="1">
        <f t="shared" ref="AB41" ca="1" si="36" xml:space="preserve"> AB$2 + AB$3*EXP(- AA41 / TestData.Z_1) + AB$4*EXP(- AA41 / TestData.Z_2)  + TestData.VerticalRandomisation*(2*RAND() - 1)</f>
        <v>220.90079914526268</v>
      </c>
      <c r="AD41" s="1">
        <f t="shared" ref="AD41" ca="1" si="37" xml:space="preserve"> TestData.SpeedX  +  (1 + RAND()*TestData.SpeedX) * AD40</f>
        <v>30.980691008601497</v>
      </c>
      <c r="AE41" s="1">
        <f t="shared" ref="AE41" ca="1" si="38" xml:space="preserve"> AE$2 + AE$3*EXP(- AD41 / TestData.Z_1) + AE$4*EXP(- AD41 / TestData.Z_2)  + TestData.VerticalRandomisation*(2*RAND() - 1)</f>
        <v>239.52165522390524</v>
      </c>
      <c r="AG41" s="1">
        <f t="shared" ref="AG41" ca="1" si="39" xml:space="preserve"> TestData.SpeedX  +  (1 + RAND()*TestData.SpeedX) * AG40</f>
        <v>59.397907119433206</v>
      </c>
      <c r="AH41" s="1">
        <f t="shared" ca="1" si="6"/>
        <v>212.36110302046532</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260</v>
      </c>
    </row>
    <row r="45" spans="12:36" x14ac:dyDescent="0.2">
      <c r="M45" s="1" cm="1">
        <f t="array" aca="1" ref="M45" ca="1" xml:space="preserve"> axis_scale("Test", "Chart_Test", FALSE, TRUE, TestData.MinY, TestData.MaxY, TestData.MajorY, TestData.MinorY)</f>
        <v>44928.770138888889</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71"/>
  <sheetViews>
    <sheetView workbookViewId="0">
      <pane ySplit="5" topLeftCell="A6" activePane="bottomLeft" state="frozenSplit"/>
      <selection pane="bottomLeft" activeCell="C2" sqref="C2"/>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/Users/JDAW/Documents/GitHub/chart_markers/ChartMarkers_Excel/</v>
      </c>
    </row>
    <row r="3" spans="2:28" x14ac:dyDescent="0.2">
      <c r="B3" s="3" t="s">
        <v>564</v>
      </c>
      <c r="C3" s="6" t="s">
        <v>565</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539</v>
      </c>
      <c r="U5" s="2" t="s">
        <v>540</v>
      </c>
      <c r="V5" s="2" t="s">
        <v>541</v>
      </c>
      <c r="Z5" s="2" t="s">
        <v>542</v>
      </c>
      <c r="AA5" s="2" t="s">
        <v>543</v>
      </c>
      <c r="AB5" s="2" t="s">
        <v>544</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545</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546</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547</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548</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553</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554</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2</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Outer</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79</v>
      </c>
      <c r="H50" s="1" t="s">
        <v>440</v>
      </c>
      <c r="J50" s="1">
        <f t="shared" ref="J50" si="222" xml:space="preserve"> IF(AND(LEN(ChartLines.ID)&gt;0,"Unused"&lt;&gt;ChartLines.ID), COUNTIFS(ChartLines.ID,ChartLines.ID), "·")</f>
        <v>2</v>
      </c>
      <c r="K50" s="1">
        <f t="shared" ref="K50" si="223" xml:space="preserve"> IF(AND(LEN(ChartLines.ID)&gt;0,"Unused"&lt;&gt;ChartLines.ID), COUNTIFS(ChartLines.ID,ChartLines.ID,   ChartLines.RowNum,"&lt;="&amp;ChartLines.RowNum), "·")</f>
        <v>2</v>
      </c>
      <c r="L50" s="1" t="str" cm="1">
        <f t="array" ref="L50" xml:space="preserve"> _xlfn.IFS(OR(LEN(_xlfn.SINGLE(ChartLines.ID))=0,"Unused"=_xlfn.SINGLE(ChartLines.ID)), "·",   1=_xlfn.SINGLE(ChartLines.NumInstances), IF("USD"=_xlfn.SINGLE(ChartLines.ID), "SoleBig", "SoleOrdinary"),   1=_xlfn.SINGLE(ChartLines.InstanceNum), "Outer",   TRUE, "Inner")</f>
        <v>Inner</v>
      </c>
      <c r="M50" s="1">
        <f t="shared" ref="M50" si="224" xml:space="preserve"> IF(LEN(ChartLines.Hex6)=6, HEX2DEC(LEFT(ChartLines.Hex6, 2)), "·")</f>
        <v>4</v>
      </c>
      <c r="N50" s="1">
        <f t="shared" ref="N50" si="225" xml:space="preserve"> IF(LEN(ChartLines.Hex6)=6, HEX2DEC(MID(ChartLines.Hex6, 3, 2)), "·")</f>
        <v>106</v>
      </c>
      <c r="O50" s="1">
        <f t="shared" ref="O50" si="226" xml:space="preserve"> IF(LEN(ChartLines.Hex6)=6, HEX2DEC(RIGHT(ChartLines.Hex6, 2)), "·")</f>
        <v>56</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441</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442</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443</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444</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92</v>
      </c>
      <c r="O55" s="1">
        <f t="shared" ref="O55" si="251" xml:space="preserve"> IF(LEN(ChartLines.Hex6)=6, HEX2DEC(RIGHT(ChartLines.Hex6, 2)), "·")</f>
        <v>230</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445</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421</v>
      </c>
      <c r="J57" s="1">
        <f t="shared" ref="J57" si="257" xml:space="preserve"> IF(AND(LEN(ChartLines.ID)&gt;0,"Unused"&lt;&gt;ChartLines.ID), COUNTIFS(ChartLines.ID,ChartLines.ID), "·")</f>
        <v>2</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Outer</v>
      </c>
      <c r="M57" s="1">
        <f t="shared" ref="M57" si="259" xml:space="preserve"> IF(LEN(ChartLines.Hex6)=6, HEX2DEC(LEFT(ChartLines.Hex6, 2)), "·")</f>
        <v>239</v>
      </c>
      <c r="N57" s="1">
        <f t="shared" ref="N57" si="260" xml:space="preserve"> IF(LEN(ChartLines.Hex6)=6, HEX2DEC(MID(ChartLines.Hex6, 3, 2)), "·")</f>
        <v>51</v>
      </c>
      <c r="O57" s="1">
        <f t="shared" ref="O57" si="261" xml:space="preserve"> IF(LEN(ChartLines.Hex6)=6, HEX2DEC(RIGHT(ChartLines.Hex6, 2)), "·")</f>
        <v>64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82</v>
      </c>
      <c r="H58" s="1" t="s">
        <v>446</v>
      </c>
      <c r="J58" s="1">
        <f t="shared" ref="J58" si="262" xml:space="preserve"> IF(AND(LEN(ChartLines.ID)&gt;0,"Unused"&lt;&gt;ChartLines.ID), COUNTIFS(ChartLines.ID,ChartLines.ID), "·")</f>
        <v>2</v>
      </c>
      <c r="K58" s="1">
        <f t="shared" ref="K58" si="263" xml:space="preserve"> IF(AND(LEN(ChartLines.ID)&gt;0,"Unused"&lt;&gt;ChartLines.ID), COUNTIFS(ChartLines.ID,ChartLines.ID,   ChartLines.RowNum,"&lt;="&amp;ChartLines.RowNum), "·")</f>
        <v>2</v>
      </c>
      <c r="L58" s="1" t="str" cm="1">
        <f t="array" ref="L58" xml:space="preserve"> _xlfn.IFS(OR(LEN(_xlfn.SINGLE(ChartLines.ID))=0,"Unused"=_xlfn.SINGLE(ChartLines.ID)), "·",   1=_xlfn.SINGLE(ChartLines.NumInstances), IF("USD"=_xlfn.SINGLE(ChartLines.ID), "SoleBig", "SoleOrdinary"),   1=_xlfn.SINGLE(ChartLines.InstanceNum), "Outer",   TRUE, "Inner")</f>
        <v>Inner</v>
      </c>
      <c r="M58" s="1">
        <f t="shared" ref="M58" si="264" xml:space="preserve"> IF(LEN(ChartLines.Hex6)=6, HEX2DEC(LEFT(ChartLines.Hex6, 2)), "·")</f>
        <v>0</v>
      </c>
      <c r="N58" s="1">
        <f t="shared" ref="N58" si="265" xml:space="preserve"> IF(LEN(ChartLines.Hex6)=6, HEX2DEC(MID(ChartLines.Hex6, 3, 2)), "·")</f>
        <v>163</v>
      </c>
      <c r="O58" s="1">
        <f t="shared" ref="O58" si="266" xml:space="preserve"> IF(LEN(ChartLines.Hex6)=6, HEX2DEC(RIGHT(ChartLines.Hex6, 2)), "·")</f>
        <v>224</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
        <v>422</v>
      </c>
      <c r="J59" s="1">
        <f t="shared" ref="J59" si="267" xml:space="preserve"> IF(AND(LEN(ChartLines.ID)&gt;0,"Unused"&lt;&gt;ChartLines.ID), COUNTIFS(ChartLines.ID,ChartLines.ID), "·")</f>
        <v>2</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Outer</v>
      </c>
      <c r="M59" s="1">
        <f t="shared" ref="M59" si="269" xml:space="preserve"> IF(LEN(ChartLines.Hex6)=6, HEX2DEC(LEFT(ChartLines.Hex6, 2)), "·")</f>
        <v>255</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83</v>
      </c>
      <c r="H60" s="1" t="str">
        <f xml:space="preserve"> "000000"</f>
        <v>000000</v>
      </c>
      <c r="J60" s="1">
        <f t="shared" ref="J60" si="272" xml:space="preserve"> IF(AND(LEN(ChartLines.ID)&gt;0,"Unused"&lt;&gt;ChartLines.ID), COUNTIFS(ChartLines.ID,ChartLines.ID), "·")</f>
        <v>2</v>
      </c>
      <c r="K60" s="1">
        <f t="shared" ref="K60" si="273" xml:space="preserve"> IF(AND(LEN(ChartLines.ID)&gt;0,"Unused"&lt;&gt;ChartLines.ID), COUNTIFS(ChartLines.ID,ChartLines.ID,   ChartLines.RowNum,"&lt;="&amp;ChartLines.RowNum), "·")</f>
        <v>2</v>
      </c>
      <c r="L60" s="1" t="str" cm="1">
        <f t="array" ref="L60" xml:space="preserve"> _xlfn.IFS(OR(LEN(_xlfn.SINGLE(ChartLines.ID))=0,"Unused"=_xlfn.SINGLE(ChartLines.ID)), "·",   1=_xlfn.SINGLE(ChartLines.NumInstances), IF("USD"=_xlfn.SINGLE(ChartLines.ID), "SoleBig", "SoleOrdinary"),   1=_xlfn.SINGLE(ChartLines.InstanceNum), "Outer",   TRUE, "Inner")</f>
        <v>Inner</v>
      </c>
      <c r="M60" s="1">
        <f t="shared" ref="M60" si="274" xml:space="preserve"> IF(LEN(ChartLines.Hex6)=6, HEX2DEC(LEFT(ChartLines.Hex6, 2)), "·")</f>
        <v>0</v>
      </c>
      <c r="N60" s="1">
        <f t="shared" ref="N60" si="275" xml:space="preserve"> IF(LEN(ChartLines.Hex6)=6, HEX2DEC(MID(ChartLines.Hex6, 3, 2)), "·")</f>
        <v>0</v>
      </c>
      <c r="O60" s="1">
        <f t="shared" ref="O60" si="276" xml:space="preserve"> IF(LEN(ChartLines.Hex6)=6, HEX2DEC(RIGHT(ChartLines.Hex6, 2)), "·")</f>
        <v>0</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447</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448</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449</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450</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451</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452</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453</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561</v>
      </c>
      <c r="C70" s="1" t="str">
        <f t="shared" ref="C70:C79" si="322" xml:space="preserve"> _xlfn.SINGLE(SeriesFormatAlias.SeriesName)</f>
        <v>BYN</v>
      </c>
      <c r="G70" s="1" t="s">
        <v>88</v>
      </c>
      <c r="H70" s="1" t="s">
        <v>423</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255</v>
      </c>
      <c r="N70" s="1">
        <f t="shared" ref="N70" si="326" xml:space="preserve"> IF(LEN(ChartLines.Hex6)=6, HEX2DEC(MID(ChartLines.Hex6, 3, 2)), "·")</f>
        <v>255</v>
      </c>
      <c r="O70" s="1">
        <f t="shared" ref="O70" si="327" xml:space="preserve"> IF(LEN(ChartLines.Hex6)=6, HEX2DEC(RIGHT(ChartLines.Hex6, 2)), "·")</f>
        <v>255</v>
      </c>
      <c r="P70" s="1" cm="1">
        <f t="array" ref="P70" xml:space="preserve"> 1 + ROW() - _xlfn.SINGLE(ROW(ChartLines.RowNum))</f>
        <v>65</v>
      </c>
    </row>
    <row r="71" spans="2:28" x14ac:dyDescent="0.2">
      <c r="B71" s="1" t="s">
        <v>121</v>
      </c>
      <c r="C71" s="1" t="str">
        <f t="shared" si="322"/>
        <v>UAH</v>
      </c>
      <c r="G71" s="1" t="s">
        <v>89</v>
      </c>
      <c r="H71" s="1" t="s">
        <v>454</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455</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456</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457</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446</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501</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458</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459</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460</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461</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17</v>
      </c>
      <c r="N86" s="1">
        <f t="shared" ref="N86" si="407" xml:space="preserve"> IF(LEN(ChartLines.Hex6)=6, HEX2DEC(MID(ChartLines.Hex6, 3, 2)), "·")</f>
        <v>69</v>
      </c>
      <c r="O86" s="1">
        <f t="shared" ref="O86" si="408" xml:space="preserve"> IF(LEN(ChartLines.Hex6)=6, HEX2DEC(RIGHT(ChartLines.Hex6, 2)), "·")</f>
        <v>126</v>
      </c>
      <c r="P86" s="1" cm="1">
        <f t="array" ref="P86" xml:space="preserve"> 1 + ROW() - _xlfn.SINGLE(ROW(ChartLines.RowNum))</f>
        <v>81</v>
      </c>
    </row>
    <row r="87" spans="2:16" x14ac:dyDescent="0.2">
      <c r="B87" s="1" t="s">
        <v>136</v>
      </c>
      <c r="C87" s="1" t="str">
        <f t="shared" si="373"/>
        <v>IQD</v>
      </c>
      <c r="G87" s="1" t="s">
        <v>96</v>
      </c>
      <c r="H87" s="1" t="s">
        <v>462</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215</v>
      </c>
      <c r="N87" s="1">
        <f t="shared" ref="N87" si="412" xml:space="preserve"> IF(LEN(ChartLines.Hex6)=6, HEX2DEC(MID(ChartLines.Hex6, 3, 2)), "·")</f>
        <v>20</v>
      </c>
      <c r="O87" s="1">
        <f t="shared" ref="O87" si="413" xml:space="preserve"> IF(LEN(ChartLines.Hex6)=6, HEX2DEC(RIGHT(ChartLines.Hex6, 2)), "·")</f>
        <v>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463</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464</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465</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466</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467</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468</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469</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555</v>
      </c>
      <c r="C101" s="1" t="str">
        <f t="shared" si="373"/>
        <v>AOA</v>
      </c>
      <c r="G101" s="1" t="s">
        <v>103</v>
      </c>
      <c r="H101" s="1" t="s">
        <v>470</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471</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472</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36"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
        <v>473</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0</v>
      </c>
      <c r="N105" s="1">
        <f t="shared" ref="N105" si="503" xml:space="preserve"> IF(LEN(ChartLines.Hex6)=6, HEX2DEC(MID(ChartLines.Hex6, 3, 2)), "·")</f>
        <v>50</v>
      </c>
      <c r="O105" s="1">
        <f t="shared" ref="O105" si="504" xml:space="preserve"> IF(LEN(ChartLines.Hex6)=6, HEX2DEC(RIGHT(ChartLines.Hex6, 2)), "·")</f>
        <v>106</v>
      </c>
      <c r="P105" s="1" cm="1">
        <f t="array" ref="P105" xml:space="preserve"> 1 + ROW() - _xlfn.SINGLE(ROW(ChartLines.RowNum))</f>
        <v>100</v>
      </c>
    </row>
    <row r="106" spans="2:16" x14ac:dyDescent="0.2">
      <c r="B106" s="1" t="s">
        <v>154</v>
      </c>
      <c r="C106" s="1" t="str">
        <f t="shared" si="494"/>
        <v>PEN</v>
      </c>
      <c r="G106" s="1" t="s">
        <v>105</v>
      </c>
      <c r="H106" s="1" t="str">
        <f xml:space="preserve"> "DECE05"</f>
        <v>DECE05</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222</v>
      </c>
      <c r="N106" s="1">
        <f t="shared" ref="N106" si="508" xml:space="preserve"> IF(LEN(ChartLines.Hex6)=6, HEX2DEC(MID(ChartLines.Hex6, 3, 2)), "·")</f>
        <v>206</v>
      </c>
      <c r="O106" s="1">
        <f t="shared" ref="O106" si="509" xml:space="preserve"> IF(LEN(ChartLines.Hex6)=6, HEX2DEC(RIGHT(ChartLines.Hex6, 2)), "·")</f>
        <v>5</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474</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475</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465</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476</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477</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478</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167</v>
      </c>
      <c r="C119" s="1" t="str">
        <f t="shared" si="494"/>
        <v>_EIB</v>
      </c>
      <c r="G119" s="1" t="s">
        <v>112</v>
      </c>
      <c r="H119" s="1" t="s">
        <v>479</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168</v>
      </c>
      <c r="C120" s="1" t="str">
        <f t="shared" si="494"/>
        <v>_EBRD</v>
      </c>
      <c r="G120" s="1" t="s">
        <v>112</v>
      </c>
      <c r="H120" s="1" t="s">
        <v>480</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169</v>
      </c>
      <c r="C121" s="1" t="str">
        <f t="shared" si="494"/>
        <v>_NIB</v>
      </c>
      <c r="G121" s="1" t="s">
        <v>113</v>
      </c>
      <c r="H121" s="1" t="s">
        <v>481</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170</v>
      </c>
      <c r="C122" s="1" t="str">
        <f t="shared" si="494"/>
        <v>_KfW</v>
      </c>
      <c r="G122" s="1" t="s">
        <v>113</v>
      </c>
      <c r="H122" s="1" t="s">
        <v>482</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171</v>
      </c>
      <c r="C123" s="1" t="str">
        <f t="shared" si="494"/>
        <v>_ADB</v>
      </c>
      <c r="G123" s="1" t="s">
        <v>114</v>
      </c>
      <c r="H123" s="1" t="s">
        <v>483</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172</v>
      </c>
      <c r="C124" s="1" t="str">
        <f t="shared" si="494"/>
        <v>_AIIB</v>
      </c>
      <c r="G124" s="1" t="s">
        <v>114</v>
      </c>
      <c r="H124" s="1" t="s">
        <v>484</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173</v>
      </c>
      <c r="C125" s="1" t="str">
        <f t="shared" si="494"/>
        <v>_IsDB</v>
      </c>
      <c r="G125" s="1" t="s">
        <v>115</v>
      </c>
      <c r="H125" s="1" t="s">
        <v>485</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174</v>
      </c>
      <c r="C126" s="1" t="str">
        <f t="shared" si="494"/>
        <v>_AfDB</v>
      </c>
      <c r="G126" s="1" t="s">
        <v>115</v>
      </c>
      <c r="H126" s="1" t="s">
        <v>486</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175</v>
      </c>
      <c r="C127" s="1" t="str">
        <f t="shared" si="494"/>
        <v>_AfExIm</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176</v>
      </c>
      <c r="C128" s="1" t="str">
        <f t="shared" si="494"/>
        <v>_IADB</v>
      </c>
      <c r="G128" s="1" t="s">
        <v>116</v>
      </c>
      <c r="H128" s="1" t="s">
        <v>487</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177</v>
      </c>
      <c r="C129" s="1" t="str">
        <f t="shared" si="494"/>
        <v>_BCIE</v>
      </c>
      <c r="G129" s="1" t="s">
        <v>116</v>
      </c>
      <c r="H129" s="1" t="s">
        <v>488</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178</v>
      </c>
      <c r="C130" s="1" t="str">
        <f t="shared" si="494"/>
        <v>_CDB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179</v>
      </c>
      <c r="C131" s="1" t="str">
        <f t="shared" si="494"/>
        <v>_NDB</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180</v>
      </c>
      <c r="C132" s="1" t="str">
        <f t="shared" si="494"/>
        <v>_IBRD</v>
      </c>
      <c r="G132" s="1" t="s">
        <v>118</v>
      </c>
      <c r="H132" s="1" t="s">
        <v>489</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181</v>
      </c>
      <c r="C133" s="1" t="str">
        <f t="shared" si="494"/>
        <v>XDR</v>
      </c>
      <c r="G133" s="1" t="s">
        <v>118</v>
      </c>
      <c r="H133" s="1" t="s">
        <v>490</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182</v>
      </c>
      <c r="C134" s="1" t="str">
        <f t="shared" si="494"/>
        <v>XAU</v>
      </c>
      <c r="G134" s="1" t="s">
        <v>119</v>
      </c>
      <c r="H134" s="1" t="s">
        <v>491</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183</v>
      </c>
      <c r="C135" s="1" t="str">
        <f t="shared" si="494"/>
        <v>XAG</v>
      </c>
      <c r="G135" s="1" t="s">
        <v>119</v>
      </c>
      <c r="H135" s="1" t="s">
        <v>492</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184</v>
      </c>
      <c r="C136" s="1" t="str">
        <f t="shared" si="494"/>
        <v>XPT</v>
      </c>
      <c r="G136" s="1" t="s">
        <v>121</v>
      </c>
      <c r="H136" s="1" t="s">
        <v>493</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185</v>
      </c>
      <c r="C137" s="4" t="s">
        <v>61</v>
      </c>
      <c r="G137" s="1" t="s">
        <v>121</v>
      </c>
      <c r="H137" s="1" t="s">
        <v>494</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186</v>
      </c>
      <c r="C138" s="4" t="s">
        <v>63</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187</v>
      </c>
      <c r="C139" s="4" t="s">
        <v>63</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188</v>
      </c>
      <c r="C140" s="4" t="s">
        <v>64</v>
      </c>
      <c r="G140" s="1" t="s">
        <v>561</v>
      </c>
      <c r="H140" s="1" t="s">
        <v>495</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189</v>
      </c>
      <c r="C141" s="4" t="s">
        <v>65</v>
      </c>
      <c r="G141" s="1" t="s">
        <v>561</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190</v>
      </c>
      <c r="C142" s="4" t="s">
        <v>66</v>
      </c>
      <c r="G142" s="1" t="s">
        <v>120</v>
      </c>
      <c r="H142" s="1" t="s">
        <v>496</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191</v>
      </c>
      <c r="C143" s="4" t="s">
        <v>67</v>
      </c>
      <c r="G143" s="1" t="s">
        <v>120</v>
      </c>
      <c r="H143" s="1" t="s">
        <v>497</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192</v>
      </c>
      <c r="C144" s="4" t="s">
        <v>68</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193</v>
      </c>
      <c r="C145" s="4" t="s">
        <v>69</v>
      </c>
      <c r="G145" s="1" t="s">
        <v>123</v>
      </c>
      <c r="H145" s="1" t="s">
        <v>498</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194</v>
      </c>
      <c r="C146" s="4" t="s">
        <v>70</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195</v>
      </c>
      <c r="C147" s="4" t="s">
        <v>93</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196</v>
      </c>
      <c r="C148" s="4" t="s">
        <v>94</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197</v>
      </c>
      <c r="C149" s="4" t="s">
        <v>95</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198</v>
      </c>
      <c r="C150" s="4" t="s">
        <v>96</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199</v>
      </c>
      <c r="C151" s="4" t="s">
        <v>97</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200</v>
      </c>
      <c r="C152" s="4" t="s">
        <v>98</v>
      </c>
      <c r="G152" s="1" t="s">
        <v>127</v>
      </c>
      <c r="H152" s="1" t="s">
        <v>494</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201</v>
      </c>
      <c r="C153" s="4" t="s">
        <v>99</v>
      </c>
      <c r="G153" s="1" t="s">
        <v>126</v>
      </c>
      <c r="H153" s="1" t="s">
        <v>499</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202</v>
      </c>
      <c r="C154" s="4" t="s">
        <v>100</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203</v>
      </c>
      <c r="C155" s="4" t="s">
        <v>101</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204</v>
      </c>
      <c r="C156" s="4" t="s">
        <v>102</v>
      </c>
      <c r="G156" s="1" t="s">
        <v>128</v>
      </c>
      <c r="H156" s="1" t="s">
        <v>500</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205</v>
      </c>
      <c r="C157" s="4" t="s">
        <v>103</v>
      </c>
      <c r="G157" s="1" t="s">
        <v>501</v>
      </c>
      <c r="H157" s="1" t="s">
        <v>502</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206</v>
      </c>
      <c r="C158" s="4" t="s">
        <v>104</v>
      </c>
      <c r="G158" s="1" t="s">
        <v>501</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207</v>
      </c>
      <c r="C159" s="4" t="s">
        <v>105</v>
      </c>
      <c r="G159" s="1" t="s">
        <v>129</v>
      </c>
      <c r="H159" s="1" t="s">
        <v>500</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208</v>
      </c>
      <c r="C160" s="4" t="s">
        <v>106</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209</v>
      </c>
      <c r="C161" s="4" t="s">
        <v>107</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210</v>
      </c>
      <c r="C162" s="4" t="s">
        <v>108</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211</v>
      </c>
      <c r="C163" s="4" t="s">
        <v>109</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212</v>
      </c>
      <c r="C164" s="4" t="s">
        <v>110</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213</v>
      </c>
      <c r="C165" s="4" t="s">
        <v>111</v>
      </c>
      <c r="G165" s="1" t="s">
        <v>132</v>
      </c>
      <c r="H165" s="1" t="s">
        <v>503</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214</v>
      </c>
      <c r="C166" s="4" t="s">
        <v>112</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215</v>
      </c>
      <c r="C167" s="4" t="s">
        <v>113</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216</v>
      </c>
      <c r="C168" s="4" t="s">
        <v>114</v>
      </c>
      <c r="G168" s="1" t="s">
        <v>133</v>
      </c>
      <c r="H168" s="1" t="s">
        <v>504</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217</v>
      </c>
      <c r="C169" s="4" t="s">
        <v>115</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218</v>
      </c>
      <c r="C170" s="4" t="s">
        <v>116</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219</v>
      </c>
      <c r="C171" s="4" t="s">
        <v>117</v>
      </c>
      <c r="G171" s="1" t="s">
        <v>135</v>
      </c>
      <c r="H171" s="1" t="s">
        <v>505</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220</v>
      </c>
      <c r="C172" s="4" t="s">
        <v>118</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221</v>
      </c>
      <c r="C173" s="4" t="s">
        <v>119</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222</v>
      </c>
      <c r="C174" s="4" t="s">
        <v>120</v>
      </c>
      <c r="G174" s="1" t="s">
        <v>136</v>
      </c>
      <c r="H174" s="1" t="s">
        <v>506</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223</v>
      </c>
      <c r="C175" s="4" t="s">
        <v>561</v>
      </c>
      <c r="G175" s="1" t="s">
        <v>137</v>
      </c>
      <c r="H175" s="1" t="s">
        <v>507</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224</v>
      </c>
      <c r="C176" s="4" t="s">
        <v>121</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225</v>
      </c>
      <c r="C177" s="4" t="s">
        <v>122</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226</v>
      </c>
      <c r="C178" s="4" t="s">
        <v>123</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227</v>
      </c>
      <c r="C179" s="4" t="s">
        <v>124</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228</v>
      </c>
      <c r="C180" s="4" t="s">
        <v>125</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229</v>
      </c>
      <c r="C181" s="4" t="s">
        <v>126</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230</v>
      </c>
      <c r="C182" s="4" t="s">
        <v>127</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231</v>
      </c>
      <c r="C183" s="4" t="s">
        <v>128</v>
      </c>
      <c r="G183" s="1" t="s">
        <v>140</v>
      </c>
      <c r="H183" s="1" t="s">
        <v>508</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558</v>
      </c>
      <c r="C184" s="4" t="s">
        <v>501</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232</v>
      </c>
      <c r="C185" s="4" t="s">
        <v>129</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233</v>
      </c>
      <c r="C186" s="4" t="s">
        <v>130</v>
      </c>
      <c r="G186" s="1" t="s">
        <v>142</v>
      </c>
      <c r="H186" s="1" t="s">
        <v>509</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234</v>
      </c>
      <c r="C187" s="4" t="s">
        <v>131</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235</v>
      </c>
      <c r="C188" s="4" t="s">
        <v>132</v>
      </c>
      <c r="G188" s="1" t="s">
        <v>143</v>
      </c>
      <c r="H188" s="1" t="s">
        <v>465</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236</v>
      </c>
      <c r="C189" s="4" t="s">
        <v>133</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237</v>
      </c>
      <c r="C190" s="4" t="s">
        <v>134</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238</v>
      </c>
      <c r="C191" s="4" t="s">
        <v>135</v>
      </c>
      <c r="G191" s="1" t="s">
        <v>144</v>
      </c>
      <c r="H191" s="1" t="s">
        <v>510</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239</v>
      </c>
      <c r="C192" s="4" t="s">
        <v>136</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240</v>
      </c>
      <c r="C193" s="4" t="s">
        <v>137</v>
      </c>
      <c r="G193" s="1" t="s">
        <v>145</v>
      </c>
      <c r="H193" s="1" t="s">
        <v>511</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241</v>
      </c>
      <c r="C194" s="4" t="s">
        <v>138</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242</v>
      </c>
      <c r="C195" s="4" t="s">
        <v>139</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243</v>
      </c>
      <c r="C196" s="4" t="s">
        <v>140</v>
      </c>
      <c r="G196" s="1" t="s">
        <v>147</v>
      </c>
      <c r="H196" s="1" t="s">
        <v>512</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29</v>
      </c>
      <c r="N196" s="1">
        <f t="shared" ref="N196" si="958" xml:space="preserve"> IF(LEN(ChartLines.Hex6)=6, HEX2DEC(MID(ChartLines.Hex6, 3, 2)), "·")</f>
        <v>98</v>
      </c>
      <c r="O196" s="1">
        <f t="shared" ref="O196" si="959" xml:space="preserve"> IF(LEN(ChartLines.Hex6)=6, HEX2DEC(RIGHT(ChartLines.Hex6, 2)), "·")</f>
        <v>51</v>
      </c>
      <c r="P196" s="1" cm="1">
        <f t="array" ref="P196" xml:space="preserve"> 1 + ROW() - _xlfn.SINGLE(ROW(ChartLines.RowNum))</f>
        <v>191</v>
      </c>
    </row>
    <row r="197" spans="2:16" x14ac:dyDescent="0.2">
      <c r="B197" s="1" t="s">
        <v>560</v>
      </c>
      <c r="C197" s="4" t="s">
        <v>141</v>
      </c>
      <c r="G197" s="1" t="s">
        <v>147</v>
      </c>
      <c r="H197" s="1" t="s">
        <v>513</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253</v>
      </c>
      <c r="N197" s="1">
        <f t="shared" ref="N197" si="963" xml:space="preserve"> IF(LEN(ChartLines.Hex6)=6, HEX2DEC(MID(ChartLines.Hex6, 3, 2)), "·")</f>
        <v>239</v>
      </c>
      <c r="O197" s="1">
        <f t="shared" ref="O197" si="964" xml:space="preserve"> IF(LEN(ChartLines.Hex6)=6, HEX2DEC(RIGHT(ChartLines.Hex6, 2)), "·")</f>
        <v>66</v>
      </c>
      <c r="P197" s="1" cm="1">
        <f t="array" ref="P197" xml:space="preserve"> 1 + ROW() - _xlfn.SINGLE(ROW(ChartLines.RowNum))</f>
        <v>192</v>
      </c>
    </row>
    <row r="198" spans="2:16" x14ac:dyDescent="0.2">
      <c r="B198" s="1" t="s">
        <v>244</v>
      </c>
      <c r="C198" s="4" t="s">
        <v>142</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245</v>
      </c>
      <c r="C199" s="4" t="s">
        <v>143</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246</v>
      </c>
      <c r="C200" s="4" t="s">
        <v>144</v>
      </c>
      <c r="G200" s="1" t="s">
        <v>149</v>
      </c>
      <c r="H200" s="1" t="s">
        <v>514</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247</v>
      </c>
      <c r="C201" s="4" t="s">
        <v>145</v>
      </c>
      <c r="G201" s="1" t="s">
        <v>149</v>
      </c>
      <c r="H201" s="1" t="s">
        <v>515</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248</v>
      </c>
      <c r="C202" s="4" t="s">
        <v>146</v>
      </c>
      <c r="G202" s="1" t="s">
        <v>555</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557</v>
      </c>
      <c r="C203" s="4" t="s">
        <v>555</v>
      </c>
      <c r="G203" s="1" t="s">
        <v>555</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249</v>
      </c>
      <c r="C204" s="4" t="s">
        <v>150</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250</v>
      </c>
      <c r="C205" s="4" t="s">
        <v>151</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251</v>
      </c>
      <c r="C206" s="4" t="s">
        <v>152</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252</v>
      </c>
      <c r="C207" s="4" t="s">
        <v>153</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253</v>
      </c>
      <c r="C208" s="4" t="s">
        <v>154</v>
      </c>
      <c r="G208" s="1" t="s">
        <v>151</v>
      </c>
      <c r="H208" s="1" t="s">
        <v>516</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254</v>
      </c>
      <c r="C209" s="4" t="s">
        <v>155</v>
      </c>
      <c r="G209" s="1" t="s">
        <v>152</v>
      </c>
      <c r="H209" s="1" t="s">
        <v>517</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255</v>
      </c>
      <c r="C210" s="4" t="s">
        <v>156</v>
      </c>
      <c r="G210" s="1" t="s">
        <v>152</v>
      </c>
      <c r="H210" s="1" t="s">
        <v>518</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256</v>
      </c>
      <c r="C211" s="4" t="s">
        <v>157</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257</v>
      </c>
      <c r="C212" s="4" t="s">
        <v>158</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258</v>
      </c>
      <c r="C213" s="4" t="s">
        <v>162</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259</v>
      </c>
      <c r="C214" s="4" t="s">
        <v>163</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260</v>
      </c>
      <c r="C215" s="4" t="s">
        <v>164</v>
      </c>
      <c r="G215" s="1" t="s">
        <v>155</v>
      </c>
      <c r="H215" s="1" t="str">
        <f xml:space="preserve"> "001489"</f>
        <v>001489</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0</v>
      </c>
      <c r="N215" s="1">
        <f t="shared" ref="N215" si="1003" xml:space="preserve"> IF(LEN(ChartLines.Hex6)=6, HEX2DEC(MID(ChartLines.Hex6, 3, 2)), "·")</f>
        <v>20</v>
      </c>
      <c r="O215" s="1">
        <f t="shared" ref="O215" si="1004" xml:space="preserve"> IF(LEN(ChartLines.Hex6)=6, HEX2DEC(RIGHT(ChartLines.Hex6, 2)), "·")</f>
        <v>137</v>
      </c>
      <c r="P215" s="1" cm="1">
        <f t="array" ref="P215" xml:space="preserve"> 1 + ROW() - _xlfn.SINGLE(ROW(ChartLines.RowNum))</f>
        <v>210</v>
      </c>
    </row>
    <row r="216" spans="2:16" x14ac:dyDescent="0.2">
      <c r="B216" s="1" t="s">
        <v>261</v>
      </c>
      <c r="C216" s="4" t="s">
        <v>165</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262</v>
      </c>
      <c r="C217" s="4" t="s">
        <v>166</v>
      </c>
      <c r="G217" s="1" t="s">
        <v>156</v>
      </c>
      <c r="H217" s="1" t="s">
        <v>519</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263</v>
      </c>
      <c r="C218" s="4" t="s">
        <v>61</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264</v>
      </c>
      <c r="C219" s="4" t="s">
        <v>62</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265</v>
      </c>
      <c r="C220" s="4" t="s">
        <v>63</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266</v>
      </c>
      <c r="C221" s="4" t="s">
        <v>63</v>
      </c>
      <c r="G221" s="1" t="s">
        <v>158</v>
      </c>
      <c r="H221" s="1" t="s">
        <v>520</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267</v>
      </c>
      <c r="C222" s="4" t="s">
        <v>64</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268</v>
      </c>
      <c r="C223" s="4" t="s">
        <v>65</v>
      </c>
      <c r="G223" s="1" t="s">
        <v>159</v>
      </c>
      <c r="H223" s="1" t="s">
        <v>450</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269</v>
      </c>
      <c r="C224" s="4" t="s">
        <v>66</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270</v>
      </c>
      <c r="C225" s="4" t="s">
        <v>67</v>
      </c>
      <c r="G225" s="1" t="s">
        <v>160</v>
      </c>
      <c r="H225" s="1" t="s">
        <v>521</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271</v>
      </c>
      <c r="C226" s="4" t="s">
        <v>68</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272</v>
      </c>
      <c r="C227" s="4" t="s">
        <v>69</v>
      </c>
      <c r="G227" s="1" t="s">
        <v>161</v>
      </c>
      <c r="H227" s="1" t="s">
        <v>507</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273</v>
      </c>
      <c r="C228" s="4" t="s">
        <v>70</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274</v>
      </c>
      <c r="C229" s="4" t="s">
        <v>72</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275</v>
      </c>
      <c r="C230" s="4" t="s">
        <v>54</v>
      </c>
      <c r="G230" s="1" t="s">
        <v>162</v>
      </c>
      <c r="H230" s="1" t="s">
        <v>522</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276</v>
      </c>
      <c r="C231" s="4" t="s">
        <v>55</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277</v>
      </c>
      <c r="C232" s="4" t="s">
        <v>56</v>
      </c>
      <c r="G232" s="1" t="s">
        <v>163</v>
      </c>
      <c r="H232" s="1" t="s">
        <v>500</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278</v>
      </c>
      <c r="C233" s="4" t="s">
        <v>73</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279</v>
      </c>
      <c r="C234" s="4" t="s">
        <v>74</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280</v>
      </c>
      <c r="C235" s="4" t="s">
        <v>75</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281</v>
      </c>
      <c r="C236" s="4" t="s">
        <v>76</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282</v>
      </c>
      <c r="C237" s="4" t="s">
        <v>77</v>
      </c>
      <c r="G237" s="1" t="s">
        <v>166</v>
      </c>
      <c r="H237" s="1" t="s">
        <v>523</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283</v>
      </c>
      <c r="C238" s="4" t="s">
        <v>78</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284</v>
      </c>
      <c r="C239" s="4" t="s">
        <v>79</v>
      </c>
      <c r="J239" s="1" t="str">
        <f t="shared" ref="J239" si="1120" xml:space="preserve"> IF(AND(LEN(ChartLines.ID)&gt;0,"Unused"&lt;&gt;ChartLines.ID), COUNTIFS(ChartLines.ID,ChartLines.ID), "·")</f>
        <v>·</v>
      </c>
      <c r="K239" s="1" t="str">
        <f t="shared" ref="K239"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 si="1122" xml:space="preserve"> IF(LEN(ChartLines.Hex6)=6, HEX2DEC(LEFT(ChartLines.Hex6, 2)), "·")</f>
        <v>·</v>
      </c>
      <c r="N239" s="1" t="str">
        <f t="shared" ref="N239" si="1123" xml:space="preserve"> IF(LEN(ChartLines.Hex6)=6, HEX2DEC(MID(ChartLines.Hex6, 3, 2)), "·")</f>
        <v>·</v>
      </c>
      <c r="O239" s="1" t="str">
        <f t="shared" ref="O239" si="1124" xml:space="preserve"> IF(LEN(ChartLines.Hex6)=6, HEX2DEC(RIGHT(ChartLines.Hex6, 2)), "·")</f>
        <v>·</v>
      </c>
      <c r="P239" s="1" cm="1">
        <f t="array" ref="P239" xml:space="preserve"> 1 + ROW() - _xlfn.SINGLE(ROW(ChartLines.RowNum))</f>
        <v>234</v>
      </c>
    </row>
    <row r="240" spans="2:16" x14ac:dyDescent="0.2">
      <c r="B240" s="1" t="s">
        <v>285</v>
      </c>
      <c r="C240" s="4" t="s">
        <v>80</v>
      </c>
      <c r="G240" s="1" t="s">
        <v>167</v>
      </c>
      <c r="H240" s="1" t="s">
        <v>524</v>
      </c>
      <c r="J240" s="1">
        <f t="shared" ref="J240" si="1125" xml:space="preserve"> IF(AND(LEN(ChartLines.ID)&gt;0,"Unused"&lt;&gt;ChartLines.ID), COUNTIFS(ChartLines.ID,ChartLines.ID), "·")</f>
        <v>2</v>
      </c>
      <c r="K240" s="1">
        <f t="shared" ref="K240" si="1126" xml:space="preserve"> IF(AND(LEN(ChartLines.ID)&gt;0,"Unused"&lt;&gt;ChartLines.ID), COUNTIFS(ChartLines.ID,ChartLines.ID,   ChartLines.RowNum,"&lt;="&amp;ChartLines.RowNum), "·")</f>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ref="M240" si="1127" xml:space="preserve"> IF(LEN(ChartLines.Hex6)=6, HEX2DEC(LEFT(ChartLines.Hex6, 2)), "·")</f>
        <v>8</v>
      </c>
      <c r="N240" s="1">
        <f t="shared" ref="N240" si="1128" xml:space="preserve"> IF(LEN(ChartLines.Hex6)=6, HEX2DEC(MID(ChartLines.Hex6, 3, 2)), "·")</f>
        <v>82</v>
      </c>
      <c r="O240" s="1">
        <f t="shared" ref="O240" si="1129" xml:space="preserve"> IF(LEN(ChartLines.Hex6)=6, HEX2DEC(RIGHT(ChartLines.Hex6, 2)), "·")</f>
        <v>140</v>
      </c>
      <c r="P240" s="1" cm="1">
        <f t="array" ref="P240" xml:space="preserve"> 1 + ROW() - _xlfn.SINGLE(ROW(ChartLines.RowNum))</f>
        <v>235</v>
      </c>
    </row>
    <row r="241" spans="2:16" x14ac:dyDescent="0.2">
      <c r="B241" s="1" t="s">
        <v>286</v>
      </c>
      <c r="C241" s="4" t="s">
        <v>57</v>
      </c>
      <c r="G241" s="1" t="s">
        <v>167</v>
      </c>
      <c r="H241" s="1" t="str">
        <f xml:space="preserve"> "949494"</f>
        <v>949494</v>
      </c>
      <c r="J241" s="1">
        <f t="shared" ref="J241" si="1130" xml:space="preserve"> IF(AND(LEN(ChartLines.ID)&gt;0,"Unused"&lt;&gt;ChartLines.ID), COUNTIFS(ChartLines.ID,ChartLines.ID), "·")</f>
        <v>2</v>
      </c>
      <c r="K241" s="1">
        <f t="shared" ref="K241" si="1131" xml:space="preserve"> IF(AND(LEN(ChartLines.ID)&gt;0,"Unused"&lt;&gt;ChartLines.ID), COUNTIFS(ChartLines.ID,ChartLines.ID,   ChartLines.RowNum,"&lt;="&amp;ChartLines.RowNum), "·")</f>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ref="M241" si="1132" xml:space="preserve"> IF(LEN(ChartLines.Hex6)=6, HEX2DEC(LEFT(ChartLines.Hex6, 2)), "·")</f>
        <v>148</v>
      </c>
      <c r="N241" s="1">
        <f t="shared" ref="N241" si="1133" xml:space="preserve"> IF(LEN(ChartLines.Hex6)=6, HEX2DEC(MID(ChartLines.Hex6, 3, 2)), "·")</f>
        <v>148</v>
      </c>
      <c r="O241" s="1">
        <f t="shared" ref="O241" si="1134" xml:space="preserve"> IF(LEN(ChartLines.Hex6)=6, HEX2DEC(RIGHT(ChartLines.Hex6, 2)), "·")</f>
        <v>148</v>
      </c>
      <c r="P241" s="1" cm="1">
        <f t="array" ref="P241" xml:space="preserve"> 1 + ROW() - _xlfn.SINGLE(ROW(ChartLines.RowNum))</f>
        <v>236</v>
      </c>
    </row>
    <row r="242" spans="2:16" x14ac:dyDescent="0.2">
      <c r="B242" s="1" t="s">
        <v>287</v>
      </c>
      <c r="C242" s="4" t="s">
        <v>81</v>
      </c>
      <c r="G242" s="1" t="s">
        <v>168</v>
      </c>
      <c r="H242" s="1" t="str">
        <f xml:space="preserve"> "0A6AAA"</f>
        <v>0A6AAA</v>
      </c>
      <c r="J242" s="1">
        <f t="shared" ref="J242" si="1135" xml:space="preserve"> IF(AND(LEN(ChartLines.ID)&gt;0,"Unused"&lt;&gt;ChartLines.ID), COUNTIFS(ChartLines.ID,ChartLines.ID), "·")</f>
        <v>2</v>
      </c>
      <c r="K242" s="1">
        <f t="shared" ref="K242" si="1136" xml:space="preserve"> IF(AND(LEN(ChartLines.ID)&gt;0,"Unused"&lt;&gt;ChartLines.ID), COUNTIFS(ChartLines.ID,ChartLines.ID,   ChartLines.RowNum,"&lt;="&amp;ChartLines.RowNum), "·")</f>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ref="M242" si="1137" xml:space="preserve"> IF(LEN(ChartLines.Hex6)=6, HEX2DEC(LEFT(ChartLines.Hex6, 2)), "·")</f>
        <v>10</v>
      </c>
      <c r="N242" s="1">
        <f t="shared" ref="N242" si="1138" xml:space="preserve"> IF(LEN(ChartLines.Hex6)=6, HEX2DEC(MID(ChartLines.Hex6, 3, 2)), "·")</f>
        <v>106</v>
      </c>
      <c r="O242" s="1">
        <f t="shared" ref="O242" si="1139" xml:space="preserve"> IF(LEN(ChartLines.Hex6)=6, HEX2DEC(RIGHT(ChartLines.Hex6, 2)), "·")</f>
        <v>170</v>
      </c>
      <c r="P242" s="1" cm="1">
        <f t="array" ref="P242" xml:space="preserve"> 1 + ROW() - _xlfn.SINGLE(ROW(ChartLines.RowNum))</f>
        <v>237</v>
      </c>
    </row>
    <row r="243" spans="2:16" x14ac:dyDescent="0.2">
      <c r="B243" s="1" t="s">
        <v>288</v>
      </c>
      <c r="C243" s="4" t="s">
        <v>82</v>
      </c>
      <c r="G243" s="1" t="s">
        <v>168</v>
      </c>
      <c r="H243" s="1" t="s">
        <v>423</v>
      </c>
      <c r="J243" s="1">
        <f t="shared" ref="J243" si="1140" xml:space="preserve"> IF(AND(LEN(ChartLines.ID)&gt;0,"Unused"&lt;&gt;ChartLines.ID), COUNTIFS(ChartLines.ID,ChartLines.ID), "·")</f>
        <v>2</v>
      </c>
      <c r="K243" s="1">
        <f t="shared" ref="K243" si="1141" xml:space="preserve"> IF(AND(LEN(ChartLines.ID)&gt;0,"Unused"&lt;&gt;ChartLines.ID), COUNTIFS(ChartLines.ID,ChartLines.ID,   ChartLines.RowNum,"&lt;="&amp;ChartLines.RowNum), "·")</f>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ref="M243" si="1142" xml:space="preserve"> IF(LEN(ChartLines.Hex6)=6, HEX2DEC(LEFT(ChartLines.Hex6, 2)), "·")</f>
        <v>255</v>
      </c>
      <c r="N243" s="1">
        <f t="shared" ref="N243" si="1143" xml:space="preserve"> IF(LEN(ChartLines.Hex6)=6, HEX2DEC(MID(ChartLines.Hex6, 3, 2)), "·")</f>
        <v>255</v>
      </c>
      <c r="O243" s="1">
        <f t="shared" ref="O243" si="1144" xml:space="preserve"> IF(LEN(ChartLines.Hex6)=6, HEX2DEC(RIGHT(ChartLines.Hex6, 2)), "·")</f>
        <v>255</v>
      </c>
      <c r="P243" s="1" cm="1">
        <f t="array" ref="P243" xml:space="preserve"> 1 + ROW() - _xlfn.SINGLE(ROW(ChartLines.RowNum))</f>
        <v>238</v>
      </c>
    </row>
    <row r="244" spans="2:16" x14ac:dyDescent="0.2">
      <c r="B244" s="1" t="s">
        <v>289</v>
      </c>
      <c r="C244" s="4" t="s">
        <v>83</v>
      </c>
      <c r="G244" s="1" t="s">
        <v>169</v>
      </c>
      <c r="H244" s="1" t="str">
        <f xml:space="preserve"> "165788"</f>
        <v>165788</v>
      </c>
      <c r="J244" s="1">
        <f t="shared" ref="J244" si="1145" xml:space="preserve"> IF(AND(LEN(ChartLines.ID)&gt;0,"Unused"&lt;&gt;ChartLines.ID), COUNTIFS(ChartLines.ID,ChartLines.ID), "·")</f>
        <v>2</v>
      </c>
      <c r="K244" s="1">
        <f t="shared" ref="K244" si="1146" xml:space="preserve"> IF(AND(LEN(ChartLines.ID)&gt;0,"Unused"&lt;&gt;ChartLines.ID), COUNTIFS(ChartLines.ID,ChartLines.ID,   ChartLines.RowNum,"&lt;="&amp;ChartLines.RowNum), "·")</f>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ref="M244" si="1147" xml:space="preserve"> IF(LEN(ChartLines.Hex6)=6, HEX2DEC(LEFT(ChartLines.Hex6, 2)), "·")</f>
        <v>22</v>
      </c>
      <c r="N244" s="1">
        <f t="shared" ref="N244" si="1148" xml:space="preserve"> IF(LEN(ChartLines.Hex6)=6, HEX2DEC(MID(ChartLines.Hex6, 3, 2)), "·")</f>
        <v>87</v>
      </c>
      <c r="O244" s="1">
        <f t="shared" ref="O244" si="1149" xml:space="preserve"> IF(LEN(ChartLines.Hex6)=6, HEX2DEC(RIGHT(ChartLines.Hex6, 2)), "·")</f>
        <v>136</v>
      </c>
      <c r="P244" s="1" cm="1">
        <f t="array" ref="P244" xml:space="preserve"> 1 + ROW() - _xlfn.SINGLE(ROW(ChartLines.RowNum))</f>
        <v>239</v>
      </c>
    </row>
    <row r="245" spans="2:16" x14ac:dyDescent="0.2">
      <c r="B245" s="1" t="s">
        <v>290</v>
      </c>
      <c r="C245" s="4" t="s">
        <v>84</v>
      </c>
      <c r="G245" s="1" t="s">
        <v>169</v>
      </c>
      <c r="H245" s="1" t="str">
        <f xml:space="preserve"> "C3DCF4"</f>
        <v>C3DCF4</v>
      </c>
      <c r="J245" s="1">
        <f t="shared" ref="J245" si="1150" xml:space="preserve"> IF(AND(LEN(ChartLines.ID)&gt;0,"Unused"&lt;&gt;ChartLines.ID), COUNTIFS(ChartLines.ID,ChartLines.ID), "·")</f>
        <v>2</v>
      </c>
      <c r="K245" s="1">
        <f t="shared" ref="K245" si="1151" xml:space="preserve"> IF(AND(LEN(ChartLines.ID)&gt;0,"Unused"&lt;&gt;ChartLines.ID), COUNTIFS(ChartLines.ID,ChartLines.ID,   ChartLines.RowNum,"&lt;="&amp;ChartLines.RowNum), "·")</f>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ref="M245" si="1152" xml:space="preserve"> IF(LEN(ChartLines.Hex6)=6, HEX2DEC(LEFT(ChartLines.Hex6, 2)), "·")</f>
        <v>195</v>
      </c>
      <c r="N245" s="1">
        <f t="shared" ref="N245" si="1153" xml:space="preserve"> IF(LEN(ChartLines.Hex6)=6, HEX2DEC(MID(ChartLines.Hex6, 3, 2)), "·")</f>
        <v>220</v>
      </c>
      <c r="O245" s="1">
        <f t="shared" ref="O245" si="1154" xml:space="preserve"> IF(LEN(ChartLines.Hex6)=6, HEX2DEC(RIGHT(ChartLines.Hex6, 2)), "·")</f>
        <v>244</v>
      </c>
      <c r="P245" s="1" cm="1">
        <f t="array" ref="P245" xml:space="preserve"> 1 + ROW() - _xlfn.SINGLE(ROW(ChartLines.RowNum))</f>
        <v>240</v>
      </c>
    </row>
    <row r="246" spans="2:16" x14ac:dyDescent="0.2">
      <c r="B246" s="1" t="s">
        <v>291</v>
      </c>
      <c r="C246" s="4" t="s">
        <v>85</v>
      </c>
      <c r="G246" s="1" t="s">
        <v>170</v>
      </c>
      <c r="H246" s="1" t="s">
        <v>525</v>
      </c>
      <c r="J246" s="1">
        <f t="shared" ref="J246" si="1155" xml:space="preserve"> IF(AND(LEN(ChartLines.ID)&gt;0,"Unused"&lt;&gt;ChartLines.ID), COUNTIFS(ChartLines.ID,ChartLines.ID), "·")</f>
        <v>1</v>
      </c>
      <c r="K246" s="1">
        <f t="shared" ref="K246" si="1156" xml:space="preserve"> IF(AND(LEN(ChartLines.ID)&gt;0,"Unused"&lt;&gt;ChartLines.ID), COUNTIFS(ChartLines.ID,ChartLines.ID,   ChartLines.RowNum,"&lt;="&amp;ChartLines.RowNum), "·")</f>
        <v>1</v>
      </c>
      <c r="L246" s="1" t="str" cm="1">
        <f t="array" ref="L246" xml:space="preserve"> _xlfn.IFS(OR(LEN(_xlfn.SINGLE(ChartLines.ID))=0,"Unused"=_xlfn.SINGLE(ChartLines.ID)), "·",   1=_xlfn.SINGLE(ChartLines.NumInstances), IF("USD"=_xlfn.SINGLE(ChartLines.ID), "SoleBig", "SoleOrdinary"),   1=_xlfn.SINGLE(ChartLines.InstanceNum), "Outer",   TRUE, "Inner")</f>
        <v>SoleOrdinary</v>
      </c>
      <c r="M246" s="1">
        <f t="shared" ref="M246" si="1157" xml:space="preserve"> IF(LEN(ChartLines.Hex6)=6, HEX2DEC(LEFT(ChartLines.Hex6, 2)), "·")</f>
        <v>27</v>
      </c>
      <c r="N246" s="1">
        <f t="shared" ref="N246" si="1158" xml:space="preserve"> IF(LEN(ChartLines.Hex6)=6, HEX2DEC(MID(ChartLines.Hex6, 3, 2)), "·")</f>
        <v>97</v>
      </c>
      <c r="O246" s="1">
        <f t="shared" ref="O246" si="1159" xml:space="preserve"> IF(LEN(ChartLines.Hex6)=6, HEX2DEC(RIGHT(ChartLines.Hex6, 2)), "·")</f>
        <v>140</v>
      </c>
      <c r="P246" s="1" cm="1">
        <f t="array" ref="P246" xml:space="preserve"> 1 + ROW() - _xlfn.SINGLE(ROW(ChartLines.RowNum))</f>
        <v>241</v>
      </c>
    </row>
    <row r="247" spans="2:16" x14ac:dyDescent="0.2">
      <c r="B247" s="1" t="s">
        <v>292</v>
      </c>
      <c r="C247" s="4" t="s">
        <v>86</v>
      </c>
      <c r="G247" s="1" t="s">
        <v>419</v>
      </c>
      <c r="J247" s="1" t="str">
        <f t="shared" ref="J247" si="1160" xml:space="preserve"> IF(AND(LEN(ChartLines.ID)&gt;0,"Unused"&lt;&gt;ChartLines.ID), COUNTIFS(ChartLines.ID,ChartLines.ID), "·")</f>
        <v>·</v>
      </c>
      <c r="K247" s="1" t="str">
        <f t="shared" ref="K247" si="1161" xml:space="preserve"> IF(AND(LEN(ChartLines.ID)&gt;0,"Unused"&lt;&gt;ChartLines.ID), COUNTIFS(ChartLines.ID,ChartLines.ID,   ChartLines.RowNum,"&lt;="&amp;ChartLines.RowNum), "·")</f>
        <v>·</v>
      </c>
      <c r="L247" s="1" t="str" cm="1">
        <f t="array" ref="L247" xml:space="preserve"> _xlfn.IFS(OR(LEN(_xlfn.SINGLE(ChartLines.ID))=0,"Unused"=_xlfn.SINGLE(ChartLines.ID)), "·",   1=_xlfn.SINGLE(ChartLines.NumInstances), IF("USD"=_xlfn.SINGLE(ChartLines.ID), "SoleBig", "SoleOrdinary"),   1=_xlfn.SINGLE(ChartLines.InstanceNum), "Outer",   TRUE, "Inner")</f>
        <v>·</v>
      </c>
      <c r="M247" s="1" t="str">
        <f t="shared" ref="M247" si="1162" xml:space="preserve"> IF(LEN(ChartLines.Hex6)=6, HEX2DEC(LEFT(ChartLines.Hex6, 2)), "·")</f>
        <v>·</v>
      </c>
      <c r="N247" s="1" t="str">
        <f t="shared" ref="N247" si="1163" xml:space="preserve"> IF(LEN(ChartLines.Hex6)=6, HEX2DEC(MID(ChartLines.Hex6, 3, 2)), "·")</f>
        <v>·</v>
      </c>
      <c r="O247" s="1" t="str">
        <f t="shared" ref="O247" si="1164" xml:space="preserve"> IF(LEN(ChartLines.Hex6)=6, HEX2DEC(RIGHT(ChartLines.Hex6, 2)), "·")</f>
        <v>·</v>
      </c>
      <c r="P247" s="1" cm="1">
        <f t="array" ref="P247" xml:space="preserve"> 1 + ROW() - _xlfn.SINGLE(ROW(ChartLines.RowNum))</f>
        <v>242</v>
      </c>
    </row>
    <row r="248" spans="2:16" x14ac:dyDescent="0.2">
      <c r="B248" s="1" t="s">
        <v>293</v>
      </c>
      <c r="C248" s="4" t="s">
        <v>87</v>
      </c>
      <c r="G248" s="1" t="s">
        <v>171</v>
      </c>
      <c r="H248" s="1" t="s">
        <v>526</v>
      </c>
      <c r="J248" s="1">
        <f t="shared" ref="J248" si="1165" xml:space="preserve"> IF(AND(LEN(ChartLines.ID)&gt;0,"Unused"&lt;&gt;ChartLines.ID), COUNTIFS(ChartLines.ID,ChartLines.ID), "·")</f>
        <v>1</v>
      </c>
      <c r="K248" s="1">
        <f t="shared" ref="K248" si="1166" xml:space="preserve"> IF(AND(LEN(ChartLines.ID)&gt;0,"Unused"&lt;&gt;ChartLines.ID), COUNTIFS(ChartLines.ID,ChartLines.ID,   ChartLines.RowNum,"&lt;="&amp;ChartLines.RowNum), "·")</f>
        <v>1</v>
      </c>
      <c r="L248" s="1" t="str" cm="1">
        <f t="array" ref="L248" xml:space="preserve"> _xlfn.IFS(OR(LEN(_xlfn.SINGLE(ChartLines.ID))=0,"Unused"=_xlfn.SINGLE(ChartLines.ID)), "·",   1=_xlfn.SINGLE(ChartLines.NumInstances), IF("USD"=_xlfn.SINGLE(ChartLines.ID), "SoleBig", "SoleOrdinary"),   1=_xlfn.SINGLE(ChartLines.InstanceNum), "Outer",   TRUE, "Inner")</f>
        <v>SoleOrdinary</v>
      </c>
      <c r="M248" s="1">
        <f t="shared" ref="M248" si="1167" xml:space="preserve"> IF(LEN(ChartLines.Hex6)=6, HEX2DEC(LEFT(ChartLines.Hex6, 2)), "·")</f>
        <v>28</v>
      </c>
      <c r="N248" s="1">
        <f t="shared" ref="N248" si="1168" xml:space="preserve"> IF(LEN(ChartLines.Hex6)=6, HEX2DEC(MID(ChartLines.Hex6, 3, 2)), "·")</f>
        <v>48</v>
      </c>
      <c r="O248" s="1">
        <f t="shared" ref="O248" si="1169" xml:space="preserve"> IF(LEN(ChartLines.Hex6)=6, HEX2DEC(RIGHT(ChartLines.Hex6, 2)), "·")</f>
        <v>96</v>
      </c>
      <c r="P248" s="1" cm="1">
        <f t="array" ref="P248" xml:space="preserve"> 1 + ROW() - _xlfn.SINGLE(ROW(ChartLines.RowNum))</f>
        <v>243</v>
      </c>
    </row>
    <row r="249" spans="2:16" x14ac:dyDescent="0.2">
      <c r="B249" s="1" t="s">
        <v>294</v>
      </c>
      <c r="C249" s="4" t="s">
        <v>88</v>
      </c>
      <c r="G249" s="1" t="s">
        <v>419</v>
      </c>
      <c r="J249" s="1" t="str">
        <f t="shared" ref="J249" si="1170" xml:space="preserve"> IF(AND(LEN(ChartLines.ID)&gt;0,"Unused"&lt;&gt;ChartLines.ID), COUNTIFS(ChartLines.ID,ChartLines.ID), "·")</f>
        <v>·</v>
      </c>
      <c r="K249" s="1" t="str">
        <f t="shared" ref="K249" si="1171" xml:space="preserve"> IF(AND(LEN(ChartLines.ID)&gt;0,"Unused"&lt;&gt;ChartLines.ID), COUNTIFS(ChartLines.ID,ChartLines.ID,   ChartLines.RowNum,"&lt;="&amp;ChartLines.RowNum), "·")</f>
        <v>·</v>
      </c>
      <c r="L249" s="1" t="str" cm="1">
        <f t="array" ref="L249" xml:space="preserve"> _xlfn.IFS(OR(LEN(_xlfn.SINGLE(ChartLines.ID))=0,"Unused"=_xlfn.SINGLE(ChartLines.ID)), "·",   1=_xlfn.SINGLE(ChartLines.NumInstances), IF("USD"=_xlfn.SINGLE(ChartLines.ID), "SoleBig", "SoleOrdinary"),   1=_xlfn.SINGLE(ChartLines.InstanceNum), "Outer",   TRUE, "Inner")</f>
        <v>·</v>
      </c>
      <c r="M249" s="1" t="str">
        <f t="shared" ref="M249" si="1172" xml:space="preserve"> IF(LEN(ChartLines.Hex6)=6, HEX2DEC(LEFT(ChartLines.Hex6, 2)), "·")</f>
        <v>·</v>
      </c>
      <c r="N249" s="1" t="str">
        <f t="shared" ref="N249" si="1173" xml:space="preserve"> IF(LEN(ChartLines.Hex6)=6, HEX2DEC(MID(ChartLines.Hex6, 3, 2)), "·")</f>
        <v>·</v>
      </c>
      <c r="O249" s="1" t="str">
        <f t="shared" ref="O249" si="1174" xml:space="preserve"> IF(LEN(ChartLines.Hex6)=6, HEX2DEC(RIGHT(ChartLines.Hex6, 2)), "·")</f>
        <v>·</v>
      </c>
      <c r="P249" s="1" cm="1">
        <f t="array" ref="P249" xml:space="preserve"> 1 + ROW() - _xlfn.SINGLE(ROW(ChartLines.RowNum))</f>
        <v>244</v>
      </c>
    </row>
    <row r="250" spans="2:16" x14ac:dyDescent="0.2">
      <c r="B250" s="1" t="s">
        <v>295</v>
      </c>
      <c r="C250" s="4" t="s">
        <v>89</v>
      </c>
      <c r="G250" s="1" t="s">
        <v>172</v>
      </c>
      <c r="H250" s="1" t="s">
        <v>527</v>
      </c>
      <c r="J250" s="1">
        <f t="shared" ref="J250" si="1175" xml:space="preserve"> IF(AND(LEN(ChartLines.ID)&gt;0,"Unused"&lt;&gt;ChartLines.ID), COUNTIFS(ChartLines.ID,ChartLines.ID), "·")</f>
        <v>2</v>
      </c>
      <c r="K250" s="1">
        <f t="shared" ref="K250" si="1176" xml:space="preserve"> IF(AND(LEN(ChartLines.ID)&gt;0,"Unused"&lt;&gt;ChartLines.ID), COUNTIFS(ChartLines.ID,ChartLines.ID,   ChartLines.RowNum,"&lt;="&amp;ChartLines.RowNum), "·")</f>
        <v>1</v>
      </c>
      <c r="L250" s="1" t="str" cm="1">
        <f t="array" ref="L250" xml:space="preserve"> _xlfn.IFS(OR(LEN(_xlfn.SINGLE(ChartLines.ID))=0,"Unused"=_xlfn.SINGLE(ChartLines.ID)), "·",   1=_xlfn.SINGLE(ChartLines.NumInstances), IF("USD"=_xlfn.SINGLE(ChartLines.ID), "SoleBig", "SoleOrdinary"),   1=_xlfn.SINGLE(ChartLines.InstanceNum), "Outer",   TRUE, "Inner")</f>
        <v>Outer</v>
      </c>
      <c r="M250" s="1">
        <f t="shared" ref="M250" si="1177" xml:space="preserve"> IF(LEN(ChartLines.Hex6)=6, HEX2DEC(LEFT(ChartLines.Hex6, 2)), "·")</f>
        <v>134</v>
      </c>
      <c r="N250" s="1">
        <f t="shared" ref="N250" si="1178" xml:space="preserve"> IF(LEN(ChartLines.Hex6)=6, HEX2DEC(MID(ChartLines.Hex6, 3, 2)), "·")</f>
        <v>12</v>
      </c>
      <c r="O250" s="1">
        <f t="shared" ref="O250" si="1179" xml:space="preserve"> IF(LEN(ChartLines.Hex6)=6, HEX2DEC(RIGHT(ChartLines.Hex6, 2)), "·")</f>
        <v>20</v>
      </c>
      <c r="P250" s="1" cm="1">
        <f t="array" ref="P250" xml:space="preserve"> 1 + ROW() - _xlfn.SINGLE(ROW(ChartLines.RowNum))</f>
        <v>245</v>
      </c>
    </row>
    <row r="251" spans="2:16" x14ac:dyDescent="0.2">
      <c r="B251" s="1" t="s">
        <v>296</v>
      </c>
      <c r="C251" s="4" t="s">
        <v>90</v>
      </c>
      <c r="G251" s="1" t="s">
        <v>172</v>
      </c>
      <c r="H251" s="1" t="s">
        <v>423</v>
      </c>
      <c r="J251" s="1">
        <f t="shared" ref="J251" si="1180" xml:space="preserve"> IF(AND(LEN(ChartLines.ID)&gt;0,"Unused"&lt;&gt;ChartLines.ID), COUNTIFS(ChartLines.ID,ChartLines.ID), "·")</f>
        <v>2</v>
      </c>
      <c r="K251" s="1">
        <f t="shared" ref="K251" si="1181" xml:space="preserve"> IF(AND(LEN(ChartLines.ID)&gt;0,"Unused"&lt;&gt;ChartLines.ID), COUNTIFS(ChartLines.ID,ChartLines.ID,   ChartLines.RowNum,"&lt;="&amp;ChartLines.RowNum), "·")</f>
        <v>2</v>
      </c>
      <c r="L251" s="1" t="str" cm="1">
        <f t="array" ref="L251" xml:space="preserve"> _xlfn.IFS(OR(LEN(_xlfn.SINGLE(ChartLines.ID))=0,"Unused"=_xlfn.SINGLE(ChartLines.ID)), "·",   1=_xlfn.SINGLE(ChartLines.NumInstances), IF("USD"=_xlfn.SINGLE(ChartLines.ID), "SoleBig", "SoleOrdinary"),   1=_xlfn.SINGLE(ChartLines.InstanceNum), "Outer",   TRUE, "Inner")</f>
        <v>Inner</v>
      </c>
      <c r="M251" s="1">
        <f t="shared" ref="M251" si="1182" xml:space="preserve"> IF(LEN(ChartLines.Hex6)=6, HEX2DEC(LEFT(ChartLines.Hex6, 2)), "·")</f>
        <v>255</v>
      </c>
      <c r="N251" s="1">
        <f t="shared" ref="N251" si="1183" xml:space="preserve"> IF(LEN(ChartLines.Hex6)=6, HEX2DEC(MID(ChartLines.Hex6, 3, 2)), "·")</f>
        <v>255</v>
      </c>
      <c r="O251" s="1">
        <f t="shared" ref="O251" si="1184" xml:space="preserve"> IF(LEN(ChartLines.Hex6)=6, HEX2DEC(RIGHT(ChartLines.Hex6, 2)), "·")</f>
        <v>255</v>
      </c>
      <c r="P251" s="1" cm="1">
        <f t="array" ref="P251" xml:space="preserve"> 1 + ROW() - _xlfn.SINGLE(ROW(ChartLines.RowNum))</f>
        <v>246</v>
      </c>
    </row>
    <row r="252" spans="2:16" x14ac:dyDescent="0.2">
      <c r="B252" s="1" t="s">
        <v>297</v>
      </c>
      <c r="C252" s="4" t="s">
        <v>91</v>
      </c>
      <c r="G252" s="1" t="s">
        <v>173</v>
      </c>
      <c r="H252" s="1" t="str">
        <f xml:space="preserve"> "039355"</f>
        <v>039355</v>
      </c>
      <c r="J252" s="1">
        <f t="shared" ref="J252" si="1185" xml:space="preserve"> IF(AND(LEN(ChartLines.ID)&gt;0,"Unused"&lt;&gt;ChartLines.ID), COUNTIFS(ChartLines.ID,ChartLines.ID), "·")</f>
        <v>2</v>
      </c>
      <c r="K252" s="1">
        <f t="shared" ref="K252" si="1186" xml:space="preserve"> IF(AND(LEN(ChartLines.ID)&gt;0,"Unused"&lt;&gt;ChartLines.ID), COUNTIFS(ChartLines.ID,ChartLines.ID,   ChartLines.RowNum,"&lt;="&amp;ChartLines.RowNum), "·")</f>
        <v>1</v>
      </c>
      <c r="L252" s="1" t="str" cm="1">
        <f t="array" ref="L252" xml:space="preserve"> _xlfn.IFS(OR(LEN(_xlfn.SINGLE(ChartLines.ID))=0,"Unused"=_xlfn.SINGLE(ChartLines.ID)), "·",   1=_xlfn.SINGLE(ChartLines.NumInstances), IF("USD"=_xlfn.SINGLE(ChartLines.ID), "SoleBig", "SoleOrdinary"),   1=_xlfn.SINGLE(ChartLines.InstanceNum), "Outer",   TRUE, "Inner")</f>
        <v>Outer</v>
      </c>
      <c r="M252" s="1">
        <f t="shared" ref="M252" si="1187" xml:space="preserve"> IF(LEN(ChartLines.Hex6)=6, HEX2DEC(LEFT(ChartLines.Hex6, 2)), "·")</f>
        <v>3</v>
      </c>
      <c r="N252" s="1">
        <f t="shared" ref="N252" si="1188" xml:space="preserve"> IF(LEN(ChartLines.Hex6)=6, HEX2DEC(MID(ChartLines.Hex6, 3, 2)), "·")</f>
        <v>147</v>
      </c>
      <c r="O252" s="1">
        <f t="shared" ref="O252" si="1189" xml:space="preserve"> IF(LEN(ChartLines.Hex6)=6, HEX2DEC(RIGHT(ChartLines.Hex6, 2)), "·")</f>
        <v>85</v>
      </c>
      <c r="P252" s="1" cm="1">
        <f t="array" ref="P252" xml:space="preserve"> 1 + ROW() - _xlfn.SINGLE(ROW(ChartLines.RowNum))</f>
        <v>247</v>
      </c>
    </row>
    <row r="253" spans="2:16" x14ac:dyDescent="0.2">
      <c r="B253" s="1" t="s">
        <v>298</v>
      </c>
      <c r="C253" s="4" t="s">
        <v>92</v>
      </c>
      <c r="G253" s="1" t="s">
        <v>173</v>
      </c>
      <c r="H253" s="1" t="s">
        <v>423</v>
      </c>
      <c r="J253" s="1">
        <f t="shared" ref="J253" si="1190" xml:space="preserve"> IF(AND(LEN(ChartLines.ID)&gt;0,"Unused"&lt;&gt;ChartLines.ID), COUNTIFS(ChartLines.ID,ChartLines.ID), "·")</f>
        <v>2</v>
      </c>
      <c r="K253" s="1">
        <f t="shared" ref="K253" si="1191" xml:space="preserve"> IF(AND(LEN(ChartLines.ID)&gt;0,"Unused"&lt;&gt;ChartLines.ID), COUNTIFS(ChartLines.ID,ChartLines.ID,   ChartLines.RowNum,"&lt;="&amp;ChartLines.RowNum), "·")</f>
        <v>2</v>
      </c>
      <c r="L253" s="1" t="str" cm="1">
        <f t="array" ref="L253" xml:space="preserve"> _xlfn.IFS(OR(LEN(_xlfn.SINGLE(ChartLines.ID))=0,"Unused"=_xlfn.SINGLE(ChartLines.ID)), "·",   1=_xlfn.SINGLE(ChartLines.NumInstances), IF("USD"=_xlfn.SINGLE(ChartLines.ID), "SoleBig", "SoleOrdinary"),   1=_xlfn.SINGLE(ChartLines.InstanceNum), "Outer",   TRUE, "Inner")</f>
        <v>Inner</v>
      </c>
      <c r="M253" s="1">
        <f t="shared" ref="M253" si="1192" xml:space="preserve"> IF(LEN(ChartLines.Hex6)=6, HEX2DEC(LEFT(ChartLines.Hex6, 2)), "·")</f>
        <v>255</v>
      </c>
      <c r="N253" s="1">
        <f t="shared" ref="N253" si="1193" xml:space="preserve"> IF(LEN(ChartLines.Hex6)=6, HEX2DEC(MID(ChartLines.Hex6, 3, 2)), "·")</f>
        <v>255</v>
      </c>
      <c r="O253" s="1">
        <f t="shared" ref="O253" si="1194" xml:space="preserve"> IF(LEN(ChartLines.Hex6)=6, HEX2DEC(RIGHT(ChartLines.Hex6, 2)), "·")</f>
        <v>255</v>
      </c>
      <c r="P253" s="1" cm="1">
        <f t="array" ref="P253" xml:space="preserve"> 1 + ROW() - _xlfn.SINGLE(ROW(ChartLines.RowNum))</f>
        <v>248</v>
      </c>
    </row>
    <row r="254" spans="2:16" x14ac:dyDescent="0.2">
      <c r="B254" s="1" t="s">
        <v>299</v>
      </c>
      <c r="C254" s="4" t="s">
        <v>93</v>
      </c>
      <c r="G254" s="1" t="s">
        <v>174</v>
      </c>
      <c r="H254" s="1" t="str">
        <f xml:space="preserve"> "000000"</f>
        <v>000000</v>
      </c>
      <c r="J254" s="1">
        <f t="shared" ref="J254" si="1195" xml:space="preserve"> IF(AND(LEN(ChartLines.ID)&gt;0,"Unused"&lt;&gt;ChartLines.ID), COUNTIFS(ChartLines.ID,ChartLines.ID), "·")</f>
        <v>2</v>
      </c>
      <c r="K254" s="1">
        <f t="shared" ref="K254" si="1196" xml:space="preserve"> IF(AND(LEN(ChartLines.ID)&gt;0,"Unused"&lt;&gt;ChartLines.ID), COUNTIFS(ChartLines.ID,ChartLines.ID,   ChartLines.RowNum,"&lt;="&amp;ChartLines.RowNum), "·")</f>
        <v>1</v>
      </c>
      <c r="L254" s="1" t="str" cm="1">
        <f t="array" ref="L254" xml:space="preserve"> _xlfn.IFS(OR(LEN(_xlfn.SINGLE(ChartLines.ID))=0,"Unused"=_xlfn.SINGLE(ChartLines.ID)), "·",   1=_xlfn.SINGLE(ChartLines.NumInstances), IF("USD"=_xlfn.SINGLE(ChartLines.ID), "SoleBig", "SoleOrdinary"),   1=_xlfn.SINGLE(ChartLines.InstanceNum), "Outer",   TRUE, "Inner")</f>
        <v>Outer</v>
      </c>
      <c r="M254" s="1">
        <f t="shared" ref="M254" si="1197" xml:space="preserve"> IF(LEN(ChartLines.Hex6)=6, HEX2DEC(LEFT(ChartLines.Hex6, 2)), "·")</f>
        <v>0</v>
      </c>
      <c r="N254" s="1">
        <f t="shared" ref="N254" si="1198" xml:space="preserve"> IF(LEN(ChartLines.Hex6)=6, HEX2DEC(MID(ChartLines.Hex6, 3, 2)), "·")</f>
        <v>0</v>
      </c>
      <c r="O254" s="1">
        <f t="shared" ref="O254" si="1199" xml:space="preserve"> IF(LEN(ChartLines.Hex6)=6, HEX2DEC(RIGHT(ChartLines.Hex6, 2)), "·")</f>
        <v>0</v>
      </c>
      <c r="P254" s="1" cm="1">
        <f t="array" ref="P254" xml:space="preserve"> 1 + ROW() - _xlfn.SINGLE(ROW(ChartLines.RowNum))</f>
        <v>249</v>
      </c>
    </row>
    <row r="255" spans="2:16" x14ac:dyDescent="0.2">
      <c r="B255" s="1" t="s">
        <v>300</v>
      </c>
      <c r="C255" s="4" t="s">
        <v>94</v>
      </c>
      <c r="G255" s="1" t="s">
        <v>174</v>
      </c>
      <c r="H255" s="1" t="str">
        <f xml:space="preserve"> "039355"</f>
        <v>039355</v>
      </c>
      <c r="J255" s="1">
        <f t="shared" ref="J255" si="1200" xml:space="preserve"> IF(AND(LEN(ChartLines.ID)&gt;0,"Unused"&lt;&gt;ChartLines.ID), COUNTIFS(ChartLines.ID,ChartLines.ID), "·")</f>
        <v>2</v>
      </c>
      <c r="K255" s="1">
        <f t="shared" ref="K255" si="1201" xml:space="preserve"> IF(AND(LEN(ChartLines.ID)&gt;0,"Unused"&lt;&gt;ChartLines.ID), COUNTIFS(ChartLines.ID,ChartLines.ID,   ChartLines.RowNum,"&lt;="&amp;ChartLines.RowNum), "·")</f>
        <v>2</v>
      </c>
      <c r="L255" s="1" t="str" cm="1">
        <f t="array" ref="L255" xml:space="preserve"> _xlfn.IFS(OR(LEN(_xlfn.SINGLE(ChartLines.ID))=0,"Unused"=_xlfn.SINGLE(ChartLines.ID)), "·",   1=_xlfn.SINGLE(ChartLines.NumInstances), IF("USD"=_xlfn.SINGLE(ChartLines.ID), "SoleBig", "SoleOrdinary"),   1=_xlfn.SINGLE(ChartLines.InstanceNum), "Outer",   TRUE, "Inner")</f>
        <v>Inner</v>
      </c>
      <c r="M255" s="1">
        <f t="shared" ref="M255" si="1202" xml:space="preserve"> IF(LEN(ChartLines.Hex6)=6, HEX2DEC(LEFT(ChartLines.Hex6, 2)), "·")</f>
        <v>3</v>
      </c>
      <c r="N255" s="1">
        <f t="shared" ref="N255" si="1203" xml:space="preserve"> IF(LEN(ChartLines.Hex6)=6, HEX2DEC(MID(ChartLines.Hex6, 3, 2)), "·")</f>
        <v>147</v>
      </c>
      <c r="O255" s="1">
        <f t="shared" ref="O255" si="1204" xml:space="preserve"> IF(LEN(ChartLines.Hex6)=6, HEX2DEC(RIGHT(ChartLines.Hex6, 2)), "·")</f>
        <v>85</v>
      </c>
      <c r="P255" s="1" cm="1">
        <f t="array" ref="P255" xml:space="preserve"> 1 + ROW() - _xlfn.SINGLE(ROW(ChartLines.RowNum))</f>
        <v>250</v>
      </c>
    </row>
    <row r="256" spans="2:16" x14ac:dyDescent="0.2">
      <c r="B256" s="1" t="s">
        <v>301</v>
      </c>
      <c r="C256" s="4" t="s">
        <v>95</v>
      </c>
      <c r="G256" s="1" t="s">
        <v>175</v>
      </c>
      <c r="H256" s="1" t="s">
        <v>528</v>
      </c>
      <c r="J256" s="1">
        <f t="shared" ref="J256" si="1205" xml:space="preserve"> IF(AND(LEN(ChartLines.ID)&gt;0,"Unused"&lt;&gt;ChartLines.ID), COUNTIFS(ChartLines.ID,ChartLines.ID), "·")</f>
        <v>2</v>
      </c>
      <c r="K256" s="1">
        <f t="shared" ref="K256" si="1206" xml:space="preserve"> IF(AND(LEN(ChartLines.ID)&gt;0,"Unused"&lt;&gt;ChartLines.ID), COUNTIFS(ChartLines.ID,ChartLines.ID,   ChartLines.RowNum,"&lt;="&amp;ChartLines.RowNum), "·")</f>
        <v>1</v>
      </c>
      <c r="L256" s="1" t="str" cm="1">
        <f t="array" ref="L256" xml:space="preserve"> _xlfn.IFS(OR(LEN(_xlfn.SINGLE(ChartLines.ID))=0,"Unused"=_xlfn.SINGLE(ChartLines.ID)), "·",   1=_xlfn.SINGLE(ChartLines.NumInstances), IF("USD"=_xlfn.SINGLE(ChartLines.ID), "SoleBig", "SoleOrdinary"),   1=_xlfn.SINGLE(ChartLines.InstanceNum), "Outer",   TRUE, "Inner")</f>
        <v>Outer</v>
      </c>
      <c r="M256" s="1">
        <f t="shared" ref="M256" si="1207" xml:space="preserve"> IF(LEN(ChartLines.Hex6)=6, HEX2DEC(LEFT(ChartLines.Hex6, 2)), "·")</f>
        <v>25</v>
      </c>
      <c r="N256" s="1">
        <f t="shared" ref="N256" si="1208" xml:space="preserve"> IF(LEN(ChartLines.Hex6)=6, HEX2DEC(MID(ChartLines.Hex6, 3, 2)), "·")</f>
        <v>141</v>
      </c>
      <c r="O256" s="1">
        <f t="shared" ref="O256" si="1209" xml:space="preserve"> IF(LEN(ChartLines.Hex6)=6, HEX2DEC(RIGHT(ChartLines.Hex6, 2)), "·")</f>
        <v>102</v>
      </c>
      <c r="P256" s="1" cm="1">
        <f t="array" ref="P256" xml:space="preserve"> 1 + ROW() - _xlfn.SINGLE(ROW(ChartLines.RowNum))</f>
        <v>251</v>
      </c>
    </row>
    <row r="257" spans="2:16" x14ac:dyDescent="0.2">
      <c r="B257" s="1" t="s">
        <v>302</v>
      </c>
      <c r="C257" s="4" t="s">
        <v>96</v>
      </c>
      <c r="G257" s="1" t="s">
        <v>175</v>
      </c>
      <c r="H257" s="1" t="s">
        <v>529</v>
      </c>
      <c r="J257" s="1">
        <f t="shared" ref="J257" si="1210" xml:space="preserve"> IF(AND(LEN(ChartLines.ID)&gt;0,"Unused"&lt;&gt;ChartLines.ID), COUNTIFS(ChartLines.ID,ChartLines.ID), "·")</f>
        <v>2</v>
      </c>
      <c r="K257" s="1">
        <f t="shared" ref="K257" si="1211" xml:space="preserve"> IF(AND(LEN(ChartLines.ID)&gt;0,"Unused"&lt;&gt;ChartLines.ID), COUNTIFS(ChartLines.ID,ChartLines.ID,   ChartLines.RowNum,"&lt;="&amp;ChartLines.RowNum), "·")</f>
        <v>2</v>
      </c>
      <c r="L257" s="1" t="str" cm="1">
        <f t="array" ref="L257" xml:space="preserve"> _xlfn.IFS(OR(LEN(_xlfn.SINGLE(ChartLines.ID))=0,"Unused"=_xlfn.SINGLE(ChartLines.ID)), "·",   1=_xlfn.SINGLE(ChartLines.NumInstances), IF("USD"=_xlfn.SINGLE(ChartLines.ID), "SoleBig", "SoleOrdinary"),   1=_xlfn.SINGLE(ChartLines.InstanceNum), "Outer",   TRUE, "Inner")</f>
        <v>Inner</v>
      </c>
      <c r="M257" s="1">
        <f t="shared" ref="M257" si="1212" xml:space="preserve"> IF(LEN(ChartLines.Hex6)=6, HEX2DEC(LEFT(ChartLines.Hex6, 2)), "·")</f>
        <v>252</v>
      </c>
      <c r="N257" s="1">
        <f t="shared" ref="N257" si="1213" xml:space="preserve"> IF(LEN(ChartLines.Hex6)=6, HEX2DEC(MID(ChartLines.Hex6, 3, 2)), "·")</f>
        <v>185</v>
      </c>
      <c r="O257" s="1">
        <f t="shared" ref="O257" si="1214" xml:space="preserve"> IF(LEN(ChartLines.Hex6)=6, HEX2DEC(RIGHT(ChartLines.Hex6, 2)), "·")</f>
        <v>14</v>
      </c>
      <c r="P257" s="1" cm="1">
        <f t="array" ref="P257" xml:space="preserve"> 1 + ROW() - _xlfn.SINGLE(ROW(ChartLines.RowNum))</f>
        <v>252</v>
      </c>
    </row>
    <row r="258" spans="2:16" x14ac:dyDescent="0.2">
      <c r="B258" s="1" t="s">
        <v>303</v>
      </c>
      <c r="C258" s="4" t="s">
        <v>97</v>
      </c>
      <c r="G258" s="1" t="s">
        <v>176</v>
      </c>
      <c r="H258" s="1" t="str">
        <f xml:space="preserve"> "005073"</f>
        <v>005073</v>
      </c>
      <c r="J258" s="1">
        <f t="shared" ref="J258" si="1215" xml:space="preserve"> IF(AND(LEN(ChartLines.ID)&gt;0,"Unused"&lt;&gt;ChartLines.ID), COUNTIFS(ChartLines.ID,ChartLines.ID), "·")</f>
        <v>2</v>
      </c>
      <c r="K258" s="1">
        <f t="shared" ref="K258" si="1216" xml:space="preserve"> IF(AND(LEN(ChartLines.ID)&gt;0,"Unused"&lt;&gt;ChartLines.ID), COUNTIFS(ChartLines.ID,ChartLines.ID,   ChartLines.RowNum,"&lt;="&amp;ChartLines.RowNum), "·")</f>
        <v>1</v>
      </c>
      <c r="L258" s="1" t="str" cm="1">
        <f t="array" ref="L258" xml:space="preserve"> _xlfn.IFS(OR(LEN(_xlfn.SINGLE(ChartLines.ID))=0,"Unused"=_xlfn.SINGLE(ChartLines.ID)), "·",   1=_xlfn.SINGLE(ChartLines.NumInstances), IF("USD"=_xlfn.SINGLE(ChartLines.ID), "SoleBig", "SoleOrdinary"),   1=_xlfn.SINGLE(ChartLines.InstanceNum), "Outer",   TRUE, "Inner")</f>
        <v>Outer</v>
      </c>
      <c r="M258" s="1">
        <f t="shared" ref="M258" si="1217" xml:space="preserve"> IF(LEN(ChartLines.Hex6)=6, HEX2DEC(LEFT(ChartLines.Hex6, 2)), "·")</f>
        <v>0</v>
      </c>
      <c r="N258" s="1">
        <f t="shared" ref="N258" si="1218" xml:space="preserve"> IF(LEN(ChartLines.Hex6)=6, HEX2DEC(MID(ChartLines.Hex6, 3, 2)), "·")</f>
        <v>80</v>
      </c>
      <c r="O258" s="1">
        <f t="shared" ref="O258" si="1219" xml:space="preserve"> IF(LEN(ChartLines.Hex6)=6, HEX2DEC(RIGHT(ChartLines.Hex6, 2)), "·")</f>
        <v>115</v>
      </c>
      <c r="P258" s="1" cm="1">
        <f t="array" ref="P258" xml:space="preserve"> 1 + ROW() - _xlfn.SINGLE(ROW(ChartLines.RowNum))</f>
        <v>253</v>
      </c>
    </row>
    <row r="259" spans="2:16" x14ac:dyDescent="0.2">
      <c r="B259" s="1" t="s">
        <v>304</v>
      </c>
      <c r="C259" s="4" t="s">
        <v>98</v>
      </c>
      <c r="G259" s="1" t="s">
        <v>176</v>
      </c>
      <c r="H259" s="1" t="s">
        <v>423</v>
      </c>
      <c r="J259" s="1">
        <f t="shared" ref="J259" si="1220" xml:space="preserve"> IF(AND(LEN(ChartLines.ID)&gt;0,"Unused"&lt;&gt;ChartLines.ID), COUNTIFS(ChartLines.ID,ChartLines.ID), "·")</f>
        <v>2</v>
      </c>
      <c r="K259" s="1">
        <f t="shared" ref="K259" si="1221" xml:space="preserve"> IF(AND(LEN(ChartLines.ID)&gt;0,"Unused"&lt;&gt;ChartLines.ID), COUNTIFS(ChartLines.ID,ChartLines.ID,   ChartLines.RowNum,"&lt;="&amp;ChartLines.RowNum), "·")</f>
        <v>2</v>
      </c>
      <c r="L259" s="1" t="str" cm="1">
        <f t="array" ref="L259" xml:space="preserve"> _xlfn.IFS(OR(LEN(_xlfn.SINGLE(ChartLines.ID))=0,"Unused"=_xlfn.SINGLE(ChartLines.ID)), "·",   1=_xlfn.SINGLE(ChartLines.NumInstances), IF("USD"=_xlfn.SINGLE(ChartLines.ID), "SoleBig", "SoleOrdinary"),   1=_xlfn.SINGLE(ChartLines.InstanceNum), "Outer",   TRUE, "Inner")</f>
        <v>Inner</v>
      </c>
      <c r="M259" s="1">
        <f t="shared" ref="M259" si="1222" xml:space="preserve"> IF(LEN(ChartLines.Hex6)=6, HEX2DEC(LEFT(ChartLines.Hex6, 2)), "·")</f>
        <v>255</v>
      </c>
      <c r="N259" s="1">
        <f t="shared" ref="N259" si="1223" xml:space="preserve"> IF(LEN(ChartLines.Hex6)=6, HEX2DEC(MID(ChartLines.Hex6, 3, 2)), "·")</f>
        <v>255</v>
      </c>
      <c r="O259" s="1">
        <f t="shared" ref="O259" si="1224" xml:space="preserve"> IF(LEN(ChartLines.Hex6)=6, HEX2DEC(RIGHT(ChartLines.Hex6, 2)), "·")</f>
        <v>255</v>
      </c>
      <c r="P259" s="1" cm="1">
        <f t="array" ref="P259" xml:space="preserve"> 1 + ROW() - _xlfn.SINGLE(ROW(ChartLines.RowNum))</f>
        <v>254</v>
      </c>
    </row>
    <row r="260" spans="2:16" x14ac:dyDescent="0.2">
      <c r="B260" s="1" t="s">
        <v>305</v>
      </c>
      <c r="C260" s="4" t="s">
        <v>99</v>
      </c>
      <c r="G260" s="1" t="s">
        <v>177</v>
      </c>
      <c r="H260" s="1" t="s">
        <v>530</v>
      </c>
      <c r="J260" s="1">
        <f t="shared" ref="J260" si="1225" xml:space="preserve"> IF(AND(LEN(ChartLines.ID)&gt;0,"Unused"&lt;&gt;ChartLines.ID), COUNTIFS(ChartLines.ID,ChartLines.ID), "·")</f>
        <v>2</v>
      </c>
      <c r="K260" s="1">
        <f t="shared" ref="K260" si="1226" xml:space="preserve"> IF(AND(LEN(ChartLines.ID)&gt;0,"Unused"&lt;&gt;ChartLines.ID), COUNTIFS(ChartLines.ID,ChartLines.ID,   ChartLines.RowNum,"&lt;="&amp;ChartLines.RowNum), "·")</f>
        <v>1</v>
      </c>
      <c r="L260" s="1" t="str" cm="1">
        <f t="array" ref="L260" xml:space="preserve"> _xlfn.IFS(OR(LEN(_xlfn.SINGLE(ChartLines.ID))=0,"Unused"=_xlfn.SINGLE(ChartLines.ID)), "·",   1=_xlfn.SINGLE(ChartLines.NumInstances), IF("USD"=_xlfn.SINGLE(ChartLines.ID), "SoleBig", "SoleOrdinary"),   1=_xlfn.SINGLE(ChartLines.InstanceNum), "Outer",   TRUE, "Inner")</f>
        <v>Outer</v>
      </c>
      <c r="M260" s="1">
        <f t="shared" ref="M260" si="1227" xml:space="preserve"> IF(LEN(ChartLines.Hex6)=6, HEX2DEC(LEFT(ChartLines.Hex6, 2)), "·")</f>
        <v>43</v>
      </c>
      <c r="N260" s="1">
        <f t="shared" ref="N260" si="1228" xml:space="preserve"> IF(LEN(ChartLines.Hex6)=6, HEX2DEC(MID(ChartLines.Hex6, 3, 2)), "·")</f>
        <v>206</v>
      </c>
      <c r="O260" s="1">
        <f t="shared" ref="O260" si="1229" xml:space="preserve"> IF(LEN(ChartLines.Hex6)=6, HEX2DEC(RIGHT(ChartLines.Hex6, 2)), "·")</f>
        <v>117</v>
      </c>
      <c r="P260" s="1" cm="1">
        <f t="array" ref="P260" xml:space="preserve"> 1 + ROW() - _xlfn.SINGLE(ROW(ChartLines.RowNum))</f>
        <v>255</v>
      </c>
    </row>
    <row r="261" spans="2:16" x14ac:dyDescent="0.2">
      <c r="B261" s="1" t="s">
        <v>306</v>
      </c>
      <c r="C261" s="4" t="s">
        <v>100</v>
      </c>
      <c r="G261" s="1" t="s">
        <v>177</v>
      </c>
      <c r="H261" s="1" t="s">
        <v>531</v>
      </c>
      <c r="J261" s="1">
        <f t="shared" ref="J261" si="1230" xml:space="preserve"> IF(AND(LEN(ChartLines.ID)&gt;0,"Unused"&lt;&gt;ChartLines.ID), COUNTIFS(ChartLines.ID,ChartLines.ID), "·")</f>
        <v>2</v>
      </c>
      <c r="K261" s="1">
        <f t="shared" ref="K261" si="1231" xml:space="preserve"> IF(AND(LEN(ChartLines.ID)&gt;0,"Unused"&lt;&gt;ChartLines.ID), COUNTIFS(ChartLines.ID,ChartLines.ID,   ChartLines.RowNum,"&lt;="&amp;ChartLines.RowNum), "·")</f>
        <v>2</v>
      </c>
      <c r="L261" s="1" t="str" cm="1">
        <f t="array" ref="L261" xml:space="preserve"> _xlfn.IFS(OR(LEN(_xlfn.SINGLE(ChartLines.ID))=0,"Unused"=_xlfn.SINGLE(ChartLines.ID)), "·",   1=_xlfn.SINGLE(ChartLines.NumInstances), IF("USD"=_xlfn.SINGLE(ChartLines.ID), "SoleBig", "SoleOrdinary"),   1=_xlfn.SINGLE(ChartLines.InstanceNum), "Outer",   TRUE, "Inner")</f>
        <v>Inner</v>
      </c>
      <c r="M261" s="1">
        <f t="shared" ref="M261" si="1232" xml:space="preserve"> IF(LEN(ChartLines.Hex6)=6, HEX2DEC(LEFT(ChartLines.Hex6, 2)), "·")</f>
        <v>0</v>
      </c>
      <c r="N261" s="1">
        <f t="shared" ref="N261" si="1233" xml:space="preserve"> IF(LEN(ChartLines.Hex6)=6, HEX2DEC(MID(ChartLines.Hex6, 3, 2)), "·")</f>
        <v>70</v>
      </c>
      <c r="O261" s="1">
        <f t="shared" ref="O261" si="1234" xml:space="preserve"> IF(LEN(ChartLines.Hex6)=6, HEX2DEC(RIGHT(ChartLines.Hex6, 2)), "·")</f>
        <v>194</v>
      </c>
      <c r="P261" s="1" cm="1">
        <f t="array" ref="P261" xml:space="preserve"> 1 + ROW() - _xlfn.SINGLE(ROW(ChartLines.RowNum))</f>
        <v>256</v>
      </c>
    </row>
    <row r="262" spans="2:16" x14ac:dyDescent="0.2">
      <c r="B262" s="1" t="s">
        <v>307</v>
      </c>
      <c r="C262" s="4" t="s">
        <v>101</v>
      </c>
      <c r="G262" s="1" t="s">
        <v>178</v>
      </c>
      <c r="H262" s="1" t="s">
        <v>532</v>
      </c>
      <c r="J262" s="1">
        <f t="shared" ref="J262" si="1235" xml:space="preserve"> IF(AND(LEN(ChartLines.ID)&gt;0,"Unused"&lt;&gt;ChartLines.ID), COUNTIFS(ChartLines.ID,ChartLines.ID), "·")</f>
        <v>2</v>
      </c>
      <c r="K262" s="1">
        <f t="shared" ref="K262" si="1236" xml:space="preserve"> IF(AND(LEN(ChartLines.ID)&gt;0,"Unused"&lt;&gt;ChartLines.ID), COUNTIFS(ChartLines.ID,ChartLines.ID,   ChartLines.RowNum,"&lt;="&amp;ChartLines.RowNum), "·")</f>
        <v>1</v>
      </c>
      <c r="L262" s="1" t="str" cm="1">
        <f t="array" ref="L262" xml:space="preserve"> _xlfn.IFS(OR(LEN(_xlfn.SINGLE(ChartLines.ID))=0,"Unused"=_xlfn.SINGLE(ChartLines.ID)), "·",   1=_xlfn.SINGLE(ChartLines.NumInstances), IF("USD"=_xlfn.SINGLE(ChartLines.ID), "SoleBig", "SoleOrdinary"),   1=_xlfn.SINGLE(ChartLines.InstanceNum), "Outer",   TRUE, "Inner")</f>
        <v>Outer</v>
      </c>
      <c r="M262" s="1">
        <f t="shared" ref="M262" si="1237" xml:space="preserve"> IF(LEN(ChartLines.Hex6)=6, HEX2DEC(LEFT(ChartLines.Hex6, 2)), "·")</f>
        <v>239</v>
      </c>
      <c r="N262" s="1">
        <f t="shared" ref="N262" si="1238" xml:space="preserve"> IF(LEN(ChartLines.Hex6)=6, HEX2DEC(MID(ChartLines.Hex6, 3, 2)), "·")</f>
        <v>190</v>
      </c>
      <c r="O262" s="1">
        <f t="shared" ref="O262" si="1239" xml:space="preserve"> IF(LEN(ChartLines.Hex6)=6, HEX2DEC(RIGHT(ChartLines.Hex6, 2)), "·")</f>
        <v>32</v>
      </c>
      <c r="P262" s="1" cm="1">
        <f t="array" ref="P262" xml:space="preserve"> 1 + ROW() - _xlfn.SINGLE(ROW(ChartLines.RowNum))</f>
        <v>257</v>
      </c>
    </row>
    <row r="263" spans="2:16" x14ac:dyDescent="0.2">
      <c r="B263" s="1" t="s">
        <v>308</v>
      </c>
      <c r="C263" s="4" t="s">
        <v>102</v>
      </c>
      <c r="G263" s="1" t="s">
        <v>178</v>
      </c>
      <c r="H263" s="1" t="s">
        <v>533</v>
      </c>
      <c r="J263" s="1">
        <f t="shared" ref="J263" si="1240" xml:space="preserve"> IF(AND(LEN(ChartLines.ID)&gt;0,"Unused"&lt;&gt;ChartLines.ID), COUNTIFS(ChartLines.ID,ChartLines.ID), "·")</f>
        <v>2</v>
      </c>
      <c r="K263" s="1">
        <f t="shared" ref="K263" si="1241" xml:space="preserve"> IF(AND(LEN(ChartLines.ID)&gt;0,"Unused"&lt;&gt;ChartLines.ID), COUNTIFS(ChartLines.ID,ChartLines.ID,   ChartLines.RowNum,"&lt;="&amp;ChartLines.RowNum), "·")</f>
        <v>2</v>
      </c>
      <c r="L263" s="1" t="str" cm="1">
        <f t="array" ref="L263" xml:space="preserve"> _xlfn.IFS(OR(LEN(_xlfn.SINGLE(ChartLines.ID))=0,"Unused"=_xlfn.SINGLE(ChartLines.ID)), "·",   1=_xlfn.SINGLE(ChartLines.NumInstances), IF("USD"=_xlfn.SINGLE(ChartLines.ID), "SoleBig", "SoleOrdinary"),   1=_xlfn.SINGLE(ChartLines.InstanceNum), "Outer",   TRUE, "Inner")</f>
        <v>Inner</v>
      </c>
      <c r="M263" s="1">
        <f t="shared" ref="M263" si="1242" xml:space="preserve"> IF(LEN(ChartLines.Hex6)=6, HEX2DEC(LEFT(ChartLines.Hex6, 2)), "·")</f>
        <v>11</v>
      </c>
      <c r="N263" s="1">
        <f t="shared" ref="N263" si="1243" xml:space="preserve"> IF(LEN(ChartLines.Hex6)=6, HEX2DEC(MID(ChartLines.Hex6, 3, 2)), "·")</f>
        <v>92</v>
      </c>
      <c r="O263" s="1">
        <f t="shared" ref="O263" si="1244" xml:space="preserve"> IF(LEN(ChartLines.Hex6)=6, HEX2DEC(RIGHT(ChartLines.Hex6, 2)), "·")</f>
        <v>174</v>
      </c>
      <c r="P263" s="1" cm="1">
        <f t="array" ref="P263" xml:space="preserve"> 1 + ROW() - _xlfn.SINGLE(ROW(ChartLines.RowNum))</f>
        <v>258</v>
      </c>
    </row>
    <row r="264" spans="2:16" x14ac:dyDescent="0.2">
      <c r="B264" s="1" t="s">
        <v>309</v>
      </c>
      <c r="C264" s="4" t="s">
        <v>103</v>
      </c>
      <c r="G264" s="1" t="s">
        <v>179</v>
      </c>
      <c r="H264" s="1" t="str">
        <f xml:space="preserve"> "056839"</f>
        <v>056839</v>
      </c>
      <c r="J264" s="1">
        <f t="shared" ref="J264" si="1245" xml:space="preserve"> IF(AND(LEN(ChartLines.ID)&gt;0,"Unused"&lt;&gt;ChartLines.ID), COUNTIFS(ChartLines.ID,ChartLines.ID), "·")</f>
        <v>2</v>
      </c>
      <c r="K264" s="1">
        <f t="shared" ref="K264" si="1246" xml:space="preserve"> IF(AND(LEN(ChartLines.ID)&gt;0,"Unused"&lt;&gt;ChartLines.ID), COUNTIFS(ChartLines.ID,ChartLines.ID,   ChartLines.RowNum,"&lt;="&amp;ChartLines.RowNum), "·")</f>
        <v>1</v>
      </c>
      <c r="L264" s="1" t="str" cm="1">
        <f t="array" ref="L264" xml:space="preserve"> _xlfn.IFS(OR(LEN(_xlfn.SINGLE(ChartLines.ID))=0,"Unused"=_xlfn.SINGLE(ChartLines.ID)), "·",   1=_xlfn.SINGLE(ChartLines.NumInstances), IF("USD"=_xlfn.SINGLE(ChartLines.ID), "SoleBig", "SoleOrdinary"),   1=_xlfn.SINGLE(ChartLines.InstanceNum), "Outer",   TRUE, "Inner")</f>
        <v>Outer</v>
      </c>
      <c r="M264" s="1">
        <f t="shared" ref="M264" si="1247" xml:space="preserve"> IF(LEN(ChartLines.Hex6)=6, HEX2DEC(LEFT(ChartLines.Hex6, 2)), "·")</f>
        <v>5</v>
      </c>
      <c r="N264" s="1">
        <f t="shared" ref="N264" si="1248" xml:space="preserve"> IF(LEN(ChartLines.Hex6)=6, HEX2DEC(MID(ChartLines.Hex6, 3, 2)), "·")</f>
        <v>104</v>
      </c>
      <c r="O264" s="1">
        <f t="shared" ref="O264" si="1249" xml:space="preserve"> IF(LEN(ChartLines.Hex6)=6, HEX2DEC(RIGHT(ChartLines.Hex6, 2)), "·")</f>
        <v>57</v>
      </c>
      <c r="P264" s="1" cm="1">
        <f t="array" ref="P264" xml:space="preserve"> 1 + ROW() - _xlfn.SINGLE(ROW(ChartLines.RowNum))</f>
        <v>259</v>
      </c>
    </row>
    <row r="265" spans="2:16" x14ac:dyDescent="0.2">
      <c r="B265" s="1" t="s">
        <v>310</v>
      </c>
      <c r="C265" s="4" t="s">
        <v>104</v>
      </c>
      <c r="G265" s="1" t="s">
        <v>179</v>
      </c>
      <c r="H265" s="1" t="s">
        <v>534</v>
      </c>
      <c r="J265" s="1">
        <f t="shared" ref="J265" si="1250" xml:space="preserve"> IF(AND(LEN(ChartLines.ID)&gt;0,"Unused"&lt;&gt;ChartLines.ID), COUNTIFS(ChartLines.ID,ChartLines.ID), "·")</f>
        <v>2</v>
      </c>
      <c r="K265" s="1">
        <f t="shared" ref="K265" si="1251" xml:space="preserve"> IF(AND(LEN(ChartLines.ID)&gt;0,"Unused"&lt;&gt;ChartLines.ID), COUNTIFS(ChartLines.ID,ChartLines.ID,   ChartLines.RowNum,"&lt;="&amp;ChartLines.RowNum), "·")</f>
        <v>2</v>
      </c>
      <c r="L265" s="1" t="str" cm="1">
        <f t="array" ref="L265" xml:space="preserve"> _xlfn.IFS(OR(LEN(_xlfn.SINGLE(ChartLines.ID))=0,"Unused"=_xlfn.SINGLE(ChartLines.ID)), "·",   1=_xlfn.SINGLE(ChartLines.NumInstances), IF("USD"=_xlfn.SINGLE(ChartLines.ID), "SoleBig", "SoleOrdinary"),   1=_xlfn.SINGLE(ChartLines.InstanceNum), "Outer",   TRUE, "Inner")</f>
        <v>Inner</v>
      </c>
      <c r="M265" s="1">
        <f t="shared" ref="M265" si="1252" xml:space="preserve"> IF(LEN(ChartLines.Hex6)=6, HEX2DEC(LEFT(ChartLines.Hex6, 2)), "·")</f>
        <v>190</v>
      </c>
      <c r="N265" s="1">
        <f t="shared" ref="N265" si="1253" xml:space="preserve"> IF(LEN(ChartLines.Hex6)=6, HEX2DEC(MID(ChartLines.Hex6, 3, 2)), "·")</f>
        <v>214</v>
      </c>
      <c r="O265" s="1">
        <f t="shared" ref="O265" si="1254" xml:space="preserve"> IF(LEN(ChartLines.Hex6)=6, HEX2DEC(RIGHT(ChartLines.Hex6, 2)), "·")</f>
        <v>47</v>
      </c>
      <c r="P265" s="1" cm="1">
        <f t="array" ref="P265" xml:space="preserve"> 1 + ROW() - _xlfn.SINGLE(ROW(ChartLines.RowNum))</f>
        <v>260</v>
      </c>
    </row>
    <row r="266" spans="2:16" x14ac:dyDescent="0.2">
      <c r="B266" s="1" t="s">
        <v>311</v>
      </c>
      <c r="C266" s="4" t="s">
        <v>105</v>
      </c>
      <c r="G266" s="1" t="s">
        <v>180</v>
      </c>
      <c r="H266" s="1" t="str">
        <f xml:space="preserve"> "000000"</f>
        <v>000000</v>
      </c>
      <c r="J266" s="1">
        <f t="shared" ref="J266" si="1255" xml:space="preserve"> IF(AND(LEN(ChartLines.ID)&gt;0,"Unused"&lt;&gt;ChartLines.ID), COUNTIFS(ChartLines.ID,ChartLines.ID), "·")</f>
        <v>2</v>
      </c>
      <c r="K266" s="1">
        <f t="shared" ref="K266" si="1256" xml:space="preserve"> IF(AND(LEN(ChartLines.ID)&gt;0,"Unused"&lt;&gt;ChartLines.ID), COUNTIFS(ChartLines.ID,ChartLines.ID,   ChartLines.RowNum,"&lt;="&amp;ChartLines.RowNum), "·")</f>
        <v>1</v>
      </c>
      <c r="L266" s="1" t="str" cm="1">
        <f t="array" ref="L266" xml:space="preserve"> _xlfn.IFS(OR(LEN(_xlfn.SINGLE(ChartLines.ID))=0,"Unused"=_xlfn.SINGLE(ChartLines.ID)), "·",   1=_xlfn.SINGLE(ChartLines.NumInstances), IF("USD"=_xlfn.SINGLE(ChartLines.ID), "SoleBig", "SoleOrdinary"),   1=_xlfn.SINGLE(ChartLines.InstanceNum), "Outer",   TRUE, "Inner")</f>
        <v>Outer</v>
      </c>
      <c r="M266" s="1">
        <f t="shared" ref="M266" si="1257" xml:space="preserve"> IF(LEN(ChartLines.Hex6)=6, HEX2DEC(LEFT(ChartLines.Hex6, 2)), "·")</f>
        <v>0</v>
      </c>
      <c r="N266" s="1">
        <f t="shared" ref="N266" si="1258" xml:space="preserve"> IF(LEN(ChartLines.Hex6)=6, HEX2DEC(MID(ChartLines.Hex6, 3, 2)), "·")</f>
        <v>0</v>
      </c>
      <c r="O266" s="1">
        <f t="shared" ref="O266" si="1259" xml:space="preserve"> IF(LEN(ChartLines.Hex6)=6, HEX2DEC(RIGHT(ChartLines.Hex6, 2)), "·")</f>
        <v>0</v>
      </c>
      <c r="P266" s="1" cm="1">
        <f t="array" ref="P266" xml:space="preserve"> 1 + ROW() - _xlfn.SINGLE(ROW(ChartLines.RowNum))</f>
        <v>261</v>
      </c>
    </row>
    <row r="267" spans="2:16" x14ac:dyDescent="0.2">
      <c r="B267" s="1" t="s">
        <v>312</v>
      </c>
      <c r="C267" s="4" t="s">
        <v>106</v>
      </c>
      <c r="G267" s="1" t="s">
        <v>180</v>
      </c>
      <c r="H267" s="1" t="s">
        <v>423</v>
      </c>
      <c r="J267" s="1">
        <f t="shared" ref="J267" si="1260" xml:space="preserve"> IF(AND(LEN(ChartLines.ID)&gt;0,"Unused"&lt;&gt;ChartLines.ID), COUNTIFS(ChartLines.ID,ChartLines.ID), "·")</f>
        <v>2</v>
      </c>
      <c r="K267" s="1">
        <f t="shared" ref="K267" si="1261" xml:space="preserve"> IF(AND(LEN(ChartLines.ID)&gt;0,"Unused"&lt;&gt;ChartLines.ID), COUNTIFS(ChartLines.ID,ChartLines.ID,   ChartLines.RowNum,"&lt;="&amp;ChartLines.RowNum), "·")</f>
        <v>2</v>
      </c>
      <c r="L267" s="1" t="str" cm="1">
        <f t="array" ref="L267" xml:space="preserve"> _xlfn.IFS(OR(LEN(_xlfn.SINGLE(ChartLines.ID))=0,"Unused"=_xlfn.SINGLE(ChartLines.ID)), "·",   1=_xlfn.SINGLE(ChartLines.NumInstances), IF("USD"=_xlfn.SINGLE(ChartLines.ID), "SoleBig", "SoleOrdinary"),   1=_xlfn.SINGLE(ChartLines.InstanceNum), "Outer",   TRUE, "Inner")</f>
        <v>Inner</v>
      </c>
      <c r="M267" s="1">
        <f t="shared" ref="M267" si="1262" xml:space="preserve"> IF(LEN(ChartLines.Hex6)=6, HEX2DEC(LEFT(ChartLines.Hex6, 2)), "·")</f>
        <v>255</v>
      </c>
      <c r="N267" s="1">
        <f t="shared" ref="N267" si="1263" xml:space="preserve"> IF(LEN(ChartLines.Hex6)=6, HEX2DEC(MID(ChartLines.Hex6, 3, 2)), "·")</f>
        <v>255</v>
      </c>
      <c r="O267" s="1">
        <f t="shared" ref="O267" si="1264" xml:space="preserve"> IF(LEN(ChartLines.Hex6)=6, HEX2DEC(RIGHT(ChartLines.Hex6, 2)), "·")</f>
        <v>255</v>
      </c>
      <c r="P267" s="1" cm="1">
        <f t="array" ref="P267" xml:space="preserve"> 1 + ROW() - _xlfn.SINGLE(ROW(ChartLines.RowNum))</f>
        <v>262</v>
      </c>
    </row>
    <row r="268" spans="2:16" x14ac:dyDescent="0.2">
      <c r="B268" s="1" t="s">
        <v>313</v>
      </c>
      <c r="C268" s="4" t="s">
        <v>107</v>
      </c>
      <c r="G268" s="1" t="s">
        <v>181</v>
      </c>
      <c r="H268" s="1" t="s">
        <v>535</v>
      </c>
      <c r="J268" s="1">
        <f t="shared" ref="J268" si="1265" xml:space="preserve"> IF(AND(LEN(ChartLines.ID)&gt;0,"Unused"&lt;&gt;ChartLines.ID), COUNTIFS(ChartLines.ID,ChartLines.ID), "·")</f>
        <v>1</v>
      </c>
      <c r="K268" s="1">
        <f t="shared" ref="K268" si="1266" xml:space="preserve"> IF(AND(LEN(ChartLines.ID)&gt;0,"Unused"&lt;&gt;ChartLines.ID), COUNTIFS(ChartLines.ID,ChartLines.ID,   ChartLines.RowNum,"&lt;="&amp;ChartLines.RowNum), "·")</f>
        <v>1</v>
      </c>
      <c r="L268" s="1" t="str" cm="1">
        <f t="array" ref="L268" xml:space="preserve"> _xlfn.IFS(OR(LEN(_xlfn.SINGLE(ChartLines.ID))=0,"Unused"=_xlfn.SINGLE(ChartLines.ID)), "·",   1=_xlfn.SINGLE(ChartLines.NumInstances), IF("USD"=_xlfn.SINGLE(ChartLines.ID), "SoleBig", "SoleOrdinary"),   1=_xlfn.SINGLE(ChartLines.InstanceNum), "Outer",   TRUE, "Inner")</f>
        <v>SoleOrdinary</v>
      </c>
      <c r="M268" s="1">
        <f t="shared" ref="M268" si="1267" xml:space="preserve"> IF(LEN(ChartLines.Hex6)=6, HEX2DEC(LEFT(ChartLines.Hex6, 2)), "·")</f>
        <v>0</v>
      </c>
      <c r="N268" s="1">
        <f t="shared" ref="N268" si="1268" xml:space="preserve"> IF(LEN(ChartLines.Hex6)=6, HEX2DEC(MID(ChartLines.Hex6, 3, 2)), "·")</f>
        <v>76</v>
      </c>
      <c r="O268" s="1">
        <f t="shared" ref="O268" si="1269" xml:space="preserve"> IF(LEN(ChartLines.Hex6)=6, HEX2DEC(RIGHT(ChartLines.Hex6, 2)), "·")</f>
        <v>151</v>
      </c>
      <c r="P268" s="1" cm="1">
        <f t="array" ref="P268" xml:space="preserve"> 1 + ROW() - _xlfn.SINGLE(ROW(ChartLines.RowNum))</f>
        <v>263</v>
      </c>
    </row>
    <row r="269" spans="2:16" x14ac:dyDescent="0.2">
      <c r="B269" s="1" t="s">
        <v>314</v>
      </c>
      <c r="C269" s="4" t="s">
        <v>108</v>
      </c>
      <c r="G269" s="1" t="s">
        <v>419</v>
      </c>
      <c r="J269" s="1" t="str">
        <f t="shared" ref="J269" si="1270" xml:space="preserve"> IF(AND(LEN(ChartLines.ID)&gt;0,"Unused"&lt;&gt;ChartLines.ID), COUNTIFS(ChartLines.ID,ChartLines.ID), "·")</f>
        <v>·</v>
      </c>
      <c r="K269" s="1" t="str">
        <f t="shared" ref="K269" si="1271" xml:space="preserve"> IF(AND(LEN(ChartLines.ID)&gt;0,"Unused"&lt;&gt;ChartLines.ID), COUNTIFS(ChartLines.ID,ChartLines.ID,   ChartLines.RowNum,"&lt;="&amp;ChartLines.RowNum), "·")</f>
        <v>·</v>
      </c>
      <c r="L269" s="1" t="str" cm="1">
        <f t="array" ref="L269" xml:space="preserve"> _xlfn.IFS(OR(LEN(_xlfn.SINGLE(ChartLines.ID))=0,"Unused"=_xlfn.SINGLE(ChartLines.ID)), "·",   1=_xlfn.SINGLE(ChartLines.NumInstances), IF("USD"=_xlfn.SINGLE(ChartLines.ID), "SoleBig", "SoleOrdinary"),   1=_xlfn.SINGLE(ChartLines.InstanceNum), "Outer",   TRUE, "Inner")</f>
        <v>·</v>
      </c>
      <c r="M269" s="1" t="str">
        <f t="shared" ref="M269" si="1272" xml:space="preserve"> IF(LEN(ChartLines.Hex6)=6, HEX2DEC(LEFT(ChartLines.Hex6, 2)), "·")</f>
        <v>·</v>
      </c>
      <c r="N269" s="1" t="str">
        <f t="shared" ref="N269" si="1273" xml:space="preserve"> IF(LEN(ChartLines.Hex6)=6, HEX2DEC(MID(ChartLines.Hex6, 3, 2)), "·")</f>
        <v>·</v>
      </c>
      <c r="O269" s="1" t="str">
        <f t="shared" ref="O269" si="1274" xml:space="preserve"> IF(LEN(ChartLines.Hex6)=6, HEX2DEC(RIGHT(ChartLines.Hex6, 2)), "·")</f>
        <v>·</v>
      </c>
      <c r="P269" s="1" cm="1">
        <f t="array" ref="P269" xml:space="preserve"> 1 + ROW() - _xlfn.SINGLE(ROW(ChartLines.RowNum))</f>
        <v>264</v>
      </c>
    </row>
    <row r="270" spans="2:16" x14ac:dyDescent="0.2">
      <c r="B270" s="1" t="s">
        <v>315</v>
      </c>
      <c r="C270" s="4" t="s">
        <v>109</v>
      </c>
      <c r="J270" s="1" t="str">
        <f t="shared" ref="J270" si="1275" xml:space="preserve"> IF(AND(LEN(ChartLines.ID)&gt;0,"Unused"&lt;&gt;ChartLines.ID), COUNTIFS(ChartLines.ID,ChartLines.ID), "·")</f>
        <v>·</v>
      </c>
      <c r="K270" s="1" t="str">
        <f t="shared" ref="K270" si="1276" xml:space="preserve"> IF(AND(LEN(ChartLines.ID)&gt;0,"Unused"&lt;&gt;ChartLines.ID), COUNTIFS(ChartLines.ID,ChartLines.ID,   ChartLines.RowNum,"&lt;="&amp;ChartLines.RowNum), "·")</f>
        <v>·</v>
      </c>
      <c r="L270" s="1" t="str" cm="1">
        <f t="array" ref="L270" xml:space="preserve"> _xlfn.IFS(OR(LEN(_xlfn.SINGLE(ChartLines.ID))=0,"Unused"=_xlfn.SINGLE(ChartLines.ID)), "·",   1=_xlfn.SINGLE(ChartLines.NumInstances), IF("USD"=_xlfn.SINGLE(ChartLines.ID), "SoleBig", "SoleOrdinary"),   1=_xlfn.SINGLE(ChartLines.InstanceNum), "Outer",   TRUE, "Inner")</f>
        <v>·</v>
      </c>
      <c r="M270" s="1" t="str">
        <f t="shared" ref="M270" si="1277" xml:space="preserve"> IF(LEN(ChartLines.Hex6)=6, HEX2DEC(LEFT(ChartLines.Hex6, 2)), "·")</f>
        <v>·</v>
      </c>
      <c r="N270" s="1" t="str">
        <f t="shared" ref="N270" si="1278" xml:space="preserve"> IF(LEN(ChartLines.Hex6)=6, HEX2DEC(MID(ChartLines.Hex6, 3, 2)), "·")</f>
        <v>·</v>
      </c>
      <c r="O270" s="1" t="str">
        <f t="shared" ref="O270" si="1279" xml:space="preserve"> IF(LEN(ChartLines.Hex6)=6, HEX2DEC(RIGHT(ChartLines.Hex6, 2)), "·")</f>
        <v>·</v>
      </c>
      <c r="P270" s="1" cm="1">
        <f t="array" ref="P270" xml:space="preserve"> 1 + ROW() - _xlfn.SINGLE(ROW(ChartLines.RowNum))</f>
        <v>265</v>
      </c>
    </row>
    <row r="271" spans="2:16" x14ac:dyDescent="0.2">
      <c r="B271" s="1" t="s">
        <v>316</v>
      </c>
      <c r="C271" s="4" t="s">
        <v>110</v>
      </c>
      <c r="G271" s="1" t="s">
        <v>182</v>
      </c>
      <c r="H271" s="1" t="str">
        <f xml:space="preserve"> "996515"</f>
        <v>996515</v>
      </c>
      <c r="J271" s="1">
        <f t="shared" ref="J271" si="1280" xml:space="preserve"> IF(AND(LEN(ChartLines.ID)&gt;0,"Unused"&lt;&gt;ChartLines.ID), COUNTIFS(ChartLines.ID,ChartLines.ID), "·")</f>
        <v>2</v>
      </c>
      <c r="K271" s="1">
        <f t="shared" ref="K271" si="1281" xml:space="preserve"> IF(AND(LEN(ChartLines.ID)&gt;0,"Unused"&lt;&gt;ChartLines.ID), COUNTIFS(ChartLines.ID,ChartLines.ID,   ChartLines.RowNum,"&lt;="&amp;ChartLines.RowNum), "·")</f>
        <v>1</v>
      </c>
      <c r="L271" s="1" t="str" cm="1">
        <f t="array" ref="L271" xml:space="preserve"> _xlfn.IFS(OR(LEN(_xlfn.SINGLE(ChartLines.ID))=0,"Unused"=_xlfn.SINGLE(ChartLines.ID)), "·",   1=_xlfn.SINGLE(ChartLines.NumInstances), IF("USD"=_xlfn.SINGLE(ChartLines.ID), "SoleBig", "SoleOrdinary"),   1=_xlfn.SINGLE(ChartLines.InstanceNum), "Outer",   TRUE, "Inner")</f>
        <v>Outer</v>
      </c>
      <c r="M271" s="1">
        <f t="shared" ref="M271" si="1282" xml:space="preserve"> IF(LEN(ChartLines.Hex6)=6, HEX2DEC(LEFT(ChartLines.Hex6, 2)), "·")</f>
        <v>153</v>
      </c>
      <c r="N271" s="1">
        <f t="shared" ref="N271" si="1283" xml:space="preserve"> IF(LEN(ChartLines.Hex6)=6, HEX2DEC(MID(ChartLines.Hex6, 3, 2)), "·")</f>
        <v>101</v>
      </c>
      <c r="O271" s="1">
        <f t="shared" ref="O271" si="1284" xml:space="preserve"> IF(LEN(ChartLines.Hex6)=6, HEX2DEC(RIGHT(ChartLines.Hex6, 2)), "·")</f>
        <v>21</v>
      </c>
      <c r="P271" s="1" cm="1">
        <f t="array" ref="P271" xml:space="preserve"> 1 + ROW() - _xlfn.SINGLE(ROW(ChartLines.RowNum))</f>
        <v>266</v>
      </c>
    </row>
    <row r="272" spans="2:16" x14ac:dyDescent="0.2">
      <c r="B272" s="1" t="s">
        <v>317</v>
      </c>
      <c r="C272" s="4" t="s">
        <v>111</v>
      </c>
      <c r="G272" s="1" t="s">
        <v>182</v>
      </c>
      <c r="H272" s="1" t="str">
        <f xml:space="preserve"> "D4AF37"</f>
        <v>D4AF37</v>
      </c>
      <c r="J272" s="1">
        <f t="shared" ref="J272" si="1285" xml:space="preserve"> IF(AND(LEN(ChartLines.ID)&gt;0,"Unused"&lt;&gt;ChartLines.ID), COUNTIFS(ChartLines.ID,ChartLines.ID), "·")</f>
        <v>2</v>
      </c>
      <c r="K272" s="1">
        <f t="shared" ref="K272" si="1286" xml:space="preserve"> IF(AND(LEN(ChartLines.ID)&gt;0,"Unused"&lt;&gt;ChartLines.ID), COUNTIFS(ChartLines.ID,ChartLines.ID,   ChartLines.RowNum,"&lt;="&amp;ChartLines.RowNum), "·")</f>
        <v>2</v>
      </c>
      <c r="L272" s="1" t="str" cm="1">
        <f t="array" ref="L272" xml:space="preserve"> _xlfn.IFS(OR(LEN(_xlfn.SINGLE(ChartLines.ID))=0,"Unused"=_xlfn.SINGLE(ChartLines.ID)), "·",   1=_xlfn.SINGLE(ChartLines.NumInstances), IF("USD"=_xlfn.SINGLE(ChartLines.ID), "SoleBig", "SoleOrdinary"),   1=_xlfn.SINGLE(ChartLines.InstanceNum), "Outer",   TRUE, "Inner")</f>
        <v>Inner</v>
      </c>
      <c r="M272" s="1">
        <f t="shared" ref="M272" si="1287" xml:space="preserve"> IF(LEN(ChartLines.Hex6)=6, HEX2DEC(LEFT(ChartLines.Hex6, 2)), "·")</f>
        <v>212</v>
      </c>
      <c r="N272" s="1">
        <f t="shared" ref="N272" si="1288" xml:space="preserve"> IF(LEN(ChartLines.Hex6)=6, HEX2DEC(MID(ChartLines.Hex6, 3, 2)), "·")</f>
        <v>175</v>
      </c>
      <c r="O272" s="1">
        <f t="shared" ref="O272" si="1289" xml:space="preserve"> IF(LEN(ChartLines.Hex6)=6, HEX2DEC(RIGHT(ChartLines.Hex6, 2)), "·")</f>
        <v>55</v>
      </c>
      <c r="P272" s="1" cm="1">
        <f t="array" ref="P272" xml:space="preserve"> 1 + ROW() - _xlfn.SINGLE(ROW(ChartLines.RowNum))</f>
        <v>267</v>
      </c>
    </row>
    <row r="273" spans="2:16" x14ac:dyDescent="0.2">
      <c r="B273" s="1" t="s">
        <v>318</v>
      </c>
      <c r="C273" s="4" t="s">
        <v>112</v>
      </c>
      <c r="G273" s="1" t="s">
        <v>183</v>
      </c>
      <c r="H273" s="1" t="s">
        <v>536</v>
      </c>
      <c r="J273" s="1">
        <f t="shared" ref="J273" si="1290" xml:space="preserve"> IF(AND(LEN(ChartLines.ID)&gt;0,"Unused"&lt;&gt;ChartLines.ID), COUNTIFS(ChartLines.ID,ChartLines.ID), "·")</f>
        <v>2</v>
      </c>
      <c r="K273" s="1">
        <f t="shared" ref="K273" si="1291" xml:space="preserve"> IF(AND(LEN(ChartLines.ID)&gt;0,"Unused"&lt;&gt;ChartLines.ID), COUNTIFS(ChartLines.ID,ChartLines.ID,   ChartLines.RowNum,"&lt;="&amp;ChartLines.RowNum), "·")</f>
        <v>1</v>
      </c>
      <c r="L273" s="1" t="str" cm="1">
        <f t="array" ref="L273" xml:space="preserve"> _xlfn.IFS(OR(LEN(_xlfn.SINGLE(ChartLines.ID))=0,"Unused"=_xlfn.SINGLE(ChartLines.ID)), "·",   1=_xlfn.SINGLE(ChartLines.NumInstances), IF("USD"=_xlfn.SINGLE(ChartLines.ID), "SoleBig", "SoleOrdinary"),   1=_xlfn.SINGLE(ChartLines.InstanceNum), "Outer",   TRUE, "Inner")</f>
        <v>Outer</v>
      </c>
      <c r="M273" s="1">
        <f t="shared" ref="M273" si="1292" xml:space="preserve"> IF(LEN(ChartLines.Hex6)=6, HEX2DEC(LEFT(ChartLines.Hex6, 2)), "·")</f>
        <v>92</v>
      </c>
      <c r="N273" s="1">
        <f t="shared" ref="N273" si="1293" xml:space="preserve"> IF(LEN(ChartLines.Hex6)=6, HEX2DEC(MID(ChartLines.Hex6, 3, 2)), "·")</f>
        <v>92</v>
      </c>
      <c r="O273" s="1">
        <f t="shared" ref="O273" si="1294" xml:space="preserve"> IF(LEN(ChartLines.Hex6)=6, HEX2DEC(RIGHT(ChartLines.Hex6, 2)), "·")</f>
        <v>92</v>
      </c>
      <c r="P273" s="1" cm="1">
        <f t="array" ref="P273" xml:space="preserve"> 1 + ROW() - _xlfn.SINGLE(ROW(ChartLines.RowNum))</f>
        <v>268</v>
      </c>
    </row>
    <row r="274" spans="2:16" x14ac:dyDescent="0.2">
      <c r="B274" s="1" t="s">
        <v>319</v>
      </c>
      <c r="C274" s="4" t="s">
        <v>113</v>
      </c>
      <c r="G274" s="1" t="s">
        <v>183</v>
      </c>
      <c r="H274" s="1" t="str">
        <f xml:space="preserve"> "C0C0C0"</f>
        <v>C0C0C0</v>
      </c>
      <c r="J274" s="1">
        <f t="shared" ref="J274" si="1295" xml:space="preserve"> IF(AND(LEN(ChartLines.ID)&gt;0,"Unused"&lt;&gt;ChartLines.ID), COUNTIFS(ChartLines.ID,ChartLines.ID), "·")</f>
        <v>2</v>
      </c>
      <c r="K274" s="1">
        <f t="shared" ref="K274" si="1296" xml:space="preserve"> IF(AND(LEN(ChartLines.ID)&gt;0,"Unused"&lt;&gt;ChartLines.ID), COUNTIFS(ChartLines.ID,ChartLines.ID,   ChartLines.RowNum,"&lt;="&amp;ChartLines.RowNum), "·")</f>
        <v>2</v>
      </c>
      <c r="L274" s="1" t="str" cm="1">
        <f t="array" ref="L274" xml:space="preserve"> _xlfn.IFS(OR(LEN(_xlfn.SINGLE(ChartLines.ID))=0,"Unused"=_xlfn.SINGLE(ChartLines.ID)), "·",   1=_xlfn.SINGLE(ChartLines.NumInstances), IF("USD"=_xlfn.SINGLE(ChartLines.ID), "SoleBig", "SoleOrdinary"),   1=_xlfn.SINGLE(ChartLines.InstanceNum), "Outer",   TRUE, "Inner")</f>
        <v>Inner</v>
      </c>
      <c r="M274" s="1">
        <f t="shared" ref="M274" si="1297" xml:space="preserve"> IF(LEN(ChartLines.Hex6)=6, HEX2DEC(LEFT(ChartLines.Hex6, 2)), "·")</f>
        <v>192</v>
      </c>
      <c r="N274" s="1">
        <f t="shared" ref="N274" si="1298" xml:space="preserve"> IF(LEN(ChartLines.Hex6)=6, HEX2DEC(MID(ChartLines.Hex6, 3, 2)), "·")</f>
        <v>192</v>
      </c>
      <c r="O274" s="1">
        <f t="shared" ref="O274" si="1299" xml:space="preserve"> IF(LEN(ChartLines.Hex6)=6, HEX2DEC(RIGHT(ChartLines.Hex6, 2)), "·")</f>
        <v>192</v>
      </c>
      <c r="P274" s="1" cm="1">
        <f t="array" ref="P274" xml:space="preserve"> 1 + ROW() - _xlfn.SINGLE(ROW(ChartLines.RowNum))</f>
        <v>269</v>
      </c>
    </row>
    <row r="275" spans="2:16" x14ac:dyDescent="0.2">
      <c r="B275" s="1" t="s">
        <v>320</v>
      </c>
      <c r="C275" s="4" t="s">
        <v>114</v>
      </c>
      <c r="G275" s="1" t="s">
        <v>184</v>
      </c>
      <c r="H275" s="1" t="s">
        <v>537</v>
      </c>
      <c r="J275" s="1">
        <f t="shared" ref="J275" si="1300" xml:space="preserve"> IF(AND(LEN(ChartLines.ID)&gt;0,"Unused"&lt;&gt;ChartLines.ID), COUNTIFS(ChartLines.ID,ChartLines.ID), "·")</f>
        <v>2</v>
      </c>
      <c r="K275" s="1">
        <f t="shared" ref="K275" si="130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302" xml:space="preserve"> IF(LEN(ChartLines.Hex6)=6, HEX2DEC(LEFT(ChartLines.Hex6, 2)), "·")</f>
        <v>217</v>
      </c>
      <c r="N275" s="1">
        <f t="shared" ref="N275" si="1303" xml:space="preserve"> IF(LEN(ChartLines.Hex6)=6, HEX2DEC(MID(ChartLines.Hex6, 3, 2)), "·")</f>
        <v>91</v>
      </c>
      <c r="O275" s="1">
        <f t="shared" ref="O275" si="1304" xml:space="preserve"> IF(LEN(ChartLines.Hex6)=6, HEX2DEC(RIGHT(ChartLines.Hex6, 2)), "·")</f>
        <v>20</v>
      </c>
      <c r="P275" s="1" cm="1">
        <f t="array" ref="P275" xml:space="preserve"> 1 + ROW() - _xlfn.SINGLE(ROW(ChartLines.RowNum))</f>
        <v>270</v>
      </c>
    </row>
    <row r="276" spans="2:16" x14ac:dyDescent="0.2">
      <c r="B276" s="1" t="s">
        <v>321</v>
      </c>
      <c r="C276" s="4" t="s">
        <v>115</v>
      </c>
      <c r="G276" s="1" t="s">
        <v>184</v>
      </c>
      <c r="H276" s="1" t="s">
        <v>538</v>
      </c>
      <c r="J276" s="1">
        <f t="shared" ref="J276" si="1305" xml:space="preserve"> IF(AND(LEN(ChartLines.ID)&gt;0,"Unused"&lt;&gt;ChartLines.ID), COUNTIFS(ChartLines.ID,ChartLines.ID), "·")</f>
        <v>2</v>
      </c>
      <c r="K276" s="1">
        <f t="shared" ref="K276" si="130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307" xml:space="preserve"> IF(LEN(ChartLines.Hex6)=6, HEX2DEC(LEFT(ChartLines.Hex6, 2)), "·")</f>
        <v>199</v>
      </c>
      <c r="N276" s="1">
        <f t="shared" ref="N276" si="1308" xml:space="preserve"> IF(LEN(ChartLines.Hex6)=6, HEX2DEC(MID(ChartLines.Hex6, 3, 2)), "·")</f>
        <v>199</v>
      </c>
      <c r="O276" s="1">
        <f t="shared" ref="O276" si="1309" xml:space="preserve"> IF(LEN(ChartLines.Hex6)=6, HEX2DEC(RIGHT(ChartLines.Hex6, 2)), "·")</f>
        <v>199</v>
      </c>
      <c r="P276" s="1" cm="1">
        <f t="array" ref="P276" xml:space="preserve"> 1 + ROW() - _xlfn.SINGLE(ROW(ChartLines.RowNum))</f>
        <v>271</v>
      </c>
    </row>
    <row r="277" spans="2:16" x14ac:dyDescent="0.2">
      <c r="B277" s="1" t="s">
        <v>322</v>
      </c>
      <c r="C277" s="4" t="s">
        <v>116</v>
      </c>
    </row>
    <row r="278" spans="2:16" x14ac:dyDescent="0.2">
      <c r="B278" s="1" t="s">
        <v>323</v>
      </c>
      <c r="C278" s="4" t="s">
        <v>117</v>
      </c>
    </row>
    <row r="279" spans="2:16" x14ac:dyDescent="0.2">
      <c r="B279" s="1" t="s">
        <v>324</v>
      </c>
      <c r="C279" s="4" t="s">
        <v>118</v>
      </c>
    </row>
    <row r="280" spans="2:16" x14ac:dyDescent="0.2">
      <c r="B280" s="1" t="s">
        <v>325</v>
      </c>
      <c r="C280" s="4" t="s">
        <v>119</v>
      </c>
    </row>
    <row r="281" spans="2:16" x14ac:dyDescent="0.2">
      <c r="B281" s="1" t="s">
        <v>326</v>
      </c>
      <c r="C281" s="4" t="s">
        <v>120</v>
      </c>
    </row>
    <row r="282" spans="2:16" x14ac:dyDescent="0.2">
      <c r="B282" s="1" t="s">
        <v>327</v>
      </c>
      <c r="C282" s="4" t="s">
        <v>561</v>
      </c>
    </row>
    <row r="283" spans="2:16" x14ac:dyDescent="0.2">
      <c r="B283" s="1" t="s">
        <v>328</v>
      </c>
      <c r="C283" s="4" t="s">
        <v>121</v>
      </c>
    </row>
    <row r="284" spans="2:16" x14ac:dyDescent="0.2">
      <c r="B284" s="1" t="s">
        <v>329</v>
      </c>
      <c r="C284" s="4" t="s">
        <v>122</v>
      </c>
    </row>
    <row r="285" spans="2:16" x14ac:dyDescent="0.2">
      <c r="B285" s="8" t="s">
        <v>330</v>
      </c>
      <c r="C285" s="4" t="s">
        <v>123</v>
      </c>
    </row>
    <row r="286" spans="2:16" x14ac:dyDescent="0.2">
      <c r="B286" s="1" t="s">
        <v>331</v>
      </c>
      <c r="C286" s="4" t="s">
        <v>123</v>
      </c>
    </row>
    <row r="287" spans="2:16" x14ac:dyDescent="0.2">
      <c r="B287" s="1" t="s">
        <v>562</v>
      </c>
      <c r="C287" s="4" t="s">
        <v>123</v>
      </c>
    </row>
    <row r="288" spans="2:16" x14ac:dyDescent="0.2">
      <c r="B288" s="1" t="s">
        <v>332</v>
      </c>
      <c r="C288" s="4" t="s">
        <v>124</v>
      </c>
    </row>
    <row r="289" spans="2:3" x14ac:dyDescent="0.2">
      <c r="B289" s="1" t="s">
        <v>333</v>
      </c>
      <c r="C289" s="4" t="s">
        <v>125</v>
      </c>
    </row>
    <row r="290" spans="2:3" x14ac:dyDescent="0.2">
      <c r="B290" s="1" t="s">
        <v>334</v>
      </c>
      <c r="C290" s="4" t="s">
        <v>126</v>
      </c>
    </row>
    <row r="291" spans="2:3" x14ac:dyDescent="0.2">
      <c r="B291" s="1" t="s">
        <v>335</v>
      </c>
      <c r="C291" s="4" t="s">
        <v>127</v>
      </c>
    </row>
    <row r="292" spans="2:3" x14ac:dyDescent="0.2">
      <c r="B292" s="1" t="s">
        <v>336</v>
      </c>
      <c r="C292" s="4" t="s">
        <v>128</v>
      </c>
    </row>
    <row r="293" spans="2:3" x14ac:dyDescent="0.2">
      <c r="B293" s="1" t="s">
        <v>559</v>
      </c>
      <c r="C293" s="4" t="s">
        <v>501</v>
      </c>
    </row>
    <row r="294" spans="2:3" x14ac:dyDescent="0.2">
      <c r="B294" s="1" t="s">
        <v>337</v>
      </c>
      <c r="C294" s="4" t="s">
        <v>129</v>
      </c>
    </row>
    <row r="295" spans="2:3" x14ac:dyDescent="0.2">
      <c r="B295" s="1" t="s">
        <v>338</v>
      </c>
      <c r="C295" s="4" t="s">
        <v>130</v>
      </c>
    </row>
    <row r="296" spans="2:3" x14ac:dyDescent="0.2">
      <c r="B296" s="1" t="s">
        <v>339</v>
      </c>
      <c r="C296" s="4" t="s">
        <v>131</v>
      </c>
    </row>
    <row r="297" spans="2:3" x14ac:dyDescent="0.2">
      <c r="B297" s="1" t="s">
        <v>340</v>
      </c>
      <c r="C297" s="4" t="s">
        <v>132</v>
      </c>
    </row>
    <row r="298" spans="2:3" x14ac:dyDescent="0.2">
      <c r="B298" s="1" t="s">
        <v>341</v>
      </c>
      <c r="C298" s="4" t="s">
        <v>133</v>
      </c>
    </row>
    <row r="299" spans="2:3" x14ac:dyDescent="0.2">
      <c r="B299" s="1" t="s">
        <v>342</v>
      </c>
      <c r="C299" s="4" t="s">
        <v>134</v>
      </c>
    </row>
    <row r="300" spans="2:3" x14ac:dyDescent="0.2">
      <c r="B300" s="1" t="s">
        <v>343</v>
      </c>
      <c r="C300" s="4" t="s">
        <v>135</v>
      </c>
    </row>
    <row r="301" spans="2:3" x14ac:dyDescent="0.2">
      <c r="B301" s="1" t="s">
        <v>344</v>
      </c>
      <c r="C301" s="4" t="s">
        <v>136</v>
      </c>
    </row>
    <row r="302" spans="2:3" x14ac:dyDescent="0.2">
      <c r="B302" s="1" t="s">
        <v>345</v>
      </c>
      <c r="C302" s="4" t="s">
        <v>137</v>
      </c>
    </row>
    <row r="303" spans="2:3" x14ac:dyDescent="0.2">
      <c r="B303" s="1" t="s">
        <v>346</v>
      </c>
      <c r="C303" s="4" t="s">
        <v>138</v>
      </c>
    </row>
    <row r="304" spans="2:3" x14ac:dyDescent="0.2">
      <c r="B304" s="1" t="s">
        <v>347</v>
      </c>
      <c r="C304" s="4" t="s">
        <v>139</v>
      </c>
    </row>
    <row r="305" spans="2:3" x14ac:dyDescent="0.2">
      <c r="B305" s="1" t="s">
        <v>348</v>
      </c>
      <c r="C305" s="4" t="s">
        <v>140</v>
      </c>
    </row>
    <row r="306" spans="2:3" x14ac:dyDescent="0.2">
      <c r="B306" s="1" t="s">
        <v>349</v>
      </c>
      <c r="C306" s="4" t="s">
        <v>141</v>
      </c>
    </row>
    <row r="307" spans="2:3" x14ac:dyDescent="0.2">
      <c r="B307" s="1" t="s">
        <v>350</v>
      </c>
      <c r="C307" s="4" t="s">
        <v>142</v>
      </c>
    </row>
    <row r="308" spans="2:3" x14ac:dyDescent="0.2">
      <c r="B308" s="1" t="s">
        <v>351</v>
      </c>
      <c r="C308" s="4" t="s">
        <v>143</v>
      </c>
    </row>
    <row r="309" spans="2:3" x14ac:dyDescent="0.2">
      <c r="B309" s="1" t="s">
        <v>352</v>
      </c>
      <c r="C309" s="4" t="s">
        <v>144</v>
      </c>
    </row>
    <row r="310" spans="2:3" x14ac:dyDescent="0.2">
      <c r="B310" s="1" t="s">
        <v>353</v>
      </c>
      <c r="C310" s="4" t="s">
        <v>145</v>
      </c>
    </row>
    <row r="311" spans="2:3" x14ac:dyDescent="0.2">
      <c r="B311" s="1" t="s">
        <v>354</v>
      </c>
      <c r="C311" s="4" t="s">
        <v>145</v>
      </c>
    </row>
    <row r="312" spans="2:3" x14ac:dyDescent="0.2">
      <c r="B312" s="1" t="s">
        <v>355</v>
      </c>
      <c r="C312" s="4" t="s">
        <v>146</v>
      </c>
    </row>
    <row r="313" spans="2:3" x14ac:dyDescent="0.2">
      <c r="B313" s="1" t="s">
        <v>356</v>
      </c>
      <c r="C313" s="4" t="s">
        <v>147</v>
      </c>
    </row>
    <row r="314" spans="2:3" x14ac:dyDescent="0.2">
      <c r="B314" s="1" t="s">
        <v>357</v>
      </c>
      <c r="C314" s="4" t="s">
        <v>148</v>
      </c>
    </row>
    <row r="315" spans="2:3" x14ac:dyDescent="0.2">
      <c r="B315" s="1" t="s">
        <v>358</v>
      </c>
      <c r="C315" s="4" t="s">
        <v>149</v>
      </c>
    </row>
    <row r="316" spans="2:3" x14ac:dyDescent="0.2">
      <c r="B316" s="1" t="s">
        <v>359</v>
      </c>
      <c r="C316" s="4" t="s">
        <v>149</v>
      </c>
    </row>
    <row r="317" spans="2:3" x14ac:dyDescent="0.2">
      <c r="B317" s="1" t="s">
        <v>360</v>
      </c>
      <c r="C317" s="4" t="s">
        <v>149</v>
      </c>
    </row>
    <row r="318" spans="2:3" x14ac:dyDescent="0.2">
      <c r="B318" s="1" t="s">
        <v>361</v>
      </c>
      <c r="C318" s="4" t="s">
        <v>149</v>
      </c>
    </row>
    <row r="319" spans="2:3" x14ac:dyDescent="0.2">
      <c r="B319" s="1" t="s">
        <v>362</v>
      </c>
      <c r="C319" s="4" t="s">
        <v>149</v>
      </c>
    </row>
    <row r="320" spans="2:3" x14ac:dyDescent="0.2">
      <c r="B320" s="1" t="s">
        <v>556</v>
      </c>
      <c r="C320" s="4" t="s">
        <v>555</v>
      </c>
    </row>
    <row r="321" spans="2:3" x14ac:dyDescent="0.2">
      <c r="B321" s="1" t="s">
        <v>363</v>
      </c>
      <c r="C321" s="4" t="s">
        <v>150</v>
      </c>
    </row>
    <row r="322" spans="2:3" x14ac:dyDescent="0.2">
      <c r="B322" s="1" t="s">
        <v>364</v>
      </c>
      <c r="C322" s="4" t="s">
        <v>151</v>
      </c>
    </row>
    <row r="323" spans="2:3" x14ac:dyDescent="0.2">
      <c r="B323" s="1" t="s">
        <v>365</v>
      </c>
      <c r="C323" s="4" t="s">
        <v>152</v>
      </c>
    </row>
    <row r="324" spans="2:3" x14ac:dyDescent="0.2">
      <c r="B324" s="1" t="s">
        <v>366</v>
      </c>
      <c r="C324" s="4" t="s">
        <v>153</v>
      </c>
    </row>
    <row r="325" spans="2:3" x14ac:dyDescent="0.2">
      <c r="B325" s="1" t="s">
        <v>367</v>
      </c>
      <c r="C325" s="4" t="s">
        <v>154</v>
      </c>
    </row>
    <row r="326" spans="2:3" x14ac:dyDescent="0.2">
      <c r="B326" s="1" t="s">
        <v>368</v>
      </c>
      <c r="C326" s="4" t="s">
        <v>155</v>
      </c>
    </row>
    <row r="327" spans="2:3" x14ac:dyDescent="0.2">
      <c r="B327" s="1" t="s">
        <v>369</v>
      </c>
      <c r="C327" s="4" t="s">
        <v>156</v>
      </c>
    </row>
    <row r="328" spans="2:3" x14ac:dyDescent="0.2">
      <c r="B328" s="1" t="s">
        <v>370</v>
      </c>
      <c r="C328" s="4" t="s">
        <v>157</v>
      </c>
    </row>
    <row r="329" spans="2:3" x14ac:dyDescent="0.2">
      <c r="B329" s="1" t="s">
        <v>371</v>
      </c>
      <c r="C329" s="4" t="s">
        <v>158</v>
      </c>
    </row>
    <row r="330" spans="2:3" x14ac:dyDescent="0.2">
      <c r="B330" s="1" t="s">
        <v>372</v>
      </c>
      <c r="C330" s="4" t="s">
        <v>159</v>
      </c>
    </row>
    <row r="331" spans="2:3" x14ac:dyDescent="0.2">
      <c r="B331" s="1" t="s">
        <v>373</v>
      </c>
      <c r="C331" s="4" t="s">
        <v>160</v>
      </c>
    </row>
    <row r="332" spans="2:3" x14ac:dyDescent="0.2">
      <c r="B332" s="1" t="s">
        <v>374</v>
      </c>
      <c r="C332" s="4" t="s">
        <v>161</v>
      </c>
    </row>
    <row r="333" spans="2:3" x14ac:dyDescent="0.2">
      <c r="B333" s="1" t="s">
        <v>375</v>
      </c>
      <c r="C333" s="4" t="s">
        <v>162</v>
      </c>
    </row>
    <row r="334" spans="2:3" x14ac:dyDescent="0.2">
      <c r="B334" s="1" t="s">
        <v>376</v>
      </c>
      <c r="C334" s="4" t="s">
        <v>163</v>
      </c>
    </row>
    <row r="335" spans="2:3" x14ac:dyDescent="0.2">
      <c r="B335" s="1" t="s">
        <v>377</v>
      </c>
      <c r="C335" s="4" t="s">
        <v>164</v>
      </c>
    </row>
    <row r="336" spans="2:3" x14ac:dyDescent="0.2">
      <c r="B336" s="1" t="s">
        <v>378</v>
      </c>
      <c r="C336" s="4" t="s">
        <v>164</v>
      </c>
    </row>
    <row r="337" spans="2:3" x14ac:dyDescent="0.2">
      <c r="B337" s="1" t="s">
        <v>379</v>
      </c>
      <c r="C337" s="4" t="s">
        <v>165</v>
      </c>
    </row>
    <row r="338" spans="2:3" x14ac:dyDescent="0.2">
      <c r="B338" s="1" t="s">
        <v>380</v>
      </c>
      <c r="C338" s="4" t="s">
        <v>166</v>
      </c>
    </row>
    <row r="339" spans="2:3" x14ac:dyDescent="0.2">
      <c r="B339" s="1" t="s">
        <v>381</v>
      </c>
      <c r="C339" s="4" t="s">
        <v>166</v>
      </c>
    </row>
    <row r="340" spans="2:3" x14ac:dyDescent="0.2">
      <c r="B340" s="1" t="s">
        <v>382</v>
      </c>
      <c r="C340" s="4" t="s">
        <v>167</v>
      </c>
    </row>
    <row r="341" spans="2:3" x14ac:dyDescent="0.2">
      <c r="B341" s="1" t="s">
        <v>383</v>
      </c>
      <c r="C341" s="4" t="s">
        <v>168</v>
      </c>
    </row>
    <row r="342" spans="2:3" x14ac:dyDescent="0.2">
      <c r="B342" s="1" t="s">
        <v>384</v>
      </c>
      <c r="C342" s="4" t="s">
        <v>168</v>
      </c>
    </row>
    <row r="343" spans="2:3" x14ac:dyDescent="0.2">
      <c r="B343" s="1" t="s">
        <v>385</v>
      </c>
      <c r="C343" s="4" t="s">
        <v>169</v>
      </c>
    </row>
    <row r="344" spans="2:3" x14ac:dyDescent="0.2">
      <c r="B344" s="1" t="s">
        <v>566</v>
      </c>
      <c r="C344" s="4" t="s">
        <v>170</v>
      </c>
    </row>
    <row r="345" spans="2:3" x14ac:dyDescent="0.2">
      <c r="B345" s="1" t="s">
        <v>568</v>
      </c>
      <c r="C345" s="4" t="s">
        <v>170</v>
      </c>
    </row>
    <row r="346" spans="2:3" x14ac:dyDescent="0.2">
      <c r="B346" s="1" t="s">
        <v>567</v>
      </c>
      <c r="C346" s="4" t="s">
        <v>170</v>
      </c>
    </row>
    <row r="347" spans="2:3" x14ac:dyDescent="0.2">
      <c r="B347" s="1" t="s">
        <v>569</v>
      </c>
      <c r="C347" s="4" t="s">
        <v>170</v>
      </c>
    </row>
    <row r="348" spans="2:3" x14ac:dyDescent="0.2">
      <c r="B348" s="1" t="s">
        <v>386</v>
      </c>
      <c r="C348" s="4" t="s">
        <v>171</v>
      </c>
    </row>
    <row r="349" spans="2:3" x14ac:dyDescent="0.2">
      <c r="B349" s="1" t="s">
        <v>387</v>
      </c>
      <c r="C349" s="4" t="s">
        <v>172</v>
      </c>
    </row>
    <row r="350" spans="2:3" x14ac:dyDescent="0.2">
      <c r="B350" s="1" t="s">
        <v>388</v>
      </c>
      <c r="C350" s="4" t="s">
        <v>173</v>
      </c>
    </row>
    <row r="351" spans="2:3" x14ac:dyDescent="0.2">
      <c r="B351" s="1" t="s">
        <v>389</v>
      </c>
      <c r="C351" s="4" t="s">
        <v>174</v>
      </c>
    </row>
    <row r="352" spans="2:3" x14ac:dyDescent="0.2">
      <c r="B352" s="1" t="s">
        <v>390</v>
      </c>
      <c r="C352" s="4" t="s">
        <v>175</v>
      </c>
    </row>
    <row r="353" spans="2:3" x14ac:dyDescent="0.2">
      <c r="B353" s="1" t="s">
        <v>391</v>
      </c>
      <c r="C353" s="4" t="s">
        <v>175</v>
      </c>
    </row>
    <row r="354" spans="2:3" x14ac:dyDescent="0.2">
      <c r="B354" s="1" t="s">
        <v>392</v>
      </c>
      <c r="C354" s="4" t="s">
        <v>175</v>
      </c>
    </row>
    <row r="355" spans="2:3" x14ac:dyDescent="0.2">
      <c r="B355" s="1" t="s">
        <v>393</v>
      </c>
      <c r="C355" s="4" t="s">
        <v>176</v>
      </c>
    </row>
    <row r="356" spans="2:3" x14ac:dyDescent="0.2">
      <c r="B356" s="1" t="s">
        <v>394</v>
      </c>
      <c r="C356" s="4" t="s">
        <v>177</v>
      </c>
    </row>
    <row r="357" spans="2:3" x14ac:dyDescent="0.2">
      <c r="B357" s="1" t="s">
        <v>395</v>
      </c>
      <c r="C357" s="4" t="s">
        <v>177</v>
      </c>
    </row>
    <row r="358" spans="2:3" x14ac:dyDescent="0.2">
      <c r="B358" s="1" t="s">
        <v>396</v>
      </c>
      <c r="C358" s="4" t="s">
        <v>177</v>
      </c>
    </row>
    <row r="359" spans="2:3" x14ac:dyDescent="0.2">
      <c r="B359" s="1" t="s">
        <v>397</v>
      </c>
      <c r="C359" s="4" t="s">
        <v>178</v>
      </c>
    </row>
    <row r="360" spans="2:3" x14ac:dyDescent="0.2">
      <c r="B360" s="1" t="s">
        <v>398</v>
      </c>
      <c r="C360" s="4" t="s">
        <v>179</v>
      </c>
    </row>
    <row r="361" spans="2:3" x14ac:dyDescent="0.2">
      <c r="B361" s="1" t="s">
        <v>399</v>
      </c>
      <c r="C361" s="4" t="s">
        <v>179</v>
      </c>
    </row>
    <row r="362" spans="2:3" x14ac:dyDescent="0.2">
      <c r="B362" s="1" t="s">
        <v>400</v>
      </c>
      <c r="C362" s="4" t="s">
        <v>180</v>
      </c>
    </row>
    <row r="363" spans="2:3" x14ac:dyDescent="0.2">
      <c r="B363" s="1" t="s">
        <v>401</v>
      </c>
      <c r="C363" s="4" t="s">
        <v>180</v>
      </c>
    </row>
    <row r="364" spans="2:3" x14ac:dyDescent="0.2">
      <c r="B364" s="1" t="s">
        <v>402</v>
      </c>
      <c r="C364" s="4" t="s">
        <v>180</v>
      </c>
    </row>
    <row r="365" spans="2:3" x14ac:dyDescent="0.2">
      <c r="B365" s="1" t="s">
        <v>403</v>
      </c>
      <c r="C365" s="4" t="s">
        <v>181</v>
      </c>
    </row>
    <row r="366" spans="2:3" x14ac:dyDescent="0.2">
      <c r="B366" s="1" t="s">
        <v>404</v>
      </c>
      <c r="C366" s="4" t="s">
        <v>181</v>
      </c>
    </row>
    <row r="367" spans="2:3" x14ac:dyDescent="0.2">
      <c r="B367" s="1" t="s">
        <v>405</v>
      </c>
      <c r="C367" s="4" t="s">
        <v>181</v>
      </c>
    </row>
    <row r="368" spans="2:3" x14ac:dyDescent="0.2">
      <c r="B368" s="1" t="s">
        <v>406</v>
      </c>
      <c r="C368" s="4" t="s">
        <v>181</v>
      </c>
    </row>
    <row r="369" spans="2:3" x14ac:dyDescent="0.2">
      <c r="B369" s="1" t="s">
        <v>407</v>
      </c>
      <c r="C369" s="4" t="s">
        <v>182</v>
      </c>
    </row>
    <row r="370" spans="2:3" x14ac:dyDescent="0.2">
      <c r="B370" s="1" t="s">
        <v>408</v>
      </c>
      <c r="C370" s="4" t="s">
        <v>183</v>
      </c>
    </row>
    <row r="371" spans="2:3" x14ac:dyDescent="0.2">
      <c r="B371" s="1" t="s">
        <v>409</v>
      </c>
      <c r="C371"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2023-01-02T18:29:00Z</dcterms:modified>
</cp:coreProperties>
</file>