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47200" windowHeight="26460" tabRatio="500"/>
  </bookViews>
  <sheets>
    <sheet name="2x2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3" i="1"/>
  <c r="C42"/>
  <c r="C41"/>
  <c r="F3"/>
  <c r="D5"/>
  <c r="F5"/>
  <c r="I3"/>
  <c r="I8"/>
  <c r="E5"/>
  <c r="J3"/>
  <c r="J8"/>
  <c r="F4"/>
  <c r="I4"/>
  <c r="I9"/>
  <c r="J4"/>
  <c r="J9"/>
  <c r="C38"/>
  <c r="C40"/>
  <c r="C39"/>
  <c r="C34"/>
  <c r="C35"/>
  <c r="C36"/>
  <c r="C37"/>
  <c r="D33"/>
  <c r="D34"/>
  <c r="D17"/>
  <c r="D12"/>
  <c r="F12"/>
  <c r="D18"/>
  <c r="C32"/>
  <c r="C31"/>
  <c r="C29"/>
  <c r="C28"/>
  <c r="C27"/>
  <c r="C26"/>
  <c r="C25"/>
  <c r="C24"/>
  <c r="C23"/>
  <c r="C22"/>
  <c r="C21"/>
  <c r="F18"/>
  <c r="E12"/>
  <c r="E18"/>
  <c r="C12"/>
  <c r="C18"/>
  <c r="F17"/>
  <c r="E17"/>
  <c r="C11"/>
  <c r="C17"/>
  <c r="E10"/>
  <c r="E16"/>
  <c r="D10"/>
  <c r="D16"/>
  <c r="F13"/>
  <c r="E13"/>
  <c r="D13"/>
  <c r="F11"/>
  <c r="E11"/>
  <c r="D11"/>
  <c r="H9"/>
  <c r="H8"/>
  <c r="J7"/>
  <c r="I7"/>
  <c r="H4"/>
  <c r="H3"/>
  <c r="J2"/>
  <c r="I2"/>
</calcChain>
</file>

<file path=xl/sharedStrings.xml><?xml version="1.0" encoding="utf-8"?>
<sst xmlns="http://schemas.openxmlformats.org/spreadsheetml/2006/main" count="32" uniqueCount="32">
  <si>
    <t>Raw Contingency Table</t>
  </si>
  <si>
    <t>y1</t>
  </si>
  <si>
    <t>y2</t>
  </si>
  <si>
    <t>expecyted</t>
  </si>
  <si>
    <t>x1</t>
  </si>
  <si>
    <t>x2</t>
  </si>
  <si>
    <t>individual chi</t>
  </si>
  <si>
    <t>Joint &amp; Marginal Probability Distribution</t>
  </si>
  <si>
    <t>Conditional Probability Distribution</t>
  </si>
  <si>
    <t>Sensisitivity (True Positive Rate)</t>
  </si>
  <si>
    <t>specificity (True Negative Rate)</t>
  </si>
  <si>
    <t>False Positive Rate</t>
  </si>
  <si>
    <t>False Negative Rate</t>
  </si>
  <si>
    <t>PPV</t>
  </si>
  <si>
    <t>NPV</t>
  </si>
  <si>
    <t>note - this one will only work with smaller n's (excel can't handle the large factorials it seems)</t>
  </si>
  <si>
    <t>Fishers exact probability</t>
  </si>
  <si>
    <t>Fishers left tailed probability</t>
  </si>
  <si>
    <t>Fishers right tailed probability</t>
  </si>
  <si>
    <t>Fishers two tailed probability</t>
  </si>
  <si>
    <t>Difference Proportions</t>
  </si>
  <si>
    <t>Relative Risk</t>
  </si>
  <si>
    <t>Odds Ratio</t>
  </si>
  <si>
    <t>log odds (logit)</t>
  </si>
  <si>
    <t>SE of Logit</t>
  </si>
  <si>
    <t>95% Logit CI</t>
  </si>
  <si>
    <t>95% OR CI</t>
  </si>
  <si>
    <t>chi-value</t>
  </si>
  <si>
    <t>chi pvalue</t>
  </si>
  <si>
    <t>phi</t>
  </si>
  <si>
    <t>Tetrachoric correlation</t>
  </si>
  <si>
    <t>Yule's Q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</si>
</sst>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42"/>
  <sheetViews>
    <sheetView tabSelected="1" workbookViewId="0">
      <selection activeCell="E42" sqref="E42"/>
    </sheetView>
  </sheetViews>
  <sheetFormatPr baseColWidth="10" defaultColWidth="7.6640625" defaultRowHeight="14"/>
  <cols>
    <col min="1" max="1" width="23" customWidth="1"/>
    <col min="2" max="2" width="30.33203125" customWidth="1"/>
    <col min="3" max="3" width="24.33203125" customWidth="1"/>
    <col min="4" max="4" width="21.33203125" customWidth="1"/>
    <col min="8" max="8" width="17.6640625" customWidth="1"/>
  </cols>
  <sheetData>
    <row r="1" spans="3:10">
      <c r="C1" s="1" t="s">
        <v>0</v>
      </c>
      <c r="D1" s="1"/>
      <c r="E1" s="1"/>
    </row>
    <row r="2" spans="3:10">
      <c r="C2" s="2"/>
      <c r="D2" s="2" t="s">
        <v>1</v>
      </c>
      <c r="E2" s="2" t="s">
        <v>2</v>
      </c>
      <c r="H2" t="s">
        <v>3</v>
      </c>
      <c r="I2" t="str">
        <f>D2</f>
        <v>y1</v>
      </c>
      <c r="J2" t="str">
        <f>E2</f>
        <v>y2</v>
      </c>
    </row>
    <row r="3" spans="3:10">
      <c r="C3" s="2" t="s">
        <v>4</v>
      </c>
      <c r="D3" s="2">
        <v>8</v>
      </c>
      <c r="E3" s="2">
        <v>4</v>
      </c>
      <c r="F3">
        <f>D3+E3</f>
        <v>12</v>
      </c>
      <c r="H3" t="str">
        <f>C3</f>
        <v>x1</v>
      </c>
      <c r="I3">
        <f>(F3*D5)/F5</f>
        <v>7.8</v>
      </c>
      <c r="J3">
        <f>(E5*F3)/F5</f>
        <v>4.2</v>
      </c>
    </row>
    <row r="4" spans="3:10">
      <c r="C4" s="2" t="s">
        <v>5</v>
      </c>
      <c r="D4" s="2">
        <v>5</v>
      </c>
      <c r="E4" s="2">
        <v>3</v>
      </c>
      <c r="F4">
        <f>D4+E4</f>
        <v>8</v>
      </c>
      <c r="H4" t="str">
        <f>C4</f>
        <v>x2</v>
      </c>
      <c r="I4">
        <f>(D5*F4)/F5</f>
        <v>5.2</v>
      </c>
      <c r="J4">
        <f>(F4*E5)/F5</f>
        <v>2.8</v>
      </c>
    </row>
    <row r="5" spans="3:10">
      <c r="D5">
        <f>D3+D4</f>
        <v>13</v>
      </c>
      <c r="E5">
        <f>E3+E4</f>
        <v>7</v>
      </c>
      <c r="F5">
        <f>SUM(D3:E4)</f>
        <v>20</v>
      </c>
    </row>
    <row r="7" spans="3:10">
      <c r="H7" t="s">
        <v>6</v>
      </c>
      <c r="I7" t="str">
        <f>D2</f>
        <v>y1</v>
      </c>
      <c r="J7" t="str">
        <f>E2</f>
        <v>y2</v>
      </c>
    </row>
    <row r="8" spans="3:10">
      <c r="H8" t="str">
        <f>C3</f>
        <v>x1</v>
      </c>
      <c r="I8">
        <f>(D3-I3)^2/I3</f>
        <v>5.1282051282051377E-3</v>
      </c>
      <c r="J8">
        <f>(E3-J3)^2/J3</f>
        <v>9.5238095238095403E-3</v>
      </c>
    </row>
    <row r="9" spans="3:10">
      <c r="C9" s="1" t="s">
        <v>7</v>
      </c>
      <c r="D9" s="1"/>
      <c r="E9" s="1"/>
      <c r="H9" t="str">
        <f>C4</f>
        <v>x2</v>
      </c>
      <c r="I9">
        <f>(D4-I4)^2/I4</f>
        <v>7.6923076923077057E-3</v>
      </c>
      <c r="J9">
        <f>(E4-J4)^2/J4</f>
        <v>1.4285714285714311E-2</v>
      </c>
    </row>
    <row r="10" spans="3:10">
      <c r="D10" t="str">
        <f>D2</f>
        <v>y1</v>
      </c>
      <c r="E10" t="str">
        <f>E2</f>
        <v>y2</v>
      </c>
    </row>
    <row r="11" spans="3:10">
      <c r="C11" t="str">
        <f>C3</f>
        <v>x1</v>
      </c>
      <c r="D11">
        <f t="shared" ref="D11:F13" si="0">D3/$F$5</f>
        <v>0.4</v>
      </c>
      <c r="E11">
        <f t="shared" si="0"/>
        <v>0.2</v>
      </c>
      <c r="F11">
        <f t="shared" si="0"/>
        <v>0.6</v>
      </c>
    </row>
    <row r="12" spans="3:10">
      <c r="C12" t="str">
        <f>C4</f>
        <v>x2</v>
      </c>
      <c r="D12">
        <f>D4/$F$5</f>
        <v>0.25</v>
      </c>
      <c r="E12">
        <f t="shared" si="0"/>
        <v>0.15</v>
      </c>
      <c r="F12">
        <f t="shared" si="0"/>
        <v>0.4</v>
      </c>
    </row>
    <row r="13" spans="3:10">
      <c r="D13">
        <f t="shared" si="0"/>
        <v>0.65</v>
      </c>
      <c r="E13">
        <f t="shared" si="0"/>
        <v>0.35</v>
      </c>
      <c r="F13">
        <f t="shared" si="0"/>
        <v>1</v>
      </c>
    </row>
    <row r="15" spans="3:10">
      <c r="C15" s="1" t="s">
        <v>8</v>
      </c>
      <c r="D15" s="1"/>
      <c r="E15" s="1"/>
    </row>
    <row r="16" spans="3:10">
      <c r="D16" t="str">
        <f>D10</f>
        <v>y1</v>
      </c>
      <c r="E16" t="str">
        <f>E10</f>
        <v>y2</v>
      </c>
    </row>
    <row r="17" spans="1:6">
      <c r="C17" t="str">
        <f>C11</f>
        <v>x1</v>
      </c>
      <c r="D17">
        <f>D3/F3</f>
        <v>0.66666666666666663</v>
      </c>
      <c r="E17">
        <f>E3/F3</f>
        <v>0.33333333333333331</v>
      </c>
      <c r="F17">
        <f>F3/F3</f>
        <v>1</v>
      </c>
    </row>
    <row r="18" spans="1:6">
      <c r="C18" t="str">
        <f>C12</f>
        <v>x2</v>
      </c>
      <c r="D18">
        <f>D12/F12</f>
        <v>0.625</v>
      </c>
      <c r="E18">
        <f>E12/F12</f>
        <v>0.37499999999999994</v>
      </c>
      <c r="F18">
        <f>F12/F12</f>
        <v>1</v>
      </c>
    </row>
    <row r="21" spans="1:6">
      <c r="B21" t="s">
        <v>9</v>
      </c>
      <c r="C21">
        <f>D3/D5</f>
        <v>0.61538461538461542</v>
      </c>
    </row>
    <row r="22" spans="1:6">
      <c r="B22" t="s">
        <v>10</v>
      </c>
      <c r="C22">
        <f>E4/E5</f>
        <v>0.42857142857142855</v>
      </c>
    </row>
    <row r="23" spans="1:6">
      <c r="B23" t="s">
        <v>11</v>
      </c>
      <c r="C23">
        <f>D4/D5</f>
        <v>0.38461538461538464</v>
      </c>
    </row>
    <row r="24" spans="1:6">
      <c r="B24" t="s">
        <v>12</v>
      </c>
      <c r="C24">
        <f>E3/E5</f>
        <v>0.5714285714285714</v>
      </c>
    </row>
    <row r="25" spans="1:6">
      <c r="B25" t="s">
        <v>13</v>
      </c>
      <c r="C25">
        <f>D3/F3</f>
        <v>0.66666666666666663</v>
      </c>
    </row>
    <row r="26" spans="1:6">
      <c r="B26" t="s">
        <v>14</v>
      </c>
      <c r="C26">
        <f>E4/F4</f>
        <v>0.375</v>
      </c>
    </row>
    <row r="27" spans="1:6" ht="56">
      <c r="A27" s="3" t="s">
        <v>15</v>
      </c>
      <c r="B27" t="s">
        <v>16</v>
      </c>
      <c r="C27" t="e">
        <f ca="1">_2__xlfn.HYPGEO(D3,D5,F3,F5,FALSE)</f>
        <v>#NAME?</v>
      </c>
    </row>
    <row r="28" spans="1:6">
      <c r="B28" t="s">
        <v>17</v>
      </c>
      <c r="C28" t="e">
        <f ca="1">_2__xlfn.HYPGEO(D3,D5,F3,F5,TRUE)</f>
        <v>#NAME?</v>
      </c>
    </row>
    <row r="29" spans="1:6">
      <c r="B29" t="s">
        <v>18</v>
      </c>
      <c r="C29" t="e">
        <f ca="1">_2__xlfn.HYPGEO(E3,E5,F3,F5,TRUE)</f>
        <v>#NAME?</v>
      </c>
    </row>
    <row r="30" spans="1:6">
      <c r="B30" t="s">
        <v>19</v>
      </c>
    </row>
    <row r="31" spans="1:6">
      <c r="B31" t="s">
        <v>20</v>
      </c>
      <c r="C31">
        <f>D17-D18</f>
        <v>4.166666666666663E-2</v>
      </c>
    </row>
    <row r="32" spans="1:6">
      <c r="B32" t="s">
        <v>21</v>
      </c>
      <c r="C32">
        <f>D17/D18</f>
        <v>1.0666666666666667</v>
      </c>
    </row>
    <row r="33" spans="2:4">
      <c r="B33" t="s">
        <v>22</v>
      </c>
      <c r="C33">
        <f>(D3/E3)/(D4/E4)</f>
        <v>1.2</v>
      </c>
      <c r="D33">
        <f>C34+(C35*1.96)</f>
        <v>2.0503294083120718</v>
      </c>
    </row>
    <row r="34" spans="2:4">
      <c r="B34" t="s">
        <v>23</v>
      </c>
      <c r="C34">
        <f>LN(C33)</f>
        <v>0.18232155679395459</v>
      </c>
      <c r="D34">
        <f>EXP(D33)</f>
        <v>7.7704603389916587</v>
      </c>
    </row>
    <row r="35" spans="2:4">
      <c r="B35" t="s">
        <v>24</v>
      </c>
      <c r="C35">
        <f>SQRT((1/D3)+(1/E3)+(1/D4)+(1/E4))</f>
        <v>0.95306523036638646</v>
      </c>
    </row>
    <row r="36" spans="2:4">
      <c r="B36" t="s">
        <v>25</v>
      </c>
      <c r="C36">
        <f>C34-(1.96*C35)</f>
        <v>-1.6856862947241626</v>
      </c>
    </row>
    <row r="37" spans="2:4">
      <c r="B37" t="s">
        <v>26</v>
      </c>
      <c r="C37">
        <f>EXP(C36)</f>
        <v>0.1853172060829105</v>
      </c>
    </row>
    <row r="38" spans="2:4">
      <c r="B38" t="s">
        <v>27</v>
      </c>
      <c r="C38">
        <f>SUM(I8:J9)</f>
        <v>3.6630036630036694E-2</v>
      </c>
    </row>
    <row r="39" spans="2:4">
      <c r="B39" t="s">
        <v>28</v>
      </c>
      <c r="C39" t="e">
        <f ca="1">_1__xlfn.CHISQ.D(C38,1)</f>
        <v>#NAME?</v>
      </c>
    </row>
    <row r="40" spans="2:4">
      <c r="B40" t="s">
        <v>29</v>
      </c>
      <c r="C40">
        <f>SQRT(C38/F5)</f>
        <v>4.2796049251091331E-2</v>
      </c>
    </row>
    <row r="41" spans="2:4">
      <c r="B41" t="s">
        <v>30</v>
      </c>
      <c r="C41">
        <f>(((D3*E4)/(E3*D4))^(PI()/4) -1)/(((D3*E4)/(E3*D4))^(PI()/4) +1)</f>
        <v>7.1475417142274622E-2</v>
      </c>
    </row>
    <row r="42" spans="2:4">
      <c r="B42" t="s">
        <v>31</v>
      </c>
      <c r="C42">
        <f>(C33-1)/(C33+1)</f>
        <v>9.0909090909090884E-2</v>
      </c>
    </row>
  </sheetData>
  <sheetCalcPr fullCalcOnLoad="1"/>
  <mergeCells count="3">
    <mergeCell ref="C1:E1"/>
    <mergeCell ref="C9:E9"/>
    <mergeCell ref="C15:E15"/>
  </mergeCells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2x2</vt:lpstr>
    </vt:vector>
  </TitlesOfParts>
  <Company>Dog House Media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Aufderheide</dc:creator>
  <cp:lastModifiedBy>Michelle Aufderheide</cp:lastModifiedBy>
  <dcterms:created xsi:type="dcterms:W3CDTF">2020-01-03T16:22:35Z</dcterms:created>
  <dcterms:modified xsi:type="dcterms:W3CDTF">2020-01-03T16:23:34Z</dcterms:modified>
</cp:coreProperties>
</file>