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0DCD67C-18DC-48DF-9DB8-23B265E22780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工作表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3" l="1"/>
  <c r="C24" i="3"/>
  <c r="C25" i="3" s="1"/>
  <c r="C26" i="3" s="1"/>
  <c r="C27" i="3" s="1"/>
  <c r="D19" i="3"/>
  <c r="D17" i="3"/>
  <c r="B3" i="3"/>
  <c r="B9" i="3" s="1"/>
  <c r="I37" i="1" l="1"/>
  <c r="E34" i="1"/>
  <c r="F34" i="1" s="1"/>
  <c r="D37" i="1" s="1"/>
  <c r="E33" i="1"/>
  <c r="F33" i="1" s="1"/>
  <c r="E32" i="1"/>
  <c r="F32" i="1" s="1"/>
  <c r="E31" i="1"/>
  <c r="F31" i="1" s="1"/>
  <c r="E30" i="1"/>
  <c r="F30" i="1" s="1"/>
  <c r="G16" i="1" l="1"/>
  <c r="F17" i="1"/>
  <c r="E6" i="1" l="1"/>
  <c r="E7" i="1"/>
  <c r="E8" i="1"/>
  <c r="E9" i="1"/>
  <c r="E10" i="1"/>
  <c r="E11" i="1"/>
  <c r="E12" i="1"/>
  <c r="E13" i="1"/>
  <c r="E14" i="1"/>
  <c r="E15" i="1"/>
  <c r="E16" i="1"/>
  <c r="E5" i="1"/>
  <c r="C17" i="1"/>
  <c r="E38" i="2"/>
  <c r="F38" i="2" s="1"/>
  <c r="E37" i="2"/>
  <c r="F37" i="2" s="1"/>
  <c r="E36" i="2"/>
  <c r="F36" i="2" s="1"/>
  <c r="E35" i="2"/>
  <c r="F35" i="2" s="1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H32" i="2" s="1"/>
  <c r="E33" i="2"/>
  <c r="F33" i="2" s="1"/>
  <c r="H33" i="2" s="1"/>
  <c r="E34" i="2"/>
  <c r="F34" i="2" s="1"/>
  <c r="H34" i="2" s="1"/>
  <c r="H26" i="2" l="1"/>
  <c r="H18" i="2"/>
  <c r="H10" i="2"/>
  <c r="H25" i="2"/>
  <c r="H17" i="2"/>
  <c r="H9" i="2"/>
  <c r="H24" i="2"/>
  <c r="H16" i="2"/>
  <c r="H8" i="2"/>
  <c r="H31" i="2"/>
  <c r="H23" i="2"/>
  <c r="H15" i="2"/>
  <c r="H7" i="2"/>
  <c r="H30" i="2"/>
  <c r="H22" i="2"/>
  <c r="H14" i="2"/>
  <c r="H6" i="2"/>
  <c r="H29" i="2"/>
  <c r="H21" i="2"/>
  <c r="H13" i="2"/>
  <c r="H5" i="2"/>
  <c r="H28" i="2"/>
  <c r="H20" i="2"/>
  <c r="H12" i="2"/>
  <c r="H4" i="2"/>
  <c r="H27" i="2"/>
  <c r="H19" i="2"/>
  <c r="H11" i="2"/>
  <c r="H3" i="2"/>
  <c r="E17" i="1"/>
  <c r="E20" i="1" s="1"/>
  <c r="H35" i="2"/>
  <c r="H36" i="2"/>
  <c r="H37" i="2"/>
  <c r="H38" i="2"/>
  <c r="H2" i="2"/>
</calcChain>
</file>

<file path=xl/sharedStrings.xml><?xml version="1.0" encoding="utf-8"?>
<sst xmlns="http://schemas.openxmlformats.org/spreadsheetml/2006/main" count="136" uniqueCount="127">
  <si>
    <t>area</t>
  </si>
  <si>
    <t>1kwh</t>
  </si>
  <si>
    <t>3.6MJ</t>
  </si>
  <si>
    <t>kwh/m2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</si>
  <si>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</si>
  <si>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</si>
  <si>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</si>
  <si>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</si>
  <si>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</si>
  <si>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</si>
  <si>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</si>
  <si>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</si>
  <si>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</si>
  <si>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</si>
  <si>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</si>
  <si>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</si>
  <si>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P0_0</t>
  </si>
  <si>
    <t>P10_0</t>
  </si>
  <si>
    <t>P20_0</t>
  </si>
  <si>
    <t>P30_0</t>
  </si>
  <si>
    <t>P40_0</t>
  </si>
  <si>
    <t>P50_0</t>
  </si>
  <si>
    <t>P60_0</t>
  </si>
  <si>
    <t>P70_0</t>
  </si>
  <si>
    <t>P80_0</t>
  </si>
  <si>
    <t>P90_0</t>
  </si>
  <si>
    <t>P100_0</t>
  </si>
  <si>
    <t>P110_0</t>
  </si>
  <si>
    <t>P120_0</t>
  </si>
  <si>
    <t>P130_0</t>
  </si>
  <si>
    <t>P140_0</t>
  </si>
  <si>
    <t>P150_0</t>
  </si>
  <si>
    <t>P160_0</t>
  </si>
  <si>
    <t>P170_0</t>
  </si>
  <si>
    <t>P180_0</t>
  </si>
  <si>
    <t>P190_0</t>
  </si>
  <si>
    <t>P200_0</t>
  </si>
  <si>
    <t>P210_0</t>
  </si>
  <si>
    <t>P220_0</t>
  </si>
  <si>
    <t>P230_0</t>
  </si>
  <si>
    <t>P240_0</t>
  </si>
  <si>
    <t>P250_0</t>
  </si>
  <si>
    <t>P260_0</t>
  </si>
  <si>
    <t>P270_0</t>
  </si>
  <si>
    <t>P280_0</t>
  </si>
  <si>
    <t>P290_0</t>
  </si>
  <si>
    <t>P300_0</t>
  </si>
  <si>
    <t>P310_0</t>
  </si>
  <si>
    <t>P320_0</t>
  </si>
  <si>
    <t>P330_0</t>
  </si>
  <si>
    <t>P340_0</t>
  </si>
  <si>
    <t>P350_0</t>
  </si>
  <si>
    <t>per area - w/m2</t>
  </si>
  <si>
    <t>per area - kw/m2</t>
  </si>
  <si>
    <t>annual averaged daliy - kwh/m2</t>
  </si>
  <si>
    <t>Month</t>
  </si>
  <si>
    <t>Daily Mean Horizontal Solar Irradiation (kWh/m2/day)</t>
  </si>
  <si>
    <t>Cumulative</t>
  </si>
  <si>
    <t>conversion rate</t>
  </si>
  <si>
    <t>Num of Day</t>
  </si>
  <si>
    <t>Horizontal Plane</t>
  </si>
  <si>
    <t>Vertical - N</t>
  </si>
  <si>
    <t>Vertical - E</t>
  </si>
  <si>
    <t>Vertical - S</t>
  </si>
  <si>
    <t>Vertical - W</t>
  </si>
  <si>
    <t>irrad - w/m2</t>
  </si>
  <si>
    <t>PV solar energy</t>
  </si>
  <si>
    <t>kwh/m2/yr</t>
  </si>
  <si>
    <t>cityu weather</t>
  </si>
  <si>
    <t>Simple Rectangular Building</t>
  </si>
  <si>
    <t>Top Surface</t>
  </si>
  <si>
    <t>N</t>
  </si>
  <si>
    <t>S</t>
  </si>
  <si>
    <t>E</t>
  </si>
  <si>
    <t>W</t>
  </si>
  <si>
    <t>Diffuse Irrad</t>
  </si>
  <si>
    <t>Direct Irrad</t>
  </si>
  <si>
    <t>Global</t>
  </si>
  <si>
    <t>wh/m2</t>
  </si>
  <si>
    <t>Vertical Façade Average</t>
  </si>
  <si>
    <t>Area Weighting</t>
  </si>
  <si>
    <t>BEAM EU1a</t>
  </si>
  <si>
    <t xml:space="preserve">Baseline </t>
  </si>
  <si>
    <t>80% of Baseline</t>
  </si>
  <si>
    <t>Time Period</t>
  </si>
  <si>
    <t>April 1 to Oct 31</t>
  </si>
  <si>
    <t>Conversion (W/m2)</t>
  </si>
  <si>
    <t>PV System Capacity (kw)</t>
  </si>
  <si>
    <t>PV electricity generation (kwh)</t>
  </si>
  <si>
    <t>STC - standard test condition</t>
  </si>
  <si>
    <t>1000 W/m2 irradiation</t>
  </si>
  <si>
    <t>Cell Termperature 25 degC</t>
  </si>
  <si>
    <t>Sys Efficiency</t>
  </si>
  <si>
    <t>Cells</t>
  </si>
  <si>
    <t>6*10</t>
  </si>
  <si>
    <t>cell area (m2)</t>
  </si>
  <si>
    <t>0  - 25 yrs</t>
  </si>
  <si>
    <t xml:space="preserve"> 88.4% or above of initial power</t>
  </si>
  <si>
    <t>HK annual radiation (kwh/m2)</t>
  </si>
  <si>
    <t>Annual peak hour</t>
  </si>
  <si>
    <t>Dim (m2)</t>
  </si>
  <si>
    <t>Electricity Per Unit PV (kw)</t>
  </si>
  <si>
    <t>Electricity Per area PV (kw/m2)</t>
  </si>
  <si>
    <t>Solar Radiation to Electricity Ratio</t>
  </si>
  <si>
    <t>PV product:</t>
  </si>
  <si>
    <t>Knowledge:</t>
  </si>
  <si>
    <t>All Day Radiation (Wh/m2)</t>
  </si>
  <si>
    <t>Peak Hours -峰值日照小时数</t>
  </si>
  <si>
    <t>由於香港位於北緯22度，所以面板必須面向南， 傾斜17-18度為最佳</t>
  </si>
  <si>
    <t>rated power - 额定功率 (W)</t>
  </si>
  <si>
    <t>AM-空氣質量 1.5</t>
  </si>
  <si>
    <t>什麽是KWP？</t>
  </si>
  <si>
    <t>Watt-peak或Wp是太陽能板的直流額定額定值</t>
  </si>
  <si>
    <t>在標準測試條件下（通常稱為STC）的額定峰值直流輸出功率。 STC（Standard Testing Condition）指的是1000 W/m2的輻照度，光伏電池篇溫度為25℃，空氣質量為1.5。太陽輻照度為1000 W/m2，大約在中午時分發生，因此大部分時間，輻照度將低於1000 W/m2，也就是太陽能板的淨輸出功率， 除了在中午時分之外， 大部分時間都將在STC額定功率值之下。</t>
  </si>
  <si>
    <t>在熱天，太陽能板溫度也可能上升到65攝氏度，因此太陽能電池板的輸出功率也會比STC的額定值低。</t>
  </si>
  <si>
    <t>因此太陽能板的STC額定功率值， 或者說在太陽能板標記銘牌的額定功率值是理想狀態的功率值。 而在實際操作中，實際的功率會比額定功率低。大多數已建立的系統集成商在計算光伏系統的估計能量產量時，都應該考慮這些減量。</t>
  </si>
  <si>
    <t>1 kWp = 1000 Wp。如果一個太陽能電池板的額定功率是350瓦，那麼一個100片太陽能板的系統= 100×350 = 35000瓦= 35千瓦。</t>
  </si>
  <si>
    <t>Mono-crystalline</t>
  </si>
  <si>
    <t>Poly-crystaline</t>
  </si>
  <si>
    <t>Amorphous silicon (Thin-film)</t>
  </si>
  <si>
    <t>24 - 40 hkd per watt</t>
  </si>
  <si>
    <t>6% - 9%</t>
  </si>
  <si>
    <t>16 - 24 hkd per watt</t>
  </si>
  <si>
    <t>10% - 24%</t>
  </si>
  <si>
    <t>20% - 25%</t>
  </si>
  <si>
    <t>Efficiency - Solar Radiation to Electricity Ratio</t>
  </si>
  <si>
    <t>Equipment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</si>
</sst>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70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2" fontId="2" fillId="0" borderId="0" xfId="0" applyNumberFormat="1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65" fontId="0" fillId="0" borderId="0" xfId="1" applyNumberFormat="1" applyFont="1" applyBorder="1"/>
    <xf numFmtId="164" fontId="0" fillId="0" borderId="0" xfId="0" applyNumberFormat="1" applyBorder="1"/>
    <xf numFmtId="0" fontId="0" fillId="3" borderId="0" xfId="0" applyFill="1"/>
    <xf numFmtId="2" fontId="0" fillId="3" borderId="0" xfId="0" applyNumberFormat="1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0</xdr:row>
      <xdr:rowOff>0</xdr:rowOff>
    </xdr:from>
    <xdr:to>
      <xdr:col>19</xdr:col>
      <xdr:colOff>138522</xdr:colOff>
      <xdr:row>23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0"/>
          <a:ext cx="7910922" cy="475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opLeftCell="B4" workbookViewId="0">
      <selection activeCell="E20" sqref="E20"/>
    </sheetView>
  </sheetViews>
  <sheetFormatPr defaultRowHeight="15.75" x14ac:dyDescent="0.25"/>
  <cols>
    <col min="3" max="3" width="13.375" customWidth="1"/>
    <col min="4" max="4" width="16.375" customWidth="1"/>
    <col min="5" max="5" width="10" bestFit="1" customWidth="1"/>
  </cols>
  <sheetData>
    <row r="1" spans="2:7" x14ac:dyDescent="0.25">
      <c r="B1" t="s">
        <v>1</v>
      </c>
      <c r="C1" t="s">
        <v>2</v>
      </c>
    </row>
    <row r="3" spans="2:7" x14ac:dyDescent="0.25">
      <c r="D3" t="s">
        <v>3</v>
      </c>
    </row>
    <row r="4" spans="2:7" x14ac:dyDescent="0.25">
      <c r="B4" t="s">
        <v>55</v>
      </c>
      <c r="C4" t="s">
        <v>59</v>
      </c>
      <c r="D4" t="s">
        <v>56</v>
      </c>
      <c r="E4" t="s">
        <v>57</v>
      </c>
      <c r="F4" s="8" t="s">
        <v>68</v>
      </c>
    </row>
    <row r="5" spans="2:7" x14ac:dyDescent="0.25">
      <c r="B5" t="s">
        <v>4</v>
      </c>
      <c r="C5">
        <v>31</v>
      </c>
      <c r="D5">
        <v>2.82</v>
      </c>
      <c r="E5">
        <f>D5*C5</f>
        <v>87.42</v>
      </c>
      <c r="F5" s="9">
        <v>78.700999999999993</v>
      </c>
    </row>
    <row r="6" spans="2:7" x14ac:dyDescent="0.25">
      <c r="B6" t="s">
        <v>5</v>
      </c>
      <c r="C6">
        <v>28</v>
      </c>
      <c r="D6">
        <v>2.75</v>
      </c>
      <c r="E6">
        <f t="shared" ref="E6:E16" si="0">D6*C6</f>
        <v>77</v>
      </c>
      <c r="F6" s="9">
        <v>75.370999999999995</v>
      </c>
    </row>
    <row r="7" spans="2:7" x14ac:dyDescent="0.25">
      <c r="B7" t="s">
        <v>6</v>
      </c>
      <c r="C7">
        <v>31</v>
      </c>
      <c r="D7">
        <v>2.82</v>
      </c>
      <c r="E7">
        <f t="shared" si="0"/>
        <v>87.42</v>
      </c>
      <c r="F7" s="9">
        <v>90.113</v>
      </c>
    </row>
    <row r="8" spans="2:7" x14ac:dyDescent="0.25">
      <c r="B8" t="s">
        <v>7</v>
      </c>
      <c r="C8">
        <v>30</v>
      </c>
      <c r="D8">
        <v>3.29</v>
      </c>
      <c r="E8">
        <f t="shared" si="0"/>
        <v>98.7</v>
      </c>
      <c r="F8" s="9">
        <v>101.104</v>
      </c>
    </row>
    <row r="9" spans="2:7" x14ac:dyDescent="0.25">
      <c r="B9" t="s">
        <v>8</v>
      </c>
      <c r="C9">
        <v>31</v>
      </c>
      <c r="D9">
        <v>3.91</v>
      </c>
      <c r="E9">
        <f t="shared" si="0"/>
        <v>121.21000000000001</v>
      </c>
      <c r="F9" s="9">
        <v>113.78</v>
      </c>
    </row>
    <row r="10" spans="2:7" x14ac:dyDescent="0.25">
      <c r="B10" t="s">
        <v>9</v>
      </c>
      <c r="C10">
        <v>30</v>
      </c>
      <c r="D10">
        <v>3.97</v>
      </c>
      <c r="E10">
        <f t="shared" si="0"/>
        <v>119.10000000000001</v>
      </c>
      <c r="F10" s="9">
        <v>115.678</v>
      </c>
    </row>
    <row r="11" spans="2:7" x14ac:dyDescent="0.25">
      <c r="B11" t="s">
        <v>10</v>
      </c>
      <c r="C11">
        <v>31</v>
      </c>
      <c r="D11">
        <v>4.5999999999999996</v>
      </c>
      <c r="E11">
        <f t="shared" si="0"/>
        <v>142.6</v>
      </c>
      <c r="F11" s="9">
        <v>152.69999999999999</v>
      </c>
    </row>
    <row r="12" spans="2:7" x14ac:dyDescent="0.25">
      <c r="B12" t="s">
        <v>11</v>
      </c>
      <c r="C12">
        <v>31</v>
      </c>
      <c r="D12">
        <v>4.2300000000000004</v>
      </c>
      <c r="E12">
        <f t="shared" si="0"/>
        <v>131.13000000000002</v>
      </c>
      <c r="F12" s="9">
        <v>134.262</v>
      </c>
    </row>
    <row r="13" spans="2:7" x14ac:dyDescent="0.25">
      <c r="B13" t="s">
        <v>12</v>
      </c>
      <c r="C13">
        <v>30</v>
      </c>
      <c r="D13">
        <v>4.01</v>
      </c>
      <c r="E13">
        <f t="shared" si="0"/>
        <v>120.3</v>
      </c>
      <c r="F13" s="9">
        <v>119.98699999999999</v>
      </c>
    </row>
    <row r="14" spans="2:7" x14ac:dyDescent="0.25">
      <c r="B14" t="s">
        <v>13</v>
      </c>
      <c r="C14">
        <v>31</v>
      </c>
      <c r="D14">
        <v>3.95</v>
      </c>
      <c r="E14">
        <f t="shared" si="0"/>
        <v>122.45</v>
      </c>
      <c r="F14" s="9">
        <v>125.499</v>
      </c>
    </row>
    <row r="15" spans="2:7" x14ac:dyDescent="0.25">
      <c r="B15" t="s">
        <v>14</v>
      </c>
      <c r="C15">
        <v>30</v>
      </c>
      <c r="D15">
        <v>3.44</v>
      </c>
      <c r="E15">
        <f t="shared" si="0"/>
        <v>103.2</v>
      </c>
      <c r="F15" s="9">
        <v>103.82</v>
      </c>
    </row>
    <row r="16" spans="2:7" ht="16.5" thickBot="1" x14ac:dyDescent="0.3">
      <c r="B16" t="s">
        <v>15</v>
      </c>
      <c r="C16">
        <v>31</v>
      </c>
      <c r="D16">
        <v>2.98</v>
      </c>
      <c r="E16">
        <f t="shared" si="0"/>
        <v>92.38</v>
      </c>
      <c r="F16" s="9">
        <v>94.766000000000005</v>
      </c>
      <c r="G16" s="1">
        <f>SUM(F8:F14)</f>
        <v>863.01</v>
      </c>
    </row>
    <row r="17" spans="2:9" ht="16.5" thickBot="1" x14ac:dyDescent="0.3">
      <c r="C17" s="2">
        <f>SUM(C5:C16)</f>
        <v>365</v>
      </c>
      <c r="E17" s="2">
        <f>SUM(E5:E16)</f>
        <v>1302.9099999999999</v>
      </c>
      <c r="F17" s="10">
        <f>SUM(F5:F16)</f>
        <v>1305.7809999999997</v>
      </c>
    </row>
    <row r="18" spans="2:9" x14ac:dyDescent="0.25">
      <c r="B18" s="5"/>
      <c r="C18" s="5"/>
      <c r="D18" s="5"/>
      <c r="E18" s="4"/>
    </row>
    <row r="19" spans="2:9" x14ac:dyDescent="0.25">
      <c r="B19" s="3"/>
      <c r="C19" s="3"/>
      <c r="D19" t="s">
        <v>58</v>
      </c>
      <c r="E19" s="6">
        <v>9.2999999999999999E-2</v>
      </c>
    </row>
    <row r="20" spans="2:9" x14ac:dyDescent="0.25">
      <c r="B20" s="3"/>
      <c r="C20" s="3"/>
      <c r="D20" s="3" t="s">
        <v>66</v>
      </c>
      <c r="E20" s="7">
        <f>E17*E19</f>
        <v>121.17062999999999</v>
      </c>
      <c r="F20" t="s">
        <v>67</v>
      </c>
    </row>
    <row r="26" spans="2:9" x14ac:dyDescent="0.25">
      <c r="B26" s="11" t="s">
        <v>69</v>
      </c>
      <c r="C26" s="11"/>
      <c r="D26" s="12"/>
      <c r="E26" s="11"/>
      <c r="F26" s="11"/>
      <c r="G26" s="11"/>
      <c r="H26" s="11"/>
      <c r="I26" s="11"/>
    </row>
    <row r="27" spans="2:9" x14ac:dyDescent="0.25">
      <c r="B27" t="s">
        <v>84</v>
      </c>
      <c r="C27" t="s">
        <v>85</v>
      </c>
    </row>
    <row r="28" spans="2:9" x14ac:dyDescent="0.25">
      <c r="B28" s="11"/>
      <c r="C28" s="11" t="s">
        <v>75</v>
      </c>
      <c r="D28" s="11" t="s">
        <v>76</v>
      </c>
      <c r="E28" s="11" t="s">
        <v>77</v>
      </c>
      <c r="F28" s="11"/>
      <c r="G28" s="11"/>
      <c r="H28" s="11"/>
      <c r="I28" s="11"/>
    </row>
    <row r="29" spans="2:9" x14ac:dyDescent="0.25">
      <c r="B29" s="11"/>
      <c r="C29" s="11" t="s">
        <v>78</v>
      </c>
      <c r="D29" s="11" t="s">
        <v>78</v>
      </c>
      <c r="E29" s="11" t="s">
        <v>78</v>
      </c>
      <c r="F29" s="11" t="s">
        <v>3</v>
      </c>
      <c r="G29" s="11"/>
      <c r="H29" s="11"/>
      <c r="I29" s="11"/>
    </row>
    <row r="30" spans="2:9" x14ac:dyDescent="0.25">
      <c r="B30" s="11" t="s">
        <v>70</v>
      </c>
      <c r="C30" s="11">
        <v>489902.4</v>
      </c>
      <c r="D30" s="13">
        <v>296118.5</v>
      </c>
      <c r="E30" s="11">
        <f>SUM(C30:D30)</f>
        <v>786020.9</v>
      </c>
      <c r="F30" s="11">
        <f>E30/1000</f>
        <v>786.02089999999998</v>
      </c>
      <c r="G30" s="11"/>
      <c r="H30" s="11"/>
      <c r="I30" s="11"/>
    </row>
    <row r="31" spans="2:9" x14ac:dyDescent="0.25">
      <c r="B31" s="11" t="s">
        <v>71</v>
      </c>
      <c r="C31" s="13">
        <v>196354</v>
      </c>
      <c r="D31" s="13">
        <v>79452.38</v>
      </c>
      <c r="E31" s="11">
        <f t="shared" ref="E31:E34" si="1">SUM(C31:D31)</f>
        <v>275806.38</v>
      </c>
      <c r="F31" s="11">
        <f>E31/1000</f>
        <v>275.80637999999999</v>
      </c>
      <c r="G31" s="11"/>
      <c r="H31" s="11"/>
      <c r="I31" s="11"/>
    </row>
    <row r="32" spans="2:9" x14ac:dyDescent="0.25">
      <c r="B32" s="11" t="s">
        <v>72</v>
      </c>
      <c r="C32" s="13">
        <v>221517.1</v>
      </c>
      <c r="D32" s="13">
        <v>84099.45</v>
      </c>
      <c r="E32" s="11">
        <f t="shared" si="1"/>
        <v>305616.55</v>
      </c>
      <c r="F32" s="11">
        <f t="shared" ref="F32:F34" si="2">E32/1000</f>
        <v>305.61654999999996</v>
      </c>
      <c r="G32" s="11"/>
      <c r="H32" s="11"/>
      <c r="I32" s="11"/>
    </row>
    <row r="33" spans="2:9" x14ac:dyDescent="0.25">
      <c r="B33" s="11" t="s">
        <v>73</v>
      </c>
      <c r="C33" s="13">
        <v>206698.1</v>
      </c>
      <c r="D33" s="13">
        <v>54001.24</v>
      </c>
      <c r="E33" s="11">
        <f t="shared" si="1"/>
        <v>260699.34</v>
      </c>
      <c r="F33" s="11">
        <f t="shared" si="2"/>
        <v>260.69934000000001</v>
      </c>
      <c r="G33" s="11"/>
      <c r="H33" s="11"/>
      <c r="I33" s="11"/>
    </row>
    <row r="34" spans="2:9" x14ac:dyDescent="0.25">
      <c r="B34" s="11" t="s">
        <v>74</v>
      </c>
      <c r="C34" s="13">
        <v>208542.9</v>
      </c>
      <c r="D34" s="13">
        <v>348853.7</v>
      </c>
      <c r="E34" s="11">
        <f t="shared" si="1"/>
        <v>557396.6</v>
      </c>
      <c r="F34" s="11">
        <f t="shared" si="2"/>
        <v>557.39659999999992</v>
      </c>
      <c r="G34" s="11"/>
      <c r="H34" s="11"/>
      <c r="I34" s="11"/>
    </row>
    <row r="35" spans="2:9" x14ac:dyDescent="0.25">
      <c r="B35" s="11"/>
      <c r="C35" s="11"/>
      <c r="D35" s="11"/>
      <c r="E35" s="11"/>
      <c r="F35" s="11"/>
      <c r="G35" s="11"/>
      <c r="H35" s="11"/>
      <c r="I35" s="11"/>
    </row>
    <row r="36" spans="2:9" x14ac:dyDescent="0.25">
      <c r="B36" s="11"/>
      <c r="C36" s="11" t="s">
        <v>80</v>
      </c>
      <c r="D36" s="11" t="s">
        <v>79</v>
      </c>
      <c r="E36" s="11"/>
      <c r="F36" s="11"/>
      <c r="G36" s="11"/>
      <c r="H36" s="11" t="s">
        <v>82</v>
      </c>
      <c r="I36" s="11" t="s">
        <v>83</v>
      </c>
    </row>
    <row r="37" spans="2:9" x14ac:dyDescent="0.25">
      <c r="B37" s="11" t="s">
        <v>71</v>
      </c>
      <c r="C37" s="13">
        <v>1</v>
      </c>
      <c r="D37" s="13">
        <f>AVERAGE(F31:F34)</f>
        <v>349.87971749999997</v>
      </c>
      <c r="E37" s="11" t="s">
        <v>3</v>
      </c>
      <c r="F37" s="11"/>
      <c r="G37" s="11" t="s">
        <v>81</v>
      </c>
      <c r="H37" s="11">
        <v>395</v>
      </c>
      <c r="I37" s="11">
        <f>H37*0.8</f>
        <v>316</v>
      </c>
    </row>
    <row r="38" spans="2:9" x14ac:dyDescent="0.25">
      <c r="B38" s="11" t="s">
        <v>72</v>
      </c>
      <c r="C38" s="13">
        <v>1</v>
      </c>
      <c r="D38" s="11"/>
      <c r="E38" s="11"/>
      <c r="F38" s="11"/>
      <c r="G38" s="11"/>
      <c r="H38" s="11"/>
      <c r="I38" s="11"/>
    </row>
    <row r="39" spans="2:9" x14ac:dyDescent="0.25">
      <c r="B39" s="11" t="s">
        <v>73</v>
      </c>
      <c r="C39" s="13">
        <v>1</v>
      </c>
      <c r="D39" s="11"/>
      <c r="E39" s="11"/>
      <c r="F39" s="11"/>
      <c r="G39" s="11"/>
      <c r="H39" s="11"/>
      <c r="I39" s="11"/>
    </row>
    <row r="40" spans="2:9" x14ac:dyDescent="0.25">
      <c r="B40" s="11" t="s">
        <v>74</v>
      </c>
      <c r="C40" s="13">
        <v>1</v>
      </c>
      <c r="D40" s="11"/>
      <c r="E40" s="11"/>
      <c r="F40" s="11"/>
      <c r="G40" s="11"/>
      <c r="H40" s="11"/>
      <c r="I40" s="11"/>
    </row>
    <row r="41" spans="2:9" x14ac:dyDescent="0.25">
      <c r="B41" s="11"/>
      <c r="C41" s="11"/>
      <c r="D41" s="11"/>
      <c r="E41" s="11"/>
      <c r="F41" s="11"/>
      <c r="G41" s="11"/>
      <c r="H41" s="11"/>
      <c r="I41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E2" sqref="E2"/>
    </sheetView>
  </sheetViews>
  <sheetFormatPr defaultRowHeight="15.75" x14ac:dyDescent="0.25"/>
  <cols>
    <col min="1" max="1" width="10.5" bestFit="1" customWidth="1"/>
    <col min="2" max="2" width="14.25" customWidth="1"/>
    <col min="4" max="4" width="14.5" bestFit="1" customWidth="1"/>
    <col min="5" max="5" width="14" bestFit="1" customWidth="1"/>
    <col min="6" max="6" width="14.875" bestFit="1" customWidth="1"/>
    <col min="7" max="7" width="10.375" bestFit="1" customWidth="1"/>
  </cols>
  <sheetData>
    <row r="1" spans="1:8" x14ac:dyDescent="0.25">
      <c r="C1" t="s">
        <v>0</v>
      </c>
      <c r="D1" t="s">
        <v>65</v>
      </c>
      <c r="E1" t="s">
        <v>52</v>
      </c>
      <c r="F1" t="s">
        <v>53</v>
      </c>
      <c r="H1" t="s">
        <v>54</v>
      </c>
    </row>
    <row r="2" spans="1:8" x14ac:dyDescent="0.25">
      <c r="B2" t="s">
        <v>60</v>
      </c>
      <c r="C2" s="1">
        <v>10.9684770209715</v>
      </c>
      <c r="D2" s="1">
        <v>9678934.4773143902</v>
      </c>
      <c r="E2" s="1">
        <f t="shared" ref="E2:E31" si="0">D2/C2</f>
        <v>882431.94190118357</v>
      </c>
      <c r="F2" s="1">
        <f t="shared" ref="F2:F31" si="1">E2/1000</f>
        <v>882.43194190118356</v>
      </c>
      <c r="G2" s="1"/>
      <c r="H2" s="1">
        <f t="shared" ref="H2:H31" si="2">F2/365</f>
        <v>2.4176217586333797</v>
      </c>
    </row>
    <row r="3" spans="1:8" x14ac:dyDescent="0.25">
      <c r="A3" t="s">
        <v>61</v>
      </c>
      <c r="B3" t="s">
        <v>16</v>
      </c>
      <c r="C3">
        <v>4</v>
      </c>
      <c r="D3" s="1">
        <v>1475482.5457235801</v>
      </c>
      <c r="E3" s="1">
        <f t="shared" si="0"/>
        <v>368870.63643089501</v>
      </c>
      <c r="F3" s="1">
        <f t="shared" si="1"/>
        <v>368.87063643089499</v>
      </c>
      <c r="G3" s="1"/>
      <c r="H3" s="1">
        <f t="shared" si="2"/>
        <v>1.0106044833723151</v>
      </c>
    </row>
    <row r="4" spans="1:8" x14ac:dyDescent="0.25">
      <c r="B4" t="s">
        <v>17</v>
      </c>
      <c r="C4">
        <v>4.0000001715222204</v>
      </c>
      <c r="D4" s="1">
        <v>1441888.71023711</v>
      </c>
      <c r="E4" s="1">
        <f t="shared" si="0"/>
        <v>360472.16210203111</v>
      </c>
      <c r="F4" s="1">
        <f t="shared" si="1"/>
        <v>360.47216210203112</v>
      </c>
      <c r="G4" s="1"/>
      <c r="H4" s="1">
        <f t="shared" si="2"/>
        <v>0.98759496466309893</v>
      </c>
    </row>
    <row r="5" spans="1:8" x14ac:dyDescent="0.25">
      <c r="B5" t="s">
        <v>18</v>
      </c>
      <c r="C5">
        <v>4.0000002835079904</v>
      </c>
      <c r="D5" s="1">
        <v>1429168.7882302201</v>
      </c>
      <c r="E5" s="1">
        <f t="shared" si="0"/>
        <v>357292.17173375865</v>
      </c>
      <c r="F5" s="1">
        <f t="shared" si="1"/>
        <v>357.29217173375866</v>
      </c>
      <c r="G5" s="1"/>
      <c r="H5" s="1">
        <f t="shared" si="2"/>
        <v>0.97888266228427034</v>
      </c>
    </row>
    <row r="6" spans="1:8" x14ac:dyDescent="0.25">
      <c r="B6" t="s">
        <v>19</v>
      </c>
      <c r="C6">
        <v>4.00000015265881</v>
      </c>
      <c r="D6" s="1">
        <v>1435348.34462725</v>
      </c>
      <c r="E6" s="1">
        <f t="shared" si="0"/>
        <v>358837.0724619024</v>
      </c>
      <c r="F6" s="1">
        <f t="shared" si="1"/>
        <v>358.83707246190238</v>
      </c>
      <c r="G6" s="1"/>
      <c r="H6" s="1">
        <f t="shared" si="2"/>
        <v>0.98311526701891061</v>
      </c>
    </row>
    <row r="7" spans="1:8" x14ac:dyDescent="0.25">
      <c r="B7" t="s">
        <v>20</v>
      </c>
      <c r="C7">
        <v>4.0000001380677004</v>
      </c>
      <c r="D7" s="1">
        <v>1445060.49976257</v>
      </c>
      <c r="E7" s="1">
        <f t="shared" si="0"/>
        <v>361265.11247088166</v>
      </c>
      <c r="F7" s="1">
        <f t="shared" si="1"/>
        <v>361.26511247088166</v>
      </c>
      <c r="G7" s="1"/>
      <c r="H7" s="1">
        <f t="shared" si="2"/>
        <v>0.98976743142707302</v>
      </c>
    </row>
    <row r="8" spans="1:8" x14ac:dyDescent="0.25">
      <c r="B8" t="s">
        <v>21</v>
      </c>
      <c r="C8">
        <v>4.0000001380676196</v>
      </c>
      <c r="D8" s="1">
        <v>1457316.8385606899</v>
      </c>
      <c r="E8" s="1">
        <f t="shared" si="0"/>
        <v>364329.19706465624</v>
      </c>
      <c r="F8" s="1">
        <f t="shared" si="1"/>
        <v>364.32919706465623</v>
      </c>
      <c r="G8" s="1"/>
      <c r="H8" s="1">
        <f t="shared" si="2"/>
        <v>0.99816218373878418</v>
      </c>
    </row>
    <row r="9" spans="1:8" x14ac:dyDescent="0.25">
      <c r="B9" t="s">
        <v>22</v>
      </c>
      <c r="C9">
        <v>4.0000001526589104</v>
      </c>
      <c r="D9" s="1">
        <v>1473178.14325761</v>
      </c>
      <c r="E9" s="1">
        <f t="shared" si="0"/>
        <v>368294.5217585424</v>
      </c>
      <c r="F9" s="1">
        <f t="shared" si="1"/>
        <v>368.29452175854237</v>
      </c>
      <c r="G9" s="1"/>
      <c r="H9" s="1">
        <f t="shared" si="2"/>
        <v>1.0090260870097052</v>
      </c>
    </row>
    <row r="10" spans="1:8" x14ac:dyDescent="0.25">
      <c r="B10" t="s">
        <v>23</v>
      </c>
      <c r="C10">
        <v>4.0000002835077098</v>
      </c>
      <c r="D10" s="1">
        <v>1488829.52080911</v>
      </c>
      <c r="E10" s="1">
        <f t="shared" si="0"/>
        <v>372207.35382136388</v>
      </c>
      <c r="F10" s="1">
        <f t="shared" si="1"/>
        <v>372.20735382136388</v>
      </c>
      <c r="G10" s="1"/>
      <c r="H10" s="1">
        <f t="shared" si="2"/>
        <v>1.0197461748530516</v>
      </c>
    </row>
    <row r="11" spans="1:8" x14ac:dyDescent="0.25">
      <c r="B11" t="s">
        <v>24</v>
      </c>
      <c r="C11">
        <v>4.0000001715218598</v>
      </c>
      <c r="D11" s="1">
        <v>1506847.8940589</v>
      </c>
      <c r="E11" s="1">
        <f t="shared" si="0"/>
        <v>376711.9573611411</v>
      </c>
      <c r="F11" s="1">
        <f t="shared" si="1"/>
        <v>376.71195736114112</v>
      </c>
      <c r="G11" s="1"/>
      <c r="H11" s="1">
        <f t="shared" si="2"/>
        <v>1.0320875544140853</v>
      </c>
    </row>
    <row r="12" spans="1:8" x14ac:dyDescent="0.25">
      <c r="A12" t="s">
        <v>62</v>
      </c>
      <c r="B12" t="s">
        <v>25</v>
      </c>
      <c r="C12">
        <v>4</v>
      </c>
      <c r="D12" s="1">
        <v>1527214.34362538</v>
      </c>
      <c r="E12" s="1">
        <f t="shared" si="0"/>
        <v>381803.58590634499</v>
      </c>
      <c r="F12" s="1">
        <f t="shared" si="1"/>
        <v>381.80358590634501</v>
      </c>
      <c r="G12" s="1"/>
      <c r="H12" s="1">
        <f t="shared" si="2"/>
        <v>1.0460372216612193</v>
      </c>
    </row>
    <row r="13" spans="1:8" x14ac:dyDescent="0.25">
      <c r="B13" t="s">
        <v>26</v>
      </c>
      <c r="C13">
        <v>4.0000001715222204</v>
      </c>
      <c r="D13" s="1">
        <v>1547431.61970086</v>
      </c>
      <c r="E13" s="1">
        <f t="shared" si="0"/>
        <v>386857.88833653397</v>
      </c>
      <c r="F13" s="1">
        <f t="shared" si="1"/>
        <v>386.85788833653396</v>
      </c>
      <c r="G13" s="1"/>
      <c r="H13" s="1">
        <f t="shared" si="2"/>
        <v>1.0598846255795451</v>
      </c>
    </row>
    <row r="14" spans="1:8" x14ac:dyDescent="0.25">
      <c r="B14" t="s">
        <v>27</v>
      </c>
      <c r="C14">
        <v>4.0000002835079904</v>
      </c>
      <c r="D14" s="1">
        <v>1568633.3746094699</v>
      </c>
      <c r="E14" s="1">
        <f t="shared" si="0"/>
        <v>392158.31585736346</v>
      </c>
      <c r="F14" s="1">
        <f t="shared" si="1"/>
        <v>392.15831585736345</v>
      </c>
      <c r="G14" s="1"/>
      <c r="H14" s="1">
        <f t="shared" si="2"/>
        <v>1.0744063448146943</v>
      </c>
    </row>
    <row r="15" spans="1:8" x14ac:dyDescent="0.25">
      <c r="B15" t="s">
        <v>28</v>
      </c>
      <c r="C15">
        <v>4.0000001526587798</v>
      </c>
      <c r="D15" s="1">
        <v>1591338.9829845901</v>
      </c>
      <c r="E15" s="1">
        <f t="shared" si="0"/>
        <v>397834.73056290636</v>
      </c>
      <c r="F15" s="1">
        <f t="shared" si="1"/>
        <v>397.83473056290637</v>
      </c>
      <c r="G15" s="1"/>
      <c r="H15" s="1">
        <f t="shared" si="2"/>
        <v>1.0899581659257709</v>
      </c>
    </row>
    <row r="16" spans="1:8" x14ac:dyDescent="0.25">
      <c r="B16" t="s">
        <v>29</v>
      </c>
      <c r="C16">
        <v>4.0000001380677004</v>
      </c>
      <c r="D16" s="1">
        <v>1617137.0149892999</v>
      </c>
      <c r="E16" s="1">
        <f t="shared" si="0"/>
        <v>404284.23979267618</v>
      </c>
      <c r="F16" s="1">
        <f t="shared" si="1"/>
        <v>404.2842397926762</v>
      </c>
      <c r="G16" s="1"/>
      <c r="H16" s="1">
        <f t="shared" si="2"/>
        <v>1.1076280542265102</v>
      </c>
    </row>
    <row r="17" spans="1:8" x14ac:dyDescent="0.25">
      <c r="B17" t="s">
        <v>30</v>
      </c>
      <c r="C17">
        <v>4.0000001380676196</v>
      </c>
      <c r="D17" s="1">
        <v>1645240.7289587599</v>
      </c>
      <c r="E17" s="1">
        <f t="shared" si="0"/>
        <v>411310.16804253601</v>
      </c>
      <c r="F17" s="1">
        <f t="shared" si="1"/>
        <v>411.31016804253602</v>
      </c>
      <c r="G17" s="1"/>
      <c r="H17" s="1">
        <f t="shared" si="2"/>
        <v>1.1268771727192768</v>
      </c>
    </row>
    <row r="18" spans="1:8" x14ac:dyDescent="0.25">
      <c r="B18" t="s">
        <v>31</v>
      </c>
      <c r="C18">
        <v>4.0000001526589104</v>
      </c>
      <c r="D18" s="1">
        <v>1677807.1563050901</v>
      </c>
      <c r="E18" s="1">
        <f t="shared" si="0"/>
        <v>419451.77306800988</v>
      </c>
      <c r="F18" s="1">
        <f t="shared" si="1"/>
        <v>419.45177306800986</v>
      </c>
      <c r="G18" s="1"/>
      <c r="H18" s="1">
        <f t="shared" si="2"/>
        <v>1.1491829399123559</v>
      </c>
    </row>
    <row r="19" spans="1:8" x14ac:dyDescent="0.25">
      <c r="B19" t="s">
        <v>32</v>
      </c>
      <c r="C19">
        <v>4.0000002835077098</v>
      </c>
      <c r="D19" s="1">
        <v>1720718.7693479401</v>
      </c>
      <c r="E19" s="1">
        <f t="shared" si="0"/>
        <v>430179.66184717236</v>
      </c>
      <c r="F19" s="1">
        <f t="shared" si="1"/>
        <v>430.17966184717238</v>
      </c>
      <c r="G19" s="1"/>
      <c r="H19" s="1">
        <f t="shared" si="2"/>
        <v>1.1785744160196503</v>
      </c>
    </row>
    <row r="20" spans="1:8" x14ac:dyDescent="0.25">
      <c r="B20" t="s">
        <v>33</v>
      </c>
      <c r="C20">
        <v>4.0000001715218598</v>
      </c>
      <c r="D20" s="1">
        <v>1770402.92723079</v>
      </c>
      <c r="E20" s="1">
        <f t="shared" si="0"/>
        <v>442600.71282877313</v>
      </c>
      <c r="F20" s="1">
        <f t="shared" si="1"/>
        <v>442.60071282877311</v>
      </c>
      <c r="G20" s="1"/>
      <c r="H20" s="1">
        <f t="shared" si="2"/>
        <v>1.2126046926815701</v>
      </c>
    </row>
    <row r="21" spans="1:8" x14ac:dyDescent="0.25">
      <c r="A21" t="s">
        <v>63</v>
      </c>
      <c r="B21" t="s">
        <v>34</v>
      </c>
      <c r="C21">
        <v>4</v>
      </c>
      <c r="D21" s="1">
        <v>1825462.47928969</v>
      </c>
      <c r="E21" s="1">
        <f t="shared" si="0"/>
        <v>456365.61982242251</v>
      </c>
      <c r="F21" s="1">
        <f t="shared" si="1"/>
        <v>456.3656198224225</v>
      </c>
      <c r="G21" s="1"/>
      <c r="H21" s="1">
        <f t="shared" si="2"/>
        <v>1.250316766636774</v>
      </c>
    </row>
    <row r="22" spans="1:8" x14ac:dyDescent="0.25">
      <c r="B22" t="s">
        <v>35</v>
      </c>
      <c r="C22">
        <v>4.0000001715222204</v>
      </c>
      <c r="D22" s="1">
        <v>2277700.38336134</v>
      </c>
      <c r="E22" s="1">
        <f t="shared" si="0"/>
        <v>569425.0714230719</v>
      </c>
      <c r="F22" s="1">
        <f t="shared" si="1"/>
        <v>569.42507142307193</v>
      </c>
      <c r="G22" s="1"/>
      <c r="H22" s="1">
        <f t="shared" si="2"/>
        <v>1.5600686888303341</v>
      </c>
    </row>
    <row r="23" spans="1:8" x14ac:dyDescent="0.25">
      <c r="B23" t="s">
        <v>36</v>
      </c>
      <c r="C23">
        <v>4.0000002835079904</v>
      </c>
      <c r="D23" s="1">
        <v>2449173.11604858</v>
      </c>
      <c r="E23" s="1">
        <f t="shared" si="0"/>
        <v>612293.23561463878</v>
      </c>
      <c r="F23" s="1">
        <f t="shared" si="1"/>
        <v>612.29323561463877</v>
      </c>
      <c r="G23" s="1"/>
      <c r="H23" s="1">
        <f t="shared" si="2"/>
        <v>1.677515714012709</v>
      </c>
    </row>
    <row r="24" spans="1:8" x14ac:dyDescent="0.25">
      <c r="B24" t="s">
        <v>37</v>
      </c>
      <c r="C24">
        <v>4.00000015265881</v>
      </c>
      <c r="D24" s="1">
        <v>2640279.2490288699</v>
      </c>
      <c r="E24" s="1">
        <f t="shared" si="0"/>
        <v>660069.78706585045</v>
      </c>
      <c r="F24" s="1">
        <f t="shared" si="1"/>
        <v>660.06978706585051</v>
      </c>
      <c r="G24" s="1"/>
      <c r="H24" s="1">
        <f t="shared" si="2"/>
        <v>1.8084103755228782</v>
      </c>
    </row>
    <row r="25" spans="1:8" x14ac:dyDescent="0.25">
      <c r="B25" t="s">
        <v>38</v>
      </c>
      <c r="C25">
        <v>4.0000001380677004</v>
      </c>
      <c r="D25" s="1">
        <v>2797304.74633076</v>
      </c>
      <c r="E25" s="1">
        <f t="shared" si="0"/>
        <v>699326.16244410118</v>
      </c>
      <c r="F25" s="1">
        <f t="shared" si="1"/>
        <v>699.32616244410121</v>
      </c>
      <c r="G25" s="1"/>
      <c r="H25" s="1">
        <f t="shared" si="2"/>
        <v>1.9159620888879485</v>
      </c>
    </row>
    <row r="26" spans="1:8" x14ac:dyDescent="0.25">
      <c r="B26" t="s">
        <v>39</v>
      </c>
      <c r="C26">
        <v>4.0000001380676196</v>
      </c>
      <c r="D26" s="1">
        <v>2922305.5657898299</v>
      </c>
      <c r="E26" s="1">
        <f t="shared" si="0"/>
        <v>730576.36623022251</v>
      </c>
      <c r="F26" s="1">
        <f t="shared" si="1"/>
        <v>730.57636623022256</v>
      </c>
      <c r="G26" s="1"/>
      <c r="H26" s="1">
        <f t="shared" si="2"/>
        <v>2.0015790855622537</v>
      </c>
    </row>
    <row r="27" spans="1:8" x14ac:dyDescent="0.25">
      <c r="B27" t="s">
        <v>40</v>
      </c>
      <c r="C27">
        <v>4.0000001526588704</v>
      </c>
      <c r="D27" s="1">
        <v>3004553.5262745302</v>
      </c>
      <c r="E27" s="1">
        <f t="shared" si="0"/>
        <v>751138.35290164943</v>
      </c>
      <c r="F27" s="1">
        <f t="shared" si="1"/>
        <v>751.13835290164945</v>
      </c>
      <c r="G27" s="1"/>
      <c r="H27" s="1">
        <f t="shared" si="2"/>
        <v>2.0579132956209576</v>
      </c>
    </row>
    <row r="28" spans="1:8" x14ac:dyDescent="0.25">
      <c r="B28" t="s">
        <v>41</v>
      </c>
      <c r="C28">
        <v>4.0000002835077098</v>
      </c>
      <c r="D28" s="1">
        <v>3040751.3240475901</v>
      </c>
      <c r="E28" s="1">
        <f t="shared" si="0"/>
        <v>760187.77713212359</v>
      </c>
      <c r="F28" s="1">
        <f t="shared" si="1"/>
        <v>760.18777713212364</v>
      </c>
      <c r="G28" s="1"/>
      <c r="H28" s="1">
        <f t="shared" si="2"/>
        <v>2.082706238718147</v>
      </c>
    </row>
    <row r="29" spans="1:8" x14ac:dyDescent="0.25">
      <c r="B29" t="s">
        <v>42</v>
      </c>
      <c r="C29">
        <v>4.0000001715218598</v>
      </c>
      <c r="D29" s="1">
        <v>3031054.82170098</v>
      </c>
      <c r="E29" s="1">
        <f t="shared" si="0"/>
        <v>757763.6729319864</v>
      </c>
      <c r="F29" s="1">
        <f t="shared" si="1"/>
        <v>757.76367293198643</v>
      </c>
      <c r="G29" s="1"/>
      <c r="H29" s="1">
        <f t="shared" si="2"/>
        <v>2.0760648573479079</v>
      </c>
    </row>
    <row r="30" spans="1:8" x14ac:dyDescent="0.25">
      <c r="A30" t="s">
        <v>64</v>
      </c>
      <c r="B30" t="s">
        <v>43</v>
      </c>
      <c r="C30">
        <v>4</v>
      </c>
      <c r="D30" s="1">
        <v>2985399.14886232</v>
      </c>
      <c r="E30" s="1">
        <f t="shared" si="0"/>
        <v>746349.78721558</v>
      </c>
      <c r="F30" s="1">
        <f t="shared" si="1"/>
        <v>746.34978721558002</v>
      </c>
      <c r="G30" s="1"/>
      <c r="H30" s="1">
        <f t="shared" si="2"/>
        <v>2.0447939375769315</v>
      </c>
    </row>
    <row r="31" spans="1:8" x14ac:dyDescent="0.25">
      <c r="B31" t="s">
        <v>44</v>
      </c>
      <c r="C31">
        <v>4.0000001715222204</v>
      </c>
      <c r="D31" s="1">
        <v>2888716.0137674501</v>
      </c>
      <c r="E31" s="1">
        <f t="shared" si="0"/>
        <v>722178.97247442731</v>
      </c>
      <c r="F31" s="1">
        <f t="shared" si="1"/>
        <v>722.17897247442727</v>
      </c>
      <c r="G31" s="1"/>
      <c r="H31" s="1">
        <f t="shared" si="2"/>
        <v>1.9785725273271979</v>
      </c>
    </row>
    <row r="32" spans="1:8" x14ac:dyDescent="0.25">
      <c r="B32" t="s">
        <v>45</v>
      </c>
      <c r="C32">
        <v>4.0000002835079904</v>
      </c>
      <c r="D32" s="1">
        <v>2758183.00121048</v>
      </c>
      <c r="E32" s="1">
        <f t="shared" ref="E32:E34" si="3">D32/C32</f>
        <v>689545.70142969093</v>
      </c>
      <c r="F32" s="1">
        <f t="shared" ref="F32:F38" si="4">E32/1000</f>
        <v>689.54570142969089</v>
      </c>
      <c r="G32" s="1"/>
      <c r="H32" s="1">
        <f t="shared" ref="H32:H34" si="5">F32/365</f>
        <v>1.8891663052868244</v>
      </c>
    </row>
    <row r="33" spans="2:8" x14ac:dyDescent="0.25">
      <c r="B33" t="s">
        <v>46</v>
      </c>
      <c r="C33">
        <v>4.00000015265881</v>
      </c>
      <c r="D33" s="1">
        <v>2589217.9402525499</v>
      </c>
      <c r="E33" s="1">
        <f t="shared" si="3"/>
        <v>647304.46035895532</v>
      </c>
      <c r="F33" s="1">
        <f t="shared" si="4"/>
        <v>647.30446035895534</v>
      </c>
      <c r="G33" s="1"/>
      <c r="H33" s="1">
        <f t="shared" si="5"/>
        <v>1.7734368776957681</v>
      </c>
    </row>
    <row r="34" spans="2:8" x14ac:dyDescent="0.25">
      <c r="B34" t="s">
        <v>47</v>
      </c>
      <c r="C34">
        <v>4.0000001380677004</v>
      </c>
      <c r="D34" s="1">
        <v>2396262.5000212402</v>
      </c>
      <c r="E34" s="1">
        <f t="shared" si="3"/>
        <v>599065.60432740743</v>
      </c>
      <c r="F34" s="1">
        <f t="shared" si="4"/>
        <v>599.06560432740741</v>
      </c>
      <c r="G34" s="1"/>
      <c r="H34" s="1">
        <f t="shared" si="5"/>
        <v>1.6412756282942669</v>
      </c>
    </row>
    <row r="35" spans="2:8" x14ac:dyDescent="0.25">
      <c r="B35" t="s">
        <v>48</v>
      </c>
      <c r="C35">
        <v>4.0000001380676196</v>
      </c>
      <c r="D35">
        <v>2187833.65865169</v>
      </c>
      <c r="E35" s="1">
        <f t="shared" ref="E35:E38" si="6">D35/C35</f>
        <v>546958.39578361157</v>
      </c>
      <c r="F35" s="1">
        <f t="shared" si="4"/>
        <v>546.95839578361154</v>
      </c>
      <c r="G35" s="1"/>
      <c r="H35" s="1">
        <f t="shared" ref="H35:H38" si="7">F35/365</f>
        <v>1.4985161528318125</v>
      </c>
    </row>
    <row r="36" spans="2:8" x14ac:dyDescent="0.25">
      <c r="B36" t="s">
        <v>49</v>
      </c>
      <c r="C36">
        <v>4.0000001526589104</v>
      </c>
      <c r="D36">
        <v>1984368.13843013</v>
      </c>
      <c r="E36" s="1">
        <f t="shared" si="6"/>
        <v>496092.01567431586</v>
      </c>
      <c r="F36" s="1">
        <f t="shared" si="4"/>
        <v>496.09201567431586</v>
      </c>
      <c r="G36" s="1"/>
      <c r="H36" s="1">
        <f t="shared" si="7"/>
        <v>1.3591562073268928</v>
      </c>
    </row>
    <row r="37" spans="2:8" x14ac:dyDescent="0.25">
      <c r="B37" t="s">
        <v>50</v>
      </c>
      <c r="C37">
        <v>4.0000002835077098</v>
      </c>
      <c r="D37">
        <v>1800425.8457945699</v>
      </c>
      <c r="E37" s="1">
        <f t="shared" si="6"/>
        <v>450106.42954648176</v>
      </c>
      <c r="F37" s="1">
        <f t="shared" si="4"/>
        <v>450.10642954648176</v>
      </c>
      <c r="G37" s="1"/>
      <c r="H37" s="1">
        <f t="shared" si="7"/>
        <v>1.2331683001273472</v>
      </c>
    </row>
    <row r="38" spans="2:8" x14ac:dyDescent="0.25">
      <c r="B38" t="s">
        <v>51</v>
      </c>
      <c r="C38">
        <v>4.0000001715218598</v>
      </c>
      <c r="D38">
        <v>1648271.1465938899</v>
      </c>
      <c r="E38" s="1">
        <f t="shared" si="6"/>
        <v>412067.76897881494</v>
      </c>
      <c r="F38" s="1">
        <f t="shared" si="4"/>
        <v>412.06776897881497</v>
      </c>
      <c r="G38" s="1"/>
      <c r="H38" s="1">
        <f t="shared" si="7"/>
        <v>1.1289527917227806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84D3-52B2-4876-B72E-2197776F8BD6}">
  <dimension ref="B1:F34"/>
  <sheetViews>
    <sheetView tabSelected="1" topLeftCell="B4" workbookViewId="0">
      <selection activeCell="C32" sqref="C32"/>
    </sheetView>
  </sheetViews>
  <sheetFormatPr defaultRowHeight="15.75" x14ac:dyDescent="0.25"/>
  <cols>
    <col min="2" max="2" width="29.125" customWidth="1"/>
    <col min="3" max="3" width="23.875" customWidth="1"/>
    <col min="4" max="4" width="27" customWidth="1"/>
  </cols>
  <sheetData>
    <row r="1" spans="2:6" x14ac:dyDescent="0.25">
      <c r="B1" s="14" t="s">
        <v>105</v>
      </c>
      <c r="C1" s="15"/>
      <c r="D1" s="16"/>
    </row>
    <row r="2" spans="2:6" x14ac:dyDescent="0.25">
      <c r="B2" s="17" t="s">
        <v>107</v>
      </c>
      <c r="C2" s="18" t="s">
        <v>106</v>
      </c>
      <c r="D2" s="19" t="s">
        <v>86</v>
      </c>
    </row>
    <row r="3" spans="2:6" x14ac:dyDescent="0.25">
      <c r="B3" s="17">
        <f>C3/D3</f>
        <v>6</v>
      </c>
      <c r="C3" s="18">
        <v>6000</v>
      </c>
      <c r="D3" s="19">
        <v>1000</v>
      </c>
    </row>
    <row r="4" spans="2:6" x14ac:dyDescent="0.25">
      <c r="B4" s="20"/>
      <c r="C4" s="3"/>
      <c r="D4" s="21"/>
      <c r="F4" t="s">
        <v>111</v>
      </c>
    </row>
    <row r="5" spans="2:6" x14ac:dyDescent="0.25">
      <c r="B5" s="22" t="s">
        <v>87</v>
      </c>
      <c r="C5" s="23" t="s">
        <v>92</v>
      </c>
      <c r="D5" s="21"/>
      <c r="F5" t="s">
        <v>112</v>
      </c>
    </row>
    <row r="6" spans="2:6" x14ac:dyDescent="0.25">
      <c r="B6" s="22">
        <v>2000</v>
      </c>
      <c r="C6" s="23">
        <v>0.8</v>
      </c>
      <c r="D6" s="21"/>
      <c r="F6" t="s">
        <v>113</v>
      </c>
    </row>
    <row r="7" spans="2:6" x14ac:dyDescent="0.25">
      <c r="B7" s="20"/>
      <c r="C7" s="3"/>
      <c r="D7" s="21"/>
      <c r="F7" t="s">
        <v>114</v>
      </c>
    </row>
    <row r="8" spans="2:6" x14ac:dyDescent="0.25">
      <c r="B8" s="20" t="s">
        <v>88</v>
      </c>
      <c r="C8" s="3"/>
      <c r="D8" s="21"/>
      <c r="F8" t="s">
        <v>115</v>
      </c>
    </row>
    <row r="9" spans="2:6" x14ac:dyDescent="0.25">
      <c r="B9" s="24">
        <f>B6*B3*C6</f>
        <v>9600</v>
      </c>
      <c r="C9" s="25"/>
      <c r="D9" s="26"/>
      <c r="F9" t="s">
        <v>116</v>
      </c>
    </row>
    <row r="15" spans="2:6" x14ac:dyDescent="0.25">
      <c r="B15" s="14" t="s">
        <v>104</v>
      </c>
      <c r="C15" s="15"/>
      <c r="D15" s="16"/>
    </row>
    <row r="16" spans="2:6" x14ac:dyDescent="0.25">
      <c r="B16" s="20" t="s">
        <v>89</v>
      </c>
      <c r="C16" s="23" t="s">
        <v>109</v>
      </c>
      <c r="D16" s="27">
        <v>350</v>
      </c>
    </row>
    <row r="17" spans="2:4" x14ac:dyDescent="0.25">
      <c r="B17" s="20" t="s">
        <v>90</v>
      </c>
      <c r="C17" s="18" t="s">
        <v>100</v>
      </c>
      <c r="D17" s="28">
        <f>1.7*1.016</f>
        <v>1.7272000000000001</v>
      </c>
    </row>
    <row r="18" spans="2:4" x14ac:dyDescent="0.25">
      <c r="B18" s="20" t="s">
        <v>91</v>
      </c>
      <c r="C18" s="23" t="s">
        <v>93</v>
      </c>
      <c r="D18" s="19" t="s">
        <v>94</v>
      </c>
    </row>
    <row r="19" spans="2:4" x14ac:dyDescent="0.25">
      <c r="B19" s="20" t="s">
        <v>110</v>
      </c>
      <c r="C19" s="23" t="s">
        <v>95</v>
      </c>
      <c r="D19" s="29">
        <f>0.1617*0.1617</f>
        <v>2.6146890000000002E-2</v>
      </c>
    </row>
    <row r="20" spans="2:4" x14ac:dyDescent="0.25">
      <c r="B20" s="30"/>
      <c r="C20" s="31" t="s">
        <v>96</v>
      </c>
      <c r="D20" s="32" t="s">
        <v>97</v>
      </c>
    </row>
    <row r="23" spans="2:4" x14ac:dyDescent="0.25">
      <c r="B23" s="33" t="s">
        <v>98</v>
      </c>
      <c r="C23" s="34">
        <v>1300</v>
      </c>
      <c r="D23">
        <f>3.91*365</f>
        <v>1427.15</v>
      </c>
    </row>
    <row r="24" spans="2:4" x14ac:dyDescent="0.25">
      <c r="B24" s="17" t="s">
        <v>99</v>
      </c>
      <c r="C24" s="27">
        <f>C23*1000/1000</f>
        <v>1300</v>
      </c>
    </row>
    <row r="25" spans="2:4" x14ac:dyDescent="0.25">
      <c r="B25" s="17" t="s">
        <v>101</v>
      </c>
      <c r="C25" s="19">
        <f>C24*D16*0.8/1000</f>
        <v>364</v>
      </c>
    </row>
    <row r="26" spans="2:4" x14ac:dyDescent="0.25">
      <c r="B26" s="17" t="s">
        <v>102</v>
      </c>
      <c r="C26" s="35">
        <f>C25/D17</f>
        <v>210.74571560907827</v>
      </c>
    </row>
    <row r="27" spans="2:4" x14ac:dyDescent="0.25">
      <c r="B27" s="24" t="s">
        <v>103</v>
      </c>
      <c r="C27" s="36">
        <f>C26/C23</f>
        <v>0.16211208893006021</v>
      </c>
    </row>
    <row r="29" spans="2:4" x14ac:dyDescent="0.25">
      <c r="B29" t="s">
        <v>108</v>
      </c>
    </row>
    <row r="31" spans="2:4" x14ac:dyDescent="0.25">
      <c r="C31" t="s">
        <v>126</v>
      </c>
      <c r="D31" t="s">
        <v>125</v>
      </c>
    </row>
    <row r="32" spans="2:4" x14ac:dyDescent="0.25">
      <c r="B32" t="s">
        <v>117</v>
      </c>
      <c r="C32" t="s">
        <v>120</v>
      </c>
      <c r="D32" t="s">
        <v>124</v>
      </c>
    </row>
    <row r="33" spans="2:4" x14ac:dyDescent="0.25">
      <c r="B33" t="s">
        <v>118</v>
      </c>
      <c r="C33" t="s">
        <v>120</v>
      </c>
      <c r="D33" t="s">
        <v>123</v>
      </c>
    </row>
    <row r="34" spans="2:4" x14ac:dyDescent="0.25">
      <c r="B34" t="s">
        <v>119</v>
      </c>
      <c r="C34" t="s">
        <v>122</v>
      </c>
      <c r="D3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2019-11-21T08:38:27Z</dcterms:modified>
</cp:coreProperties>
</file>