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ohn\Documents\Janek\Uczelnia\Semestr3\FIZ31\Spraw5\"/>
    </mc:Choice>
  </mc:AlternateContent>
  <xr:revisionPtr revIDLastSave="0" documentId="13_ncr:1_{A375D88B-721B-4E00-86DD-EED22AFB1C5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L58" i="1" l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57" i="1"/>
  <c r="AK85" i="1"/>
  <c r="AK86" i="1"/>
  <c r="AK87" i="1"/>
  <c r="AK88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57" i="1"/>
  <c r="S15" i="1" l="1"/>
  <c r="S41" i="1"/>
  <c r="G59" i="1"/>
  <c r="S81" i="1" s="1"/>
  <c r="O3" i="1" l="1"/>
  <c r="K36" i="1" a="1"/>
  <c r="K36" i="1" s="1"/>
  <c r="K10" i="1" a="1"/>
  <c r="K10" i="1" s="1"/>
  <c r="K76" i="1" a="1"/>
  <c r="L76" i="1" s="1"/>
  <c r="O2" i="1"/>
  <c r="L37" i="1" l="1"/>
  <c r="K37" i="1"/>
  <c r="L36" i="1"/>
  <c r="L11" i="1"/>
  <c r="Q11" i="1" s="1"/>
  <c r="K11" i="1"/>
  <c r="L10" i="1"/>
  <c r="L77" i="1"/>
  <c r="Q77" i="1" s="1"/>
  <c r="K77" i="1"/>
  <c r="K76" i="1"/>
  <c r="Q37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26" i="1"/>
  <c r="AK10" i="1"/>
  <c r="AK11" i="1"/>
  <c r="AK12" i="1"/>
  <c r="AK13" i="1"/>
  <c r="AK14" i="1"/>
  <c r="AK15" i="1"/>
  <c r="AK16" i="1"/>
  <c r="AK2" i="1"/>
  <c r="AK3" i="1"/>
  <c r="AK4" i="1"/>
  <c r="AK5" i="1"/>
  <c r="AK6" i="1"/>
  <c r="AK7" i="1"/>
  <c r="AK8" i="1"/>
  <c r="AK9" i="1"/>
  <c r="AL9" i="1"/>
  <c r="AL2" i="1"/>
  <c r="AL15" i="1"/>
  <c r="AL16" i="1"/>
  <c r="AL3" i="1"/>
  <c r="AL4" i="1"/>
  <c r="AL5" i="1"/>
  <c r="AL6" i="1"/>
  <c r="AL7" i="1"/>
  <c r="AL8" i="1"/>
  <c r="AL10" i="1"/>
  <c r="AL11" i="1"/>
  <c r="AL12" i="1"/>
  <c r="AL13" i="1"/>
  <c r="AL14" i="1"/>
  <c r="G27" i="1"/>
  <c r="G2" i="1"/>
  <c r="O1" i="1"/>
  <c r="R76" i="1" l="1"/>
  <c r="S80" i="1" s="1"/>
  <c r="R36" i="1"/>
  <c r="S40" i="1" s="1"/>
  <c r="N89" i="1"/>
  <c r="N90" i="1"/>
  <c r="N91" i="1"/>
  <c r="N92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11" i="1"/>
  <c r="N12" i="1"/>
  <c r="N13" i="1"/>
  <c r="N14" i="1"/>
  <c r="N15" i="1"/>
  <c r="N16" i="1"/>
  <c r="N10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61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29" i="1"/>
  <c r="G16" i="1"/>
  <c r="G5" i="1"/>
  <c r="G6" i="1"/>
  <c r="G7" i="1"/>
  <c r="G8" i="1"/>
  <c r="G9" i="1"/>
  <c r="G10" i="1"/>
  <c r="G11" i="1"/>
  <c r="G12" i="1"/>
  <c r="G13" i="1"/>
  <c r="G14" i="1"/>
  <c r="G15" i="1"/>
  <c r="G4" i="1"/>
  <c r="R10" i="1" l="1"/>
  <c r="S14" i="1" s="1"/>
</calcChain>
</file>

<file path=xl/sharedStrings.xml><?xml version="1.0" encoding="utf-8"?>
<sst xmlns="http://schemas.openxmlformats.org/spreadsheetml/2006/main" count="67" uniqueCount="29">
  <si>
    <t>U[V]</t>
  </si>
  <si>
    <t>I[mA]</t>
  </si>
  <si>
    <t>lambda=612nm</t>
  </si>
  <si>
    <t>Czerwona Dioda</t>
  </si>
  <si>
    <t>Niebieska Dioda</t>
  </si>
  <si>
    <t>lambda=440nm</t>
  </si>
  <si>
    <t>lambda=550nm</t>
  </si>
  <si>
    <t>Zielona Dioda</t>
  </si>
  <si>
    <t>W SI:</t>
  </si>
  <si>
    <t>I[A]</t>
  </si>
  <si>
    <t>a</t>
  </si>
  <si>
    <t>b</t>
  </si>
  <si>
    <t>u:</t>
  </si>
  <si>
    <t>X_0=</t>
  </si>
  <si>
    <t>REGLINP</t>
  </si>
  <si>
    <t>h=</t>
  </si>
  <si>
    <t>e=</t>
  </si>
  <si>
    <t>c=</t>
  </si>
  <si>
    <t>U_B=</t>
  </si>
  <si>
    <t>h=(e*lambda*Ub)/(c)</t>
  </si>
  <si>
    <t>NIEPEWNOSCI</t>
  </si>
  <si>
    <t>u(I)[A]:</t>
  </si>
  <si>
    <t>u(U)[V]:</t>
  </si>
  <si>
    <t>u_c(U_B)=</t>
  </si>
  <si>
    <t>u(h)=</t>
  </si>
  <si>
    <t>u(lambda)=</t>
  </si>
  <si>
    <t>u_c(h)=</t>
  </si>
  <si>
    <t>-</t>
  </si>
  <si>
    <t>adks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</si>
</sst>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1" applyNumberFormat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</cellStyleXfs>
  <cellXfs count="11">
    <xf numFmtId="0" fontId="0" fillId="0" borderId="0" xfId="0"/>
    <xf numFmtId="0" fontId="1" fillId="2" borderId="0" xfId="1"/>
    <xf numFmtId="0" fontId="2" fillId="3" borderId="0" xfId="2"/>
    <xf numFmtId="2" fontId="2" fillId="3" borderId="0" xfId="2" applyNumberFormat="1"/>
    <xf numFmtId="2" fontId="1" fillId="2" borderId="0" xfId="1" applyNumberFormat="1"/>
    <xf numFmtId="164" fontId="1" fillId="2" borderId="0" xfId="1" applyNumberFormat="1"/>
    <xf numFmtId="0" fontId="4" fillId="4" borderId="1" xfId="3"/>
    <xf numFmtId="0" fontId="3" fillId="6" borderId="0" xfId="5"/>
    <xf numFmtId="0" fontId="3" fillId="5" borderId="0" xfId="4"/>
    <xf numFmtId="0" fontId="3" fillId="7" borderId="0" xfId="6"/>
    <xf numFmtId="0" fontId="3" fillId="7" borderId="0" xfId="6" quotePrefix="1"/>
  </cellXfs>
  <cellStyles count="7">
    <cellStyle name="60% — akcent 1" xfId="4" builtinId="32"/>
    <cellStyle name="60% — akcent 2" xfId="5" builtinId="36"/>
    <cellStyle name="60% — akcent 6" xfId="6" builtinId="52"/>
    <cellStyle name="Dane wejściowe" xfId="3" builtinId="20"/>
    <cellStyle name="Neutralny" xfId="2" builtinId="28"/>
    <cellStyle name="Normalny" xfId="0" builtinId="0"/>
    <cellStyle name="Zły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I(U)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4729452138336321E-2"/>
          <c:y val="7.6205626278903038E-2"/>
          <c:w val="0.90943017894761546"/>
          <c:h val="0.83443629924847595"/>
        </c:manualLayout>
      </c:layout>
      <c:scatterChart>
        <c:scatterStyle val="lineMarker"/>
        <c:varyColors val="0"/>
        <c:ser>
          <c:idx val="0"/>
          <c:order val="0"/>
          <c:tx>
            <c:v>Linia_Trendu_czerwona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tx1">
                    <a:lumMod val="95000"/>
                    <a:lumOff val="5000"/>
                  </a:schemeClr>
                </a:solidFill>
                <a:prstDash val="sysDot"/>
              </a:ln>
              <a:effectLst/>
            </c:spPr>
            <c:trendlineType val="linear"/>
            <c:forward val="5.000000000000001E-2"/>
            <c:backward val="5.000000000000001E-2"/>
            <c:dispRSqr val="0"/>
            <c:dispEq val="1"/>
            <c:trendlineLbl>
              <c:layout>
                <c:manualLayout>
                  <c:x val="-0.10513272744904037"/>
                  <c:y val="6.078134463961235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0,1262x - 0,2338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Arkusz1!$AK$2:$AK$16</c:f>
                <c:numCache>
                  <c:formatCode>General</c:formatCode>
                  <c:ptCount val="15"/>
                  <c:pt idx="0">
                    <c:v>3.0180000000000006E-5</c:v>
                  </c:pt>
                  <c:pt idx="1">
                    <c:v>3.2700000000000002E-5</c:v>
                  </c:pt>
                  <c:pt idx="2">
                    <c:v>5.3399999999999997E-5</c:v>
                  </c:pt>
                  <c:pt idx="3">
                    <c:v>6.3299999999999994E-5</c:v>
                  </c:pt>
                  <c:pt idx="4">
                    <c:v>7.6619999999999995E-5</c:v>
                  </c:pt>
                  <c:pt idx="5">
                    <c:v>9.371999999999999E-5</c:v>
                  </c:pt>
                  <c:pt idx="6">
                    <c:v>1.1406E-4</c:v>
                  </c:pt>
                  <c:pt idx="7">
                    <c:v>1.3944000000000001E-4</c:v>
                  </c:pt>
                  <c:pt idx="8">
                    <c:v>1.7076E-4</c:v>
                  </c:pt>
                  <c:pt idx="9">
                    <c:v>2.0999999999999998E-4</c:v>
                  </c:pt>
                  <c:pt idx="10">
                    <c:v>2.5734E-4</c:v>
                  </c:pt>
                  <c:pt idx="11">
                    <c:v>3.1206000000000002E-4</c:v>
                  </c:pt>
                  <c:pt idx="12">
                    <c:v>3.9414000000000002E-4</c:v>
                  </c:pt>
                  <c:pt idx="13">
                    <c:v>3.0000000000000004E-5</c:v>
                  </c:pt>
                  <c:pt idx="14">
                    <c:v>3.0000000000000004E-5</c:v>
                  </c:pt>
                </c:numCache>
              </c:numRef>
            </c:plus>
            <c:minus>
              <c:numRef>
                <c:f>Arkusz1!$AK$2:$AK$16</c:f>
                <c:numCache>
                  <c:formatCode>General</c:formatCode>
                  <c:ptCount val="15"/>
                  <c:pt idx="0">
                    <c:v>3.0180000000000006E-5</c:v>
                  </c:pt>
                  <c:pt idx="1">
                    <c:v>3.2700000000000002E-5</c:v>
                  </c:pt>
                  <c:pt idx="2">
                    <c:v>5.3399999999999997E-5</c:v>
                  </c:pt>
                  <c:pt idx="3">
                    <c:v>6.3299999999999994E-5</c:v>
                  </c:pt>
                  <c:pt idx="4">
                    <c:v>7.6619999999999995E-5</c:v>
                  </c:pt>
                  <c:pt idx="5">
                    <c:v>9.371999999999999E-5</c:v>
                  </c:pt>
                  <c:pt idx="6">
                    <c:v>1.1406E-4</c:v>
                  </c:pt>
                  <c:pt idx="7">
                    <c:v>1.3944000000000001E-4</c:v>
                  </c:pt>
                  <c:pt idx="8">
                    <c:v>1.7076E-4</c:v>
                  </c:pt>
                  <c:pt idx="9">
                    <c:v>2.0999999999999998E-4</c:v>
                  </c:pt>
                  <c:pt idx="10">
                    <c:v>2.5734E-4</c:v>
                  </c:pt>
                  <c:pt idx="11">
                    <c:v>3.1206000000000002E-4</c:v>
                  </c:pt>
                  <c:pt idx="12">
                    <c:v>3.9414000000000002E-4</c:v>
                  </c:pt>
                  <c:pt idx="13">
                    <c:v>3.0000000000000004E-5</c:v>
                  </c:pt>
                  <c:pt idx="14">
                    <c:v>3.0000000000000004E-5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Arkusz1!$O$10:$O$16</c:f>
              <c:numCache>
                <c:formatCode>General</c:formatCode>
                <c:ptCount val="7"/>
                <c:pt idx="0">
                  <c:v>1.88</c:v>
                </c:pt>
                <c:pt idx="1">
                  <c:v>1.9</c:v>
                </c:pt>
                <c:pt idx="2">
                  <c:v>1.92</c:v>
                </c:pt>
                <c:pt idx="3">
                  <c:v>1.94</c:v>
                </c:pt>
                <c:pt idx="4">
                  <c:v>1.96</c:v>
                </c:pt>
                <c:pt idx="5">
                  <c:v>1.98</c:v>
                </c:pt>
                <c:pt idx="6">
                  <c:v>2</c:v>
                </c:pt>
              </c:numCache>
            </c:numRef>
          </c:xVal>
          <c:yVal>
            <c:numRef>
              <c:f>Arkusz1!$N$10:$N$16</c:f>
              <c:numCache>
                <c:formatCode>General</c:formatCode>
                <c:ptCount val="7"/>
                <c:pt idx="0">
                  <c:v>4.6699999999999997E-3</c:v>
                </c:pt>
                <c:pt idx="1">
                  <c:v>6.0800000000000003E-3</c:v>
                </c:pt>
                <c:pt idx="2">
                  <c:v>7.8200000000000006E-3</c:v>
                </c:pt>
                <c:pt idx="3">
                  <c:v>0.01</c:v>
                </c:pt>
                <c:pt idx="4">
                  <c:v>1.2630000000000001E-2</c:v>
                </c:pt>
                <c:pt idx="5">
                  <c:v>1.567E-2</c:v>
                </c:pt>
                <c:pt idx="6">
                  <c:v>2.0230000000000001E-2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34-4FD2-919C-2F3F439EF20C}"/>
            </c:ext>
          </c:extLst>
        </c:ser>
        <c:ser>
          <c:idx val="1"/>
          <c:order val="1"/>
          <c:tx>
            <c:v>I(U)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Arkusz1!$AL$2:$AL$16</c:f>
                <c:numCache>
                  <c:formatCode>General</c:formatCode>
                  <c:ptCount val="15"/>
                  <c:pt idx="0">
                    <c:v>1.8000000000000002E-2</c:v>
                  </c:pt>
                  <c:pt idx="1">
                    <c:v>1.8500000000000003E-2</c:v>
                  </c:pt>
                  <c:pt idx="2">
                    <c:v>1.9000000000000003E-2</c:v>
                  </c:pt>
                  <c:pt idx="3">
                    <c:v>1.9099999999999999E-2</c:v>
                  </c:pt>
                  <c:pt idx="4">
                    <c:v>1.9200000000000002E-2</c:v>
                  </c:pt>
                  <c:pt idx="5">
                    <c:v>1.9300000000000001E-2</c:v>
                  </c:pt>
                  <c:pt idx="6">
                    <c:v>1.9400000000000001E-2</c:v>
                  </c:pt>
                  <c:pt idx="7">
                    <c:v>1.95E-2</c:v>
                  </c:pt>
                  <c:pt idx="8">
                    <c:v>1.9599999999999999E-2</c:v>
                  </c:pt>
                  <c:pt idx="9">
                    <c:v>1.9700000000000002E-2</c:v>
                  </c:pt>
                  <c:pt idx="10">
                    <c:v>1.9799999999999998E-2</c:v>
                  </c:pt>
                  <c:pt idx="11">
                    <c:v>1.9900000000000001E-2</c:v>
                  </c:pt>
                  <c:pt idx="12">
                    <c:v>0.02</c:v>
                  </c:pt>
                  <c:pt idx="13">
                    <c:v>0.01</c:v>
                  </c:pt>
                  <c:pt idx="14">
                    <c:v>0.01</c:v>
                  </c:pt>
                </c:numCache>
              </c:numRef>
            </c:plus>
            <c:minus>
              <c:numRef>
                <c:f>Arkusz1!$AL$2:$AL$16</c:f>
                <c:numCache>
                  <c:formatCode>General</c:formatCode>
                  <c:ptCount val="15"/>
                  <c:pt idx="0">
                    <c:v>1.8000000000000002E-2</c:v>
                  </c:pt>
                  <c:pt idx="1">
                    <c:v>1.8500000000000003E-2</c:v>
                  </c:pt>
                  <c:pt idx="2">
                    <c:v>1.9000000000000003E-2</c:v>
                  </c:pt>
                  <c:pt idx="3">
                    <c:v>1.9099999999999999E-2</c:v>
                  </c:pt>
                  <c:pt idx="4">
                    <c:v>1.9200000000000002E-2</c:v>
                  </c:pt>
                  <c:pt idx="5">
                    <c:v>1.9300000000000001E-2</c:v>
                  </c:pt>
                  <c:pt idx="6">
                    <c:v>1.9400000000000001E-2</c:v>
                  </c:pt>
                  <c:pt idx="7">
                    <c:v>1.95E-2</c:v>
                  </c:pt>
                  <c:pt idx="8">
                    <c:v>1.9599999999999999E-2</c:v>
                  </c:pt>
                  <c:pt idx="9">
                    <c:v>1.9700000000000002E-2</c:v>
                  </c:pt>
                  <c:pt idx="10">
                    <c:v>1.9799999999999998E-2</c:v>
                  </c:pt>
                  <c:pt idx="11">
                    <c:v>1.9900000000000001E-2</c:v>
                  </c:pt>
                  <c:pt idx="12">
                    <c:v>0.02</c:v>
                  </c:pt>
                  <c:pt idx="13">
                    <c:v>0.01</c:v>
                  </c:pt>
                  <c:pt idx="14">
                    <c:v>0.01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Arkusz1!$AK$2:$AK$16</c:f>
                <c:numCache>
                  <c:formatCode>General</c:formatCode>
                  <c:ptCount val="15"/>
                  <c:pt idx="0">
                    <c:v>3.0180000000000006E-5</c:v>
                  </c:pt>
                  <c:pt idx="1">
                    <c:v>3.2700000000000002E-5</c:v>
                  </c:pt>
                  <c:pt idx="2">
                    <c:v>5.3399999999999997E-5</c:v>
                  </c:pt>
                  <c:pt idx="3">
                    <c:v>6.3299999999999994E-5</c:v>
                  </c:pt>
                  <c:pt idx="4">
                    <c:v>7.6619999999999995E-5</c:v>
                  </c:pt>
                  <c:pt idx="5">
                    <c:v>9.371999999999999E-5</c:v>
                  </c:pt>
                  <c:pt idx="6">
                    <c:v>1.1406E-4</c:v>
                  </c:pt>
                  <c:pt idx="7">
                    <c:v>1.3944000000000001E-4</c:v>
                  </c:pt>
                  <c:pt idx="8">
                    <c:v>1.7076E-4</c:v>
                  </c:pt>
                  <c:pt idx="9">
                    <c:v>2.0999999999999998E-4</c:v>
                  </c:pt>
                  <c:pt idx="10">
                    <c:v>2.5734E-4</c:v>
                  </c:pt>
                  <c:pt idx="11">
                    <c:v>3.1206000000000002E-4</c:v>
                  </c:pt>
                  <c:pt idx="12">
                    <c:v>3.9414000000000002E-4</c:v>
                  </c:pt>
                  <c:pt idx="13">
                    <c:v>3.0000000000000004E-5</c:v>
                  </c:pt>
                  <c:pt idx="14">
                    <c:v>3.0000000000000004E-5</c:v>
                  </c:pt>
                </c:numCache>
              </c:numRef>
            </c:plus>
            <c:minus>
              <c:numRef>
                <c:f>Arkusz1!$AK$2:$AK$16</c:f>
                <c:numCache>
                  <c:formatCode>General</c:formatCode>
                  <c:ptCount val="15"/>
                  <c:pt idx="0">
                    <c:v>3.0180000000000006E-5</c:v>
                  </c:pt>
                  <c:pt idx="1">
                    <c:v>3.2700000000000002E-5</c:v>
                  </c:pt>
                  <c:pt idx="2">
                    <c:v>5.3399999999999997E-5</c:v>
                  </c:pt>
                  <c:pt idx="3">
                    <c:v>6.3299999999999994E-5</c:v>
                  </c:pt>
                  <c:pt idx="4">
                    <c:v>7.6619999999999995E-5</c:v>
                  </c:pt>
                  <c:pt idx="5">
                    <c:v>9.371999999999999E-5</c:v>
                  </c:pt>
                  <c:pt idx="6">
                    <c:v>1.1406E-4</c:v>
                  </c:pt>
                  <c:pt idx="7">
                    <c:v>1.3944000000000001E-4</c:v>
                  </c:pt>
                  <c:pt idx="8">
                    <c:v>1.7076E-4</c:v>
                  </c:pt>
                  <c:pt idx="9">
                    <c:v>2.0999999999999998E-4</c:v>
                  </c:pt>
                  <c:pt idx="10">
                    <c:v>2.5734E-4</c:v>
                  </c:pt>
                  <c:pt idx="11">
                    <c:v>3.1206000000000002E-4</c:v>
                  </c:pt>
                  <c:pt idx="12">
                    <c:v>3.9414000000000002E-4</c:v>
                  </c:pt>
                  <c:pt idx="13">
                    <c:v>3.0000000000000004E-5</c:v>
                  </c:pt>
                  <c:pt idx="14">
                    <c:v>3.0000000000000004E-5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Arkusz1!$H$4:$H$16</c:f>
              <c:numCache>
                <c:formatCode>General</c:formatCode>
                <c:ptCount val="13"/>
                <c:pt idx="0">
                  <c:v>1.6</c:v>
                </c:pt>
                <c:pt idx="1">
                  <c:v>1.7</c:v>
                </c:pt>
                <c:pt idx="2">
                  <c:v>1.8</c:v>
                </c:pt>
                <c:pt idx="3">
                  <c:v>1.82</c:v>
                </c:pt>
                <c:pt idx="4">
                  <c:v>1.84</c:v>
                </c:pt>
                <c:pt idx="5">
                  <c:v>1.86</c:v>
                </c:pt>
                <c:pt idx="6">
                  <c:v>1.88</c:v>
                </c:pt>
                <c:pt idx="7">
                  <c:v>1.9</c:v>
                </c:pt>
                <c:pt idx="8">
                  <c:v>1.92</c:v>
                </c:pt>
                <c:pt idx="9">
                  <c:v>1.94</c:v>
                </c:pt>
                <c:pt idx="10">
                  <c:v>1.96</c:v>
                </c:pt>
                <c:pt idx="11">
                  <c:v>1.98</c:v>
                </c:pt>
                <c:pt idx="12">
                  <c:v>2</c:v>
                </c:pt>
              </c:numCache>
            </c:numRef>
          </c:xVal>
          <c:yVal>
            <c:numRef>
              <c:f>Arkusz1!$G$4:$G$16</c:f>
              <c:numCache>
                <c:formatCode>General</c:formatCode>
                <c:ptCount val="13"/>
                <c:pt idx="0">
                  <c:v>1.0000000000000001E-5</c:v>
                </c:pt>
                <c:pt idx="1">
                  <c:v>1.4999999999999999E-4</c:v>
                </c:pt>
                <c:pt idx="2">
                  <c:v>1.2999999999999999E-3</c:v>
                </c:pt>
                <c:pt idx="3">
                  <c:v>1.8500000000000001E-3</c:v>
                </c:pt>
                <c:pt idx="4">
                  <c:v>2.5899999999999999E-3</c:v>
                </c:pt>
                <c:pt idx="5">
                  <c:v>3.5400000000000002E-3</c:v>
                </c:pt>
                <c:pt idx="6">
                  <c:v>4.6699999999999997E-3</c:v>
                </c:pt>
                <c:pt idx="7">
                  <c:v>6.0800000000000003E-3</c:v>
                </c:pt>
                <c:pt idx="8">
                  <c:v>7.8200000000000006E-3</c:v>
                </c:pt>
                <c:pt idx="9">
                  <c:v>0.01</c:v>
                </c:pt>
                <c:pt idx="10">
                  <c:v>1.2630000000000001E-2</c:v>
                </c:pt>
                <c:pt idx="11">
                  <c:v>1.567E-2</c:v>
                </c:pt>
                <c:pt idx="12">
                  <c:v>2.0230000000000001E-2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4C4-43F8-A181-94BF31DD2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496255"/>
        <c:axId val="1200195039"/>
      </c:scatterChart>
      <c:valAx>
        <c:axId val="119449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U[V]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195039"/>
        <c:crosses val="autoZero"/>
        <c:crossBetween val="midCat"/>
      </c:valAx>
      <c:valAx>
        <c:axId val="120019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I[A]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49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I(U)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I(U)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Arkusz1!$AL$26:$AL$52</c:f>
                <c:numCache>
                  <c:formatCode>General</c:formatCode>
                  <c:ptCount val="27"/>
                  <c:pt idx="0">
                    <c:v>2.1000000000000001E-2</c:v>
                  </c:pt>
                  <c:pt idx="1">
                    <c:v>2.1499999999999998E-2</c:v>
                  </c:pt>
                  <c:pt idx="2">
                    <c:v>2.1999999999999999E-2</c:v>
                  </c:pt>
                  <c:pt idx="3">
                    <c:v>2.2499999999999999E-2</c:v>
                  </c:pt>
                  <c:pt idx="4">
                    <c:v>2.3E-2</c:v>
                  </c:pt>
                  <c:pt idx="5">
                    <c:v>2.35E-2</c:v>
                  </c:pt>
                  <c:pt idx="6">
                    <c:v>2.4E-2</c:v>
                  </c:pt>
                  <c:pt idx="7">
                    <c:v>2.41E-2</c:v>
                  </c:pt>
                  <c:pt idx="8">
                    <c:v>2.4199999999999999E-2</c:v>
                  </c:pt>
                  <c:pt idx="9">
                    <c:v>2.4300000000000002E-2</c:v>
                  </c:pt>
                  <c:pt idx="10">
                    <c:v>2.4399999999999998E-2</c:v>
                  </c:pt>
                  <c:pt idx="11">
                    <c:v>2.4500000000000001E-2</c:v>
                  </c:pt>
                  <c:pt idx="12">
                    <c:v>2.46E-2</c:v>
                  </c:pt>
                  <c:pt idx="13">
                    <c:v>2.47E-2</c:v>
                  </c:pt>
                  <c:pt idx="14">
                    <c:v>2.4800000000000003E-2</c:v>
                  </c:pt>
                  <c:pt idx="15">
                    <c:v>2.4899999999999999E-2</c:v>
                  </c:pt>
                  <c:pt idx="16">
                    <c:v>2.5000000000000001E-2</c:v>
                  </c:pt>
                  <c:pt idx="17">
                    <c:v>2.5049999999999999E-2</c:v>
                  </c:pt>
                  <c:pt idx="18">
                    <c:v>2.5100000000000001E-2</c:v>
                  </c:pt>
                  <c:pt idx="19">
                    <c:v>2.5149999999999999E-2</c:v>
                  </c:pt>
                  <c:pt idx="20">
                    <c:v>2.52E-2</c:v>
                  </c:pt>
                  <c:pt idx="21">
                    <c:v>2.5250000000000002E-2</c:v>
                  </c:pt>
                  <c:pt idx="22">
                    <c:v>2.5300000000000003E-2</c:v>
                  </c:pt>
                  <c:pt idx="23">
                    <c:v>2.5349999999999998E-2</c:v>
                  </c:pt>
                  <c:pt idx="24">
                    <c:v>2.5399999999999999E-2</c:v>
                  </c:pt>
                  <c:pt idx="25">
                    <c:v>2.545E-2</c:v>
                  </c:pt>
                  <c:pt idx="26">
                    <c:v>2.5500000000000002E-2</c:v>
                  </c:pt>
                </c:numCache>
              </c:numRef>
            </c:plus>
            <c:minus>
              <c:numRef>
                <c:f>Arkusz1!$AL$26:$AL$52</c:f>
                <c:numCache>
                  <c:formatCode>General</c:formatCode>
                  <c:ptCount val="27"/>
                  <c:pt idx="0">
                    <c:v>2.1000000000000001E-2</c:v>
                  </c:pt>
                  <c:pt idx="1">
                    <c:v>2.1499999999999998E-2</c:v>
                  </c:pt>
                  <c:pt idx="2">
                    <c:v>2.1999999999999999E-2</c:v>
                  </c:pt>
                  <c:pt idx="3">
                    <c:v>2.2499999999999999E-2</c:v>
                  </c:pt>
                  <c:pt idx="4">
                    <c:v>2.3E-2</c:v>
                  </c:pt>
                  <c:pt idx="5">
                    <c:v>2.35E-2</c:v>
                  </c:pt>
                  <c:pt idx="6">
                    <c:v>2.4E-2</c:v>
                  </c:pt>
                  <c:pt idx="7">
                    <c:v>2.41E-2</c:v>
                  </c:pt>
                  <c:pt idx="8">
                    <c:v>2.4199999999999999E-2</c:v>
                  </c:pt>
                  <c:pt idx="9">
                    <c:v>2.4300000000000002E-2</c:v>
                  </c:pt>
                  <c:pt idx="10">
                    <c:v>2.4399999999999998E-2</c:v>
                  </c:pt>
                  <c:pt idx="11">
                    <c:v>2.4500000000000001E-2</c:v>
                  </c:pt>
                  <c:pt idx="12">
                    <c:v>2.46E-2</c:v>
                  </c:pt>
                  <c:pt idx="13">
                    <c:v>2.47E-2</c:v>
                  </c:pt>
                  <c:pt idx="14">
                    <c:v>2.4800000000000003E-2</c:v>
                  </c:pt>
                  <c:pt idx="15">
                    <c:v>2.4899999999999999E-2</c:v>
                  </c:pt>
                  <c:pt idx="16">
                    <c:v>2.5000000000000001E-2</c:v>
                  </c:pt>
                  <c:pt idx="17">
                    <c:v>2.5049999999999999E-2</c:v>
                  </c:pt>
                  <c:pt idx="18">
                    <c:v>2.5100000000000001E-2</c:v>
                  </c:pt>
                  <c:pt idx="19">
                    <c:v>2.5149999999999999E-2</c:v>
                  </c:pt>
                  <c:pt idx="20">
                    <c:v>2.52E-2</c:v>
                  </c:pt>
                  <c:pt idx="21">
                    <c:v>2.5250000000000002E-2</c:v>
                  </c:pt>
                  <c:pt idx="22">
                    <c:v>2.5300000000000003E-2</c:v>
                  </c:pt>
                  <c:pt idx="23">
                    <c:v>2.5349999999999998E-2</c:v>
                  </c:pt>
                  <c:pt idx="24">
                    <c:v>2.5399999999999999E-2</c:v>
                  </c:pt>
                  <c:pt idx="25">
                    <c:v>2.545E-2</c:v>
                  </c:pt>
                  <c:pt idx="26">
                    <c:v>2.5500000000000002E-2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Arkusz1!$AK$26:$AK$52</c:f>
                <c:numCache>
                  <c:formatCode>General</c:formatCode>
                  <c:ptCount val="27"/>
                  <c:pt idx="0">
                    <c:v>3.0000000000000004E-5</c:v>
                  </c:pt>
                  <c:pt idx="1">
                    <c:v>3.0180000000000006E-5</c:v>
                  </c:pt>
                  <c:pt idx="2">
                    <c:v>3.0720000000000004E-5</c:v>
                  </c:pt>
                  <c:pt idx="3">
                    <c:v>3.0720000000000004E-5</c:v>
                  </c:pt>
                  <c:pt idx="4">
                    <c:v>3.7020000000000001E-5</c:v>
                  </c:pt>
                  <c:pt idx="5">
                    <c:v>5.4120000000000004E-5</c:v>
                  </c:pt>
                  <c:pt idx="6">
                    <c:v>8.8499999999999996E-5</c:v>
                  </c:pt>
                  <c:pt idx="7">
                    <c:v>1.0164000000000001E-4</c:v>
                  </c:pt>
                  <c:pt idx="8">
                    <c:v>1.1154000000000001E-4</c:v>
                  </c:pt>
                  <c:pt idx="9">
                    <c:v>1.2342000000000001E-4</c:v>
                  </c:pt>
                  <c:pt idx="10">
                    <c:v>1.3944000000000001E-4</c:v>
                  </c:pt>
                  <c:pt idx="11">
                    <c:v>1.5077999999999999E-4</c:v>
                  </c:pt>
                  <c:pt idx="12">
                    <c:v>1.6409999999999998E-4</c:v>
                  </c:pt>
                  <c:pt idx="13">
                    <c:v>1.8228E-4</c:v>
                  </c:pt>
                  <c:pt idx="14">
                    <c:v>2.0549999999999998E-4</c:v>
                  </c:pt>
                  <c:pt idx="15">
                    <c:v>2.2079999999999997E-4</c:v>
                  </c:pt>
                  <c:pt idx="16">
                    <c:v>2.4671999999999997E-4</c:v>
                  </c:pt>
                  <c:pt idx="17">
                    <c:v>2.586E-4</c:v>
                  </c:pt>
                  <c:pt idx="18">
                    <c:v>2.6363999999999999E-4</c:v>
                  </c:pt>
                  <c:pt idx="19">
                    <c:v>2.8091999999999999E-4</c:v>
                  </c:pt>
                  <c:pt idx="20">
                    <c:v>2.901E-4</c:v>
                  </c:pt>
                  <c:pt idx="21">
                    <c:v>2.9838E-4</c:v>
                  </c:pt>
                  <c:pt idx="22">
                    <c:v>3.1062E-4</c:v>
                  </c:pt>
                  <c:pt idx="23">
                    <c:v>3.0684000000000001E-4</c:v>
                  </c:pt>
                  <c:pt idx="24">
                    <c:v>3.4230000000000003E-4</c:v>
                  </c:pt>
                  <c:pt idx="25">
                    <c:v>3.4842E-4</c:v>
                  </c:pt>
                  <c:pt idx="26">
                    <c:v>3.6588000000000001E-4</c:v>
                  </c:pt>
                </c:numCache>
              </c:numRef>
            </c:plus>
            <c:minus>
              <c:numRef>
                <c:f>Arkusz1!$AK$26:$AK$52</c:f>
                <c:numCache>
                  <c:formatCode>General</c:formatCode>
                  <c:ptCount val="27"/>
                  <c:pt idx="0">
                    <c:v>3.0000000000000004E-5</c:v>
                  </c:pt>
                  <c:pt idx="1">
                    <c:v>3.0180000000000006E-5</c:v>
                  </c:pt>
                  <c:pt idx="2">
                    <c:v>3.0720000000000004E-5</c:v>
                  </c:pt>
                  <c:pt idx="3">
                    <c:v>3.0720000000000004E-5</c:v>
                  </c:pt>
                  <c:pt idx="4">
                    <c:v>3.7020000000000001E-5</c:v>
                  </c:pt>
                  <c:pt idx="5">
                    <c:v>5.4120000000000004E-5</c:v>
                  </c:pt>
                  <c:pt idx="6">
                    <c:v>8.8499999999999996E-5</c:v>
                  </c:pt>
                  <c:pt idx="7">
                    <c:v>1.0164000000000001E-4</c:v>
                  </c:pt>
                  <c:pt idx="8">
                    <c:v>1.1154000000000001E-4</c:v>
                  </c:pt>
                  <c:pt idx="9">
                    <c:v>1.2342000000000001E-4</c:v>
                  </c:pt>
                  <c:pt idx="10">
                    <c:v>1.3944000000000001E-4</c:v>
                  </c:pt>
                  <c:pt idx="11">
                    <c:v>1.5077999999999999E-4</c:v>
                  </c:pt>
                  <c:pt idx="12">
                    <c:v>1.6409999999999998E-4</c:v>
                  </c:pt>
                  <c:pt idx="13">
                    <c:v>1.8228E-4</c:v>
                  </c:pt>
                  <c:pt idx="14">
                    <c:v>2.0549999999999998E-4</c:v>
                  </c:pt>
                  <c:pt idx="15">
                    <c:v>2.2079999999999997E-4</c:v>
                  </c:pt>
                  <c:pt idx="16">
                    <c:v>2.4671999999999997E-4</c:v>
                  </c:pt>
                  <c:pt idx="17">
                    <c:v>2.586E-4</c:v>
                  </c:pt>
                  <c:pt idx="18">
                    <c:v>2.6363999999999999E-4</c:v>
                  </c:pt>
                  <c:pt idx="19">
                    <c:v>2.8091999999999999E-4</c:v>
                  </c:pt>
                  <c:pt idx="20">
                    <c:v>2.901E-4</c:v>
                  </c:pt>
                  <c:pt idx="21">
                    <c:v>2.9838E-4</c:v>
                  </c:pt>
                  <c:pt idx="22">
                    <c:v>3.1062E-4</c:v>
                  </c:pt>
                  <c:pt idx="23">
                    <c:v>3.0684000000000001E-4</c:v>
                  </c:pt>
                  <c:pt idx="24">
                    <c:v>3.4230000000000003E-4</c:v>
                  </c:pt>
                  <c:pt idx="25">
                    <c:v>3.4842E-4</c:v>
                  </c:pt>
                  <c:pt idx="26">
                    <c:v>3.6588000000000001E-4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Arkusz1!$H$29:$H$55</c:f>
              <c:numCache>
                <c:formatCode>General</c:formatCode>
                <c:ptCount val="27"/>
                <c:pt idx="0">
                  <c:v>2.2000000000000002</c:v>
                </c:pt>
                <c:pt idx="1">
                  <c:v>2.2999999999999998</c:v>
                </c:pt>
                <c:pt idx="2">
                  <c:v>2.4</c:v>
                </c:pt>
                <c:pt idx="3">
                  <c:v>2.5</c:v>
                </c:pt>
                <c:pt idx="4">
                  <c:v>2.6</c:v>
                </c:pt>
                <c:pt idx="5">
                  <c:v>2.7</c:v>
                </c:pt>
                <c:pt idx="6">
                  <c:v>2.8</c:v>
                </c:pt>
                <c:pt idx="7">
                  <c:v>2.82</c:v>
                </c:pt>
                <c:pt idx="8">
                  <c:v>2.84</c:v>
                </c:pt>
                <c:pt idx="9">
                  <c:v>2.86</c:v>
                </c:pt>
                <c:pt idx="10">
                  <c:v>2.88</c:v>
                </c:pt>
                <c:pt idx="11">
                  <c:v>2.9</c:v>
                </c:pt>
                <c:pt idx="12">
                  <c:v>2.92</c:v>
                </c:pt>
                <c:pt idx="13">
                  <c:v>2.94</c:v>
                </c:pt>
                <c:pt idx="14">
                  <c:v>2.96</c:v>
                </c:pt>
                <c:pt idx="15">
                  <c:v>2.98</c:v>
                </c:pt>
                <c:pt idx="16">
                  <c:v>3</c:v>
                </c:pt>
                <c:pt idx="17">
                  <c:v>3.01</c:v>
                </c:pt>
                <c:pt idx="18">
                  <c:v>3.02</c:v>
                </c:pt>
                <c:pt idx="19">
                  <c:v>3.03</c:v>
                </c:pt>
                <c:pt idx="20">
                  <c:v>3.04</c:v>
                </c:pt>
                <c:pt idx="21">
                  <c:v>3.05</c:v>
                </c:pt>
                <c:pt idx="22">
                  <c:v>3.06</c:v>
                </c:pt>
                <c:pt idx="23">
                  <c:v>3.07</c:v>
                </c:pt>
                <c:pt idx="24">
                  <c:v>3.08</c:v>
                </c:pt>
                <c:pt idx="25">
                  <c:v>3.09</c:v>
                </c:pt>
                <c:pt idx="26">
                  <c:v>3.1</c:v>
                </c:pt>
              </c:numCache>
            </c:numRef>
          </c:xVal>
          <c:yVal>
            <c:numRef>
              <c:f>Arkusz1!$G$29:$G$55</c:f>
              <c:numCache>
                <c:formatCode>General</c:formatCode>
                <c:ptCount val="27"/>
                <c:pt idx="0">
                  <c:v>0</c:v>
                </c:pt>
                <c:pt idx="1">
                  <c:v>1.0000000000000001E-5</c:v>
                </c:pt>
                <c:pt idx="2">
                  <c:v>4.0000000000000003E-5</c:v>
                </c:pt>
                <c:pt idx="3">
                  <c:v>4.0000000000000003E-5</c:v>
                </c:pt>
                <c:pt idx="4">
                  <c:v>3.8999999999999999E-4</c:v>
                </c:pt>
                <c:pt idx="5">
                  <c:v>1.34E-3</c:v>
                </c:pt>
                <c:pt idx="6">
                  <c:v>3.2499999999999999E-3</c:v>
                </c:pt>
                <c:pt idx="7">
                  <c:v>3.98E-3</c:v>
                </c:pt>
                <c:pt idx="8">
                  <c:v>4.5300000000000002E-3</c:v>
                </c:pt>
                <c:pt idx="9">
                  <c:v>5.1900000000000002E-3</c:v>
                </c:pt>
                <c:pt idx="10">
                  <c:v>6.0800000000000003E-3</c:v>
                </c:pt>
                <c:pt idx="11">
                  <c:v>6.7099999999999998E-3</c:v>
                </c:pt>
                <c:pt idx="12">
                  <c:v>7.45E-3</c:v>
                </c:pt>
                <c:pt idx="13">
                  <c:v>8.4600000000000005E-3</c:v>
                </c:pt>
                <c:pt idx="14">
                  <c:v>9.75E-3</c:v>
                </c:pt>
                <c:pt idx="15">
                  <c:v>1.06E-2</c:v>
                </c:pt>
                <c:pt idx="16">
                  <c:v>1.2039999999999999E-2</c:v>
                </c:pt>
                <c:pt idx="17">
                  <c:v>1.2699999999999999E-2</c:v>
                </c:pt>
                <c:pt idx="18">
                  <c:v>1.298E-2</c:v>
                </c:pt>
                <c:pt idx="19">
                  <c:v>1.3939999999999999E-2</c:v>
                </c:pt>
                <c:pt idx="20">
                  <c:v>1.4449999999999999E-2</c:v>
                </c:pt>
                <c:pt idx="21">
                  <c:v>1.491E-2</c:v>
                </c:pt>
                <c:pt idx="22">
                  <c:v>1.559E-2</c:v>
                </c:pt>
                <c:pt idx="23">
                  <c:v>1.5380000000000001E-2</c:v>
                </c:pt>
                <c:pt idx="24">
                  <c:v>1.7350000000000001E-2</c:v>
                </c:pt>
                <c:pt idx="25">
                  <c:v>1.7690000000000001E-2</c:v>
                </c:pt>
                <c:pt idx="26">
                  <c:v>1.866E-2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C8-4FF8-AA4E-40340DDD405C}"/>
            </c:ext>
          </c:extLst>
        </c:ser>
        <c:ser>
          <c:idx val="1"/>
          <c:order val="1"/>
          <c:tx>
            <c:v>Linia_Trendu_Niebieska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tx1">
                    <a:lumMod val="95000"/>
                    <a:lumOff val="5000"/>
                  </a:schemeClr>
                </a:solidFill>
                <a:prstDash val="sysDot"/>
              </a:ln>
              <a:effectLst/>
            </c:spPr>
            <c:trendlineType val="linear"/>
            <c:forward val="4.0000000000000008E-2"/>
            <c:backward val="0.2"/>
            <c:dispRSqr val="0"/>
            <c:dispEq val="1"/>
            <c:trendlineLbl>
              <c:layout>
                <c:manualLayout>
                  <c:x val="-5.934894352647932E-2"/>
                  <c:y val="1.062431773528149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0,0616x - 0,1728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xVal>
            <c:numRef>
              <c:f>Arkusz1!$O$42:$O$55</c:f>
              <c:numCache>
                <c:formatCode>General</c:formatCode>
                <c:ptCount val="14"/>
                <c:pt idx="0">
                  <c:v>2.94</c:v>
                </c:pt>
                <c:pt idx="1">
                  <c:v>2.96</c:v>
                </c:pt>
                <c:pt idx="2">
                  <c:v>2.98</c:v>
                </c:pt>
                <c:pt idx="3">
                  <c:v>3</c:v>
                </c:pt>
                <c:pt idx="4">
                  <c:v>3.01</c:v>
                </c:pt>
                <c:pt idx="5">
                  <c:v>3.02</c:v>
                </c:pt>
                <c:pt idx="6">
                  <c:v>3.03</c:v>
                </c:pt>
                <c:pt idx="7">
                  <c:v>3.04</c:v>
                </c:pt>
                <c:pt idx="8">
                  <c:v>3.05</c:v>
                </c:pt>
                <c:pt idx="9">
                  <c:v>3.06</c:v>
                </c:pt>
                <c:pt idx="10">
                  <c:v>3.07</c:v>
                </c:pt>
                <c:pt idx="11">
                  <c:v>3.08</c:v>
                </c:pt>
                <c:pt idx="12">
                  <c:v>3.09</c:v>
                </c:pt>
                <c:pt idx="13">
                  <c:v>3.1</c:v>
                </c:pt>
              </c:numCache>
            </c:numRef>
          </c:xVal>
          <c:yVal>
            <c:numRef>
              <c:f>Arkusz1!$N$42:$N$55</c:f>
              <c:numCache>
                <c:formatCode>General</c:formatCode>
                <c:ptCount val="14"/>
                <c:pt idx="0">
                  <c:v>8.4600000000000005E-3</c:v>
                </c:pt>
                <c:pt idx="1">
                  <c:v>9.75E-3</c:v>
                </c:pt>
                <c:pt idx="2">
                  <c:v>1.06E-2</c:v>
                </c:pt>
                <c:pt idx="3">
                  <c:v>1.2039999999999999E-2</c:v>
                </c:pt>
                <c:pt idx="4">
                  <c:v>1.2699999999999999E-2</c:v>
                </c:pt>
                <c:pt idx="5">
                  <c:v>1.298E-2</c:v>
                </c:pt>
                <c:pt idx="6">
                  <c:v>1.3939999999999999E-2</c:v>
                </c:pt>
                <c:pt idx="7">
                  <c:v>1.4449999999999999E-2</c:v>
                </c:pt>
                <c:pt idx="8">
                  <c:v>1.491E-2</c:v>
                </c:pt>
                <c:pt idx="9">
                  <c:v>1.559E-2</c:v>
                </c:pt>
                <c:pt idx="10">
                  <c:v>1.5380000000000001E-2</c:v>
                </c:pt>
                <c:pt idx="11">
                  <c:v>1.7350000000000001E-2</c:v>
                </c:pt>
                <c:pt idx="12">
                  <c:v>1.7690000000000001E-2</c:v>
                </c:pt>
                <c:pt idx="13">
                  <c:v>1.866E-2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3F-4CE0-B1FD-11EAFA665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6578783"/>
        <c:axId val="1082422879"/>
      </c:scatterChart>
      <c:valAx>
        <c:axId val="128657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U[V]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422879"/>
        <c:crosses val="autoZero"/>
        <c:crossBetween val="midCat"/>
      </c:valAx>
      <c:valAx>
        <c:axId val="108242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i[A]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578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I(U)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465615909717933E-2"/>
          <c:y val="9.2614936080888929E-2"/>
          <c:w val="0.87296529365367381"/>
          <c:h val="0.8460996055264586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Arkusz1!$AL$57:$AL$88</c:f>
                <c:numCache>
                  <c:formatCode>General</c:formatCode>
                  <c:ptCount val="32"/>
                  <c:pt idx="0">
                    <c:v>1.8000000000000002E-2</c:v>
                  </c:pt>
                  <c:pt idx="1">
                    <c:v>1.8500000000000003E-2</c:v>
                  </c:pt>
                  <c:pt idx="2">
                    <c:v>1.8599999999999998E-2</c:v>
                  </c:pt>
                  <c:pt idx="3">
                    <c:v>1.8700000000000001E-2</c:v>
                  </c:pt>
                  <c:pt idx="4">
                    <c:v>1.8800000000000001E-2</c:v>
                  </c:pt>
                  <c:pt idx="5">
                    <c:v>1.89E-2</c:v>
                  </c:pt>
                  <c:pt idx="6">
                    <c:v>1.9000000000000003E-2</c:v>
                  </c:pt>
                  <c:pt idx="7">
                    <c:v>1.9099999999999999E-2</c:v>
                  </c:pt>
                  <c:pt idx="8">
                    <c:v>1.9200000000000002E-2</c:v>
                  </c:pt>
                  <c:pt idx="9">
                    <c:v>1.9300000000000001E-2</c:v>
                  </c:pt>
                  <c:pt idx="10">
                    <c:v>1.9400000000000001E-2</c:v>
                  </c:pt>
                  <c:pt idx="11">
                    <c:v>1.95E-2</c:v>
                  </c:pt>
                  <c:pt idx="12">
                    <c:v>1.9549999999999998E-2</c:v>
                  </c:pt>
                  <c:pt idx="13">
                    <c:v>1.9599999999999999E-2</c:v>
                  </c:pt>
                  <c:pt idx="14">
                    <c:v>1.9650000000000001E-2</c:v>
                  </c:pt>
                  <c:pt idx="15">
                    <c:v>1.9700000000000002E-2</c:v>
                  </c:pt>
                  <c:pt idx="16">
                    <c:v>1.975E-2</c:v>
                  </c:pt>
                  <c:pt idx="17">
                    <c:v>1.9799999999999998E-2</c:v>
                  </c:pt>
                  <c:pt idx="18">
                    <c:v>1.985E-2</c:v>
                  </c:pt>
                  <c:pt idx="19">
                    <c:v>1.9900000000000001E-2</c:v>
                  </c:pt>
                  <c:pt idx="20">
                    <c:v>1.9950000000000002E-2</c:v>
                  </c:pt>
                  <c:pt idx="21">
                    <c:v>0.02</c:v>
                  </c:pt>
                  <c:pt idx="22">
                    <c:v>2.0049999999999998E-2</c:v>
                  </c:pt>
                  <c:pt idx="23">
                    <c:v>2.01E-2</c:v>
                  </c:pt>
                  <c:pt idx="24">
                    <c:v>2.0150000000000001E-2</c:v>
                  </c:pt>
                  <c:pt idx="25">
                    <c:v>2.0200000000000003E-2</c:v>
                  </c:pt>
                  <c:pt idx="26">
                    <c:v>2.0249999999999997E-2</c:v>
                  </c:pt>
                  <c:pt idx="27">
                    <c:v>2.0299999999999999E-2</c:v>
                  </c:pt>
                  <c:pt idx="28">
                    <c:v>2.035E-2</c:v>
                  </c:pt>
                  <c:pt idx="29">
                    <c:v>2.0400000000000001E-2</c:v>
                  </c:pt>
                  <c:pt idx="30">
                    <c:v>2.0449999999999999E-2</c:v>
                  </c:pt>
                  <c:pt idx="31">
                    <c:v>2.0500000000000001E-2</c:v>
                  </c:pt>
                </c:numCache>
              </c:numRef>
            </c:plus>
            <c:minus>
              <c:numRef>
                <c:f>Arkusz1!$AL$57:$AL$88</c:f>
                <c:numCache>
                  <c:formatCode>General</c:formatCode>
                  <c:ptCount val="32"/>
                  <c:pt idx="0">
                    <c:v>1.8000000000000002E-2</c:v>
                  </c:pt>
                  <c:pt idx="1">
                    <c:v>1.8500000000000003E-2</c:v>
                  </c:pt>
                  <c:pt idx="2">
                    <c:v>1.8599999999999998E-2</c:v>
                  </c:pt>
                  <c:pt idx="3">
                    <c:v>1.8700000000000001E-2</c:v>
                  </c:pt>
                  <c:pt idx="4">
                    <c:v>1.8800000000000001E-2</c:v>
                  </c:pt>
                  <c:pt idx="5">
                    <c:v>1.89E-2</c:v>
                  </c:pt>
                  <c:pt idx="6">
                    <c:v>1.9000000000000003E-2</c:v>
                  </c:pt>
                  <c:pt idx="7">
                    <c:v>1.9099999999999999E-2</c:v>
                  </c:pt>
                  <c:pt idx="8">
                    <c:v>1.9200000000000002E-2</c:v>
                  </c:pt>
                  <c:pt idx="9">
                    <c:v>1.9300000000000001E-2</c:v>
                  </c:pt>
                  <c:pt idx="10">
                    <c:v>1.9400000000000001E-2</c:v>
                  </c:pt>
                  <c:pt idx="11">
                    <c:v>1.95E-2</c:v>
                  </c:pt>
                  <c:pt idx="12">
                    <c:v>1.9549999999999998E-2</c:v>
                  </c:pt>
                  <c:pt idx="13">
                    <c:v>1.9599999999999999E-2</c:v>
                  </c:pt>
                  <c:pt idx="14">
                    <c:v>1.9650000000000001E-2</c:v>
                  </c:pt>
                  <c:pt idx="15">
                    <c:v>1.9700000000000002E-2</c:v>
                  </c:pt>
                  <c:pt idx="16">
                    <c:v>1.975E-2</c:v>
                  </c:pt>
                  <c:pt idx="17">
                    <c:v>1.9799999999999998E-2</c:v>
                  </c:pt>
                  <c:pt idx="18">
                    <c:v>1.985E-2</c:v>
                  </c:pt>
                  <c:pt idx="19">
                    <c:v>1.9900000000000001E-2</c:v>
                  </c:pt>
                  <c:pt idx="20">
                    <c:v>1.9950000000000002E-2</c:v>
                  </c:pt>
                  <c:pt idx="21">
                    <c:v>0.02</c:v>
                  </c:pt>
                  <c:pt idx="22">
                    <c:v>2.0049999999999998E-2</c:v>
                  </c:pt>
                  <c:pt idx="23">
                    <c:v>2.01E-2</c:v>
                  </c:pt>
                  <c:pt idx="24">
                    <c:v>2.0150000000000001E-2</c:v>
                  </c:pt>
                  <c:pt idx="25">
                    <c:v>2.0200000000000003E-2</c:v>
                  </c:pt>
                  <c:pt idx="26">
                    <c:v>2.0249999999999997E-2</c:v>
                  </c:pt>
                  <c:pt idx="27">
                    <c:v>2.0299999999999999E-2</c:v>
                  </c:pt>
                  <c:pt idx="28">
                    <c:v>2.035E-2</c:v>
                  </c:pt>
                  <c:pt idx="29">
                    <c:v>2.0400000000000001E-2</c:v>
                  </c:pt>
                  <c:pt idx="30">
                    <c:v>2.0449999999999999E-2</c:v>
                  </c:pt>
                  <c:pt idx="31">
                    <c:v>2.0500000000000001E-2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Arkusz1!$AK$57:$AK$88</c:f>
                <c:numCache>
                  <c:formatCode>General</c:formatCode>
                  <c:ptCount val="32"/>
                  <c:pt idx="0">
                    <c:v>3.0000000000000004E-5</c:v>
                  </c:pt>
                  <c:pt idx="1">
                    <c:v>3.0360000000000004E-5</c:v>
                  </c:pt>
                  <c:pt idx="2">
                    <c:v>3.0720000000000004E-5</c:v>
                  </c:pt>
                  <c:pt idx="3">
                    <c:v>3.1260000000000002E-5</c:v>
                  </c:pt>
                  <c:pt idx="4">
                    <c:v>3.1980000000000002E-5</c:v>
                  </c:pt>
                  <c:pt idx="5">
                    <c:v>3.3060000000000005E-5</c:v>
                  </c:pt>
                  <c:pt idx="6">
                    <c:v>3.4680000000000007E-5</c:v>
                  </c:pt>
                  <c:pt idx="7">
                    <c:v>3.7380000000000005E-5</c:v>
                  </c:pt>
                  <c:pt idx="8">
                    <c:v>4.1340000000000007E-5</c:v>
                  </c:pt>
                  <c:pt idx="9">
                    <c:v>4.7639999999999998E-5</c:v>
                  </c:pt>
                  <c:pt idx="10">
                    <c:v>5.7540000000000008E-5</c:v>
                  </c:pt>
                  <c:pt idx="11">
                    <c:v>7.1580000000000002E-5</c:v>
                  </c:pt>
                  <c:pt idx="12">
                    <c:v>8.0039999999999999E-5</c:v>
                  </c:pt>
                  <c:pt idx="13">
                    <c:v>9.0660000000000003E-5</c:v>
                  </c:pt>
                  <c:pt idx="14">
                    <c:v>1.0254E-4</c:v>
                  </c:pt>
                  <c:pt idx="15">
                    <c:v>1.1622E-4</c:v>
                  </c:pt>
                  <c:pt idx="16">
                    <c:v>1.3134E-4</c:v>
                  </c:pt>
                  <c:pt idx="17">
                    <c:v>1.4808000000000001E-4</c:v>
                  </c:pt>
                  <c:pt idx="18">
                    <c:v>1.6553999999999999E-4</c:v>
                  </c:pt>
                  <c:pt idx="19">
                    <c:v>1.8587999999999998E-4</c:v>
                  </c:pt>
                  <c:pt idx="20">
                    <c:v>2.0784000000000002E-4</c:v>
                  </c:pt>
                  <c:pt idx="21">
                    <c:v>2.2943999999999997E-4</c:v>
                  </c:pt>
                  <c:pt idx="22">
                    <c:v>2.5428000000000001E-4</c:v>
                  </c:pt>
                  <c:pt idx="23">
                    <c:v>2.8308000000000001E-4</c:v>
                  </c:pt>
                  <c:pt idx="24">
                    <c:v>3.0791999999999999E-4</c:v>
                  </c:pt>
                  <c:pt idx="25">
                    <c:v>3.4284000000000002E-4</c:v>
                  </c:pt>
                  <c:pt idx="26">
                    <c:v>3.7181999999999997E-4</c:v>
                  </c:pt>
                  <c:pt idx="27">
                    <c:v>4.0476000000000005E-4</c:v>
                  </c:pt>
                  <c:pt idx="28">
                    <c:v>4.3878E-4</c:v>
                  </c:pt>
                  <c:pt idx="29">
                    <c:v>4.7945999999999997E-4</c:v>
                  </c:pt>
                  <c:pt idx="30">
                    <c:v>5.1473999999999997E-4</c:v>
                  </c:pt>
                  <c:pt idx="31">
                    <c:v>5.4641999999999994E-4</c:v>
                  </c:pt>
                </c:numCache>
              </c:numRef>
            </c:plus>
            <c:minus>
              <c:numRef>
                <c:f>Arkusz1!$AK$57:$AK$88</c:f>
                <c:numCache>
                  <c:formatCode>General</c:formatCode>
                  <c:ptCount val="32"/>
                  <c:pt idx="0">
                    <c:v>3.0000000000000004E-5</c:v>
                  </c:pt>
                  <c:pt idx="1">
                    <c:v>3.0360000000000004E-5</c:v>
                  </c:pt>
                  <c:pt idx="2">
                    <c:v>3.0720000000000004E-5</c:v>
                  </c:pt>
                  <c:pt idx="3">
                    <c:v>3.1260000000000002E-5</c:v>
                  </c:pt>
                  <c:pt idx="4">
                    <c:v>3.1980000000000002E-5</c:v>
                  </c:pt>
                  <c:pt idx="5">
                    <c:v>3.3060000000000005E-5</c:v>
                  </c:pt>
                  <c:pt idx="6">
                    <c:v>3.4680000000000007E-5</c:v>
                  </c:pt>
                  <c:pt idx="7">
                    <c:v>3.7380000000000005E-5</c:v>
                  </c:pt>
                  <c:pt idx="8">
                    <c:v>4.1340000000000007E-5</c:v>
                  </c:pt>
                  <c:pt idx="9">
                    <c:v>4.7639999999999998E-5</c:v>
                  </c:pt>
                  <c:pt idx="10">
                    <c:v>5.7540000000000008E-5</c:v>
                  </c:pt>
                  <c:pt idx="11">
                    <c:v>7.1580000000000002E-5</c:v>
                  </c:pt>
                  <c:pt idx="12">
                    <c:v>8.0039999999999999E-5</c:v>
                  </c:pt>
                  <c:pt idx="13">
                    <c:v>9.0660000000000003E-5</c:v>
                  </c:pt>
                  <c:pt idx="14">
                    <c:v>1.0254E-4</c:v>
                  </c:pt>
                  <c:pt idx="15">
                    <c:v>1.1622E-4</c:v>
                  </c:pt>
                  <c:pt idx="16">
                    <c:v>1.3134E-4</c:v>
                  </c:pt>
                  <c:pt idx="17">
                    <c:v>1.4808000000000001E-4</c:v>
                  </c:pt>
                  <c:pt idx="18">
                    <c:v>1.6553999999999999E-4</c:v>
                  </c:pt>
                  <c:pt idx="19">
                    <c:v>1.8587999999999998E-4</c:v>
                  </c:pt>
                  <c:pt idx="20">
                    <c:v>2.0784000000000002E-4</c:v>
                  </c:pt>
                  <c:pt idx="21">
                    <c:v>2.2943999999999997E-4</c:v>
                  </c:pt>
                  <c:pt idx="22">
                    <c:v>2.5428000000000001E-4</c:v>
                  </c:pt>
                  <c:pt idx="23">
                    <c:v>2.8308000000000001E-4</c:v>
                  </c:pt>
                  <c:pt idx="24">
                    <c:v>3.0791999999999999E-4</c:v>
                  </c:pt>
                  <c:pt idx="25">
                    <c:v>3.4284000000000002E-4</c:v>
                  </c:pt>
                  <c:pt idx="26">
                    <c:v>3.7181999999999997E-4</c:v>
                  </c:pt>
                  <c:pt idx="27">
                    <c:v>4.0476000000000005E-4</c:v>
                  </c:pt>
                  <c:pt idx="28">
                    <c:v>4.3878E-4</c:v>
                  </c:pt>
                  <c:pt idx="29">
                    <c:v>4.7945999999999997E-4</c:v>
                  </c:pt>
                  <c:pt idx="30">
                    <c:v>5.1473999999999997E-4</c:v>
                  </c:pt>
                  <c:pt idx="31">
                    <c:v>5.4641999999999994E-4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Arkusz1!$H$61:$H$92</c:f>
              <c:numCache>
                <c:formatCode>0.00</c:formatCode>
                <c:ptCount val="32"/>
                <c:pt idx="0">
                  <c:v>1.6</c:v>
                </c:pt>
                <c:pt idx="1">
                  <c:v>1.7</c:v>
                </c:pt>
                <c:pt idx="2">
                  <c:v>1.72</c:v>
                </c:pt>
                <c:pt idx="3">
                  <c:v>1.74</c:v>
                </c:pt>
                <c:pt idx="4">
                  <c:v>1.76</c:v>
                </c:pt>
                <c:pt idx="5">
                  <c:v>1.78</c:v>
                </c:pt>
                <c:pt idx="6">
                  <c:v>1.8</c:v>
                </c:pt>
                <c:pt idx="7">
                  <c:v>1.82</c:v>
                </c:pt>
                <c:pt idx="8">
                  <c:v>1.84</c:v>
                </c:pt>
                <c:pt idx="9">
                  <c:v>1.86</c:v>
                </c:pt>
                <c:pt idx="10">
                  <c:v>1.88</c:v>
                </c:pt>
                <c:pt idx="11">
                  <c:v>1.9</c:v>
                </c:pt>
                <c:pt idx="12">
                  <c:v>1.91</c:v>
                </c:pt>
                <c:pt idx="13">
                  <c:v>1.92</c:v>
                </c:pt>
                <c:pt idx="14">
                  <c:v>1.93</c:v>
                </c:pt>
                <c:pt idx="15">
                  <c:v>1.94</c:v>
                </c:pt>
                <c:pt idx="16">
                  <c:v>1.95</c:v>
                </c:pt>
                <c:pt idx="17">
                  <c:v>1.96</c:v>
                </c:pt>
                <c:pt idx="18">
                  <c:v>1.97</c:v>
                </c:pt>
                <c:pt idx="19">
                  <c:v>1.98</c:v>
                </c:pt>
                <c:pt idx="20">
                  <c:v>1.99</c:v>
                </c:pt>
                <c:pt idx="21">
                  <c:v>2</c:v>
                </c:pt>
                <c:pt idx="22">
                  <c:v>2.0099999999999998</c:v>
                </c:pt>
                <c:pt idx="23">
                  <c:v>2.02</c:v>
                </c:pt>
                <c:pt idx="24">
                  <c:v>2.0299999999999998</c:v>
                </c:pt>
                <c:pt idx="25">
                  <c:v>2.04</c:v>
                </c:pt>
                <c:pt idx="26">
                  <c:v>2.0499999999999998</c:v>
                </c:pt>
                <c:pt idx="27">
                  <c:v>2.06</c:v>
                </c:pt>
                <c:pt idx="28">
                  <c:v>2.0699999999999998</c:v>
                </c:pt>
                <c:pt idx="29">
                  <c:v>2.08</c:v>
                </c:pt>
                <c:pt idx="30">
                  <c:v>2.09</c:v>
                </c:pt>
                <c:pt idx="31">
                  <c:v>2.1</c:v>
                </c:pt>
              </c:numCache>
            </c:numRef>
          </c:xVal>
          <c:yVal>
            <c:numRef>
              <c:f>Arkusz1!$G$61:$G$92</c:f>
              <c:numCache>
                <c:formatCode>0.00000</c:formatCode>
                <c:ptCount val="32"/>
                <c:pt idx="0">
                  <c:v>0</c:v>
                </c:pt>
                <c:pt idx="1">
                  <c:v>2.0000000000000002E-5</c:v>
                </c:pt>
                <c:pt idx="2">
                  <c:v>4.0000000000000003E-5</c:v>
                </c:pt>
                <c:pt idx="3">
                  <c:v>7.0000000000000007E-5</c:v>
                </c:pt>
                <c:pt idx="4">
                  <c:v>1.1E-4</c:v>
                </c:pt>
                <c:pt idx="5">
                  <c:v>1.7000000000000001E-4</c:v>
                </c:pt>
                <c:pt idx="6">
                  <c:v>2.6000000000000003E-4</c:v>
                </c:pt>
                <c:pt idx="7">
                  <c:v>4.0999999999999999E-4</c:v>
                </c:pt>
                <c:pt idx="8">
                  <c:v>6.3000000000000003E-4</c:v>
                </c:pt>
                <c:pt idx="9">
                  <c:v>9.7999999999999997E-4</c:v>
                </c:pt>
                <c:pt idx="10">
                  <c:v>1.5300000000000001E-3</c:v>
                </c:pt>
                <c:pt idx="11">
                  <c:v>2.31E-3</c:v>
                </c:pt>
                <c:pt idx="12">
                  <c:v>2.7799999999999999E-3</c:v>
                </c:pt>
                <c:pt idx="13">
                  <c:v>3.3700000000000002E-3</c:v>
                </c:pt>
                <c:pt idx="14">
                  <c:v>4.0300000000000006E-3</c:v>
                </c:pt>
                <c:pt idx="15">
                  <c:v>4.79E-3</c:v>
                </c:pt>
                <c:pt idx="16">
                  <c:v>5.6299999999999996E-3</c:v>
                </c:pt>
                <c:pt idx="17">
                  <c:v>6.5599999999999999E-3</c:v>
                </c:pt>
                <c:pt idx="18">
                  <c:v>7.5300000000000002E-3</c:v>
                </c:pt>
                <c:pt idx="19">
                  <c:v>8.6599999999999993E-3</c:v>
                </c:pt>
                <c:pt idx="20">
                  <c:v>9.8800000000000016E-3</c:v>
                </c:pt>
                <c:pt idx="21">
                  <c:v>1.108E-2</c:v>
                </c:pt>
                <c:pt idx="22">
                  <c:v>1.2460000000000001E-2</c:v>
                </c:pt>
                <c:pt idx="23">
                  <c:v>1.4060000000000001E-2</c:v>
                </c:pt>
                <c:pt idx="24">
                  <c:v>1.5439999999999999E-2</c:v>
                </c:pt>
                <c:pt idx="25">
                  <c:v>1.738E-2</c:v>
                </c:pt>
                <c:pt idx="26">
                  <c:v>1.899E-2</c:v>
                </c:pt>
                <c:pt idx="27">
                  <c:v>2.0820000000000002E-2</c:v>
                </c:pt>
                <c:pt idx="28">
                  <c:v>2.2710000000000001E-2</c:v>
                </c:pt>
                <c:pt idx="29">
                  <c:v>2.4969999999999999E-2</c:v>
                </c:pt>
                <c:pt idx="30">
                  <c:v>2.6929999999999999E-2</c:v>
                </c:pt>
                <c:pt idx="31">
                  <c:v>2.869E-2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54-4381-9E48-C61999237ACF}"/>
            </c:ext>
          </c:extLst>
        </c:ser>
        <c:ser>
          <c:idx val="1"/>
          <c:order val="1"/>
          <c:tx>
            <c:v>Linia_Trendu_Zielona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tx1">
                    <a:lumMod val="95000"/>
                    <a:lumOff val="5000"/>
                  </a:schemeClr>
                </a:solidFill>
                <a:prstDash val="sysDot"/>
              </a:ln>
              <a:effectLst/>
            </c:spPr>
            <c:trendlineType val="linear"/>
            <c:forward val="2.0000000000000004E-2"/>
            <c:backward val="0.14000000000000001"/>
            <c:dispRSqr val="0"/>
            <c:dispEq val="1"/>
            <c:trendlineLbl>
              <c:layout>
                <c:manualLayout>
                  <c:x val="-5.1062065928452152E-2"/>
                  <c:y val="5.533540684761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0,199x - 0,3891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Arkusz1!$O$82:$O$92</c:f>
              <c:numCache>
                <c:formatCode>General</c:formatCode>
                <c:ptCount val="11"/>
                <c:pt idx="7" formatCode="0.00">
                  <c:v>2.0699999999999998</c:v>
                </c:pt>
                <c:pt idx="8" formatCode="0.00">
                  <c:v>2.08</c:v>
                </c:pt>
                <c:pt idx="9" formatCode="0.00">
                  <c:v>2.09</c:v>
                </c:pt>
                <c:pt idx="10" formatCode="0.00">
                  <c:v>2.1</c:v>
                </c:pt>
              </c:numCache>
            </c:numRef>
          </c:xVal>
          <c:yVal>
            <c:numRef>
              <c:f>Arkusz1!$N$82:$N$92</c:f>
              <c:numCache>
                <c:formatCode>General</c:formatCode>
                <c:ptCount val="11"/>
                <c:pt idx="7" formatCode="0.00000">
                  <c:v>2.2710000000000001E-2</c:v>
                </c:pt>
                <c:pt idx="8" formatCode="0.00000">
                  <c:v>2.4969999999999999E-2</c:v>
                </c:pt>
                <c:pt idx="9" formatCode="0.00000">
                  <c:v>2.6929999999999999E-2</c:v>
                </c:pt>
                <c:pt idx="10" formatCode="0.00000">
                  <c:v>2.869E-2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3A-41B6-9906-E9BC1414E3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6617727"/>
        <c:axId val="1301623743"/>
      </c:scatterChart>
      <c:valAx>
        <c:axId val="1286617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U[V]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623743"/>
        <c:crosses val="autoZero"/>
        <c:crossBetween val="midCat"/>
      </c:valAx>
      <c:valAx>
        <c:axId val="130162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I[A]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617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550814</xdr:colOff>
      <xdr:row>1</xdr:row>
      <xdr:rowOff>35379</xdr:rowOff>
    </xdr:from>
    <xdr:to>
      <xdr:col>34</xdr:col>
      <xdr:colOff>249381</xdr:colOff>
      <xdr:row>23</xdr:row>
      <xdr:rowOff>152400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8A2440D5-2463-4242-83EC-D43349C51B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533400</xdr:colOff>
      <xdr:row>25</xdr:row>
      <xdr:rowOff>76199</xdr:rowOff>
    </xdr:from>
    <xdr:to>
      <xdr:col>34</xdr:col>
      <xdr:colOff>83127</xdr:colOff>
      <xdr:row>54</xdr:row>
      <xdr:rowOff>124690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DC5EBB93-2587-40EF-B2BB-19D29F935D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533401</xdr:colOff>
      <xdr:row>55</xdr:row>
      <xdr:rowOff>110836</xdr:rowOff>
    </xdr:from>
    <xdr:to>
      <xdr:col>34</xdr:col>
      <xdr:colOff>124691</xdr:colOff>
      <xdr:row>84</xdr:row>
      <xdr:rowOff>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F9DCFFC5-98EF-4AF1-94C7-37E94B5376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92"/>
  <sheetViews>
    <sheetView tabSelected="1" topLeftCell="AA52" zoomScale="85" zoomScaleNormal="85" workbookViewId="0">
      <selection activeCell="BC23" sqref="BC23"/>
    </sheetView>
  </sheetViews>
  <sheetFormatPr defaultRowHeight="14.4" x14ac:dyDescent="0.3"/>
  <cols>
    <col min="1" max="1" width="3.88671875" bestFit="1" customWidth="1"/>
    <col min="2" max="2" width="16.88671875" bestFit="1" customWidth="1"/>
    <col min="3" max="3" width="7.44140625" bestFit="1" customWidth="1"/>
    <col min="6" max="6" width="6" bestFit="1" customWidth="1"/>
    <col min="7" max="7" width="14.44140625" bestFit="1" customWidth="1"/>
    <col min="8" max="8" width="7.44140625" bestFit="1" customWidth="1"/>
    <col min="10" max="10" width="10.109375" bestFit="1" customWidth="1"/>
    <col min="11" max="11" width="13.33203125" bestFit="1" customWidth="1"/>
    <col min="12" max="12" width="15.88671875" bestFit="1" customWidth="1"/>
    <col min="14" max="14" width="10" bestFit="1" customWidth="1"/>
    <col min="15" max="15" width="11.109375" bestFit="1" customWidth="1"/>
    <col min="17" max="17" width="6.44140625" bestFit="1" customWidth="1"/>
    <col min="18" max="18" width="14.88671875" bestFit="1" customWidth="1"/>
    <col min="19" max="19" width="19.33203125" bestFit="1" customWidth="1"/>
    <col min="36" max="36" width="13.33203125" bestFit="1" customWidth="1"/>
    <col min="37" max="37" width="11.109375" bestFit="1" customWidth="1"/>
  </cols>
  <sheetData>
    <row r="1" spans="1:38" x14ac:dyDescent="0.3">
      <c r="A1" s="7"/>
      <c r="B1" s="7" t="s">
        <v>3</v>
      </c>
      <c r="C1" s="7"/>
      <c r="D1" s="7"/>
      <c r="E1" s="7"/>
      <c r="F1" s="7" t="s">
        <v>8</v>
      </c>
      <c r="G1" s="7" t="s">
        <v>3</v>
      </c>
      <c r="H1" s="7"/>
      <c r="I1" s="7"/>
      <c r="J1" s="7"/>
      <c r="K1" s="7"/>
      <c r="L1" s="7"/>
      <c r="M1" s="7"/>
      <c r="N1" s="7" t="s">
        <v>17</v>
      </c>
      <c r="O1" s="7">
        <f>299792458</f>
        <v>299792458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 t="s">
        <v>20</v>
      </c>
      <c r="AK1" s="7" t="s">
        <v>21</v>
      </c>
      <c r="AL1" s="7" t="s">
        <v>22</v>
      </c>
    </row>
    <row r="2" spans="1:38" x14ac:dyDescent="0.3">
      <c r="A2" s="7"/>
      <c r="B2" s="7" t="s">
        <v>2</v>
      </c>
      <c r="C2" s="7"/>
      <c r="D2" s="7"/>
      <c r="E2" s="7"/>
      <c r="F2" s="7"/>
      <c r="G2" s="7">
        <f>612*10^(-9)</f>
        <v>6.1200000000000003E-7</v>
      </c>
      <c r="H2" s="7"/>
      <c r="I2" s="7"/>
      <c r="J2" s="7"/>
      <c r="K2" s="7"/>
      <c r="L2" s="7"/>
      <c r="M2" s="7"/>
      <c r="N2" s="7" t="s">
        <v>16</v>
      </c>
      <c r="O2" s="7">
        <f>1.603*10^(-19)</f>
        <v>1.603E-19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>
        <f t="shared" ref="AK2:AK16" si="0">ABS(0.018*G4+3*0.00001)</f>
        <v>3.0180000000000006E-5</v>
      </c>
      <c r="AL2" s="7">
        <f>ABS(0.005*H4+1*0.01)</f>
        <v>1.8000000000000002E-2</v>
      </c>
    </row>
    <row r="3" spans="1:38" x14ac:dyDescent="0.3">
      <c r="A3" s="7"/>
      <c r="B3" s="1" t="s">
        <v>1</v>
      </c>
      <c r="C3" s="2" t="s">
        <v>0</v>
      </c>
      <c r="D3" s="7"/>
      <c r="E3" s="7"/>
      <c r="F3" s="7"/>
      <c r="G3" s="1" t="s">
        <v>9</v>
      </c>
      <c r="H3" s="2" t="s">
        <v>0</v>
      </c>
      <c r="I3" s="7"/>
      <c r="J3" s="7"/>
      <c r="K3" s="7"/>
      <c r="L3" s="7"/>
      <c r="M3" s="7"/>
      <c r="N3" s="7" t="s">
        <v>25</v>
      </c>
      <c r="O3" s="7">
        <f>0.01*10^(-9)</f>
        <v>1.0000000000000001E-11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>
        <f t="shared" si="0"/>
        <v>3.2700000000000002E-5</v>
      </c>
      <c r="AL3" s="7">
        <f t="shared" ref="AL3:AL13" si="1">ABS(0.005*H5+1*0.01)</f>
        <v>1.8500000000000003E-2</v>
      </c>
    </row>
    <row r="4" spans="1:38" x14ac:dyDescent="0.3">
      <c r="A4" s="7">
        <v>1</v>
      </c>
      <c r="B4" s="1">
        <v>0.01</v>
      </c>
      <c r="C4" s="2">
        <v>1.601</v>
      </c>
      <c r="D4" s="7"/>
      <c r="E4" s="7"/>
      <c r="F4" s="7"/>
      <c r="G4" s="1">
        <f>B4/1000</f>
        <v>1.0000000000000001E-5</v>
      </c>
      <c r="H4" s="2">
        <v>1.6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>
        <f t="shared" si="0"/>
        <v>5.3399999999999997E-5</v>
      </c>
      <c r="AL4" s="7">
        <f t="shared" si="1"/>
        <v>1.9000000000000003E-2</v>
      </c>
    </row>
    <row r="5" spans="1:38" x14ac:dyDescent="0.3">
      <c r="A5" s="7">
        <v>2</v>
      </c>
      <c r="B5" s="1">
        <v>0.15</v>
      </c>
      <c r="C5" s="2">
        <v>1.7</v>
      </c>
      <c r="D5" s="7"/>
      <c r="E5" s="7"/>
      <c r="F5" s="7"/>
      <c r="G5" s="1">
        <f t="shared" ref="G5:G15" si="2">B5/1000</f>
        <v>1.4999999999999999E-4</v>
      </c>
      <c r="H5" s="2">
        <v>1.7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>
        <f t="shared" si="0"/>
        <v>6.3299999999999994E-5</v>
      </c>
      <c r="AL5" s="7">
        <f t="shared" si="1"/>
        <v>1.9099999999999999E-2</v>
      </c>
    </row>
    <row r="6" spans="1:38" x14ac:dyDescent="0.3">
      <c r="A6" s="7">
        <v>3</v>
      </c>
      <c r="B6" s="1">
        <v>1.3</v>
      </c>
      <c r="C6" s="2">
        <v>1.8</v>
      </c>
      <c r="D6" s="7"/>
      <c r="E6" s="7"/>
      <c r="F6" s="7"/>
      <c r="G6" s="1">
        <f t="shared" si="2"/>
        <v>1.2999999999999999E-3</v>
      </c>
      <c r="H6" s="2">
        <v>1.8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>
        <f t="shared" si="0"/>
        <v>7.6619999999999995E-5</v>
      </c>
      <c r="AL6" s="7">
        <f t="shared" si="1"/>
        <v>1.9200000000000002E-2</v>
      </c>
    </row>
    <row r="7" spans="1:38" x14ac:dyDescent="0.3">
      <c r="A7" s="7">
        <v>4</v>
      </c>
      <c r="B7" s="1">
        <v>1.85</v>
      </c>
      <c r="C7" s="2">
        <v>1.82</v>
      </c>
      <c r="D7" s="7"/>
      <c r="E7" s="7"/>
      <c r="F7" s="7"/>
      <c r="G7" s="1">
        <f t="shared" si="2"/>
        <v>1.8500000000000001E-3</v>
      </c>
      <c r="H7" s="2">
        <v>1.82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>
        <f t="shared" si="0"/>
        <v>9.371999999999999E-5</v>
      </c>
      <c r="AL7" s="7">
        <f t="shared" si="1"/>
        <v>1.9300000000000001E-2</v>
      </c>
    </row>
    <row r="8" spans="1:38" x14ac:dyDescent="0.3">
      <c r="A8" s="7">
        <v>5</v>
      </c>
      <c r="B8" s="1">
        <v>2.59</v>
      </c>
      <c r="C8" s="2">
        <v>1.84</v>
      </c>
      <c r="D8" s="7"/>
      <c r="E8" s="7"/>
      <c r="F8" s="7"/>
      <c r="G8" s="1">
        <f t="shared" si="2"/>
        <v>2.5899999999999999E-3</v>
      </c>
      <c r="H8" s="2">
        <v>1.84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>
        <f t="shared" si="0"/>
        <v>1.1406E-4</v>
      </c>
      <c r="AL8" s="7">
        <f t="shared" si="1"/>
        <v>1.9400000000000001E-2</v>
      </c>
    </row>
    <row r="9" spans="1:38" x14ac:dyDescent="0.3">
      <c r="A9" s="7">
        <v>6</v>
      </c>
      <c r="B9" s="1">
        <v>3.54</v>
      </c>
      <c r="C9" s="2">
        <v>1.86</v>
      </c>
      <c r="D9" s="7"/>
      <c r="E9" s="7"/>
      <c r="F9" s="7"/>
      <c r="G9" s="1">
        <f t="shared" si="2"/>
        <v>3.5400000000000002E-3</v>
      </c>
      <c r="H9" s="2">
        <v>1.86</v>
      </c>
      <c r="I9" s="7"/>
      <c r="J9" s="6" t="s">
        <v>14</v>
      </c>
      <c r="K9" s="6"/>
      <c r="L9" s="6" t="s">
        <v>11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>
        <f>ABS(0.018*G11+3*0.00001)</f>
        <v>1.3944000000000001E-4</v>
      </c>
      <c r="AL9" s="7">
        <f>ABS(0.005*H11+1*0.01)</f>
        <v>1.95E-2</v>
      </c>
    </row>
    <row r="10" spans="1:38" x14ac:dyDescent="0.3">
      <c r="A10" s="7">
        <v>7</v>
      </c>
      <c r="B10" s="1">
        <v>4.67</v>
      </c>
      <c r="C10" s="2">
        <v>1.88</v>
      </c>
      <c r="D10" s="7"/>
      <c r="E10" s="7"/>
      <c r="F10" s="6"/>
      <c r="G10" s="1">
        <f t="shared" si="2"/>
        <v>4.6699999999999997E-3</v>
      </c>
      <c r="H10" s="2">
        <v>1.88</v>
      </c>
      <c r="I10" s="6"/>
      <c r="J10" s="6" t="s">
        <v>10</v>
      </c>
      <c r="K10" s="6">
        <f t="array" ref="K10:L11">LINEST(N10:N16,O10:O16,TRUE,TRUE)</f>
        <v>0.12619642857142843</v>
      </c>
      <c r="L10" s="6">
        <v>-0.2338067857142854</v>
      </c>
      <c r="M10" s="7" t="s">
        <v>27</v>
      </c>
      <c r="N10" s="1">
        <f>G10</f>
        <v>4.6699999999999997E-3</v>
      </c>
      <c r="O10" s="2">
        <v>1.88</v>
      </c>
      <c r="P10" s="6" t="s">
        <v>18</v>
      </c>
      <c r="Q10" s="6" t="s">
        <v>13</v>
      </c>
      <c r="R10" s="6">
        <f t="shared" ref="R10" si="3">-(L10)/K10</f>
        <v>1.8527210980614117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>
        <f t="shared" si="0"/>
        <v>1.7076E-4</v>
      </c>
      <c r="AL10" s="7">
        <f t="shared" si="1"/>
        <v>1.9599999999999999E-2</v>
      </c>
    </row>
    <row r="11" spans="1:38" x14ac:dyDescent="0.3">
      <c r="A11" s="7">
        <v>8</v>
      </c>
      <c r="B11" s="1">
        <v>6.08</v>
      </c>
      <c r="C11" s="2">
        <v>1.9</v>
      </c>
      <c r="D11" s="7"/>
      <c r="E11" s="7"/>
      <c r="F11" s="6"/>
      <c r="G11" s="1">
        <f t="shared" si="2"/>
        <v>6.0800000000000003E-3</v>
      </c>
      <c r="H11" s="2">
        <v>1.9</v>
      </c>
      <c r="I11" s="6"/>
      <c r="J11" s="6" t="s">
        <v>12</v>
      </c>
      <c r="K11" s="6">
        <v>1.0920932787962004E-2</v>
      </c>
      <c r="L11" s="6">
        <v>2.1191112607551257E-2</v>
      </c>
      <c r="M11" s="7"/>
      <c r="N11" s="1">
        <f t="shared" ref="N11:N16" si="4">G11</f>
        <v>6.0800000000000003E-3</v>
      </c>
      <c r="O11" s="2">
        <v>1.9</v>
      </c>
      <c r="P11" s="7" t="s">
        <v>23</v>
      </c>
      <c r="Q11" s="7">
        <f>SQRT(((L11^2)*((-1/K10)^2))+((K11^2)*((-L10/(K10^2))^2)))</f>
        <v>0.23217305574528016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>
        <f t="shared" si="0"/>
        <v>2.0999999999999998E-4</v>
      </c>
      <c r="AL11" s="7">
        <f t="shared" si="1"/>
        <v>1.9700000000000002E-2</v>
      </c>
    </row>
    <row r="12" spans="1:38" x14ac:dyDescent="0.3">
      <c r="A12" s="7">
        <v>9</v>
      </c>
      <c r="B12" s="1">
        <v>7.82</v>
      </c>
      <c r="C12" s="2">
        <v>1.92</v>
      </c>
      <c r="D12" s="7"/>
      <c r="E12" s="7"/>
      <c r="F12" s="6"/>
      <c r="G12" s="1">
        <f t="shared" si="2"/>
        <v>7.8200000000000006E-3</v>
      </c>
      <c r="H12" s="2">
        <v>1.92</v>
      </c>
      <c r="I12" s="6"/>
      <c r="J12" s="7"/>
      <c r="K12" s="7"/>
      <c r="L12" s="7"/>
      <c r="M12" s="7"/>
      <c r="N12" s="1">
        <f t="shared" si="4"/>
        <v>7.8200000000000006E-3</v>
      </c>
      <c r="O12" s="2">
        <v>1.92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>
        <f t="shared" si="0"/>
        <v>2.5734E-4</v>
      </c>
      <c r="AL12" s="7">
        <f t="shared" si="1"/>
        <v>1.9799999999999998E-2</v>
      </c>
    </row>
    <row r="13" spans="1:38" x14ac:dyDescent="0.3">
      <c r="A13" s="7">
        <v>10</v>
      </c>
      <c r="B13" s="1">
        <v>10</v>
      </c>
      <c r="C13" s="2">
        <v>1.94</v>
      </c>
      <c r="D13" s="7"/>
      <c r="E13" s="7"/>
      <c r="F13" s="6"/>
      <c r="G13" s="1">
        <f t="shared" si="2"/>
        <v>0.01</v>
      </c>
      <c r="H13" s="2">
        <v>1.94</v>
      </c>
      <c r="I13" s="6"/>
      <c r="J13" s="7"/>
      <c r="K13" s="7"/>
      <c r="L13" s="7"/>
      <c r="M13" s="7"/>
      <c r="N13" s="1">
        <f t="shared" si="4"/>
        <v>0.01</v>
      </c>
      <c r="O13" s="2">
        <v>1.94</v>
      </c>
      <c r="P13" s="7"/>
      <c r="Q13" s="7"/>
      <c r="R13" s="7"/>
      <c r="S13" s="6" t="s">
        <v>19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>
        <f t="shared" si="0"/>
        <v>3.1206000000000002E-4</v>
      </c>
      <c r="AL13" s="7">
        <f t="shared" si="1"/>
        <v>1.9900000000000001E-2</v>
      </c>
    </row>
    <row r="14" spans="1:38" x14ac:dyDescent="0.3">
      <c r="A14" s="7">
        <v>11</v>
      </c>
      <c r="B14" s="1">
        <v>12.63</v>
      </c>
      <c r="C14" s="2">
        <v>1.96</v>
      </c>
      <c r="D14" s="7"/>
      <c r="E14" s="7"/>
      <c r="F14" s="6"/>
      <c r="G14" s="1">
        <f t="shared" si="2"/>
        <v>1.2630000000000001E-2</v>
      </c>
      <c r="H14" s="2">
        <v>1.96</v>
      </c>
      <c r="I14" s="6"/>
      <c r="J14" s="7"/>
      <c r="K14" s="7"/>
      <c r="L14" s="7"/>
      <c r="M14" s="7"/>
      <c r="N14" s="1">
        <f t="shared" si="4"/>
        <v>1.2630000000000001E-2</v>
      </c>
      <c r="O14" s="2">
        <v>1.96</v>
      </c>
      <c r="P14" s="7"/>
      <c r="Q14" s="7"/>
      <c r="R14" s="7" t="s">
        <v>15</v>
      </c>
      <c r="S14" s="6">
        <f>($O$2*G2*R10)/($O$1)</f>
        <v>6.0628146127604556E-34</v>
      </c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>
        <f t="shared" si="0"/>
        <v>3.9414000000000002E-4</v>
      </c>
      <c r="AL14" s="7">
        <f>ABS(0.005*H16+1*0.01)</f>
        <v>0.02</v>
      </c>
    </row>
    <row r="15" spans="1:38" x14ac:dyDescent="0.3">
      <c r="A15" s="7">
        <v>12</v>
      </c>
      <c r="B15" s="1">
        <v>15.67</v>
      </c>
      <c r="C15" s="2">
        <v>1.98</v>
      </c>
      <c r="D15" s="7"/>
      <c r="E15" s="7"/>
      <c r="F15" s="6"/>
      <c r="G15" s="1">
        <f t="shared" si="2"/>
        <v>1.567E-2</v>
      </c>
      <c r="H15" s="2">
        <v>1.98</v>
      </c>
      <c r="I15" s="6"/>
      <c r="J15" s="7"/>
      <c r="K15" s="7"/>
      <c r="L15" s="7"/>
      <c r="M15" s="7"/>
      <c r="N15" s="1">
        <f t="shared" si="4"/>
        <v>1.567E-2</v>
      </c>
      <c r="O15" s="2">
        <v>1.98</v>
      </c>
      <c r="P15" s="7"/>
      <c r="Q15" s="7"/>
      <c r="R15" s="7" t="s">
        <v>26</v>
      </c>
      <c r="S15" s="7">
        <f>SQRT((($O$3^2)*((($O$2*R76)/($O$1))^2))+((Q11^2)*((($O$2*G2)/($O$1)))^2))</f>
        <v>7.5975936683687771E-35</v>
      </c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>
        <f t="shared" si="0"/>
        <v>3.0000000000000004E-5</v>
      </c>
      <c r="AL15" s="7">
        <f t="shared" ref="AL15:AL16" si="5">ABS(0.005*H17+1*0.01)</f>
        <v>0.01</v>
      </c>
    </row>
    <row r="16" spans="1:38" x14ac:dyDescent="0.3">
      <c r="A16" s="7">
        <v>13</v>
      </c>
      <c r="B16" s="1">
        <v>20.23</v>
      </c>
      <c r="C16" s="2">
        <v>2</v>
      </c>
      <c r="D16" s="7"/>
      <c r="E16" s="7"/>
      <c r="F16" s="6"/>
      <c r="G16" s="1">
        <f>B16/1000</f>
        <v>2.0230000000000001E-2</v>
      </c>
      <c r="H16" s="2">
        <v>2</v>
      </c>
      <c r="I16" s="6"/>
      <c r="J16" s="7"/>
      <c r="K16" s="7"/>
      <c r="L16" s="7"/>
      <c r="M16" s="7"/>
      <c r="N16" s="1">
        <f t="shared" si="4"/>
        <v>2.0230000000000001E-2</v>
      </c>
      <c r="O16" s="2">
        <v>2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>
        <f t="shared" si="0"/>
        <v>3.0000000000000004E-5</v>
      </c>
      <c r="AL16" s="7">
        <f t="shared" si="5"/>
        <v>0.01</v>
      </c>
    </row>
    <row r="17" spans="1:55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 spans="1:55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</row>
    <row r="19" spans="1:55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r="20" spans="1:55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</row>
    <row r="21" spans="1:55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</row>
    <row r="22" spans="1:55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BC22" t="s">
        <v>28</v>
      </c>
    </row>
    <row r="23" spans="1:55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</row>
    <row r="24" spans="1:55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</row>
    <row r="25" spans="1:55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 t="s">
        <v>20</v>
      </c>
      <c r="AK25" s="8" t="s">
        <v>21</v>
      </c>
      <c r="AL25" s="8" t="s">
        <v>22</v>
      </c>
    </row>
    <row r="26" spans="1:55" x14ac:dyDescent="0.3">
      <c r="A26" s="8"/>
      <c r="B26" s="8" t="s">
        <v>4</v>
      </c>
      <c r="C26" s="8"/>
      <c r="D26" s="8"/>
      <c r="E26" s="8"/>
      <c r="F26" s="8"/>
      <c r="G26" s="8" t="s">
        <v>4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>
        <f>ABS(0.018*G29+3*0.00001)</f>
        <v>3.0000000000000004E-5</v>
      </c>
      <c r="AL26" s="8">
        <f>ABS(0.005*H29+1*0.01)</f>
        <v>2.1000000000000001E-2</v>
      </c>
    </row>
    <row r="27" spans="1:55" x14ac:dyDescent="0.3">
      <c r="A27" s="8"/>
      <c r="B27" s="8" t="s">
        <v>5</v>
      </c>
      <c r="C27" s="8"/>
      <c r="D27" s="8"/>
      <c r="E27" s="8"/>
      <c r="F27" s="8"/>
      <c r="G27" s="8">
        <f>440*10^(-9)</f>
        <v>4.4000000000000002E-7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>
        <f t="shared" ref="AK27:AK52" si="6">ABS(0.018*G30+3*0.00001)</f>
        <v>3.0180000000000006E-5</v>
      </c>
      <c r="AL27" s="8">
        <f t="shared" ref="AL27:AL52" si="7">ABS(0.005*H30+1*0.01)</f>
        <v>2.1499999999999998E-2</v>
      </c>
    </row>
    <row r="28" spans="1:55" x14ac:dyDescent="0.3">
      <c r="A28" s="8"/>
      <c r="B28" s="1" t="s">
        <v>1</v>
      </c>
      <c r="C28" s="2" t="s">
        <v>0</v>
      </c>
      <c r="D28" s="8"/>
      <c r="E28" s="8"/>
      <c r="F28" s="8"/>
      <c r="G28" s="1" t="s">
        <v>9</v>
      </c>
      <c r="H28" s="2" t="s">
        <v>0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>
        <f t="shared" si="6"/>
        <v>3.0720000000000004E-5</v>
      </c>
      <c r="AL28" s="8">
        <f t="shared" si="7"/>
        <v>2.1999999999999999E-2</v>
      </c>
    </row>
    <row r="29" spans="1:55" x14ac:dyDescent="0.3">
      <c r="A29" s="8">
        <v>1</v>
      </c>
      <c r="B29" s="1">
        <v>0</v>
      </c>
      <c r="C29" s="2">
        <v>2.2000000000000002</v>
      </c>
      <c r="D29" s="8"/>
      <c r="E29" s="8"/>
      <c r="F29" s="8"/>
      <c r="G29" s="1">
        <f>B29/1000</f>
        <v>0</v>
      </c>
      <c r="H29" s="2">
        <v>2.2000000000000002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>
        <f t="shared" si="6"/>
        <v>3.0720000000000004E-5</v>
      </c>
      <c r="AL29" s="8">
        <f t="shared" si="7"/>
        <v>2.2499999999999999E-2</v>
      </c>
    </row>
    <row r="30" spans="1:55" x14ac:dyDescent="0.3">
      <c r="A30" s="8">
        <v>2</v>
      </c>
      <c r="B30" s="1">
        <v>0.01</v>
      </c>
      <c r="C30" s="2">
        <v>2.2999999999999998</v>
      </c>
      <c r="D30" s="8"/>
      <c r="E30" s="8"/>
      <c r="F30" s="8"/>
      <c r="G30" s="1">
        <f t="shared" ref="G30:G55" si="8">B30/1000</f>
        <v>1.0000000000000001E-5</v>
      </c>
      <c r="H30" s="2">
        <v>2.2999999999999998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>
        <f t="shared" si="6"/>
        <v>3.7020000000000001E-5</v>
      </c>
      <c r="AL30" s="8">
        <f t="shared" si="7"/>
        <v>2.3E-2</v>
      </c>
    </row>
    <row r="31" spans="1:55" x14ac:dyDescent="0.3">
      <c r="A31" s="8">
        <v>3</v>
      </c>
      <c r="B31" s="1">
        <v>0.04</v>
      </c>
      <c r="C31" s="2">
        <v>2.4</v>
      </c>
      <c r="D31" s="8"/>
      <c r="E31" s="8"/>
      <c r="F31" s="8"/>
      <c r="G31" s="1">
        <f t="shared" si="8"/>
        <v>4.0000000000000003E-5</v>
      </c>
      <c r="H31" s="2">
        <v>2.4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>
        <f t="shared" si="6"/>
        <v>5.4120000000000004E-5</v>
      </c>
      <c r="AL31" s="8">
        <f t="shared" si="7"/>
        <v>2.35E-2</v>
      </c>
    </row>
    <row r="32" spans="1:55" x14ac:dyDescent="0.3">
      <c r="A32" s="8">
        <v>4</v>
      </c>
      <c r="B32" s="1">
        <v>0.04</v>
      </c>
      <c r="C32" s="2">
        <v>2.5</v>
      </c>
      <c r="D32" s="8"/>
      <c r="E32" s="8"/>
      <c r="F32" s="8"/>
      <c r="G32" s="1">
        <f t="shared" si="8"/>
        <v>4.0000000000000003E-5</v>
      </c>
      <c r="H32" s="2">
        <v>2.5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>
        <f t="shared" si="6"/>
        <v>8.8499999999999996E-5</v>
      </c>
      <c r="AL32" s="8">
        <f t="shared" si="7"/>
        <v>2.4E-2</v>
      </c>
    </row>
    <row r="33" spans="1:38" x14ac:dyDescent="0.3">
      <c r="A33" s="8">
        <v>5</v>
      </c>
      <c r="B33" s="1">
        <v>0.39</v>
      </c>
      <c r="C33" s="2">
        <v>2.6</v>
      </c>
      <c r="D33" s="8"/>
      <c r="E33" s="8"/>
      <c r="F33" s="8"/>
      <c r="G33" s="1">
        <f t="shared" si="8"/>
        <v>3.8999999999999999E-4</v>
      </c>
      <c r="H33" s="2">
        <v>2.6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>
        <f t="shared" si="6"/>
        <v>1.0164000000000001E-4</v>
      </c>
      <c r="AL33" s="8">
        <f t="shared" si="7"/>
        <v>2.41E-2</v>
      </c>
    </row>
    <row r="34" spans="1:38" x14ac:dyDescent="0.3">
      <c r="A34" s="8">
        <v>6</v>
      </c>
      <c r="B34" s="1">
        <v>1.34</v>
      </c>
      <c r="C34" s="2">
        <v>2.7</v>
      </c>
      <c r="D34" s="8"/>
      <c r="E34" s="8"/>
      <c r="F34" s="8"/>
      <c r="G34" s="1">
        <f t="shared" si="8"/>
        <v>1.34E-3</v>
      </c>
      <c r="H34" s="2">
        <v>2.7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>
        <f t="shared" si="6"/>
        <v>1.1154000000000001E-4</v>
      </c>
      <c r="AL34" s="8">
        <f t="shared" si="7"/>
        <v>2.4199999999999999E-2</v>
      </c>
    </row>
    <row r="35" spans="1:38" x14ac:dyDescent="0.3">
      <c r="A35" s="8">
        <v>7</v>
      </c>
      <c r="B35" s="1">
        <v>3.25</v>
      </c>
      <c r="C35" s="2">
        <v>2.8</v>
      </c>
      <c r="D35" s="8"/>
      <c r="E35" s="8"/>
      <c r="F35" s="8"/>
      <c r="G35" s="1">
        <f t="shared" si="8"/>
        <v>3.2499999999999999E-3</v>
      </c>
      <c r="H35" s="2">
        <v>2.8</v>
      </c>
      <c r="I35" s="8"/>
      <c r="J35" s="6" t="s">
        <v>14</v>
      </c>
      <c r="K35" s="6"/>
      <c r="L35" s="6" t="s">
        <v>11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>
        <f t="shared" si="6"/>
        <v>1.2342000000000001E-4</v>
      </c>
      <c r="AL35" s="8">
        <f t="shared" si="7"/>
        <v>2.4300000000000002E-2</v>
      </c>
    </row>
    <row r="36" spans="1:38" x14ac:dyDescent="0.3">
      <c r="A36" s="8">
        <v>8</v>
      </c>
      <c r="B36" s="1">
        <v>3.98</v>
      </c>
      <c r="C36" s="2">
        <v>2.82</v>
      </c>
      <c r="D36" s="8"/>
      <c r="E36" s="8"/>
      <c r="F36" s="6"/>
      <c r="G36" s="1">
        <f t="shared" si="8"/>
        <v>3.98E-3</v>
      </c>
      <c r="H36" s="2">
        <v>2.82</v>
      </c>
      <c r="I36" s="6"/>
      <c r="J36" s="6" t="s">
        <v>10</v>
      </c>
      <c r="K36" s="6">
        <f t="array" ref="K36:L37">LINEST(N42:N55,O42:O55,TRUE,TRUE)</f>
        <v>6.1595838150289017E-2</v>
      </c>
      <c r="L36" s="6">
        <v>-0.17278652947976877</v>
      </c>
      <c r="M36" s="8"/>
      <c r="N36" s="8"/>
      <c r="O36" s="8"/>
      <c r="P36" s="6" t="s">
        <v>18</v>
      </c>
      <c r="Q36" s="6" t="s">
        <v>13</v>
      </c>
      <c r="R36" s="6">
        <f>-(L36)/K36</f>
        <v>2.8051656519095198</v>
      </c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>
        <f t="shared" si="6"/>
        <v>1.3944000000000001E-4</v>
      </c>
      <c r="AL36" s="8">
        <f t="shared" si="7"/>
        <v>2.4399999999999998E-2</v>
      </c>
    </row>
    <row r="37" spans="1:38" x14ac:dyDescent="0.3">
      <c r="A37" s="8">
        <v>9</v>
      </c>
      <c r="B37" s="1">
        <v>4.53</v>
      </c>
      <c r="C37" s="2">
        <v>2.84</v>
      </c>
      <c r="D37" s="8"/>
      <c r="E37" s="8"/>
      <c r="F37" s="6"/>
      <c r="G37" s="1">
        <f t="shared" si="8"/>
        <v>4.5300000000000002E-3</v>
      </c>
      <c r="H37" s="2">
        <v>2.84</v>
      </c>
      <c r="I37" s="6"/>
      <c r="J37" s="6" t="s">
        <v>12</v>
      </c>
      <c r="K37" s="6">
        <v>2.03640056610671E-3</v>
      </c>
      <c r="L37" s="6">
        <v>6.1724895840239088E-3</v>
      </c>
      <c r="M37" s="8"/>
      <c r="N37" s="8"/>
      <c r="O37" s="8"/>
      <c r="P37" s="8"/>
      <c r="Q37" s="8">
        <f>SQRT(((L37^2)*((-1/K36)^2))+((K37^2)*((-L36/(K36^2))^2)))</f>
        <v>0.1365385855201873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>
        <f t="shared" si="6"/>
        <v>1.5077999999999999E-4</v>
      </c>
      <c r="AL37" s="8">
        <f t="shared" si="7"/>
        <v>2.4500000000000001E-2</v>
      </c>
    </row>
    <row r="38" spans="1:38" x14ac:dyDescent="0.3">
      <c r="A38" s="8">
        <v>10</v>
      </c>
      <c r="B38" s="1">
        <v>5.19</v>
      </c>
      <c r="C38" s="2">
        <v>2.86</v>
      </c>
      <c r="D38" s="8"/>
      <c r="E38" s="8"/>
      <c r="F38" s="6"/>
      <c r="G38" s="1">
        <f t="shared" si="8"/>
        <v>5.1900000000000002E-3</v>
      </c>
      <c r="H38" s="2">
        <v>2.86</v>
      </c>
      <c r="I38" s="6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>
        <f t="shared" si="6"/>
        <v>1.6409999999999998E-4</v>
      </c>
      <c r="AL38" s="8">
        <f t="shared" si="7"/>
        <v>2.46E-2</v>
      </c>
    </row>
    <row r="39" spans="1:38" x14ac:dyDescent="0.3">
      <c r="A39" s="8">
        <v>11</v>
      </c>
      <c r="B39" s="1">
        <v>6.08</v>
      </c>
      <c r="C39" s="2">
        <v>2.88</v>
      </c>
      <c r="D39" s="8"/>
      <c r="E39" s="8"/>
      <c r="F39" s="6"/>
      <c r="G39" s="1">
        <f t="shared" si="8"/>
        <v>6.0800000000000003E-3</v>
      </c>
      <c r="H39" s="2">
        <v>2.88</v>
      </c>
      <c r="I39" s="6"/>
      <c r="J39" s="8"/>
      <c r="K39" s="8"/>
      <c r="L39" s="8"/>
      <c r="M39" s="8"/>
      <c r="N39" s="8"/>
      <c r="O39" s="8"/>
      <c r="P39" s="8"/>
      <c r="Q39" s="8"/>
      <c r="R39" s="8"/>
      <c r="S39" s="6" t="s">
        <v>19</v>
      </c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>
        <f t="shared" si="6"/>
        <v>1.8228E-4</v>
      </c>
      <c r="AL39" s="8">
        <f t="shared" si="7"/>
        <v>2.47E-2</v>
      </c>
    </row>
    <row r="40" spans="1:38" x14ac:dyDescent="0.3">
      <c r="A40" s="8">
        <v>12</v>
      </c>
      <c r="B40" s="1">
        <v>6.71</v>
      </c>
      <c r="C40" s="2">
        <v>2.9</v>
      </c>
      <c r="D40" s="8"/>
      <c r="E40" s="8"/>
      <c r="F40" s="6"/>
      <c r="G40" s="1">
        <f t="shared" si="8"/>
        <v>6.7099999999999998E-3</v>
      </c>
      <c r="H40" s="2">
        <v>2.9</v>
      </c>
      <c r="I40" s="6"/>
      <c r="J40" s="8"/>
      <c r="K40" s="8"/>
      <c r="L40" s="8"/>
      <c r="M40" s="8"/>
      <c r="N40" s="8"/>
      <c r="O40" s="8"/>
      <c r="P40" s="8"/>
      <c r="Q40" s="8"/>
      <c r="R40" s="8" t="s">
        <v>15</v>
      </c>
      <c r="S40" s="6">
        <f>($O$2*G27*R36)/($O$1)</f>
        <v>6.5996971731851324E-34</v>
      </c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>
        <f t="shared" si="6"/>
        <v>2.0549999999999998E-4</v>
      </c>
      <c r="AL40" s="8">
        <f t="shared" si="7"/>
        <v>2.4800000000000003E-2</v>
      </c>
    </row>
    <row r="41" spans="1:38" x14ac:dyDescent="0.3">
      <c r="A41" s="8">
        <v>13</v>
      </c>
      <c r="B41" s="1">
        <v>7.45</v>
      </c>
      <c r="C41" s="2">
        <v>2.92</v>
      </c>
      <c r="D41" s="8"/>
      <c r="E41" s="8"/>
      <c r="F41" s="6"/>
      <c r="G41" s="1">
        <f t="shared" si="8"/>
        <v>7.45E-3</v>
      </c>
      <c r="H41" s="2">
        <v>2.92</v>
      </c>
      <c r="I41" s="6"/>
      <c r="J41" s="8"/>
      <c r="K41" s="8"/>
      <c r="L41" s="8"/>
      <c r="M41" s="8"/>
      <c r="N41" s="8"/>
      <c r="O41" s="8"/>
      <c r="P41" s="8"/>
      <c r="Q41" s="8"/>
      <c r="R41" s="8" t="s">
        <v>26</v>
      </c>
      <c r="S41" s="8">
        <f>SQRT((($O$3^2)*((($O$2*R76)/($O$1))^2))+((Q37^2)*((($O$2*G27)/($O$1)))^2))</f>
        <v>3.2123356565335799E-35</v>
      </c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>
        <f t="shared" si="6"/>
        <v>2.2079999999999997E-4</v>
      </c>
      <c r="AL41" s="8">
        <f t="shared" si="7"/>
        <v>2.4899999999999999E-2</v>
      </c>
    </row>
    <row r="42" spans="1:38" x14ac:dyDescent="0.3">
      <c r="A42" s="8">
        <v>14</v>
      </c>
      <c r="B42" s="1">
        <v>8.4600000000000009</v>
      </c>
      <c r="C42" s="2">
        <v>2.94</v>
      </c>
      <c r="D42" s="8"/>
      <c r="E42" s="8"/>
      <c r="F42" s="6"/>
      <c r="G42" s="1">
        <f t="shared" si="8"/>
        <v>8.4600000000000005E-3</v>
      </c>
      <c r="H42" s="2">
        <v>2.94</v>
      </c>
      <c r="I42" s="6"/>
      <c r="J42" s="8"/>
      <c r="K42" s="8"/>
      <c r="L42" s="8"/>
      <c r="M42" s="8" t="s">
        <v>27</v>
      </c>
      <c r="N42" s="1">
        <f t="shared" ref="N42:N55" si="9">G42</f>
        <v>8.4600000000000005E-3</v>
      </c>
      <c r="O42" s="2">
        <v>2.94</v>
      </c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>
        <f t="shared" si="6"/>
        <v>2.4671999999999997E-4</v>
      </c>
      <c r="AL42" s="8">
        <f t="shared" si="7"/>
        <v>2.5000000000000001E-2</v>
      </c>
    </row>
    <row r="43" spans="1:38" x14ac:dyDescent="0.3">
      <c r="A43" s="8">
        <v>15</v>
      </c>
      <c r="B43" s="1">
        <v>9.75</v>
      </c>
      <c r="C43" s="2">
        <v>2.96</v>
      </c>
      <c r="D43" s="8"/>
      <c r="E43" s="8"/>
      <c r="F43" s="6"/>
      <c r="G43" s="1">
        <f t="shared" si="8"/>
        <v>9.75E-3</v>
      </c>
      <c r="H43" s="2">
        <v>2.96</v>
      </c>
      <c r="I43" s="6"/>
      <c r="J43" s="8"/>
      <c r="K43" s="8"/>
      <c r="L43" s="8"/>
      <c r="M43" s="8"/>
      <c r="N43" s="1">
        <f t="shared" si="9"/>
        <v>9.75E-3</v>
      </c>
      <c r="O43" s="2">
        <v>2.96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>
        <f t="shared" si="6"/>
        <v>2.586E-4</v>
      </c>
      <c r="AL43" s="8">
        <f t="shared" si="7"/>
        <v>2.5049999999999999E-2</v>
      </c>
    </row>
    <row r="44" spans="1:38" x14ac:dyDescent="0.3">
      <c r="A44" s="8">
        <v>16</v>
      </c>
      <c r="B44" s="1">
        <v>10.6</v>
      </c>
      <c r="C44" s="2">
        <v>2.98</v>
      </c>
      <c r="D44" s="8"/>
      <c r="E44" s="8"/>
      <c r="F44" s="6"/>
      <c r="G44" s="1">
        <f t="shared" si="8"/>
        <v>1.06E-2</v>
      </c>
      <c r="H44" s="2">
        <v>2.98</v>
      </c>
      <c r="I44" s="6"/>
      <c r="J44" s="8"/>
      <c r="K44" s="8"/>
      <c r="L44" s="8"/>
      <c r="M44" s="8"/>
      <c r="N44" s="1">
        <f t="shared" si="9"/>
        <v>1.06E-2</v>
      </c>
      <c r="O44" s="2">
        <v>2.98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>
        <f t="shared" si="6"/>
        <v>2.6363999999999999E-4</v>
      </c>
      <c r="AL44" s="8">
        <f t="shared" si="7"/>
        <v>2.5100000000000001E-2</v>
      </c>
    </row>
    <row r="45" spans="1:38" x14ac:dyDescent="0.3">
      <c r="A45" s="8">
        <v>17</v>
      </c>
      <c r="B45" s="1">
        <v>12.04</v>
      </c>
      <c r="C45" s="2">
        <v>3</v>
      </c>
      <c r="D45" s="8"/>
      <c r="E45" s="8"/>
      <c r="F45" s="6"/>
      <c r="G45" s="1">
        <f t="shared" si="8"/>
        <v>1.2039999999999999E-2</v>
      </c>
      <c r="H45" s="2">
        <v>3</v>
      </c>
      <c r="I45" s="6"/>
      <c r="J45" s="8"/>
      <c r="K45" s="8"/>
      <c r="L45" s="8"/>
      <c r="M45" s="8"/>
      <c r="N45" s="1">
        <f t="shared" si="9"/>
        <v>1.2039999999999999E-2</v>
      </c>
      <c r="O45" s="2">
        <v>3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>
        <f t="shared" si="6"/>
        <v>2.8091999999999999E-4</v>
      </c>
      <c r="AL45" s="8">
        <f t="shared" si="7"/>
        <v>2.5149999999999999E-2</v>
      </c>
    </row>
    <row r="46" spans="1:38" x14ac:dyDescent="0.3">
      <c r="A46" s="8">
        <v>18</v>
      </c>
      <c r="B46" s="1">
        <v>12.7</v>
      </c>
      <c r="C46" s="2">
        <v>3.01</v>
      </c>
      <c r="D46" s="8"/>
      <c r="E46" s="8"/>
      <c r="F46" s="6"/>
      <c r="G46" s="1">
        <f t="shared" si="8"/>
        <v>1.2699999999999999E-2</v>
      </c>
      <c r="H46" s="2">
        <v>3.01</v>
      </c>
      <c r="I46" s="6"/>
      <c r="J46" s="8"/>
      <c r="K46" s="8"/>
      <c r="L46" s="8"/>
      <c r="M46" s="8"/>
      <c r="N46" s="1">
        <f t="shared" si="9"/>
        <v>1.2699999999999999E-2</v>
      </c>
      <c r="O46" s="2">
        <v>3.01</v>
      </c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>
        <f t="shared" si="6"/>
        <v>2.901E-4</v>
      </c>
      <c r="AL46" s="8">
        <f t="shared" si="7"/>
        <v>2.52E-2</v>
      </c>
    </row>
    <row r="47" spans="1:38" x14ac:dyDescent="0.3">
      <c r="A47" s="8">
        <v>19</v>
      </c>
      <c r="B47" s="1">
        <v>12.98</v>
      </c>
      <c r="C47" s="2">
        <v>3.02</v>
      </c>
      <c r="D47" s="8"/>
      <c r="E47" s="8"/>
      <c r="F47" s="6"/>
      <c r="G47" s="1">
        <f t="shared" si="8"/>
        <v>1.298E-2</v>
      </c>
      <c r="H47" s="2">
        <v>3.02</v>
      </c>
      <c r="I47" s="6"/>
      <c r="J47" s="8"/>
      <c r="K47" s="8"/>
      <c r="L47" s="8"/>
      <c r="M47" s="8"/>
      <c r="N47" s="1">
        <f t="shared" si="9"/>
        <v>1.298E-2</v>
      </c>
      <c r="O47" s="2">
        <v>3.02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>
        <f t="shared" si="6"/>
        <v>2.9838E-4</v>
      </c>
      <c r="AL47" s="8">
        <f t="shared" si="7"/>
        <v>2.5250000000000002E-2</v>
      </c>
    </row>
    <row r="48" spans="1:38" x14ac:dyDescent="0.3">
      <c r="A48" s="8">
        <v>20</v>
      </c>
      <c r="B48" s="1">
        <v>13.94</v>
      </c>
      <c r="C48" s="2">
        <v>3.03</v>
      </c>
      <c r="D48" s="8"/>
      <c r="E48" s="8"/>
      <c r="F48" s="6"/>
      <c r="G48" s="1">
        <f t="shared" si="8"/>
        <v>1.3939999999999999E-2</v>
      </c>
      <c r="H48" s="2">
        <v>3.03</v>
      </c>
      <c r="I48" s="6"/>
      <c r="J48" s="8"/>
      <c r="K48" s="8"/>
      <c r="L48" s="8"/>
      <c r="M48" s="8"/>
      <c r="N48" s="1">
        <f t="shared" si="9"/>
        <v>1.3939999999999999E-2</v>
      </c>
      <c r="O48" s="2">
        <v>3.03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>
        <f t="shared" si="6"/>
        <v>3.1062E-4</v>
      </c>
      <c r="AL48" s="8">
        <f t="shared" si="7"/>
        <v>2.5300000000000003E-2</v>
      </c>
    </row>
    <row r="49" spans="1:38" x14ac:dyDescent="0.3">
      <c r="A49" s="8">
        <v>21</v>
      </c>
      <c r="B49" s="1">
        <v>14.45</v>
      </c>
      <c r="C49" s="2">
        <v>3.04</v>
      </c>
      <c r="D49" s="8"/>
      <c r="E49" s="8"/>
      <c r="F49" s="6"/>
      <c r="G49" s="1">
        <f t="shared" si="8"/>
        <v>1.4449999999999999E-2</v>
      </c>
      <c r="H49" s="2">
        <v>3.04</v>
      </c>
      <c r="I49" s="6"/>
      <c r="J49" s="8"/>
      <c r="K49" s="8"/>
      <c r="L49" s="8"/>
      <c r="M49" s="8"/>
      <c r="N49" s="1">
        <f t="shared" si="9"/>
        <v>1.4449999999999999E-2</v>
      </c>
      <c r="O49" s="2">
        <v>3.04</v>
      </c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>
        <f t="shared" si="6"/>
        <v>3.0684000000000001E-4</v>
      </c>
      <c r="AL49" s="8">
        <f t="shared" si="7"/>
        <v>2.5349999999999998E-2</v>
      </c>
    </row>
    <row r="50" spans="1:38" x14ac:dyDescent="0.3">
      <c r="A50" s="8">
        <v>22</v>
      </c>
      <c r="B50" s="1">
        <v>14.91</v>
      </c>
      <c r="C50" s="2">
        <v>3.05</v>
      </c>
      <c r="D50" s="8"/>
      <c r="E50" s="8"/>
      <c r="F50" s="6"/>
      <c r="G50" s="1">
        <f t="shared" si="8"/>
        <v>1.491E-2</v>
      </c>
      <c r="H50" s="2">
        <v>3.05</v>
      </c>
      <c r="I50" s="6"/>
      <c r="J50" s="8"/>
      <c r="K50" s="8"/>
      <c r="L50" s="8"/>
      <c r="M50" s="8"/>
      <c r="N50" s="1">
        <f t="shared" si="9"/>
        <v>1.491E-2</v>
      </c>
      <c r="O50" s="2">
        <v>3.05</v>
      </c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>
        <f t="shared" si="6"/>
        <v>3.4230000000000003E-4</v>
      </c>
      <c r="AL50" s="8">
        <f t="shared" si="7"/>
        <v>2.5399999999999999E-2</v>
      </c>
    </row>
    <row r="51" spans="1:38" x14ac:dyDescent="0.3">
      <c r="A51" s="8">
        <v>23</v>
      </c>
      <c r="B51" s="1">
        <v>15.59</v>
      </c>
      <c r="C51" s="2">
        <v>3.06</v>
      </c>
      <c r="D51" s="8"/>
      <c r="E51" s="8"/>
      <c r="F51" s="6"/>
      <c r="G51" s="1">
        <f t="shared" si="8"/>
        <v>1.559E-2</v>
      </c>
      <c r="H51" s="2">
        <v>3.06</v>
      </c>
      <c r="I51" s="6"/>
      <c r="J51" s="8"/>
      <c r="K51" s="8"/>
      <c r="L51" s="8"/>
      <c r="M51" s="8"/>
      <c r="N51" s="1">
        <f t="shared" si="9"/>
        <v>1.559E-2</v>
      </c>
      <c r="O51" s="2">
        <v>3.06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>
        <f t="shared" si="6"/>
        <v>3.4842E-4</v>
      </c>
      <c r="AL51" s="8">
        <f t="shared" si="7"/>
        <v>2.545E-2</v>
      </c>
    </row>
    <row r="52" spans="1:38" x14ac:dyDescent="0.3">
      <c r="A52" s="8">
        <v>24</v>
      </c>
      <c r="B52" s="1">
        <v>15.38</v>
      </c>
      <c r="C52" s="2">
        <v>3.07</v>
      </c>
      <c r="D52" s="8"/>
      <c r="E52" s="8"/>
      <c r="F52" s="6"/>
      <c r="G52" s="1">
        <f t="shared" si="8"/>
        <v>1.5380000000000001E-2</v>
      </c>
      <c r="H52" s="2">
        <v>3.07</v>
      </c>
      <c r="I52" s="6"/>
      <c r="J52" s="8"/>
      <c r="K52" s="8"/>
      <c r="L52" s="8"/>
      <c r="M52" s="8"/>
      <c r="N52" s="1">
        <f t="shared" si="9"/>
        <v>1.5380000000000001E-2</v>
      </c>
      <c r="O52" s="2">
        <v>3.07</v>
      </c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>
        <f t="shared" si="6"/>
        <v>3.6588000000000001E-4</v>
      </c>
      <c r="AL52" s="8">
        <f t="shared" si="7"/>
        <v>2.5500000000000002E-2</v>
      </c>
    </row>
    <row r="53" spans="1:38" x14ac:dyDescent="0.3">
      <c r="A53" s="8">
        <v>25</v>
      </c>
      <c r="B53" s="1">
        <v>17.350000000000001</v>
      </c>
      <c r="C53" s="2">
        <v>3.08</v>
      </c>
      <c r="D53" s="8"/>
      <c r="E53" s="8"/>
      <c r="F53" s="6"/>
      <c r="G53" s="1">
        <f t="shared" si="8"/>
        <v>1.7350000000000001E-2</v>
      </c>
      <c r="H53" s="2">
        <v>3.08</v>
      </c>
      <c r="I53" s="6"/>
      <c r="J53" s="8"/>
      <c r="K53" s="8"/>
      <c r="L53" s="8"/>
      <c r="M53" s="8"/>
      <c r="N53" s="1">
        <f t="shared" si="9"/>
        <v>1.7350000000000001E-2</v>
      </c>
      <c r="O53" s="2">
        <v>3.08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</row>
    <row r="54" spans="1:38" x14ac:dyDescent="0.3">
      <c r="A54" s="8">
        <v>26</v>
      </c>
      <c r="B54" s="1">
        <v>17.690000000000001</v>
      </c>
      <c r="C54" s="2">
        <v>3.09</v>
      </c>
      <c r="D54" s="8"/>
      <c r="E54" s="8"/>
      <c r="F54" s="6"/>
      <c r="G54" s="1">
        <f t="shared" si="8"/>
        <v>1.7690000000000001E-2</v>
      </c>
      <c r="H54" s="2">
        <v>3.09</v>
      </c>
      <c r="I54" s="6"/>
      <c r="J54" s="8"/>
      <c r="K54" s="8"/>
      <c r="L54" s="8"/>
      <c r="M54" s="8"/>
      <c r="N54" s="1">
        <f t="shared" si="9"/>
        <v>1.7690000000000001E-2</v>
      </c>
      <c r="O54" s="2">
        <v>3.09</v>
      </c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</row>
    <row r="55" spans="1:38" x14ac:dyDescent="0.3">
      <c r="A55" s="8">
        <v>27</v>
      </c>
      <c r="B55" s="1">
        <v>18.66</v>
      </c>
      <c r="C55" s="2">
        <v>3.1</v>
      </c>
      <c r="D55" s="8"/>
      <c r="E55" s="8"/>
      <c r="F55" s="6"/>
      <c r="G55" s="1">
        <f t="shared" si="8"/>
        <v>1.866E-2</v>
      </c>
      <c r="H55" s="2">
        <v>3.1</v>
      </c>
      <c r="I55" s="6"/>
      <c r="J55" s="8"/>
      <c r="K55" s="8"/>
      <c r="L55" s="8"/>
      <c r="M55" s="8"/>
      <c r="N55" s="1">
        <f t="shared" si="9"/>
        <v>1.866E-2</v>
      </c>
      <c r="O55" s="2">
        <v>3.1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</row>
    <row r="56" spans="1:38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 t="s">
        <v>20</v>
      </c>
      <c r="AK56" s="9" t="s">
        <v>21</v>
      </c>
      <c r="AL56" s="9" t="s">
        <v>22</v>
      </c>
    </row>
    <row r="57" spans="1:38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>
        <f>ABS(0.018*G61+3*0.00001)</f>
        <v>3.0000000000000004E-5</v>
      </c>
      <c r="AL57" s="9">
        <f>ABS(0.005*H61+1*0.01)</f>
        <v>1.8000000000000002E-2</v>
      </c>
    </row>
    <row r="58" spans="1:38" x14ac:dyDescent="0.3">
      <c r="A58" s="9"/>
      <c r="B58" s="9" t="s">
        <v>7</v>
      </c>
      <c r="C58" s="9"/>
      <c r="D58" s="9"/>
      <c r="E58" s="9"/>
      <c r="F58" s="9"/>
      <c r="G58" s="9" t="s">
        <v>7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>
        <f t="shared" ref="AK58:AK88" si="10">ABS(0.018*G62+3*0.00001)</f>
        <v>3.0360000000000004E-5</v>
      </c>
      <c r="AL58" s="9">
        <f t="shared" ref="AL58:AL88" si="11">ABS(0.005*H62+1*0.01)</f>
        <v>1.8500000000000003E-2</v>
      </c>
    </row>
    <row r="59" spans="1:38" x14ac:dyDescent="0.3">
      <c r="A59" s="9"/>
      <c r="B59" s="9" t="s">
        <v>6</v>
      </c>
      <c r="C59" s="9"/>
      <c r="D59" s="9"/>
      <c r="E59" s="9"/>
      <c r="F59" s="9"/>
      <c r="G59" s="9">
        <f>575*10^(-9)</f>
        <v>5.75E-7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>
        <f t="shared" si="10"/>
        <v>3.0720000000000004E-5</v>
      </c>
      <c r="AL59" s="9">
        <f t="shared" si="11"/>
        <v>1.8599999999999998E-2</v>
      </c>
    </row>
    <row r="60" spans="1:38" x14ac:dyDescent="0.3">
      <c r="A60" s="9"/>
      <c r="B60" s="1" t="s">
        <v>1</v>
      </c>
      <c r="C60" s="2" t="s">
        <v>0</v>
      </c>
      <c r="D60" s="9"/>
      <c r="E60" s="9"/>
      <c r="F60" s="9"/>
      <c r="G60" s="1" t="s">
        <v>9</v>
      </c>
      <c r="H60" s="2" t="s">
        <v>0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>
        <f t="shared" si="10"/>
        <v>3.1260000000000002E-5</v>
      </c>
      <c r="AL60" s="9">
        <f t="shared" si="11"/>
        <v>1.8700000000000001E-2</v>
      </c>
    </row>
    <row r="61" spans="1:38" x14ac:dyDescent="0.3">
      <c r="A61" s="9">
        <v>1</v>
      </c>
      <c r="B61" s="4">
        <v>0</v>
      </c>
      <c r="C61" s="3">
        <v>1.6</v>
      </c>
      <c r="D61" s="9"/>
      <c r="E61" s="9"/>
      <c r="F61" s="9"/>
      <c r="G61" s="5">
        <f>B61/1000</f>
        <v>0</v>
      </c>
      <c r="H61" s="3">
        <v>1.6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>
        <f t="shared" si="10"/>
        <v>3.1980000000000002E-5</v>
      </c>
      <c r="AL61" s="9">
        <f t="shared" si="11"/>
        <v>1.8800000000000001E-2</v>
      </c>
    </row>
    <row r="62" spans="1:38" x14ac:dyDescent="0.3">
      <c r="A62" s="9">
        <v>2</v>
      </c>
      <c r="B62" s="4">
        <v>0.02</v>
      </c>
      <c r="C62" s="3">
        <v>1.7</v>
      </c>
      <c r="D62" s="9"/>
      <c r="E62" s="9"/>
      <c r="F62" s="9"/>
      <c r="G62" s="5">
        <f t="shared" ref="G62:G67" si="12">B62/1000</f>
        <v>2.0000000000000002E-5</v>
      </c>
      <c r="H62" s="3">
        <v>1.7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>
        <f t="shared" si="10"/>
        <v>3.3060000000000005E-5</v>
      </c>
      <c r="AL62" s="9">
        <f t="shared" si="11"/>
        <v>1.89E-2</v>
      </c>
    </row>
    <row r="63" spans="1:38" x14ac:dyDescent="0.3">
      <c r="A63" s="9">
        <v>3</v>
      </c>
      <c r="B63" s="4">
        <v>0.04</v>
      </c>
      <c r="C63" s="3">
        <v>1.72</v>
      </c>
      <c r="D63" s="9"/>
      <c r="E63" s="9"/>
      <c r="F63" s="9"/>
      <c r="G63" s="5">
        <f t="shared" si="12"/>
        <v>4.0000000000000003E-5</v>
      </c>
      <c r="H63" s="3">
        <v>1.72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>
        <f t="shared" si="10"/>
        <v>3.4680000000000007E-5</v>
      </c>
      <c r="AL63" s="9">
        <f t="shared" si="11"/>
        <v>1.9000000000000003E-2</v>
      </c>
    </row>
    <row r="64" spans="1:38" x14ac:dyDescent="0.3">
      <c r="A64" s="9">
        <v>4</v>
      </c>
      <c r="B64" s="4">
        <v>7.0000000000000007E-2</v>
      </c>
      <c r="C64" s="3">
        <v>1.74</v>
      </c>
      <c r="D64" s="9"/>
      <c r="E64" s="9"/>
      <c r="F64" s="9"/>
      <c r="G64" s="5">
        <f t="shared" si="12"/>
        <v>7.0000000000000007E-5</v>
      </c>
      <c r="H64" s="3">
        <v>1.74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>
        <f t="shared" si="10"/>
        <v>3.7380000000000005E-5</v>
      </c>
      <c r="AL64" s="9">
        <f t="shared" si="11"/>
        <v>1.9099999999999999E-2</v>
      </c>
    </row>
    <row r="65" spans="1:38" x14ac:dyDescent="0.3">
      <c r="A65" s="9">
        <v>5</v>
      </c>
      <c r="B65" s="4">
        <v>0.11</v>
      </c>
      <c r="C65" s="3">
        <v>1.76</v>
      </c>
      <c r="D65" s="9"/>
      <c r="E65" s="9"/>
      <c r="F65" s="9"/>
      <c r="G65" s="5">
        <f t="shared" si="12"/>
        <v>1.1E-4</v>
      </c>
      <c r="H65" s="3">
        <v>1.76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>
        <f t="shared" si="10"/>
        <v>4.1340000000000007E-5</v>
      </c>
      <c r="AL65" s="9">
        <f t="shared" si="11"/>
        <v>1.9200000000000002E-2</v>
      </c>
    </row>
    <row r="66" spans="1:38" x14ac:dyDescent="0.3">
      <c r="A66" s="9">
        <v>6</v>
      </c>
      <c r="B66" s="4">
        <v>0.17</v>
      </c>
      <c r="C66" s="3">
        <v>1.78</v>
      </c>
      <c r="D66" s="9"/>
      <c r="E66" s="9"/>
      <c r="F66" s="9"/>
      <c r="G66" s="5">
        <f t="shared" si="12"/>
        <v>1.7000000000000001E-4</v>
      </c>
      <c r="H66" s="3">
        <v>1.78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>
        <f t="shared" si="10"/>
        <v>4.7639999999999998E-5</v>
      </c>
      <c r="AL66" s="9">
        <f t="shared" si="11"/>
        <v>1.9300000000000001E-2</v>
      </c>
    </row>
    <row r="67" spans="1:38" x14ac:dyDescent="0.3">
      <c r="A67" s="9">
        <v>7</v>
      </c>
      <c r="B67" s="4">
        <v>0.26</v>
      </c>
      <c r="C67" s="3">
        <v>1.8</v>
      </c>
      <c r="D67" s="9"/>
      <c r="E67" s="9"/>
      <c r="F67" s="9"/>
      <c r="G67" s="5">
        <f t="shared" si="12"/>
        <v>2.6000000000000003E-4</v>
      </c>
      <c r="H67" s="3">
        <v>1.8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>
        <f t="shared" si="10"/>
        <v>5.7540000000000008E-5</v>
      </c>
      <c r="AL67" s="9">
        <f t="shared" si="11"/>
        <v>1.9400000000000001E-2</v>
      </c>
    </row>
    <row r="68" spans="1:38" x14ac:dyDescent="0.3">
      <c r="A68" s="9">
        <v>8</v>
      </c>
      <c r="B68" s="4">
        <v>0.41</v>
      </c>
      <c r="C68" s="3">
        <v>1.82</v>
      </c>
      <c r="D68" s="9"/>
      <c r="E68" s="9"/>
      <c r="F68" s="9"/>
      <c r="G68" s="5">
        <f t="shared" ref="G68:G92" si="13">B68/1000</f>
        <v>4.0999999999999999E-4</v>
      </c>
      <c r="H68" s="3">
        <v>1.82</v>
      </c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>
        <f t="shared" si="10"/>
        <v>7.1580000000000002E-5</v>
      </c>
      <c r="AL68" s="9">
        <f t="shared" si="11"/>
        <v>1.95E-2</v>
      </c>
    </row>
    <row r="69" spans="1:38" x14ac:dyDescent="0.3">
      <c r="A69" s="9">
        <v>9</v>
      </c>
      <c r="B69" s="4">
        <v>0.63</v>
      </c>
      <c r="C69" s="3">
        <v>1.84</v>
      </c>
      <c r="D69" s="9"/>
      <c r="E69" s="9"/>
      <c r="F69" s="9"/>
      <c r="G69" s="5">
        <f t="shared" si="13"/>
        <v>6.3000000000000003E-4</v>
      </c>
      <c r="H69" s="3">
        <v>1.84</v>
      </c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>
        <f t="shared" si="10"/>
        <v>8.0039999999999999E-5</v>
      </c>
      <c r="AL69" s="9">
        <f t="shared" si="11"/>
        <v>1.9549999999999998E-2</v>
      </c>
    </row>
    <row r="70" spans="1:38" x14ac:dyDescent="0.3">
      <c r="A70" s="9">
        <v>10</v>
      </c>
      <c r="B70" s="4">
        <v>0.98</v>
      </c>
      <c r="C70" s="3">
        <v>1.86</v>
      </c>
      <c r="D70" s="9"/>
      <c r="E70" s="9"/>
      <c r="F70" s="9"/>
      <c r="G70" s="5">
        <f t="shared" si="13"/>
        <v>9.7999999999999997E-4</v>
      </c>
      <c r="H70" s="3">
        <v>1.86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>
        <f t="shared" si="10"/>
        <v>9.0660000000000003E-5</v>
      </c>
      <c r="AL70" s="9">
        <f t="shared" si="11"/>
        <v>1.9599999999999999E-2</v>
      </c>
    </row>
    <row r="71" spans="1:38" x14ac:dyDescent="0.3">
      <c r="A71" s="9">
        <v>11</v>
      </c>
      <c r="B71" s="4">
        <v>1.53</v>
      </c>
      <c r="C71" s="3">
        <v>1.88</v>
      </c>
      <c r="D71" s="9"/>
      <c r="E71" s="9"/>
      <c r="F71" s="9"/>
      <c r="G71" s="5">
        <f t="shared" si="13"/>
        <v>1.5300000000000001E-3</v>
      </c>
      <c r="H71" s="3">
        <v>1.88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>
        <f t="shared" si="10"/>
        <v>1.0254E-4</v>
      </c>
      <c r="AL71" s="9">
        <f t="shared" si="11"/>
        <v>1.9650000000000001E-2</v>
      </c>
    </row>
    <row r="72" spans="1:38" x14ac:dyDescent="0.3">
      <c r="A72" s="9">
        <v>12</v>
      </c>
      <c r="B72" s="4">
        <v>2.31</v>
      </c>
      <c r="C72" s="3">
        <v>1.9</v>
      </c>
      <c r="D72" s="9"/>
      <c r="E72" s="9"/>
      <c r="F72" s="9"/>
      <c r="G72" s="5">
        <f t="shared" si="13"/>
        <v>2.31E-3</v>
      </c>
      <c r="H72" s="3">
        <v>1.9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>
        <f t="shared" si="10"/>
        <v>1.1622E-4</v>
      </c>
      <c r="AL72" s="9">
        <f t="shared" si="11"/>
        <v>1.9700000000000002E-2</v>
      </c>
    </row>
    <row r="73" spans="1:38" x14ac:dyDescent="0.3">
      <c r="A73" s="9">
        <v>13</v>
      </c>
      <c r="B73" s="4">
        <v>2.78</v>
      </c>
      <c r="C73" s="3">
        <v>1.91</v>
      </c>
      <c r="D73" s="9"/>
      <c r="E73" s="9"/>
      <c r="F73" s="9"/>
      <c r="G73" s="5">
        <f t="shared" si="13"/>
        <v>2.7799999999999999E-3</v>
      </c>
      <c r="H73" s="3">
        <v>1.91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>
        <f t="shared" si="10"/>
        <v>1.3134E-4</v>
      </c>
      <c r="AL73" s="9">
        <f t="shared" si="11"/>
        <v>1.975E-2</v>
      </c>
    </row>
    <row r="74" spans="1:38" x14ac:dyDescent="0.3">
      <c r="A74" s="9">
        <v>14</v>
      </c>
      <c r="B74" s="4">
        <v>3.37</v>
      </c>
      <c r="C74" s="3">
        <v>1.92</v>
      </c>
      <c r="D74" s="9"/>
      <c r="E74" s="9"/>
      <c r="F74" s="9"/>
      <c r="G74" s="5">
        <f t="shared" si="13"/>
        <v>3.3700000000000002E-3</v>
      </c>
      <c r="H74" s="3">
        <v>1.92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>
        <f t="shared" si="10"/>
        <v>1.4808000000000001E-4</v>
      </c>
      <c r="AL74" s="9">
        <f t="shared" si="11"/>
        <v>1.9799999999999998E-2</v>
      </c>
    </row>
    <row r="75" spans="1:38" x14ac:dyDescent="0.3">
      <c r="A75" s="9">
        <v>15</v>
      </c>
      <c r="B75" s="4">
        <v>4.03</v>
      </c>
      <c r="C75" s="3">
        <v>1.93</v>
      </c>
      <c r="D75" s="9"/>
      <c r="E75" s="9"/>
      <c r="F75" s="9"/>
      <c r="G75" s="5">
        <f t="shared" si="13"/>
        <v>4.0300000000000006E-3</v>
      </c>
      <c r="H75" s="3">
        <v>1.93</v>
      </c>
      <c r="I75" s="9"/>
      <c r="J75" s="6" t="s">
        <v>14</v>
      </c>
      <c r="K75" s="6"/>
      <c r="L75" s="6" t="s">
        <v>11</v>
      </c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>
        <f t="shared" si="10"/>
        <v>1.6553999999999999E-4</v>
      </c>
      <c r="AL75" s="9">
        <f t="shared" si="11"/>
        <v>1.985E-2</v>
      </c>
    </row>
    <row r="76" spans="1:38" x14ac:dyDescent="0.3">
      <c r="A76" s="9">
        <v>16</v>
      </c>
      <c r="B76" s="4">
        <v>4.79</v>
      </c>
      <c r="C76" s="3">
        <v>1.94</v>
      </c>
      <c r="D76" s="9"/>
      <c r="E76" s="9"/>
      <c r="F76" s="6"/>
      <c r="G76" s="5">
        <f t="shared" si="13"/>
        <v>4.79E-3</v>
      </c>
      <c r="H76" s="3">
        <v>1.94</v>
      </c>
      <c r="I76" s="6"/>
      <c r="J76" s="6" t="s">
        <v>10</v>
      </c>
      <c r="K76" s="6">
        <f t="array" ref="K76:L77">LINEST(N89:N92,O89:O92,TRUE,TRUE)</f>
        <v>0.19899999999999887</v>
      </c>
      <c r="L76" s="6">
        <v>-0.38908999999999766</v>
      </c>
      <c r="M76" s="9"/>
      <c r="N76" s="9"/>
      <c r="O76" s="9"/>
      <c r="P76" s="6" t="s">
        <v>18</v>
      </c>
      <c r="Q76" s="6" t="s">
        <v>13</v>
      </c>
      <c r="R76" s="6">
        <f t="shared" ref="R76" si="14">-(L76)/K76</f>
        <v>1.9552261306532657</v>
      </c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>
        <f t="shared" si="10"/>
        <v>1.8587999999999998E-4</v>
      </c>
      <c r="AL76" s="9">
        <f t="shared" si="11"/>
        <v>1.9900000000000001E-2</v>
      </c>
    </row>
    <row r="77" spans="1:38" x14ac:dyDescent="0.3">
      <c r="A77" s="9">
        <v>17</v>
      </c>
      <c r="B77" s="4">
        <v>5.63</v>
      </c>
      <c r="C77" s="3">
        <v>1.95</v>
      </c>
      <c r="D77" s="9"/>
      <c r="E77" s="9"/>
      <c r="F77" s="6"/>
      <c r="G77" s="5">
        <f t="shared" si="13"/>
        <v>5.6299999999999996E-3</v>
      </c>
      <c r="H77" s="3">
        <v>1.95</v>
      </c>
      <c r="I77" s="6"/>
      <c r="J77" s="6" t="s">
        <v>12</v>
      </c>
      <c r="K77" s="6">
        <v>7.9372539331935485E-3</v>
      </c>
      <c r="L77" s="6">
        <v>1.654941237627441E-2</v>
      </c>
      <c r="M77" s="9"/>
      <c r="N77" s="9"/>
      <c r="O77" s="9"/>
      <c r="P77" s="9" t="s">
        <v>23</v>
      </c>
      <c r="Q77" s="9">
        <f>SQRT(((L77^2)*((-1/K76)^2))+((K77^2)*((-L76/(K76^2))^2)))</f>
        <v>0.11400794465204775</v>
      </c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>
        <f t="shared" si="10"/>
        <v>2.0784000000000002E-4</v>
      </c>
      <c r="AL77" s="9">
        <f t="shared" si="11"/>
        <v>1.9950000000000002E-2</v>
      </c>
    </row>
    <row r="78" spans="1:38" x14ac:dyDescent="0.3">
      <c r="A78" s="9">
        <v>18</v>
      </c>
      <c r="B78" s="4">
        <v>6.56</v>
      </c>
      <c r="C78" s="3">
        <v>1.96</v>
      </c>
      <c r="D78" s="9"/>
      <c r="E78" s="9"/>
      <c r="F78" s="6"/>
      <c r="G78" s="5">
        <f t="shared" si="13"/>
        <v>6.5599999999999999E-3</v>
      </c>
      <c r="H78" s="3">
        <v>1.96</v>
      </c>
      <c r="I78" s="6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>
        <f t="shared" si="10"/>
        <v>2.2943999999999997E-4</v>
      </c>
      <c r="AL78" s="9">
        <f t="shared" si="11"/>
        <v>0.02</v>
      </c>
    </row>
    <row r="79" spans="1:38" x14ac:dyDescent="0.3">
      <c r="A79" s="9">
        <v>19</v>
      </c>
      <c r="B79" s="4">
        <v>7.53</v>
      </c>
      <c r="C79" s="3">
        <v>1.97</v>
      </c>
      <c r="D79" s="9"/>
      <c r="E79" s="9"/>
      <c r="F79" s="6"/>
      <c r="G79" s="5">
        <f t="shared" si="13"/>
        <v>7.5300000000000002E-3</v>
      </c>
      <c r="H79" s="3">
        <v>1.97</v>
      </c>
      <c r="I79" s="6"/>
      <c r="J79" s="9"/>
      <c r="K79" s="9"/>
      <c r="L79" s="9"/>
      <c r="M79" s="9"/>
      <c r="N79" s="9"/>
      <c r="O79" s="9"/>
      <c r="P79" s="9"/>
      <c r="Q79" s="9"/>
      <c r="R79" s="9"/>
      <c r="S79" s="6" t="s">
        <v>19</v>
      </c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>
        <f t="shared" si="10"/>
        <v>2.5428000000000001E-4</v>
      </c>
      <c r="AL79" s="9">
        <f t="shared" si="11"/>
        <v>2.0049999999999998E-2</v>
      </c>
    </row>
    <row r="80" spans="1:38" x14ac:dyDescent="0.3">
      <c r="A80" s="9">
        <v>20</v>
      </c>
      <c r="B80" s="4">
        <v>8.66</v>
      </c>
      <c r="C80" s="3">
        <v>1.98</v>
      </c>
      <c r="D80" s="9"/>
      <c r="E80" s="9"/>
      <c r="F80" s="6"/>
      <c r="G80" s="5">
        <f t="shared" si="13"/>
        <v>8.6599999999999993E-3</v>
      </c>
      <c r="H80" s="3">
        <v>1.98</v>
      </c>
      <c r="I80" s="6"/>
      <c r="J80" s="9"/>
      <c r="K80" s="9"/>
      <c r="L80" s="9"/>
      <c r="M80" s="9"/>
      <c r="N80" s="9"/>
      <c r="O80" s="9"/>
      <c r="P80" s="9"/>
      <c r="Q80" s="9"/>
      <c r="R80" s="10" t="s">
        <v>15</v>
      </c>
      <c r="S80" s="6">
        <f>($O$2*G59*R76)/($O$1)</f>
        <v>6.0114280969549315E-34</v>
      </c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>
        <f t="shared" si="10"/>
        <v>2.8308000000000001E-4</v>
      </c>
      <c r="AL80" s="9">
        <f t="shared" si="11"/>
        <v>2.01E-2</v>
      </c>
    </row>
    <row r="81" spans="1:38" x14ac:dyDescent="0.3">
      <c r="A81" s="9">
        <v>21</v>
      </c>
      <c r="B81" s="4">
        <v>9.8800000000000008</v>
      </c>
      <c r="C81" s="3">
        <v>1.99</v>
      </c>
      <c r="D81" s="9"/>
      <c r="E81" s="9"/>
      <c r="F81" s="6"/>
      <c r="G81" s="5">
        <f t="shared" si="13"/>
        <v>9.8800000000000016E-3</v>
      </c>
      <c r="H81" s="3">
        <v>1.99</v>
      </c>
      <c r="I81" s="6"/>
      <c r="J81" s="9"/>
      <c r="K81" s="9"/>
      <c r="L81" s="9"/>
      <c r="M81" s="9"/>
      <c r="N81" s="9"/>
      <c r="O81" s="9"/>
      <c r="P81" s="9"/>
      <c r="Q81" s="9"/>
      <c r="R81" s="9" t="s">
        <v>24</v>
      </c>
      <c r="S81" s="6">
        <f>SQRT((($O$3^2)*((($O$2*R76)/($O$1))^2))+((Q77^2)*((($O$2*G59)/($O$1)))^2))</f>
        <v>3.5052241860758049E-35</v>
      </c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>
        <f t="shared" si="10"/>
        <v>3.0791999999999999E-4</v>
      </c>
      <c r="AL81" s="9">
        <f t="shared" si="11"/>
        <v>2.0150000000000001E-2</v>
      </c>
    </row>
    <row r="82" spans="1:38" x14ac:dyDescent="0.3">
      <c r="A82" s="9">
        <v>22</v>
      </c>
      <c r="B82" s="4">
        <v>11.08</v>
      </c>
      <c r="C82" s="3">
        <v>2</v>
      </c>
      <c r="D82" s="9"/>
      <c r="E82" s="9"/>
      <c r="F82" s="6"/>
      <c r="G82" s="5">
        <f t="shared" si="13"/>
        <v>1.108E-2</v>
      </c>
      <c r="H82" s="3">
        <v>2</v>
      </c>
      <c r="I82" s="6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>
        <f t="shared" si="10"/>
        <v>3.4284000000000002E-4</v>
      </c>
      <c r="AL82" s="9">
        <f t="shared" si="11"/>
        <v>2.0200000000000003E-2</v>
      </c>
    </row>
    <row r="83" spans="1:38" x14ac:dyDescent="0.3">
      <c r="A83" s="9">
        <v>23</v>
      </c>
      <c r="B83" s="4">
        <v>12.46</v>
      </c>
      <c r="C83" s="3">
        <v>2.0099999999999998</v>
      </c>
      <c r="D83" s="9"/>
      <c r="E83" s="9"/>
      <c r="F83" s="6"/>
      <c r="G83" s="5">
        <f t="shared" si="13"/>
        <v>1.2460000000000001E-2</v>
      </c>
      <c r="H83" s="3">
        <v>2.0099999999999998</v>
      </c>
      <c r="I83" s="6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>
        <f t="shared" si="10"/>
        <v>3.7181999999999997E-4</v>
      </c>
      <c r="AL83" s="9">
        <f t="shared" si="11"/>
        <v>2.0249999999999997E-2</v>
      </c>
    </row>
    <row r="84" spans="1:38" x14ac:dyDescent="0.3">
      <c r="A84" s="9">
        <v>24</v>
      </c>
      <c r="B84" s="4">
        <v>14.06</v>
      </c>
      <c r="C84" s="3">
        <v>2.02</v>
      </c>
      <c r="D84" s="9"/>
      <c r="E84" s="9"/>
      <c r="F84" s="6"/>
      <c r="G84" s="5">
        <f t="shared" si="13"/>
        <v>1.4060000000000001E-2</v>
      </c>
      <c r="H84" s="3">
        <v>2.02</v>
      </c>
      <c r="I84" s="6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>
        <f t="shared" si="10"/>
        <v>4.0476000000000005E-4</v>
      </c>
      <c r="AL84" s="9">
        <f t="shared" si="11"/>
        <v>2.0299999999999999E-2</v>
      </c>
    </row>
    <row r="85" spans="1:38" x14ac:dyDescent="0.3">
      <c r="A85" s="9">
        <v>25</v>
      </c>
      <c r="B85" s="4">
        <v>15.44</v>
      </c>
      <c r="C85" s="3">
        <v>2.0299999999999998</v>
      </c>
      <c r="D85" s="9"/>
      <c r="E85" s="9"/>
      <c r="F85" s="6"/>
      <c r="G85" s="5">
        <f t="shared" si="13"/>
        <v>1.5439999999999999E-2</v>
      </c>
      <c r="H85" s="3">
        <v>2.0299999999999998</v>
      </c>
      <c r="I85" s="6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>
        <f t="shared" si="10"/>
        <v>4.3878E-4</v>
      </c>
      <c r="AL85" s="9">
        <f t="shared" si="11"/>
        <v>2.035E-2</v>
      </c>
    </row>
    <row r="86" spans="1:38" x14ac:dyDescent="0.3">
      <c r="A86" s="9">
        <v>26</v>
      </c>
      <c r="B86" s="4">
        <v>17.38</v>
      </c>
      <c r="C86" s="3">
        <v>2.04</v>
      </c>
      <c r="D86" s="9"/>
      <c r="E86" s="9"/>
      <c r="F86" s="6"/>
      <c r="G86" s="5">
        <f t="shared" si="13"/>
        <v>1.738E-2</v>
      </c>
      <c r="H86" s="3">
        <v>2.04</v>
      </c>
      <c r="I86" s="6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>
        <f t="shared" si="10"/>
        <v>4.7945999999999997E-4</v>
      </c>
      <c r="AL86" s="9">
        <f t="shared" si="11"/>
        <v>2.0400000000000001E-2</v>
      </c>
    </row>
    <row r="87" spans="1:38" x14ac:dyDescent="0.3">
      <c r="A87" s="9">
        <v>27</v>
      </c>
      <c r="B87" s="4">
        <v>18.989999999999998</v>
      </c>
      <c r="C87" s="3">
        <v>2.0499999999999998</v>
      </c>
      <c r="D87" s="9"/>
      <c r="E87" s="9"/>
      <c r="F87" s="6"/>
      <c r="G87" s="5">
        <f t="shared" si="13"/>
        <v>1.899E-2</v>
      </c>
      <c r="H87" s="3">
        <v>2.0499999999999998</v>
      </c>
      <c r="I87" s="6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>
        <f t="shared" si="10"/>
        <v>5.1473999999999997E-4</v>
      </c>
      <c r="AL87" s="9">
        <f t="shared" si="11"/>
        <v>2.0449999999999999E-2</v>
      </c>
    </row>
    <row r="88" spans="1:38" x14ac:dyDescent="0.3">
      <c r="A88" s="9">
        <v>28</v>
      </c>
      <c r="B88" s="4">
        <v>20.82</v>
      </c>
      <c r="C88" s="3">
        <v>2.06</v>
      </c>
      <c r="D88" s="9"/>
      <c r="E88" s="9"/>
      <c r="F88" s="6"/>
      <c r="G88" s="5">
        <f t="shared" si="13"/>
        <v>2.0820000000000002E-2</v>
      </c>
      <c r="H88" s="3">
        <v>2.06</v>
      </c>
      <c r="I88" s="6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>
        <f t="shared" si="10"/>
        <v>5.4641999999999994E-4</v>
      </c>
      <c r="AL88" s="9">
        <f t="shared" si="11"/>
        <v>2.0500000000000001E-2</v>
      </c>
    </row>
    <row r="89" spans="1:38" x14ac:dyDescent="0.3">
      <c r="A89" s="9">
        <v>29</v>
      </c>
      <c r="B89" s="4">
        <v>22.71</v>
      </c>
      <c r="C89" s="3">
        <v>2.0699999999999998</v>
      </c>
      <c r="D89" s="9"/>
      <c r="E89" s="9"/>
      <c r="F89" s="6"/>
      <c r="G89" s="5">
        <f t="shared" si="13"/>
        <v>2.2710000000000001E-2</v>
      </c>
      <c r="H89" s="3">
        <v>2.0699999999999998</v>
      </c>
      <c r="I89" s="6"/>
      <c r="J89" s="9"/>
      <c r="K89" s="9"/>
      <c r="L89" s="9"/>
      <c r="M89" s="9" t="s">
        <v>27</v>
      </c>
      <c r="N89" s="5">
        <f t="shared" ref="N89:N92" si="15">G89</f>
        <v>2.2710000000000001E-2</v>
      </c>
      <c r="O89" s="3">
        <v>2.0699999999999998</v>
      </c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</row>
    <row r="90" spans="1:38" x14ac:dyDescent="0.3">
      <c r="A90" s="9">
        <v>30</v>
      </c>
      <c r="B90" s="4">
        <v>24.97</v>
      </c>
      <c r="C90" s="3">
        <v>2.08</v>
      </c>
      <c r="D90" s="9"/>
      <c r="E90" s="9"/>
      <c r="F90" s="6"/>
      <c r="G90" s="5">
        <f t="shared" si="13"/>
        <v>2.4969999999999999E-2</v>
      </c>
      <c r="H90" s="3">
        <v>2.08</v>
      </c>
      <c r="I90" s="6"/>
      <c r="J90" s="9"/>
      <c r="K90" s="9"/>
      <c r="L90" s="9"/>
      <c r="M90" s="9"/>
      <c r="N90" s="5">
        <f t="shared" si="15"/>
        <v>2.4969999999999999E-2</v>
      </c>
      <c r="O90" s="3">
        <v>2.08</v>
      </c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</row>
    <row r="91" spans="1:38" x14ac:dyDescent="0.3">
      <c r="A91" s="9">
        <v>31</v>
      </c>
      <c r="B91" s="4">
        <v>26.93</v>
      </c>
      <c r="C91" s="3">
        <v>2.09</v>
      </c>
      <c r="D91" s="9"/>
      <c r="E91" s="9"/>
      <c r="F91" s="6"/>
      <c r="G91" s="5">
        <f t="shared" si="13"/>
        <v>2.6929999999999999E-2</v>
      </c>
      <c r="H91" s="3">
        <v>2.09</v>
      </c>
      <c r="I91" s="6"/>
      <c r="J91" s="9"/>
      <c r="K91" s="9"/>
      <c r="L91" s="9"/>
      <c r="M91" s="9"/>
      <c r="N91" s="5">
        <f t="shared" si="15"/>
        <v>2.6929999999999999E-2</v>
      </c>
      <c r="O91" s="3">
        <v>2.09</v>
      </c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</row>
    <row r="92" spans="1:38" x14ac:dyDescent="0.3">
      <c r="A92" s="9">
        <v>32</v>
      </c>
      <c r="B92" s="4">
        <v>28.69</v>
      </c>
      <c r="C92" s="3">
        <v>2.1</v>
      </c>
      <c r="D92" s="9"/>
      <c r="E92" s="9"/>
      <c r="F92" s="6"/>
      <c r="G92" s="5">
        <f t="shared" si="13"/>
        <v>2.869E-2</v>
      </c>
      <c r="H92" s="3">
        <v>2.1</v>
      </c>
      <c r="I92" s="6"/>
      <c r="J92" s="9"/>
      <c r="K92" s="9"/>
      <c r="L92" s="9"/>
      <c r="M92" s="9"/>
      <c r="N92" s="5">
        <f t="shared" si="15"/>
        <v>2.869E-2</v>
      </c>
      <c r="O92" s="3">
        <v>2.1</v>
      </c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</dc:creator>
  <cp:lastModifiedBy>John B</cp:lastModifiedBy>
  <dcterms:created xsi:type="dcterms:W3CDTF">2015-06-05T18:19:34Z</dcterms:created>
  <dcterms:modified xsi:type="dcterms:W3CDTF">2019-11-13T18:11:54Z</dcterms:modified>
</cp:coreProperties>
</file>