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OneDrive\Documentos\Corporate Finance\3 - Excel Tables\"/>
    </mc:Choice>
  </mc:AlternateContent>
  <xr:revisionPtr revIDLastSave="0" documentId="8_{8290678D-B71F-43AD-AF71-EDD907E6DB96}" xr6:coauthVersionLast="36" xr6:coauthVersionMax="36" xr10:uidLastSave="{00000000-0000-0000-0000-000000000000}"/>
  <bookViews>
    <workbookView xWindow="0" yWindow="0" windowWidth="20490" windowHeight="7245" xr2:uid="{1C0EA761-ACA5-4F4E-B44E-202A454D21EC}"/>
  </bookViews>
  <sheets>
    <sheet name="Excel Tables" sheetId="3" r:id="rId1"/>
    <sheet name="Power Query" sheetId="1" r:id="rId2"/>
  </sheets>
  <definedNames>
    <definedName name="ExternalData_1" localSheetId="1" hidden="1">'Power Query'!$E$2:$G$8</definedName>
    <definedName name="ExternalData_2" localSheetId="1" hidden="1">'Power Query'!$I$2:$J$10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3" l="1"/>
  <c r="Q10" i="3"/>
  <c r="Q9" i="3"/>
  <c r="Q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J34" i="3"/>
  <c r="H34" i="3"/>
  <c r="E34" i="3"/>
  <c r="G34" i="3"/>
  <c r="I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1CC13A-9762-4523-91CC-A8BFF8E5B12F}" keepAlive="1" name="Query - Aggregated Data" description="Connection to the 'Aggregated Data' query in the workbook." type="5" refreshedVersion="6" background="1" saveData="1">
    <dbPr connection="Provider=Microsoft.Mashup.OleDb.1;Data Source=$Workbook$;Location=&quot;Aggregated Data&quot;;Extended Properties=&quot;&quot;" command="SELECT * FROM [Aggregated Data]"/>
  </connection>
  <connection id="2" xr16:uid="{A0A83F73-B688-4FA5-9672-05036FD1FC09}" keepAlive="1" name="Query - Filtered Table" description="Connection to the 'Filtered Table' query in the workbook." type="5" refreshedVersion="6" background="1" saveData="1">
    <dbPr connection="Provider=Microsoft.Mashup.OleDb.1;Data Source=$Workbook$;Location=&quot;Filtered Table&quot;;Extended Properties=&quot;&quot;" command="SELECT * FROM [Filtered Table]"/>
  </connection>
</connections>
</file>

<file path=xl/sharedStrings.xml><?xml version="1.0" encoding="utf-8"?>
<sst xmlns="http://schemas.openxmlformats.org/spreadsheetml/2006/main" count="169" uniqueCount="96">
  <si>
    <t>Source Data</t>
  </si>
  <si>
    <t>GL Account</t>
  </si>
  <si>
    <t>Date</t>
  </si>
  <si>
    <t>GL Amount</t>
  </si>
  <si>
    <t>Average</t>
  </si>
  <si>
    <t>StudentID</t>
  </si>
  <si>
    <t>FirstName</t>
  </si>
  <si>
    <t>LastName</t>
  </si>
  <si>
    <t>GradeAverage</t>
  </si>
  <si>
    <t>Faculty</t>
  </si>
  <si>
    <t>Tuition</t>
  </si>
  <si>
    <t>OfficeHoursParticipated</t>
  </si>
  <si>
    <t>ClassesSkipped</t>
  </si>
  <si>
    <t>John</t>
  </si>
  <si>
    <t>Park</t>
  </si>
  <si>
    <t>B</t>
  </si>
  <si>
    <t>Arts</t>
  </si>
  <si>
    <t>Alex</t>
  </si>
  <si>
    <t>Great</t>
  </si>
  <si>
    <t>Science</t>
  </si>
  <si>
    <t>Sebastian</t>
  </si>
  <si>
    <t>Taylor</t>
  </si>
  <si>
    <t>Business</t>
  </si>
  <si>
    <t>Michael</t>
  </si>
  <si>
    <t>Bay</t>
  </si>
  <si>
    <t>A</t>
  </si>
  <si>
    <t>Math</t>
  </si>
  <si>
    <t>Scott</t>
  </si>
  <si>
    <t>Foster</t>
  </si>
  <si>
    <t>Engineering</t>
  </si>
  <si>
    <t>Amy</t>
  </si>
  <si>
    <t>Winehouse</t>
  </si>
  <si>
    <t>Ralph</t>
  </si>
  <si>
    <t>Wiggins</t>
  </si>
  <si>
    <t>Homer</t>
  </si>
  <si>
    <t>Simpson</t>
  </si>
  <si>
    <t>C</t>
  </si>
  <si>
    <t>Marge</t>
  </si>
  <si>
    <t>Peter</t>
  </si>
  <si>
    <t>Gryffin</t>
  </si>
  <si>
    <t>D</t>
  </si>
  <si>
    <t>Louise</t>
  </si>
  <si>
    <t>King</t>
  </si>
  <si>
    <t>Megan</t>
  </si>
  <si>
    <t>Botts</t>
  </si>
  <si>
    <t>Cyrus</t>
  </si>
  <si>
    <t>Wong</t>
  </si>
  <si>
    <t>Michelle</t>
  </si>
  <si>
    <t>Chang</t>
  </si>
  <si>
    <t>Zachary</t>
  </si>
  <si>
    <t>Chua</t>
  </si>
  <si>
    <t>Angus</t>
  </si>
  <si>
    <t>Helmsworth</t>
  </si>
  <si>
    <t>Aaron</t>
  </si>
  <si>
    <t>McDowell</t>
  </si>
  <si>
    <t>Carol</t>
  </si>
  <si>
    <t>Kuo</t>
  </si>
  <si>
    <t>Tim</t>
  </si>
  <si>
    <t>James</t>
  </si>
  <si>
    <t>Johnson</t>
  </si>
  <si>
    <t>Curry</t>
  </si>
  <si>
    <t>Paul</t>
  </si>
  <si>
    <t>Reed</t>
  </si>
  <si>
    <t>Josh</t>
  </si>
  <si>
    <t>Hart</t>
  </si>
  <si>
    <t>Justin</t>
  </si>
  <si>
    <t>Kang</t>
  </si>
  <si>
    <t>Kevin</t>
  </si>
  <si>
    <t>Yoo</t>
  </si>
  <si>
    <t>Rosaline</t>
  </si>
  <si>
    <t>Jun</t>
  </si>
  <si>
    <t>Jimin</t>
  </si>
  <si>
    <t>Joseph</t>
  </si>
  <si>
    <t>Kim</t>
  </si>
  <si>
    <t>Chris</t>
  </si>
  <si>
    <t>Dang</t>
  </si>
  <si>
    <t>F</t>
  </si>
  <si>
    <t>Robbie</t>
  </si>
  <si>
    <t>Tee</t>
  </si>
  <si>
    <t>Shelly</t>
  </si>
  <si>
    <t>Yoon</t>
  </si>
  <si>
    <t>Department</t>
  </si>
  <si>
    <t>STEM</t>
  </si>
  <si>
    <t>TutorialsAttended</t>
  </si>
  <si>
    <t>Data</t>
  </si>
  <si>
    <t>Headers</t>
  </si>
  <si>
    <t>Totals</t>
  </si>
  <si>
    <t>All</t>
  </si>
  <si>
    <t>Namjoon</t>
  </si>
  <si>
    <t>Yoongi</t>
  </si>
  <si>
    <t>Total</t>
  </si>
  <si>
    <t>Year</t>
  </si>
  <si>
    <t>TuitionIncrease</t>
  </si>
  <si>
    <t>ExtraAttendance</t>
  </si>
  <si>
    <t>Attendance</t>
  </si>
  <si>
    <t>Average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</si>
</sst>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>
    <font>
      <sz val="12"/>
      <color theme="1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theme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49" fontId="0" fillId="3" borderId="4" xfId="0" applyNumberFormat="1" applyFill="1" applyBorder="1"/>
    <xf numFmtId="14" fontId="0" fillId="3" borderId="5" xfId="0" applyNumberFormat="1" applyFill="1" applyBorder="1"/>
    <xf numFmtId="164" fontId="0" fillId="3" borderId="6" xfId="1" applyNumberFormat="1" applyFont="1" applyFill="1" applyBorder="1"/>
    <xf numFmtId="49" fontId="0" fillId="4" borderId="4" xfId="0" applyNumberFormat="1" applyFill="1" applyBorder="1"/>
    <xf numFmtId="14" fontId="0" fillId="4" borderId="5" xfId="0" applyNumberFormat="1" applyFill="1" applyBorder="1"/>
    <xf numFmtId="164" fontId="0" fillId="4" borderId="6" xfId="1" applyNumberFormat="1" applyFont="1" applyFill="1" applyBorder="1"/>
    <xf numFmtId="49" fontId="0" fillId="4" borderId="7" xfId="0" applyNumberFormat="1" applyFill="1" applyBorder="1"/>
    <xf numFmtId="14" fontId="0" fillId="4" borderId="8" xfId="0" applyNumberFormat="1" applyFill="1" applyBorder="1"/>
    <xf numFmtId="164" fontId="0" fillId="4" borderId="9" xfId="1" applyNumberFormat="1" applyFont="1" applyFill="1" applyBorder="1"/>
    <xf numFmtId="14" fontId="3" fillId="0" borderId="0" xfId="0" applyNumberFormat="1" applyFont="1"/>
    <xf numFmtId="14" fontId="0" fillId="0" borderId="0" xfId="0" applyNumberFormat="1"/>
    <xf numFmtId="0" fontId="0" fillId="4" borderId="10" xfId="0" applyFont="1" applyFill="1" applyBorder="1"/>
    <xf numFmtId="0" fontId="0" fillId="0" borderId="10" xfId="0" applyFont="1" applyBorder="1"/>
    <xf numFmtId="2" fontId="0" fillId="0" borderId="0" xfId="0" applyNumberFormat="1"/>
    <xf numFmtId="0" fontId="4" fillId="0" borderId="0" xfId="2"/>
    <xf numFmtId="0" fontId="0" fillId="0" borderId="0" xfId="0" applyNumberFormat="1"/>
    <xf numFmtId="0" fontId="2" fillId="2" borderId="11" xfId="0" applyFont="1" applyFill="1" applyBorder="1"/>
    <xf numFmtId="0" fontId="0" fillId="4" borderId="12" xfId="0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20">
    <dxf>
      <numFmt numFmtId="19" formatCode="dd/mm/yyyy"/>
    </dxf>
    <dxf>
      <numFmt numFmtId="0" formatCode="General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Open Sans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family val="2"/>
        <scheme val="none"/>
      </font>
      <numFmt numFmtId="164" formatCode="_-&quot;$&quot;* #,##0_-;\-&quot;$&quot;* #,##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165" formatCode="yyyy/mm/dd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Open Sans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6246F0-1014-4F57-BC19-EFFDC6F11736}" autoFormatId="16" applyNumberFormats="0" applyBorderFormats="0" applyFontFormats="0" applyPatternFormats="0" applyAlignmentFormats="0" applyWidthHeightFormats="0">
  <queryTableRefresh nextId="4">
    <queryTableFields count="3">
      <queryTableField id="1" name="GL Account" tableColumnId="1"/>
      <queryTableField id="2" name="Date" tableColumnId="2"/>
      <queryTableField id="3" name="GL Am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5DE076A-EBD9-4C1F-8C0F-1BB51E0703B5}" autoFormatId="16" applyNumberFormats="0" applyBorderFormats="0" applyFontFormats="0" applyPatternFormats="0" applyAlignmentFormats="0" applyWidthHeightFormats="0">
  <queryTableRefresh nextId="3">
    <queryTableFields count="2">
      <queryTableField id="1" name="GL Account" tableColumnId="1"/>
      <queryTableField id="2" name="Average Amount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8F353-00BD-4A29-AE66-500C96CC31F2}" name="Student_grades" displayName="Student_grades" ref="A1:N34" totalsRowCount="1">
  <autoFilter ref="A1:N33" xr:uid="{5C7E9FFA-C0E1-4724-A38A-1DADC777F155}"/>
  <tableColumns count="14">
    <tableColumn id="1" xr3:uid="{37B7B232-6B6A-4720-B4C7-1CFF636053DC}" name="StudentID" totalsRowLabel="Total"/>
    <tableColumn id="2" xr3:uid="{06F9E6B3-CE0F-428F-A19E-834106A4EDA2}" name="FirstName"/>
    <tableColumn id="3" xr3:uid="{253E5EAD-D116-4F30-A5C3-D87E3134FE68}" name="LastName"/>
    <tableColumn id="4" xr3:uid="{25E9A0E5-1248-48B0-8304-12A4147E5365}" name="GradeAverage"/>
    <tableColumn id="5" xr3:uid="{9C1ADBC6-9BE5-4E62-8304-2248C0AEC460}" name="Faculty" totalsRowFunction="count"/>
    <tableColumn id="6" xr3:uid="{A91AF120-71F6-4DE0-B84F-73416A267299}" name="Tuition"/>
    <tableColumn id="7" xr3:uid="{9255E427-DEDE-4FA7-9DB3-B4DFE62BFA8F}" name="OfficeHoursParticipated" totalsRowFunction="sum"/>
    <tableColumn id="8" xr3:uid="{03D92993-85C3-402B-97DD-12EE2B7F8A90}" name="TutorialsAttended" totalsRowFunction="average" totalsRowDxfId="2"/>
    <tableColumn id="9" xr3:uid="{EB2AD0CD-9DAD-4A76-B5BA-079994F8A713}" name="ClassesSkipped" totalsRowFunction="sum"/>
    <tableColumn id="10" xr3:uid="{8B84665E-A3CF-4E36-9053-32799DAD4B74}" name="Year" totalsRowFunction="count"/>
    <tableColumn id="11" xr3:uid="{9E406A6D-B5AD-4E1B-A169-B0D3BAFB2984}" name="TuitionIncrease" dataDxfId="12">
      <calculatedColumnFormula>Student_grades[Tuition]*1.1</calculatedColumnFormula>
    </tableColumn>
    <tableColumn id="12" xr3:uid="{DCA41B25-B61B-4676-872D-88889FDD952E}" name="ExtraAttendance" dataDxfId="11">
      <calculatedColumnFormula>SUM(Student_grades[[#This Row],[OfficeHoursParticipated]],Student_grades[[#This Row],[TutorialsAttended]])</calculatedColumnFormula>
    </tableColumn>
    <tableColumn id="13" xr3:uid="{B7D4665A-76B6-401B-BFB9-FDDEF75FE6C9}" name="Attendance" dataDxfId="10">
      <calculatedColumnFormula>IF(Student_grades[[#This Row],[ClassesSkipped]]&lt;5, "Award", "Not Award")</calculatedColumnFormula>
    </tableColumn>
    <tableColumn id="14" xr3:uid="{E617D91E-EC2E-47F6-9151-A25664DAAC57}" name="Department" dataDxfId="1">
      <calculatedColumnFormula>VLOOKUP(Student_grades[[#This Row],[Faculty]],Department_lookup[],2,FALSE)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E63E0C-3BB2-4E53-92CD-CBF68AA933C4}" name="Department_lookup" displayName="Department_lookup" ref="P1:Q6" totalsRowShown="0" headerRowDxfId="3" dataDxfId="4" headerRowBorderDxfId="8" tableBorderDxfId="9" totalsRowBorderDxfId="7">
  <autoFilter ref="P1:Q6" xr:uid="{3FBE3561-FBD1-4E36-98F6-2E4B1AA3D725}"/>
  <tableColumns count="2">
    <tableColumn id="1" xr3:uid="{C3945778-F390-4673-90ED-4EFF82AFF086}" name="Faculty" dataDxfId="6"/>
    <tableColumn id="2" xr3:uid="{8A461A72-D5CC-4982-A288-5F1F8ADCE1A4}" name="Department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2201D-6958-4F52-88A7-4AD366B8DE87}" name="Source_Data_GL" displayName="Source_Data_GL" ref="A2:C12" totalsRowShown="0" headerRowDxfId="19" headerRowBorderDxfId="18" tableBorderDxfId="17" totalsRowBorderDxfId="16">
  <autoFilter ref="A2:C12" xr:uid="{82B2201D-6958-4F52-88A7-4AD366B8DE87}"/>
  <tableColumns count="3">
    <tableColumn id="1" xr3:uid="{613923D6-5B85-4285-9309-3E15DDD61E53}" name="GL Account" dataDxfId="15"/>
    <tableColumn id="2" xr3:uid="{236B2AD6-BCF3-4E72-BCEE-E6037902FD6D}" name="Date" dataDxfId="14"/>
    <tableColumn id="3" xr3:uid="{23865F24-21A3-4CCB-9FC3-246061D9DE62}" name="GL Amount" dataDxfId="13" dataCellStyle="Currency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6FA08A-22F9-45BE-B6A3-3544F40A7BB8}" name="Filtered_Table" displayName="Filtered_Table" ref="E2:G8" tableType="queryTable" totalsRowShown="0">
  <autoFilter ref="E2:G8" xr:uid="{C969DA26-0945-4DFC-9C07-A90F832ED520}"/>
  <tableColumns count="3">
    <tableColumn id="1" xr3:uid="{042E429A-DBEB-400A-B9FB-969D4F019A0E}" uniqueName="1" name="GL Account" queryTableFieldId="1"/>
    <tableColumn id="2" xr3:uid="{D2DBC384-C280-4A33-9B98-4392B2DF2B5E}" uniqueName="2" name="Date" queryTableFieldId="2" dataDxfId="0"/>
    <tableColumn id="3" xr3:uid="{DCECAA41-9AEE-4434-B9B7-F44CE32E7360}" uniqueName="3" name="GL Amoun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4F513E-33E1-40C7-9E33-550879A08DA6}" name="Aggregated_Data" displayName="Aggregated_Data" ref="I2:J10" tableType="queryTable" totalsRowShown="0">
  <autoFilter ref="I2:J10" xr:uid="{81D6C4B9-9C16-43C6-A09C-D709CF81973D}"/>
  <tableColumns count="2">
    <tableColumn id="1" xr3:uid="{781CCC82-EB3F-4BD2-9770-554B504014A1}" uniqueName="1" name="GL Account" queryTableFieldId="1"/>
    <tableColumn id="2" xr3:uid="{4C7BE9D8-C5D5-4F72-9884-736B608BDFA1}" uniqueName="2" name="Average Am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[Tuition]*1.10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3EB5-29B1-46C0-BE0E-8223184F6397}">
  <dimension ref="A1:Q34"/>
  <sheetViews>
    <sheetView tabSelected="1" topLeftCell="H1" workbookViewId="0">
      <selection activeCell="H1" sqref="H1"/>
    </sheetView>
  </sheetViews>
  <sheetFormatPr defaultColWidth="8.88671875" defaultRowHeight="15"/>
  <cols>
    <col min="1" max="1" width="10.88671875" customWidth="1"/>
    <col min="2" max="2" width="11.109375" customWidth="1"/>
    <col min="3" max="3" width="11" customWidth="1"/>
    <col min="4" max="4" width="14.5546875" customWidth="1"/>
    <col min="5" max="5" width="10.6640625" bestFit="1" customWidth="1"/>
    <col min="6" max="6" width="8.33203125" customWidth="1"/>
    <col min="7" max="7" width="22.6640625" customWidth="1"/>
    <col min="8" max="8" width="17.5546875" customWidth="1"/>
    <col min="9" max="9" width="16.21875" customWidth="1"/>
    <col min="17" max="17" width="12.33203125" customWidth="1"/>
  </cols>
  <sheetData>
    <row r="1" spans="1:17" ht="15.7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83</v>
      </c>
      <c r="I1" t="s">
        <v>12</v>
      </c>
      <c r="J1" t="s">
        <v>91</v>
      </c>
      <c r="K1" t="s">
        <v>92</v>
      </c>
      <c r="L1" t="s">
        <v>93</v>
      </c>
      <c r="M1" t="s">
        <v>94</v>
      </c>
      <c r="N1" t="s">
        <v>81</v>
      </c>
      <c r="P1" s="21" t="s">
        <v>9</v>
      </c>
      <c r="Q1" s="21" t="s">
        <v>81</v>
      </c>
    </row>
    <row r="2" spans="1:17">
      <c r="A2">
        <v>20123456</v>
      </c>
      <c r="B2" t="s">
        <v>13</v>
      </c>
      <c r="C2" t="s">
        <v>14</v>
      </c>
      <c r="D2" t="s">
        <v>15</v>
      </c>
      <c r="E2" t="s">
        <v>16</v>
      </c>
      <c r="F2">
        <v>44191</v>
      </c>
      <c r="G2">
        <v>0</v>
      </c>
      <c r="H2">
        <v>10</v>
      </c>
      <c r="I2">
        <v>5</v>
      </c>
      <c r="J2">
        <v>2022</v>
      </c>
      <c r="K2" s="19">
        <f>Student_grades[Tuition]*1.1</f>
        <v>48610.100000000006</v>
      </c>
      <c r="L2">
        <f>SUM(Student_grades[[#This Row],[OfficeHoursParticipated]],Student_grades[[#This Row],[TutorialsAttended]])</f>
        <v>10</v>
      </c>
      <c r="M2" t="str">
        <f>IF(Student_grades[[#This Row],[ClassesSkipped]]&lt;5, "Award", "Not Award")</f>
        <v>Not Award</v>
      </c>
      <c r="N2" s="20" t="str">
        <f>VLOOKUP(Student_grades[[#This Row],[Faculty]],Department_lookup[],2,FALSE)</f>
        <v>Arts</v>
      </c>
      <c r="P2" s="16" t="s">
        <v>16</v>
      </c>
      <c r="Q2" s="16" t="s">
        <v>16</v>
      </c>
    </row>
    <row r="3" spans="1:17">
      <c r="A3">
        <v>20123457</v>
      </c>
      <c r="B3" t="s">
        <v>17</v>
      </c>
      <c r="C3" t="s">
        <v>18</v>
      </c>
      <c r="D3" t="s">
        <v>15</v>
      </c>
      <c r="E3" t="s">
        <v>19</v>
      </c>
      <c r="F3">
        <v>32245</v>
      </c>
      <c r="G3">
        <v>4</v>
      </c>
      <c r="H3">
        <v>10</v>
      </c>
      <c r="I3">
        <v>10</v>
      </c>
      <c r="J3">
        <v>2022</v>
      </c>
      <c r="K3">
        <f>Student_grades[Tuition]*1.1</f>
        <v>35469.5</v>
      </c>
      <c r="L3">
        <f>SUM(Student_grades[[#This Row],[OfficeHoursParticipated]],Student_grades[[#This Row],[TutorialsAttended]])</f>
        <v>14</v>
      </c>
      <c r="M3" t="str">
        <f>IF(Student_grades[[#This Row],[ClassesSkipped]]&lt;5, "Award", "Not Award")</f>
        <v>Not Award</v>
      </c>
      <c r="N3" s="20" t="str">
        <f>VLOOKUP(Student_grades[[#This Row],[Faculty]],Department_lookup[],2,FALSE)</f>
        <v>STEM</v>
      </c>
      <c r="P3" s="17" t="s">
        <v>22</v>
      </c>
      <c r="Q3" s="17" t="s">
        <v>22</v>
      </c>
    </row>
    <row r="4" spans="1:17">
      <c r="A4">
        <v>20123458</v>
      </c>
      <c r="B4" t="s">
        <v>20</v>
      </c>
      <c r="C4" t="s">
        <v>21</v>
      </c>
      <c r="D4" t="s">
        <v>15</v>
      </c>
      <c r="E4" t="s">
        <v>22</v>
      </c>
      <c r="F4">
        <v>42679</v>
      </c>
      <c r="G4">
        <v>6</v>
      </c>
      <c r="H4">
        <v>3</v>
      </c>
      <c r="I4">
        <v>7</v>
      </c>
      <c r="J4">
        <v>2022</v>
      </c>
      <c r="K4">
        <f>Student_grades[Tuition]*1.1</f>
        <v>46946.9</v>
      </c>
      <c r="L4">
        <f>SUM(Student_grades[[#This Row],[OfficeHoursParticipated]],Student_grades[[#This Row],[TutorialsAttended]])</f>
        <v>9</v>
      </c>
      <c r="M4" t="str">
        <f>IF(Student_grades[[#This Row],[ClassesSkipped]]&lt;5, "Award", "Not Award")</f>
        <v>Not Award</v>
      </c>
      <c r="N4" s="20" t="str">
        <f>VLOOKUP(Student_grades[[#This Row],[Faculty]],Department_lookup[],2,FALSE)</f>
        <v>Business</v>
      </c>
      <c r="P4" s="16" t="s">
        <v>29</v>
      </c>
      <c r="Q4" s="16" t="s">
        <v>82</v>
      </c>
    </row>
    <row r="5" spans="1:17">
      <c r="A5">
        <v>20123459</v>
      </c>
      <c r="B5" t="s">
        <v>23</v>
      </c>
      <c r="C5" t="s">
        <v>24</v>
      </c>
      <c r="D5" t="s">
        <v>25</v>
      </c>
      <c r="E5" t="s">
        <v>26</v>
      </c>
      <c r="F5">
        <v>46478</v>
      </c>
      <c r="G5">
        <v>15</v>
      </c>
      <c r="H5">
        <v>3</v>
      </c>
      <c r="I5">
        <v>2</v>
      </c>
      <c r="J5">
        <v>2022</v>
      </c>
      <c r="K5">
        <f>Student_grades[Tuition]*1.1</f>
        <v>51125.8</v>
      </c>
      <c r="L5">
        <f>SUM(Student_grades[[#This Row],[OfficeHoursParticipated]],Student_grades[[#This Row],[TutorialsAttended]])</f>
        <v>18</v>
      </c>
      <c r="M5" t="str">
        <f>IF(Student_grades[[#This Row],[ClassesSkipped]]&lt;5, "Award", "Not Award")</f>
        <v>Award</v>
      </c>
      <c r="N5" s="20" t="str">
        <f>VLOOKUP(Student_grades[[#This Row],[Faculty]],Department_lookup[],2,FALSE)</f>
        <v>STEM</v>
      </c>
      <c r="P5" s="17" t="s">
        <v>26</v>
      </c>
      <c r="Q5" s="17" t="s">
        <v>82</v>
      </c>
    </row>
    <row r="6" spans="1:17">
      <c r="A6">
        <v>20123460</v>
      </c>
      <c r="B6" t="s">
        <v>27</v>
      </c>
      <c r="C6" t="s">
        <v>28</v>
      </c>
      <c r="D6" t="s">
        <v>25</v>
      </c>
      <c r="E6" t="s">
        <v>29</v>
      </c>
      <c r="F6">
        <v>36784</v>
      </c>
      <c r="G6">
        <v>5</v>
      </c>
      <c r="H6">
        <v>9</v>
      </c>
      <c r="I6">
        <v>8</v>
      </c>
      <c r="J6">
        <v>2022</v>
      </c>
      <c r="K6">
        <f>Student_grades[Tuition]*1.1</f>
        <v>40462.400000000001</v>
      </c>
      <c r="L6">
        <f>SUM(Student_grades[[#This Row],[OfficeHoursParticipated]],Student_grades[[#This Row],[TutorialsAttended]])</f>
        <v>14</v>
      </c>
      <c r="M6" t="str">
        <f>IF(Student_grades[[#This Row],[ClassesSkipped]]&lt;5, "Award", "Not Award")</f>
        <v>Not Award</v>
      </c>
      <c r="N6" s="20" t="str">
        <f>VLOOKUP(Student_grades[[#This Row],[Faculty]],Department_lookup[],2,FALSE)</f>
        <v>STEM</v>
      </c>
      <c r="P6" s="22" t="s">
        <v>19</v>
      </c>
      <c r="Q6" s="22" t="s">
        <v>82</v>
      </c>
    </row>
    <row r="7" spans="1:17">
      <c r="A7">
        <v>20123461</v>
      </c>
      <c r="B7" t="s">
        <v>30</v>
      </c>
      <c r="C7" t="s">
        <v>31</v>
      </c>
      <c r="D7" t="s">
        <v>15</v>
      </c>
      <c r="E7" t="s">
        <v>16</v>
      </c>
      <c r="F7">
        <v>36537</v>
      </c>
      <c r="G7">
        <v>10</v>
      </c>
      <c r="H7">
        <v>6</v>
      </c>
      <c r="I7">
        <v>3</v>
      </c>
      <c r="J7">
        <v>2022</v>
      </c>
      <c r="K7">
        <f>Student_grades[Tuition]*1.1</f>
        <v>40190.700000000004</v>
      </c>
      <c r="L7">
        <f>SUM(Student_grades[[#This Row],[OfficeHoursParticipated]],Student_grades[[#This Row],[TutorialsAttended]])</f>
        <v>16</v>
      </c>
      <c r="M7" t="str">
        <f>IF(Student_grades[[#This Row],[ClassesSkipped]]&lt;5, "Award", "Not Award")</f>
        <v>Award</v>
      </c>
      <c r="N7" s="20" t="str">
        <f>VLOOKUP(Student_grades[[#This Row],[Faculty]],Department_lookup[],2,FALSE)</f>
        <v>Arts</v>
      </c>
    </row>
    <row r="8" spans="1:17">
      <c r="A8">
        <v>20123462</v>
      </c>
      <c r="B8" t="s">
        <v>32</v>
      </c>
      <c r="C8" t="s">
        <v>33</v>
      </c>
      <c r="D8" t="s">
        <v>15</v>
      </c>
      <c r="E8" t="s">
        <v>22</v>
      </c>
      <c r="F8">
        <v>40762</v>
      </c>
      <c r="G8">
        <v>2</v>
      </c>
      <c r="H8">
        <v>6</v>
      </c>
      <c r="I8">
        <v>8</v>
      </c>
      <c r="J8">
        <v>2022</v>
      </c>
      <c r="K8">
        <f>Student_grades[Tuition]*1.1</f>
        <v>44838.200000000004</v>
      </c>
      <c r="L8">
        <f>SUM(Student_grades[[#This Row],[OfficeHoursParticipated]],Student_grades[[#This Row],[TutorialsAttended]])</f>
        <v>8</v>
      </c>
      <c r="M8" t="str">
        <f>IF(Student_grades[[#This Row],[ClassesSkipped]]&lt;5, "Award", "Not Award")</f>
        <v>Not Award</v>
      </c>
      <c r="N8" s="20" t="str">
        <f>VLOOKUP(Student_grades[[#This Row],[Faculty]],Department_lookup[],2,FALSE)</f>
        <v>Business</v>
      </c>
      <c r="P8" t="s">
        <v>84</v>
      </c>
      <c r="Q8">
        <f>ROWS(Student_grades[#Data])</f>
        <v>32</v>
      </c>
    </row>
    <row r="9" spans="1:17">
      <c r="A9">
        <v>20123463</v>
      </c>
      <c r="B9" t="s">
        <v>34</v>
      </c>
      <c r="C9" t="s">
        <v>35</v>
      </c>
      <c r="D9" t="s">
        <v>36</v>
      </c>
      <c r="E9" t="s">
        <v>29</v>
      </c>
      <c r="F9">
        <v>47669</v>
      </c>
      <c r="G9">
        <v>4</v>
      </c>
      <c r="H9">
        <v>8</v>
      </c>
      <c r="I9">
        <v>7</v>
      </c>
      <c r="J9">
        <v>2022</v>
      </c>
      <c r="K9">
        <f>Student_grades[Tuition]*1.1</f>
        <v>52435.9</v>
      </c>
      <c r="L9">
        <f>SUM(Student_grades[[#This Row],[OfficeHoursParticipated]],Student_grades[[#This Row],[TutorialsAttended]])</f>
        <v>12</v>
      </c>
      <c r="M9" t="str">
        <f>IF(Student_grades[[#This Row],[ClassesSkipped]]&lt;5, "Award", "Not Award")</f>
        <v>Not Award</v>
      </c>
      <c r="N9" s="20" t="str">
        <f>VLOOKUP(Student_grades[[#This Row],[Faculty]],Department_lookup[],2,FALSE)</f>
        <v>STEM</v>
      </c>
      <c r="P9" t="s">
        <v>85</v>
      </c>
      <c r="Q9">
        <f>COLUMNS(Student_grades[#Headers])</f>
        <v>14</v>
      </c>
    </row>
    <row r="10" spans="1:17">
      <c r="A10">
        <v>20123464</v>
      </c>
      <c r="B10" t="s">
        <v>37</v>
      </c>
      <c r="C10" t="s">
        <v>35</v>
      </c>
      <c r="D10" t="s">
        <v>15</v>
      </c>
      <c r="E10" t="s">
        <v>26</v>
      </c>
      <c r="F10">
        <v>39429</v>
      </c>
      <c r="G10">
        <v>10</v>
      </c>
      <c r="H10">
        <v>5</v>
      </c>
      <c r="I10">
        <v>3</v>
      </c>
      <c r="J10">
        <v>2022</v>
      </c>
      <c r="K10">
        <f>Student_grades[Tuition]*1.1</f>
        <v>43371.9</v>
      </c>
      <c r="L10">
        <f>SUM(Student_grades[[#This Row],[OfficeHoursParticipated]],Student_grades[[#This Row],[TutorialsAttended]])</f>
        <v>15</v>
      </c>
      <c r="M10" t="str">
        <f>IF(Student_grades[[#This Row],[ClassesSkipped]]&lt;5, "Award", "Not Award")</f>
        <v>Award</v>
      </c>
      <c r="N10" s="20" t="str">
        <f>VLOOKUP(Student_grades[[#This Row],[Faculty]],Department_lookup[],2,FALSE)</f>
        <v>STEM</v>
      </c>
      <c r="P10" t="s">
        <v>86</v>
      </c>
      <c r="Q10">
        <f>COLUMNS(Student_grades[#Totals])</f>
        <v>14</v>
      </c>
    </row>
    <row r="11" spans="1:17">
      <c r="A11">
        <v>20123465</v>
      </c>
      <c r="B11" t="s">
        <v>38</v>
      </c>
      <c r="C11" t="s">
        <v>39</v>
      </c>
      <c r="D11" t="s">
        <v>40</v>
      </c>
      <c r="E11" t="s">
        <v>16</v>
      </c>
      <c r="F11">
        <v>31956</v>
      </c>
      <c r="G11">
        <v>7</v>
      </c>
      <c r="H11">
        <v>9</v>
      </c>
      <c r="I11">
        <v>7</v>
      </c>
      <c r="J11">
        <v>2022</v>
      </c>
      <c r="K11">
        <f>Student_grades[Tuition]*1.1</f>
        <v>35151.600000000006</v>
      </c>
      <c r="L11">
        <f>SUM(Student_grades[[#This Row],[OfficeHoursParticipated]],Student_grades[[#This Row],[TutorialsAttended]])</f>
        <v>16</v>
      </c>
      <c r="M11" t="str">
        <f>IF(Student_grades[[#This Row],[ClassesSkipped]]&lt;5, "Award", "Not Award")</f>
        <v>Not Award</v>
      </c>
      <c r="N11" s="20" t="str">
        <f>VLOOKUP(Student_grades[[#This Row],[Faculty]],Department_lookup[],2,FALSE)</f>
        <v>Arts</v>
      </c>
      <c r="P11" t="s">
        <v>87</v>
      </c>
      <c r="Q11">
        <f>COLUMNS(Student_grades[#All])</f>
        <v>14</v>
      </c>
    </row>
    <row r="12" spans="1:17">
      <c r="A12">
        <v>20123466</v>
      </c>
      <c r="B12" t="s">
        <v>41</v>
      </c>
      <c r="C12" t="s">
        <v>42</v>
      </c>
      <c r="D12" t="s">
        <v>40</v>
      </c>
      <c r="E12" t="s">
        <v>22</v>
      </c>
      <c r="F12">
        <v>33227</v>
      </c>
      <c r="G12">
        <v>6</v>
      </c>
      <c r="H12">
        <v>2</v>
      </c>
      <c r="I12">
        <v>7</v>
      </c>
      <c r="J12">
        <v>2022</v>
      </c>
      <c r="K12">
        <f>Student_grades[Tuition]*1.1</f>
        <v>36549.700000000004</v>
      </c>
      <c r="L12">
        <f>SUM(Student_grades[[#This Row],[OfficeHoursParticipated]],Student_grades[[#This Row],[TutorialsAttended]])</f>
        <v>8</v>
      </c>
      <c r="M12" t="str">
        <f>IF(Student_grades[[#This Row],[ClassesSkipped]]&lt;5, "Award", "Not Award")</f>
        <v>Not Award</v>
      </c>
      <c r="N12" s="20" t="str">
        <f>VLOOKUP(Student_grades[[#This Row],[Faculty]],Department_lookup[],2,FALSE)</f>
        <v>Business</v>
      </c>
    </row>
    <row r="13" spans="1:17">
      <c r="A13">
        <v>20123467</v>
      </c>
      <c r="B13" t="s">
        <v>43</v>
      </c>
      <c r="C13" t="s">
        <v>44</v>
      </c>
      <c r="D13" t="s">
        <v>25</v>
      </c>
      <c r="E13" t="s">
        <v>19</v>
      </c>
      <c r="F13">
        <v>34751</v>
      </c>
      <c r="G13">
        <v>25</v>
      </c>
      <c r="H13">
        <v>5</v>
      </c>
      <c r="I13">
        <v>1</v>
      </c>
      <c r="J13">
        <v>2022</v>
      </c>
      <c r="K13">
        <f>Student_grades[Tuition]*1.1</f>
        <v>38226.100000000006</v>
      </c>
      <c r="L13">
        <f>SUM(Student_grades[[#This Row],[OfficeHoursParticipated]],Student_grades[[#This Row],[TutorialsAttended]])</f>
        <v>30</v>
      </c>
      <c r="M13" t="str">
        <f>IF(Student_grades[[#This Row],[ClassesSkipped]]&lt;5, "Award", "Not Award")</f>
        <v>Award</v>
      </c>
      <c r="N13" s="20" t="str">
        <f>VLOOKUP(Student_grades[[#This Row],[Faculty]],Department_lookup[],2,FALSE)</f>
        <v>STEM</v>
      </c>
    </row>
    <row r="14" spans="1:17">
      <c r="A14">
        <v>20123468</v>
      </c>
      <c r="B14" t="s">
        <v>45</v>
      </c>
      <c r="C14" t="s">
        <v>46</v>
      </c>
      <c r="D14" t="s">
        <v>25</v>
      </c>
      <c r="E14" t="s">
        <v>19</v>
      </c>
      <c r="F14">
        <v>49298</v>
      </c>
      <c r="G14">
        <v>20</v>
      </c>
      <c r="H14">
        <v>0</v>
      </c>
      <c r="I14">
        <v>0</v>
      </c>
      <c r="J14">
        <v>2022</v>
      </c>
      <c r="K14">
        <f>Student_grades[Tuition]*1.1</f>
        <v>54227.8</v>
      </c>
      <c r="L14">
        <f>SUM(Student_grades[[#This Row],[OfficeHoursParticipated]],Student_grades[[#This Row],[TutorialsAttended]])</f>
        <v>20</v>
      </c>
      <c r="M14" t="str">
        <f>IF(Student_grades[[#This Row],[ClassesSkipped]]&lt;5, "Award", "Not Award")</f>
        <v>Award</v>
      </c>
      <c r="N14" s="20" t="str">
        <f>VLOOKUP(Student_grades[[#This Row],[Faculty]],Department_lookup[],2,FALSE)</f>
        <v>STEM</v>
      </c>
    </row>
    <row r="15" spans="1:17">
      <c r="A15">
        <v>20123469</v>
      </c>
      <c r="B15" t="s">
        <v>47</v>
      </c>
      <c r="C15" t="s">
        <v>48</v>
      </c>
      <c r="D15" t="s">
        <v>15</v>
      </c>
      <c r="E15" t="s">
        <v>22</v>
      </c>
      <c r="F15">
        <v>35046</v>
      </c>
      <c r="G15">
        <v>5</v>
      </c>
      <c r="H15">
        <v>10</v>
      </c>
      <c r="I15">
        <v>4</v>
      </c>
      <c r="J15">
        <v>2022</v>
      </c>
      <c r="K15">
        <f>Student_grades[Tuition]*1.1</f>
        <v>38550.600000000006</v>
      </c>
      <c r="L15">
        <f>SUM(Student_grades[[#This Row],[OfficeHoursParticipated]],Student_grades[[#This Row],[TutorialsAttended]])</f>
        <v>15</v>
      </c>
      <c r="M15" t="str">
        <f>IF(Student_grades[[#This Row],[ClassesSkipped]]&lt;5, "Award", "Not Award")</f>
        <v>Award</v>
      </c>
      <c r="N15" s="20" t="str">
        <f>VLOOKUP(Student_grades[[#This Row],[Faculty]],Department_lookup[],2,FALSE)</f>
        <v>Business</v>
      </c>
    </row>
    <row r="16" spans="1:17">
      <c r="A16">
        <v>20123470</v>
      </c>
      <c r="B16" t="s">
        <v>49</v>
      </c>
      <c r="C16" t="s">
        <v>50</v>
      </c>
      <c r="D16" t="s">
        <v>25</v>
      </c>
      <c r="E16" t="s">
        <v>22</v>
      </c>
      <c r="F16">
        <v>31210</v>
      </c>
      <c r="G16">
        <v>10</v>
      </c>
      <c r="H16">
        <v>8</v>
      </c>
      <c r="I16">
        <v>0</v>
      </c>
      <c r="J16">
        <v>2022</v>
      </c>
      <c r="K16">
        <f>Student_grades[Tuition]*1.1</f>
        <v>34331</v>
      </c>
      <c r="L16">
        <f>SUM(Student_grades[[#This Row],[OfficeHoursParticipated]],Student_grades[[#This Row],[TutorialsAttended]])</f>
        <v>18</v>
      </c>
      <c r="M16" t="str">
        <f>IF(Student_grades[[#This Row],[ClassesSkipped]]&lt;5, "Award", "Not Award")</f>
        <v>Award</v>
      </c>
      <c r="N16" s="20" t="str">
        <f>VLOOKUP(Student_grades[[#This Row],[Faculty]],Department_lookup[],2,FALSE)</f>
        <v>Business</v>
      </c>
    </row>
    <row r="17" spans="1:14">
      <c r="A17">
        <v>20123471</v>
      </c>
      <c r="B17" t="s">
        <v>51</v>
      </c>
      <c r="C17" t="s">
        <v>52</v>
      </c>
      <c r="D17" t="s">
        <v>15</v>
      </c>
      <c r="E17" t="s">
        <v>22</v>
      </c>
      <c r="F17">
        <v>47515</v>
      </c>
      <c r="G17">
        <v>10</v>
      </c>
      <c r="H17">
        <v>6</v>
      </c>
      <c r="I17">
        <v>1</v>
      </c>
      <c r="J17">
        <v>2022</v>
      </c>
      <c r="K17">
        <f>Student_grades[Tuition]*1.1</f>
        <v>52266.500000000007</v>
      </c>
      <c r="L17">
        <f>SUM(Student_grades[[#This Row],[OfficeHoursParticipated]],Student_grades[[#This Row],[TutorialsAttended]])</f>
        <v>16</v>
      </c>
      <c r="M17" t="str">
        <f>IF(Student_grades[[#This Row],[ClassesSkipped]]&lt;5, "Award", "Not Award")</f>
        <v>Award</v>
      </c>
      <c r="N17" s="20" t="str">
        <f>VLOOKUP(Student_grades[[#This Row],[Faculty]],Department_lookup[],2,FALSE)</f>
        <v>Business</v>
      </c>
    </row>
    <row r="18" spans="1:14">
      <c r="A18">
        <v>20123472</v>
      </c>
      <c r="B18" t="s">
        <v>53</v>
      </c>
      <c r="C18" t="s">
        <v>54</v>
      </c>
      <c r="D18" t="s">
        <v>15</v>
      </c>
      <c r="E18" t="s">
        <v>22</v>
      </c>
      <c r="F18">
        <v>43421</v>
      </c>
      <c r="G18">
        <v>13</v>
      </c>
      <c r="H18">
        <v>7</v>
      </c>
      <c r="I18">
        <v>2</v>
      </c>
      <c r="J18">
        <v>2022</v>
      </c>
      <c r="K18">
        <f>Student_grades[Tuition]*1.1</f>
        <v>47763.100000000006</v>
      </c>
      <c r="L18">
        <f>SUM(Student_grades[[#This Row],[OfficeHoursParticipated]],Student_grades[[#This Row],[TutorialsAttended]])</f>
        <v>20</v>
      </c>
      <c r="M18" t="str">
        <f>IF(Student_grades[[#This Row],[ClassesSkipped]]&lt;5, "Award", "Not Award")</f>
        <v>Award</v>
      </c>
      <c r="N18" s="20" t="str">
        <f>VLOOKUP(Student_grades[[#This Row],[Faculty]],Department_lookup[],2,FALSE)</f>
        <v>Business</v>
      </c>
    </row>
    <row r="19" spans="1:14">
      <c r="A19">
        <v>20123473</v>
      </c>
      <c r="B19" t="s">
        <v>55</v>
      </c>
      <c r="C19" t="s">
        <v>56</v>
      </c>
      <c r="D19" t="s">
        <v>15</v>
      </c>
      <c r="E19" t="s">
        <v>29</v>
      </c>
      <c r="F19">
        <v>43063</v>
      </c>
      <c r="G19">
        <v>7</v>
      </c>
      <c r="H19">
        <v>0</v>
      </c>
      <c r="I19">
        <v>4</v>
      </c>
      <c r="J19">
        <v>2022</v>
      </c>
      <c r="K19">
        <f>Student_grades[Tuition]*1.1</f>
        <v>47369.3</v>
      </c>
      <c r="L19">
        <f>SUM(Student_grades[[#This Row],[OfficeHoursParticipated]],Student_grades[[#This Row],[TutorialsAttended]])</f>
        <v>7</v>
      </c>
      <c r="M19" t="str">
        <f>IF(Student_grades[[#This Row],[ClassesSkipped]]&lt;5, "Award", "Not Award")</f>
        <v>Award</v>
      </c>
      <c r="N19" s="20" t="str">
        <f>VLOOKUP(Student_grades[[#This Row],[Faculty]],Department_lookup[],2,FALSE)</f>
        <v>STEM</v>
      </c>
    </row>
    <row r="20" spans="1:14">
      <c r="A20">
        <v>20123474</v>
      </c>
      <c r="B20" t="s">
        <v>57</v>
      </c>
      <c r="C20" t="s">
        <v>58</v>
      </c>
      <c r="D20" t="s">
        <v>15</v>
      </c>
      <c r="E20" t="s">
        <v>19</v>
      </c>
      <c r="F20">
        <v>46775</v>
      </c>
      <c r="G20">
        <v>9</v>
      </c>
      <c r="H20">
        <v>3</v>
      </c>
      <c r="I20">
        <v>4</v>
      </c>
      <c r="J20">
        <v>2022</v>
      </c>
      <c r="K20">
        <f>Student_grades[Tuition]*1.1</f>
        <v>51452.500000000007</v>
      </c>
      <c r="L20">
        <f>SUM(Student_grades[[#This Row],[OfficeHoursParticipated]],Student_grades[[#This Row],[TutorialsAttended]])</f>
        <v>12</v>
      </c>
      <c r="M20" t="str">
        <f>IF(Student_grades[[#This Row],[ClassesSkipped]]&lt;5, "Award", "Not Award")</f>
        <v>Award</v>
      </c>
      <c r="N20" s="20" t="str">
        <f>VLOOKUP(Student_grades[[#This Row],[Faculty]],Department_lookup[],2,FALSE)</f>
        <v>STEM</v>
      </c>
    </row>
    <row r="21" spans="1:14">
      <c r="A21">
        <v>20123475</v>
      </c>
      <c r="B21" t="s">
        <v>59</v>
      </c>
      <c r="C21" t="s">
        <v>60</v>
      </c>
      <c r="D21" t="s">
        <v>15</v>
      </c>
      <c r="E21" t="s">
        <v>29</v>
      </c>
      <c r="F21">
        <v>40539</v>
      </c>
      <c r="G21">
        <v>9</v>
      </c>
      <c r="H21">
        <v>4</v>
      </c>
      <c r="I21">
        <v>3</v>
      </c>
      <c r="J21">
        <v>2022</v>
      </c>
      <c r="K21">
        <f>Student_grades[Tuition]*1.1</f>
        <v>44592.9</v>
      </c>
      <c r="L21">
        <f>SUM(Student_grades[[#This Row],[OfficeHoursParticipated]],Student_grades[[#This Row],[TutorialsAttended]])</f>
        <v>13</v>
      </c>
      <c r="M21" t="str">
        <f>IF(Student_grades[[#This Row],[ClassesSkipped]]&lt;5, "Award", "Not Award")</f>
        <v>Award</v>
      </c>
      <c r="N21" s="20" t="str">
        <f>VLOOKUP(Student_grades[[#This Row],[Faculty]],Department_lookup[],2,FALSE)</f>
        <v>STEM</v>
      </c>
    </row>
    <row r="22" spans="1:14">
      <c r="A22">
        <v>20123476</v>
      </c>
      <c r="B22" t="s">
        <v>61</v>
      </c>
      <c r="C22" t="s">
        <v>62</v>
      </c>
      <c r="D22" t="s">
        <v>25</v>
      </c>
      <c r="E22" t="s">
        <v>22</v>
      </c>
      <c r="F22">
        <v>41397</v>
      </c>
      <c r="G22">
        <v>14</v>
      </c>
      <c r="H22">
        <v>2</v>
      </c>
      <c r="I22">
        <v>2</v>
      </c>
      <c r="J22">
        <v>2022</v>
      </c>
      <c r="K22">
        <f>Student_grades[Tuition]*1.1</f>
        <v>45536.700000000004</v>
      </c>
      <c r="L22">
        <f>SUM(Student_grades[[#This Row],[OfficeHoursParticipated]],Student_grades[[#This Row],[TutorialsAttended]])</f>
        <v>16</v>
      </c>
      <c r="M22" t="str">
        <f>IF(Student_grades[[#This Row],[ClassesSkipped]]&lt;5, "Award", "Not Award")</f>
        <v>Award</v>
      </c>
      <c r="N22" s="20" t="str">
        <f>VLOOKUP(Student_grades[[#This Row],[Faculty]],Department_lookup[],2,FALSE)</f>
        <v>Business</v>
      </c>
    </row>
    <row r="23" spans="1:14">
      <c r="A23">
        <v>20123477</v>
      </c>
      <c r="B23" t="s">
        <v>63</v>
      </c>
      <c r="C23" t="s">
        <v>64</v>
      </c>
      <c r="D23" t="s">
        <v>25</v>
      </c>
      <c r="E23" t="s">
        <v>29</v>
      </c>
      <c r="F23">
        <v>46468</v>
      </c>
      <c r="G23">
        <v>4</v>
      </c>
      <c r="H23">
        <v>8</v>
      </c>
      <c r="I23">
        <v>8</v>
      </c>
      <c r="J23">
        <v>2022</v>
      </c>
      <c r="K23">
        <f>Student_grades[Tuition]*1.1</f>
        <v>51114.8</v>
      </c>
      <c r="L23">
        <f>SUM(Student_grades[[#This Row],[OfficeHoursParticipated]],Student_grades[[#This Row],[TutorialsAttended]])</f>
        <v>12</v>
      </c>
      <c r="M23" t="str">
        <f>IF(Student_grades[[#This Row],[ClassesSkipped]]&lt;5, "Award", "Not Award")</f>
        <v>Not Award</v>
      </c>
      <c r="N23" s="20" t="str">
        <f>VLOOKUP(Student_grades[[#This Row],[Faculty]],Department_lookup[],2,FALSE)</f>
        <v>STEM</v>
      </c>
    </row>
    <row r="24" spans="1:14">
      <c r="A24">
        <v>20123478</v>
      </c>
      <c r="B24" t="s">
        <v>65</v>
      </c>
      <c r="C24" t="s">
        <v>66</v>
      </c>
      <c r="D24" t="s">
        <v>25</v>
      </c>
      <c r="E24" t="s">
        <v>29</v>
      </c>
      <c r="F24">
        <v>35859</v>
      </c>
      <c r="G24">
        <v>2</v>
      </c>
      <c r="H24">
        <v>4</v>
      </c>
      <c r="I24">
        <v>9</v>
      </c>
      <c r="J24">
        <v>2022</v>
      </c>
      <c r="K24">
        <f>Student_grades[Tuition]*1.1</f>
        <v>39444.9</v>
      </c>
      <c r="L24">
        <f>SUM(Student_grades[[#This Row],[OfficeHoursParticipated]],Student_grades[[#This Row],[TutorialsAttended]])</f>
        <v>6</v>
      </c>
      <c r="M24" t="str">
        <f>IF(Student_grades[[#This Row],[ClassesSkipped]]&lt;5, "Award", "Not Award")</f>
        <v>Not Award</v>
      </c>
      <c r="N24" s="20" t="str">
        <f>VLOOKUP(Student_grades[[#This Row],[Faculty]],Department_lookup[],2,FALSE)</f>
        <v>STEM</v>
      </c>
    </row>
    <row r="25" spans="1:14">
      <c r="A25">
        <v>20123479</v>
      </c>
      <c r="B25" t="s">
        <v>67</v>
      </c>
      <c r="C25" t="s">
        <v>68</v>
      </c>
      <c r="D25" t="s">
        <v>25</v>
      </c>
      <c r="E25" t="s">
        <v>16</v>
      </c>
      <c r="F25">
        <v>41048</v>
      </c>
      <c r="G25">
        <v>8</v>
      </c>
      <c r="H25">
        <v>9</v>
      </c>
      <c r="I25">
        <v>1</v>
      </c>
      <c r="J25">
        <v>2022</v>
      </c>
      <c r="K25">
        <f>Student_grades[Tuition]*1.1</f>
        <v>45152.800000000003</v>
      </c>
      <c r="L25">
        <f>SUM(Student_grades[[#This Row],[OfficeHoursParticipated]],Student_grades[[#This Row],[TutorialsAttended]])</f>
        <v>17</v>
      </c>
      <c r="M25" t="str">
        <f>IF(Student_grades[[#This Row],[ClassesSkipped]]&lt;5, "Award", "Not Award")</f>
        <v>Award</v>
      </c>
      <c r="N25" s="20" t="str">
        <f>VLOOKUP(Student_grades[[#This Row],[Faculty]],Department_lookup[],2,FALSE)</f>
        <v>Arts</v>
      </c>
    </row>
    <row r="26" spans="1:14">
      <c r="A26">
        <v>20123480</v>
      </c>
      <c r="B26" t="s">
        <v>69</v>
      </c>
      <c r="C26" t="s">
        <v>70</v>
      </c>
      <c r="D26" t="s">
        <v>25</v>
      </c>
      <c r="E26" t="s">
        <v>16</v>
      </c>
      <c r="F26">
        <v>44915</v>
      </c>
      <c r="G26">
        <v>25</v>
      </c>
      <c r="H26">
        <v>6</v>
      </c>
      <c r="I26">
        <v>3</v>
      </c>
      <c r="J26">
        <v>2022</v>
      </c>
      <c r="K26">
        <f>Student_grades[Tuition]*1.1</f>
        <v>49406.500000000007</v>
      </c>
      <c r="L26">
        <f>SUM(Student_grades[[#This Row],[OfficeHoursParticipated]],Student_grades[[#This Row],[TutorialsAttended]])</f>
        <v>31</v>
      </c>
      <c r="M26" t="str">
        <f>IF(Student_grades[[#This Row],[ClassesSkipped]]&lt;5, "Award", "Not Award")</f>
        <v>Award</v>
      </c>
      <c r="N26" s="20" t="str">
        <f>VLOOKUP(Student_grades[[#This Row],[Faculty]],Department_lookup[],2,FALSE)</f>
        <v>Arts</v>
      </c>
    </row>
    <row r="27" spans="1:14">
      <c r="A27">
        <v>20123481</v>
      </c>
      <c r="B27" t="s">
        <v>71</v>
      </c>
      <c r="C27" t="s">
        <v>14</v>
      </c>
      <c r="D27" t="s">
        <v>15</v>
      </c>
      <c r="E27" t="s">
        <v>29</v>
      </c>
      <c r="F27">
        <v>34570</v>
      </c>
      <c r="G27">
        <v>20</v>
      </c>
      <c r="H27">
        <v>1</v>
      </c>
      <c r="I27">
        <v>3</v>
      </c>
      <c r="J27">
        <v>2022</v>
      </c>
      <c r="K27">
        <f>Student_grades[Tuition]*1.1</f>
        <v>38027</v>
      </c>
      <c r="L27">
        <f>SUM(Student_grades[[#This Row],[OfficeHoursParticipated]],Student_grades[[#This Row],[TutorialsAttended]])</f>
        <v>21</v>
      </c>
      <c r="M27" t="str">
        <f>IF(Student_grades[[#This Row],[ClassesSkipped]]&lt;5, "Award", "Not Award")</f>
        <v>Award</v>
      </c>
      <c r="N27" s="20" t="str">
        <f>VLOOKUP(Student_grades[[#This Row],[Faculty]],Department_lookup[],2,FALSE)</f>
        <v>STEM</v>
      </c>
    </row>
    <row r="28" spans="1:14">
      <c r="A28">
        <v>20123482</v>
      </c>
      <c r="B28" t="s">
        <v>72</v>
      </c>
      <c r="C28" t="s">
        <v>73</v>
      </c>
      <c r="D28" t="s">
        <v>25</v>
      </c>
      <c r="E28" t="s">
        <v>26</v>
      </c>
      <c r="F28">
        <v>33376</v>
      </c>
      <c r="G28">
        <v>12</v>
      </c>
      <c r="H28">
        <v>5</v>
      </c>
      <c r="I28">
        <v>6</v>
      </c>
      <c r="J28">
        <v>2022</v>
      </c>
      <c r="K28">
        <f>Student_grades[Tuition]*1.1</f>
        <v>36713.600000000006</v>
      </c>
      <c r="L28">
        <f>SUM(Student_grades[[#This Row],[OfficeHoursParticipated]],Student_grades[[#This Row],[TutorialsAttended]])</f>
        <v>17</v>
      </c>
      <c r="M28" t="str">
        <f>IF(Student_grades[[#This Row],[ClassesSkipped]]&lt;5, "Award", "Not Award")</f>
        <v>Not Award</v>
      </c>
      <c r="N28" s="20" t="str">
        <f>VLOOKUP(Student_grades[[#This Row],[Faculty]],Department_lookup[],2,FALSE)</f>
        <v>STEM</v>
      </c>
    </row>
    <row r="29" spans="1:14">
      <c r="A29">
        <v>20123483</v>
      </c>
      <c r="B29" t="s">
        <v>74</v>
      </c>
      <c r="C29" t="s">
        <v>75</v>
      </c>
      <c r="D29" t="s">
        <v>76</v>
      </c>
      <c r="E29" t="s">
        <v>22</v>
      </c>
      <c r="F29">
        <v>44737</v>
      </c>
      <c r="G29">
        <v>3</v>
      </c>
      <c r="H29">
        <v>8</v>
      </c>
      <c r="I29">
        <v>8</v>
      </c>
      <c r="J29">
        <v>2022</v>
      </c>
      <c r="K29">
        <f>Student_grades[Tuition]*1.1</f>
        <v>49210.700000000004</v>
      </c>
      <c r="L29">
        <f>SUM(Student_grades[[#This Row],[OfficeHoursParticipated]],Student_grades[[#This Row],[TutorialsAttended]])</f>
        <v>11</v>
      </c>
      <c r="M29" t="str">
        <f>IF(Student_grades[[#This Row],[ClassesSkipped]]&lt;5, "Award", "Not Award")</f>
        <v>Not Award</v>
      </c>
      <c r="N29" s="20" t="str">
        <f>VLOOKUP(Student_grades[[#This Row],[Faculty]],Department_lookup[],2,FALSE)</f>
        <v>Business</v>
      </c>
    </row>
    <row r="30" spans="1:14">
      <c r="A30">
        <v>20123484</v>
      </c>
      <c r="B30" t="s">
        <v>77</v>
      </c>
      <c r="C30" t="s">
        <v>78</v>
      </c>
      <c r="D30" t="s">
        <v>15</v>
      </c>
      <c r="E30" t="s">
        <v>29</v>
      </c>
      <c r="F30">
        <v>49682</v>
      </c>
      <c r="G30">
        <v>10</v>
      </c>
      <c r="H30">
        <v>5</v>
      </c>
      <c r="I30">
        <v>6</v>
      </c>
      <c r="J30">
        <v>2022</v>
      </c>
      <c r="K30">
        <f>Student_grades[Tuition]*1.1</f>
        <v>54650.200000000004</v>
      </c>
      <c r="L30">
        <f>SUM(Student_grades[[#This Row],[OfficeHoursParticipated]],Student_grades[[#This Row],[TutorialsAttended]])</f>
        <v>15</v>
      </c>
      <c r="M30" t="str">
        <f>IF(Student_grades[[#This Row],[ClassesSkipped]]&lt;5, "Award", "Not Award")</f>
        <v>Not Award</v>
      </c>
      <c r="N30" s="20" t="str">
        <f>VLOOKUP(Student_grades[[#This Row],[Faculty]],Department_lookup[],2,FALSE)</f>
        <v>STEM</v>
      </c>
    </row>
    <row r="31" spans="1:14">
      <c r="A31">
        <v>20123485</v>
      </c>
      <c r="B31" t="s">
        <v>79</v>
      </c>
      <c r="C31" t="s">
        <v>80</v>
      </c>
      <c r="D31" t="s">
        <v>25</v>
      </c>
      <c r="E31" t="s">
        <v>26</v>
      </c>
      <c r="F31">
        <v>33585</v>
      </c>
      <c r="G31">
        <v>5</v>
      </c>
      <c r="H31">
        <v>7</v>
      </c>
      <c r="I31">
        <v>10</v>
      </c>
      <c r="J31">
        <v>2022</v>
      </c>
      <c r="K31">
        <f>Student_grades[Tuition]*1.1</f>
        <v>36943.5</v>
      </c>
      <c r="L31">
        <f>SUM(Student_grades[[#This Row],[OfficeHoursParticipated]],Student_grades[[#This Row],[TutorialsAttended]])</f>
        <v>12</v>
      </c>
      <c r="M31" t="str">
        <f>IF(Student_grades[[#This Row],[ClassesSkipped]]&lt;5, "Award", "Not Award")</f>
        <v>Not Award</v>
      </c>
      <c r="N31" s="20" t="str">
        <f>VLOOKUP(Student_grades[[#This Row],[Faculty]],Department_lookup[],2,FALSE)</f>
        <v>STEM</v>
      </c>
    </row>
    <row r="32" spans="1:14">
      <c r="A32">
        <v>20123486</v>
      </c>
      <c r="B32" t="s">
        <v>88</v>
      </c>
      <c r="C32" t="s">
        <v>89</v>
      </c>
      <c r="D32" t="s">
        <v>25</v>
      </c>
      <c r="E32" t="s">
        <v>16</v>
      </c>
      <c r="F32">
        <v>53585</v>
      </c>
      <c r="G32">
        <v>7</v>
      </c>
      <c r="H32">
        <v>8</v>
      </c>
      <c r="I32">
        <v>2</v>
      </c>
      <c r="J32">
        <v>2022</v>
      </c>
      <c r="K32">
        <f>Student_grades[Tuition]*1.1</f>
        <v>58943.500000000007</v>
      </c>
      <c r="L32">
        <f>SUM(Student_grades[[#This Row],[OfficeHoursParticipated]],Student_grades[[#This Row],[TutorialsAttended]])</f>
        <v>15</v>
      </c>
      <c r="M32" t="str">
        <f>IF(Student_grades[[#This Row],[ClassesSkipped]]&lt;5, "Award", "Not Award")</f>
        <v>Award</v>
      </c>
      <c r="N32" s="20" t="str">
        <f>VLOOKUP(Student_grades[[#This Row],[Faculty]],Department_lookup[],2,FALSE)</f>
        <v>Arts</v>
      </c>
    </row>
    <row r="33" spans="1:14">
      <c r="J33">
        <v>2022</v>
      </c>
      <c r="K33">
        <f>Student_grades[Tuition]*1.1</f>
        <v>0</v>
      </c>
      <c r="L33">
        <f>SUM(Student_grades[[#This Row],[OfficeHoursParticipated]],Student_grades[[#This Row],[TutorialsAttended]])</f>
        <v>0</v>
      </c>
      <c r="M33" t="str">
        <f>IF(Student_grades[[#This Row],[ClassesSkipped]]&lt;5, "Award", "Not Award")</f>
        <v>Award</v>
      </c>
      <c r="N33" s="20" t="e">
        <f>VLOOKUP(Student_grades[[#This Row],[Faculty]],Department_lookup[],2,FALSE)</f>
        <v>#N/A</v>
      </c>
    </row>
    <row r="34" spans="1:14">
      <c r="A34" t="s">
        <v>90</v>
      </c>
      <c r="E34">
        <f>SUBTOTAL(103,Student_grades[Faculty])</f>
        <v>31</v>
      </c>
      <c r="G34">
        <f>SUBTOTAL(109,Student_grades[OfficeHoursParticipated])</f>
        <v>287</v>
      </c>
      <c r="H34" s="18">
        <f>SUBTOTAL(101,Student_grades[TutorialsAttended])</f>
        <v>5.709677419354839</v>
      </c>
      <c r="I34">
        <f>SUBTOTAL(109,Student_grades[ClassesSkipped])</f>
        <v>144</v>
      </c>
      <c r="J34">
        <f>SUBTOTAL(103,Student_grades[Year])</f>
        <v>32</v>
      </c>
    </row>
  </sheetData>
  <hyperlinks>
    <hyperlink ref="K2" r:id="rId1" display="=@[Tuition]*1.10" xr:uid="{953E0D45-8903-4287-8474-BADE1040890E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F2C4-913E-43FF-9B80-FFEF31E44970}">
  <dimension ref="A1:J12"/>
  <sheetViews>
    <sheetView workbookViewId="0">
      <selection activeCell="B2" sqref="B2"/>
    </sheetView>
  </sheetViews>
  <sheetFormatPr defaultColWidth="8.88671875" defaultRowHeight="15"/>
  <cols>
    <col min="1" max="1" width="12.44140625" bestFit="1" customWidth="1"/>
    <col min="2" max="2" width="9.77734375" bestFit="1" customWidth="1"/>
    <col min="3" max="3" width="12.44140625" bestFit="1" customWidth="1"/>
    <col min="5" max="5" width="12.77734375" bestFit="1" customWidth="1"/>
    <col min="6" max="6" width="9.88671875" bestFit="1" customWidth="1"/>
    <col min="7" max="7" width="12.33203125" bestFit="1" customWidth="1"/>
    <col min="9" max="9" width="12.77734375" bestFit="1" customWidth="1"/>
    <col min="10" max="10" width="17" bestFit="1" customWidth="1"/>
  </cols>
  <sheetData>
    <row r="1" spans="1:10" ht="15.75">
      <c r="A1" s="1" t="s">
        <v>0</v>
      </c>
      <c r="E1" s="1" t="s">
        <v>1</v>
      </c>
      <c r="F1" s="14" t="s">
        <v>2</v>
      </c>
      <c r="G1" s="1" t="s">
        <v>3</v>
      </c>
      <c r="H1" s="1"/>
      <c r="I1" s="1" t="s">
        <v>1</v>
      </c>
      <c r="J1" s="1" t="s">
        <v>4</v>
      </c>
    </row>
    <row r="2" spans="1:10" ht="16.5" thickBot="1">
      <c r="A2" s="2" t="s">
        <v>1</v>
      </c>
      <c r="B2" s="3" t="s">
        <v>2</v>
      </c>
      <c r="C2" s="4" t="s">
        <v>3</v>
      </c>
      <c r="E2" t="s">
        <v>1</v>
      </c>
      <c r="F2" t="s">
        <v>2</v>
      </c>
      <c r="G2" t="s">
        <v>3</v>
      </c>
      <c r="I2" t="s">
        <v>1</v>
      </c>
      <c r="J2" t="s">
        <v>95</v>
      </c>
    </row>
    <row r="3" spans="1:10" ht="15.75" thickTop="1">
      <c r="A3" s="5">
        <v>1000</v>
      </c>
      <c r="B3" s="6">
        <v>44440</v>
      </c>
      <c r="C3" s="7">
        <v>3832</v>
      </c>
      <c r="E3">
        <v>1000</v>
      </c>
      <c r="F3" s="15">
        <v>44440</v>
      </c>
      <c r="G3">
        <v>3832</v>
      </c>
      <c r="I3">
        <v>1100</v>
      </c>
      <c r="J3">
        <v>4762</v>
      </c>
    </row>
    <row r="4" spans="1:10">
      <c r="A4" s="8">
        <v>1100</v>
      </c>
      <c r="B4" s="9">
        <v>44440</v>
      </c>
      <c r="C4" s="10">
        <v>4762</v>
      </c>
      <c r="E4">
        <v>1100</v>
      </c>
      <c r="F4" s="15">
        <v>44440</v>
      </c>
      <c r="G4">
        <v>4762</v>
      </c>
      <c r="I4">
        <v>1000</v>
      </c>
      <c r="J4">
        <v>4410.5</v>
      </c>
    </row>
    <row r="5" spans="1:10">
      <c r="A5" s="5">
        <v>2000</v>
      </c>
      <c r="B5" s="6">
        <v>44440</v>
      </c>
      <c r="C5" s="7">
        <v>4285</v>
      </c>
      <c r="E5">
        <v>2000</v>
      </c>
      <c r="F5" s="15">
        <v>44440</v>
      </c>
      <c r="G5">
        <v>4285</v>
      </c>
      <c r="I5">
        <v>2000</v>
      </c>
      <c r="J5">
        <v>3891</v>
      </c>
    </row>
    <row r="6" spans="1:10">
      <c r="A6" s="8">
        <v>2100</v>
      </c>
      <c r="B6" s="9">
        <v>44440</v>
      </c>
      <c r="C6" s="10">
        <v>2133</v>
      </c>
      <c r="E6">
        <v>3500</v>
      </c>
      <c r="F6" s="15">
        <v>44440</v>
      </c>
      <c r="G6">
        <v>3600</v>
      </c>
      <c r="I6">
        <v>3500</v>
      </c>
      <c r="J6">
        <v>3600</v>
      </c>
    </row>
    <row r="7" spans="1:10">
      <c r="A7" s="5">
        <v>3500</v>
      </c>
      <c r="B7" s="6">
        <v>44440</v>
      </c>
      <c r="C7" s="7">
        <v>3600</v>
      </c>
      <c r="E7">
        <v>1000</v>
      </c>
      <c r="F7" s="15">
        <v>44469</v>
      </c>
      <c r="G7">
        <v>4989</v>
      </c>
      <c r="I7">
        <v>3000</v>
      </c>
      <c r="J7">
        <v>2566</v>
      </c>
    </row>
    <row r="8" spans="1:10">
      <c r="A8" s="8">
        <v>4000</v>
      </c>
      <c r="B8" s="9">
        <v>44440</v>
      </c>
      <c r="C8" s="10">
        <v>2279</v>
      </c>
      <c r="E8">
        <v>2000</v>
      </c>
      <c r="F8" s="15">
        <v>44469</v>
      </c>
      <c r="G8">
        <v>3497</v>
      </c>
      <c r="I8">
        <v>4000</v>
      </c>
      <c r="J8">
        <v>2279</v>
      </c>
    </row>
    <row r="9" spans="1:10">
      <c r="A9" s="5">
        <v>1000</v>
      </c>
      <c r="B9" s="6">
        <v>44469</v>
      </c>
      <c r="C9" s="7">
        <v>4989</v>
      </c>
      <c r="I9">
        <v>2100</v>
      </c>
      <c r="J9">
        <v>2133</v>
      </c>
    </row>
    <row r="10" spans="1:10">
      <c r="A10" s="8">
        <v>2000</v>
      </c>
      <c r="B10" s="9">
        <v>44469</v>
      </c>
      <c r="C10" s="10">
        <v>3497</v>
      </c>
      <c r="I10">
        <v>4100</v>
      </c>
      <c r="J10">
        <v>1378</v>
      </c>
    </row>
    <row r="11" spans="1:10">
      <c r="A11" s="5">
        <v>3000</v>
      </c>
      <c r="B11" s="6">
        <v>44469</v>
      </c>
      <c r="C11" s="7">
        <v>2566</v>
      </c>
    </row>
    <row r="12" spans="1:10">
      <c r="A12" s="11">
        <v>4100</v>
      </c>
      <c r="B12" s="12">
        <v>44469</v>
      </c>
      <c r="C12" s="13">
        <v>1378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8 Y p t W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x i m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Y p t W L y W o N J n A Q A A u Q M A A B M A H A B G b 3 J t d W x h c y 9 T Z W N 0 a W 9 u M S 5 t I K I Y A C i g F A A A A A A A A A A A A A A A A A A A A A A A A A A A A N V S T W u D Q B S 8 C / 6 H Z X N R E E l p 6 S W k E E w b C q G F G O h B Q t j o q 5 H s R 9 h d 0 x b J f + + u 2 s T G H H q t F 9 d 5 z 5 l 5 8 1 Z B q g v B U d y 8 b 0 a u 4 z p q S y R k a I C f C q r B H p d k Q w G j M a K g X Q e Z J x a l T M E g j 5 8 p 0 D A q p Q S u 3 4 T c b Y T Y e X 6 V v B A G Y 9 z 0 r a d E k / V s j l f H J B J c m 9 Z V 0 B A N c L Q l P L c i X / t a o x Y L l 5 J w 9 S 4 k i w Q t G b d F 5 T V s Q V X h 2 R x N 0 l S U X O M A P X N 9 f x f a l m O A K m z E w K D a f K P M n G v Q / s D 6 / U f / 5 O M 0 7 U J 8 q L O R G K g J x 2 L e h d c A A U m 3 K D l R r 9 A D u h 0 O h 7 7 r F P w 6 7 e + A J 3 k u I T c W M 2 Q T + r c J 6 4 L 9 N e U F M H E w X h r R T s 5 N o Y V 7 U b e a H a K Z F O W + t 6 0 a 9 f o y P + b a i a z Z C k 8 O I E k O Z 8 v 1 P u e F 0 m F b 8 j r L 9 d u B e U m p 1 T I H t g H Z H S 4 W U v c v k A G 9 C 7 / B N f V X m Y E M p 6 B S 4 F n B c 8 P c v U h d 8 t E 3 U E s B A i 0 A F A A C A A g A 8 Y p t W I U q Y V m m A A A A + Q A A A B I A A A A A A A A A A A A A A A A A A A A A A E N v b m Z p Z y 9 Q Y W N r Y W d l L n h t b F B L A Q I t A B Q A A g A I A P G K b V g P y u m r p A A A A O k A A A A T A A A A A A A A A A A A A A A A A P I A A A B b Q 2 9 u d G V u d F 9 U e X B l c 1 0 u e G 1 s U E s B A i 0 A F A A C A A g A 8 Y p t W L y W o N J n A Q A A u Q M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Q A A A A A A A B d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s d G V y Z W Q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b 3 d l c i B R d W V y e S I g L z 4 8 R W 5 0 c n k g V H l w Z T 0 i U m V j b 3 Z l c n l U Y X J n Z X R D b 2 x 1 b W 4 i I F Z h b H V l P S J s N S I g L z 4 8 R W 5 0 c n k g V H l w Z T 0 i U m V j b 3 Z l c n l U Y X J n Z X R S b 3 c i I F Z h b H V l P S J s M i I g L z 4 8 R W 5 0 c n k g V H l w Z T 0 i R m l s b F R h c m d l d C I g V m F s d W U 9 I n N G a W x 0 Z X J l Z F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z V D I y O j U z O j U 4 L j I w N T A 2 M D F a I i A v P j x F b n R y e S B U e X B l P S J G a W x s Q 2 9 s d W 1 u V H l w Z X M i I F Z h b H V l P S J z Q X d r R C I g L z 4 8 R W 5 0 c n k g V H l w Z T 0 i R m l s b E N v b H V t b k 5 h b W V z I i B W Y W x 1 Z T 0 i c 1 s m c X V v d D t H T C B B Y 2 N v d W 5 0 J n F 1 b 3 Q 7 L C Z x d W 9 0 O 0 R h d G U m c X V v d D s s J n F 1 b 3 Q 7 R 0 w g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d G V y Z W Q g V G F i b G U v Q 2 h h b m d l Z C B U e X B l L n t H T C B B Y 2 N v d W 5 0 L D B 9 J n F 1 b 3 Q 7 L C Z x d W 9 0 O 1 N l Y 3 R p b 2 4 x L 0 Z p b H R l c m V k I F R h Y m x l L 0 N o Y W 5 n Z W Q g V H l w Z S 5 7 R G F 0 Z S w x f S Z x d W 9 0 O y w m c X V v d D t T Z W N 0 a W 9 u M S 9 G a W x 0 Z X J l Z C B U Y W J s Z S 9 D a G F u Z 2 V k I F R 5 c G U u e 0 d M I E F t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a W x 0 Z X J l Z C B U Y W J s Z S 9 D a G F u Z 2 V k I F R 5 c G U u e 0 d M I E F j Y 2 9 1 b n Q s M H 0 m c X V v d D s s J n F 1 b 3 Q 7 U 2 V j d G l v b j E v R m l s d G V y Z W Q g V G F i b G U v Q 2 h h b m d l Z C B U e X B l L n t E Y X R l L D F 9 J n F 1 b 3 Q 7 L C Z x d W 9 0 O 1 N l Y 3 R p b 2 4 x L 0 Z p b H R l c m V k I F R h Y m x l L 0 N o Y W 5 n Z W Q g V H l w Z S 5 7 R 0 w g Q W 1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0 Z X J l Z C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l Z C U y M F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W Q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B v d 2 V y I F F 1 Z X J 5 I i A v P j x F b n R y e S B U e X B l P S J S Z W N v d m V y e V R h c m d l d E N v b H V t b i I g V m F s d W U 9 I m w 5 I i A v P j x F b n R y e S B U e X B l P S J S Z W N v d m V y e V R h c m d l d F J v d y I g V m F s d W U 9 I m w y I i A v P j x F b n R y e S B U e X B l P S J G a W x s V G F y Z 2 V 0 I i B W Y W x 1 Z T 0 i c 0 F n Z 3 J l Z 2 F 0 Z W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z V D I z O j I y O j E 2 L j g x N D I 1 N j V a I i A v P j x F b n R y e S B U e X B l P S J G a W x s Q 2 9 s d W 1 u V H l w Z X M i I F Z h b H V l P S J z Q X d V P S I g L z 4 8 R W 5 0 c n k g V H l w Z T 0 i R m l s b E N v b H V t b k 5 h b W V z I i B W Y W x 1 Z T 0 i c 1 s m c X V v d D t H T C B B Y 2 N v d W 5 0 J n F 1 b 3 Q 7 L C Z x d W 9 0 O 0 F 2 Z X J h Z 2 U g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0 w g Q W N j b 3 V u d C Z x d W 9 0 O 1 0 s J n F 1 b 3 Q 7 c X V l c n l S Z W x h d G l v b n N o a X B z J n F 1 b 3 Q 7 O l t d L C Z x d W 9 0 O 2 N v b H V t b k l k Z W 5 0 a X R p Z X M m c X V v d D s 6 W y Z x d W 9 0 O 1 N l Y 3 R p b 2 4 x L 1 N v d X J j Z V 9 E Y X R h X 0 d M L 0 d y b 3 V w Z W Q g U m 9 3 c y 5 7 R 0 w g Q W N j b 3 V u d C w w f S Z x d W 9 0 O y w m c X V v d D t T Z W N 0 a W 9 u M S 9 T b 3 V y Y 2 V f R G F 0 Y V 9 H T C 9 H c m 9 1 c G V k I F J v d 3 M u e 0 F 2 Z X J h Z 2 U g Q W 1 v d W 5 0 L D F 9 J n F 1 b 3 Q 7 X S w m c X V v d D t D b 2 x 1 b W 5 D b 3 V u d C Z x d W 9 0 O z o y L C Z x d W 9 0 O 0 t l e U N v b H V t b k 5 h b W V z J n F 1 b 3 Q 7 O l s m c X V v d D t H T C B B Y 2 N v d W 5 0 J n F 1 b 3 Q 7 X S w m c X V v d D t D b 2 x 1 b W 5 J Z G V u d G l 0 a W V z J n F 1 b 3 Q 7 O l s m c X V v d D t T Z W N 0 a W 9 u M S 9 T b 3 V y Y 2 V f R G F 0 Y V 9 H T C 9 H c m 9 1 c G V k I F J v d 3 M u e 0 d M I E F j Y 2 9 1 b n Q s M H 0 m c X V v d D s s J n F 1 b 3 Q 7 U 2 V j d G l v b j E v U 2 9 1 c m N l X 0 R h d G F f R 0 w v R 3 J v d X B l Z C B S b 3 d z L n t B d m V y Y W d l I E F t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d n c m V n Y X R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Z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k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W Q l M j B E Y X R h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Z C U y M E R h d G E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t t S d 5 P J + Q 5 7 H T J d d v 8 k D A A A A A A I A A A A A A B B m A A A A A Q A A I A A A A F O D F g 5 g w R 6 p G I D s 9 R Q U i g E O y o 9 e H D 2 f B d + U L / m o T T W s A A A A A A 6 A A A A A A g A A I A A A A N 7 h A Q Q N g A f m 2 W 9 + r H Y L 3 i K / O z e 2 C M q F A F 3 7 b b o I E 4 3 h U A A A A B S L 4 I D V 7 O 8 c d Y W l n Y n a r T 3 g 1 p I V 1 f p y m r m 8 l b i Q 8 Y S 1 d S I A X w U m q 8 y Y l X 8 P L u 1 G t U 7 1 P J W 8 r W L Q T 4 b X n + W g W z 4 R W D 5 F J 9 g V A X A f y q x D o J f Z Q A A A A E H G 7 a n g l 1 H F 4 s i U G D b k + f U d E v O k c 8 k T m 0 M v i w k y 4 G L C f g c W v w S v Q s J y n u e P 4 q Z u X E z 7 N e W h y 8 G k g L a U s + Q y t I Y = < / D a t a M a s h u p > 
</file>

<file path=customXml/itemProps1.xml><?xml version="1.0" encoding="utf-8"?>
<ds:datastoreItem xmlns:ds="http://schemas.openxmlformats.org/officeDocument/2006/customXml" ds:itemID="{836F87F0-CC8E-4FAC-BEBD-AB5BE71512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Tables</vt:lpstr>
      <vt:lpstr>Power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Yeates</dc:creator>
  <cp:lastModifiedBy>Windows</cp:lastModifiedBy>
  <dcterms:created xsi:type="dcterms:W3CDTF">2022-11-28T16:34:02Z</dcterms:created>
  <dcterms:modified xsi:type="dcterms:W3CDTF">2024-03-14T00:00:54Z</dcterms:modified>
</cp:coreProperties>
</file>