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OneDrive\Documentos\Corporate Finance\2 - Transform Data\"/>
    </mc:Choice>
  </mc:AlternateContent>
  <xr:revisionPtr revIDLastSave="0" documentId="8_{AF848E57-9AF1-41F5-9FE9-F33E2D3B6123}" xr6:coauthVersionLast="36" xr6:coauthVersionMax="36" xr10:uidLastSave="{00000000-0000-0000-0000-000000000000}"/>
  <bookViews>
    <workbookView xWindow="57510" yWindow="-105" windowWidth="38595" windowHeight="21195" xr2:uid="{99E4F8E4-B995-46A0-9A57-8A38781E6E92}"/>
  </bookViews>
  <sheets>
    <sheet name="Transform" sheetId="1" r:id="rId1"/>
    <sheet name="Text Values" sheetId="6" r:id="rId2"/>
    <sheet name="Date Values" sheetId="7" r:id="rId3"/>
    <sheet name="VLOOKUP" sheetId="3" r:id="rId4"/>
    <sheet name="HLOOKUP" sheetId="4" r:id="rId5"/>
    <sheet name="INDEX MATCH" sheetId="2" r:id="rId6"/>
    <sheet name="Errors" sheetId="5" r:id="rId7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  <c r="K3" i="5"/>
  <c r="K4" i="5"/>
  <c r="K5" i="5"/>
  <c r="K6" i="5"/>
  <c r="K7" i="5"/>
  <c r="K8" i="5"/>
  <c r="K9" i="5"/>
  <c r="K10" i="5"/>
  <c r="K11" i="5"/>
  <c r="K2" i="5"/>
  <c r="J3" i="5"/>
  <c r="J4" i="5"/>
  <c r="J5" i="5"/>
  <c r="J6" i="5"/>
  <c r="J7" i="5"/>
  <c r="J8" i="5"/>
  <c r="J9" i="5"/>
  <c r="J10" i="5"/>
  <c r="J2" i="5"/>
  <c r="I3" i="5"/>
  <c r="I4" i="5"/>
  <c r="I5" i="5"/>
  <c r="I6" i="5"/>
  <c r="I7" i="5"/>
  <c r="I8" i="5"/>
  <c r="I9" i="5"/>
  <c r="I10" i="5"/>
  <c r="I11" i="5"/>
  <c r="I2" i="5"/>
  <c r="G3" i="5"/>
  <c r="G4" i="5"/>
  <c r="G5" i="5"/>
  <c r="G6" i="5"/>
  <c r="G7" i="5"/>
  <c r="G8" i="5"/>
  <c r="G9" i="5"/>
  <c r="G10" i="5"/>
  <c r="G11" i="5"/>
  <c r="G2" i="5"/>
  <c r="H3" i="5"/>
  <c r="H4" i="5"/>
  <c r="H5" i="5"/>
  <c r="H6" i="5"/>
  <c r="H7" i="5"/>
  <c r="H8" i="5"/>
  <c r="H9" i="5"/>
  <c r="H10" i="5"/>
  <c r="H11" i="5"/>
  <c r="H2" i="5"/>
  <c r="J11" i="2"/>
  <c r="J10" i="2"/>
  <c r="J9" i="2"/>
  <c r="J8" i="2"/>
  <c r="J7" i="2"/>
  <c r="J6" i="2"/>
  <c r="J5" i="2"/>
  <c r="J4" i="2"/>
  <c r="J3" i="2"/>
  <c r="F10" i="2"/>
  <c r="G10" i="2"/>
  <c r="H10" i="2"/>
  <c r="I2" i="2"/>
  <c r="I3" i="2"/>
  <c r="I4" i="2"/>
  <c r="I5" i="2"/>
  <c r="I6" i="2"/>
  <c r="I7" i="2"/>
  <c r="I8" i="2"/>
  <c r="I9" i="2"/>
  <c r="I10" i="2"/>
  <c r="I11" i="2"/>
  <c r="J2" i="2"/>
  <c r="M14" i="2"/>
  <c r="N14" i="2"/>
  <c r="M15" i="2"/>
  <c r="N15" i="2"/>
  <c r="M16" i="2"/>
  <c r="N16" i="2"/>
  <c r="M17" i="2"/>
  <c r="N17" i="2"/>
  <c r="M13" i="2"/>
  <c r="N13" i="2"/>
  <c r="L14" i="2"/>
  <c r="L15" i="2"/>
  <c r="L16" i="2"/>
  <c r="L17" i="2"/>
  <c r="L18" i="2"/>
  <c r="L13" i="2"/>
  <c r="H17" i="4"/>
  <c r="G17" i="4"/>
  <c r="G3" i="3"/>
  <c r="G4" i="3"/>
  <c r="G5" i="3"/>
  <c r="G6" i="3"/>
  <c r="G7" i="3"/>
  <c r="G8" i="3"/>
  <c r="G9" i="3"/>
  <c r="G10" i="3"/>
  <c r="G11" i="3"/>
  <c r="G2" i="3"/>
  <c r="F2" i="3"/>
  <c r="F3" i="3"/>
  <c r="F4" i="3"/>
  <c r="F5" i="3"/>
  <c r="F6" i="3"/>
  <c r="F7" i="3"/>
  <c r="F8" i="3"/>
  <c r="F9" i="3"/>
  <c r="F10" i="3"/>
  <c r="F11" i="3"/>
  <c r="O3" i="7"/>
  <c r="O4" i="7"/>
  <c r="O5" i="7"/>
  <c r="O6" i="7"/>
  <c r="O7" i="7"/>
  <c r="O8" i="7"/>
  <c r="O9" i="7"/>
  <c r="O10" i="7"/>
  <c r="O11" i="7"/>
  <c r="O2" i="7"/>
  <c r="N3" i="7"/>
  <c r="N4" i="7"/>
  <c r="N5" i="7"/>
  <c r="N6" i="7"/>
  <c r="N7" i="7"/>
  <c r="N8" i="7"/>
  <c r="N9" i="7"/>
  <c r="N10" i="7"/>
  <c r="N11" i="7"/>
  <c r="N2" i="7"/>
  <c r="M3" i="7"/>
  <c r="M4" i="7"/>
  <c r="M5" i="7"/>
  <c r="M6" i="7"/>
  <c r="M7" i="7"/>
  <c r="M8" i="7"/>
  <c r="M9" i="7"/>
  <c r="M10" i="7"/>
  <c r="M11" i="7"/>
  <c r="M2" i="7"/>
  <c r="L3" i="7"/>
  <c r="L4" i="7"/>
  <c r="L5" i="7"/>
  <c r="L6" i="7"/>
  <c r="L7" i="7"/>
  <c r="L8" i="7"/>
  <c r="L9" i="7"/>
  <c r="L10" i="7"/>
  <c r="L11" i="7"/>
  <c r="L2" i="7"/>
  <c r="I14" i="7"/>
  <c r="K3" i="7"/>
  <c r="K4" i="7"/>
  <c r="K5" i="7"/>
  <c r="K6" i="7"/>
  <c r="K7" i="7"/>
  <c r="K8" i="7"/>
  <c r="K9" i="7"/>
  <c r="K10" i="7"/>
  <c r="K11" i="7"/>
  <c r="K2" i="7"/>
  <c r="I4" i="7" l="1"/>
  <c r="I5" i="7"/>
  <c r="I6" i="7"/>
  <c r="I7" i="7"/>
  <c r="I8" i="7"/>
  <c r="I9" i="7"/>
  <c r="I10" i="7"/>
  <c r="I11" i="7"/>
  <c r="I3" i="7"/>
  <c r="N3" i="6"/>
  <c r="N4" i="6"/>
  <c r="N5" i="6"/>
  <c r="N6" i="6"/>
  <c r="N7" i="6"/>
  <c r="N8" i="6"/>
  <c r="N9" i="6"/>
  <c r="N10" i="6"/>
  <c r="N11" i="6"/>
  <c r="N2" i="6"/>
  <c r="M3" i="6"/>
  <c r="M4" i="6"/>
  <c r="M5" i="6"/>
  <c r="M6" i="6"/>
  <c r="M7" i="6"/>
  <c r="M8" i="6"/>
  <c r="M9" i="6"/>
  <c r="M10" i="6"/>
  <c r="M11" i="6"/>
  <c r="M2" i="6"/>
  <c r="K3" i="6"/>
  <c r="K4" i="6"/>
  <c r="K5" i="6"/>
  <c r="K6" i="6"/>
  <c r="K7" i="6"/>
  <c r="K8" i="6"/>
  <c r="K9" i="6"/>
  <c r="K10" i="6"/>
  <c r="K11" i="6"/>
  <c r="K2" i="6"/>
  <c r="J3" i="6"/>
  <c r="J4" i="6"/>
  <c r="J5" i="6"/>
  <c r="J6" i="6"/>
  <c r="J7" i="6"/>
  <c r="J8" i="6"/>
  <c r="J9" i="6"/>
  <c r="J10" i="6"/>
  <c r="J11" i="6"/>
  <c r="J2" i="6"/>
  <c r="I3" i="6"/>
  <c r="I4" i="6"/>
  <c r="I5" i="6"/>
  <c r="I6" i="6"/>
  <c r="I7" i="6"/>
  <c r="I8" i="6"/>
  <c r="I9" i="6"/>
  <c r="I10" i="6"/>
  <c r="I11" i="6"/>
  <c r="I2" i="6"/>
  <c r="P2" i="6" l="1"/>
  <c r="O2" i="6"/>
  <c r="P11" i="6"/>
  <c r="O11" i="6"/>
  <c r="P10" i="6"/>
  <c r="O10" i="6"/>
  <c r="P9" i="6"/>
  <c r="O9" i="6"/>
  <c r="P8" i="6"/>
  <c r="O8" i="6"/>
  <c r="P7" i="6"/>
  <c r="O7" i="6"/>
  <c r="P6" i="6"/>
  <c r="O6" i="6"/>
  <c r="P5" i="6"/>
  <c r="O5" i="6"/>
  <c r="P4" i="6"/>
  <c r="O4" i="6"/>
  <c r="P3" i="6"/>
  <c r="O3" i="6"/>
  <c r="Q2" i="6"/>
  <c r="L2" i="6"/>
  <c r="Q11" i="6"/>
  <c r="L11" i="6"/>
  <c r="Q10" i="6"/>
  <c r="L10" i="6"/>
  <c r="Q9" i="6"/>
  <c r="L9" i="6"/>
  <c r="Q8" i="6"/>
  <c r="L8" i="6"/>
  <c r="Q7" i="6"/>
  <c r="L7" i="6"/>
  <c r="Q6" i="6"/>
  <c r="L6" i="6"/>
  <c r="Q5" i="6"/>
  <c r="L5" i="6"/>
  <c r="Q4" i="6"/>
  <c r="L4" i="6"/>
  <c r="Q3" i="6"/>
  <c r="L3" i="6"/>
  <c r="J11" i="5" l="1"/>
  <c r="N8" i="5"/>
  <c r="G11" i="4"/>
  <c r="F11" i="4"/>
  <c r="G10" i="4"/>
  <c r="F10" i="4"/>
  <c r="G9" i="4"/>
  <c r="F9" i="4"/>
  <c r="K8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J8" i="3"/>
  <c r="K8" i="3" s="1"/>
  <c r="G3" i="2"/>
  <c r="G4" i="2"/>
  <c r="G5" i="2"/>
  <c r="G6" i="2"/>
  <c r="G7" i="2"/>
  <c r="G8" i="2"/>
  <c r="G9" i="2"/>
  <c r="G11" i="2"/>
  <c r="G2" i="2"/>
  <c r="F3" i="2"/>
  <c r="F4" i="2"/>
  <c r="F5" i="2"/>
  <c r="F6" i="2"/>
  <c r="F7" i="2"/>
  <c r="F8" i="2"/>
  <c r="F9" i="2"/>
  <c r="F11" i="2"/>
  <c r="F2" i="2"/>
  <c r="M8" i="2"/>
  <c r="N8" i="2" l="1"/>
  <c r="N18" i="2" s="1"/>
  <c r="M18" i="2"/>
  <c r="L8" i="4"/>
  <c r="H15" i="4"/>
  <c r="G15" i="4"/>
  <c r="O8" i="5"/>
  <c r="H7" i="2"/>
  <c r="H8" i="2"/>
  <c r="H9" i="2"/>
  <c r="H6" i="2"/>
  <c r="H5" i="2"/>
  <c r="H2" i="2"/>
  <c r="H4" i="2"/>
  <c r="H11" i="2"/>
  <c r="H3" i="2"/>
  <c r="H6" i="4" l="1"/>
  <c r="H10" i="4"/>
  <c r="G16" i="4"/>
  <c r="H16" i="4"/>
  <c r="H2" i="4"/>
  <c r="H9" i="4"/>
  <c r="H3" i="4"/>
  <c r="H7" i="4"/>
  <c r="H11" i="4"/>
  <c r="H8" i="4"/>
  <c r="H5" i="4"/>
  <c r="H4" i="4"/>
</calcChain>
</file>

<file path=xl/sharedStrings.xml><?xml version="1.0" encoding="utf-8"?>
<sst xmlns="http://schemas.openxmlformats.org/spreadsheetml/2006/main" count="384" uniqueCount="92">
  <si>
    <t>Product</t>
  </si>
  <si>
    <t>ProdName</t>
  </si>
  <si>
    <t>Store</t>
  </si>
  <si>
    <t>Date</t>
  </si>
  <si>
    <t>Reference</t>
  </si>
  <si>
    <t>StoreRef</t>
  </si>
  <si>
    <t>RefCode</t>
  </si>
  <si>
    <t>Hammer</t>
  </si>
  <si>
    <t>A</t>
  </si>
  <si>
    <t xml:space="preserve">1-AX-JFY  </t>
  </si>
  <si>
    <t>AX</t>
  </si>
  <si>
    <t xml:space="preserve">JFY  </t>
  </si>
  <si>
    <t>F</t>
  </si>
  <si>
    <t xml:space="preserve">1-FY-DJY  </t>
  </si>
  <si>
    <t>FY</t>
  </si>
  <si>
    <t xml:space="preserve">DJY  </t>
  </si>
  <si>
    <t>Nail</t>
  </si>
  <si>
    <t>B</t>
  </si>
  <si>
    <t xml:space="preserve">2-BZ-SJY </t>
  </si>
  <si>
    <t>BZ</t>
  </si>
  <si>
    <t xml:space="preserve">SJY </t>
  </si>
  <si>
    <t>G</t>
  </si>
  <si>
    <t>2-GX-MJY</t>
  </si>
  <si>
    <t>GX</t>
  </si>
  <si>
    <t>MJY</t>
  </si>
  <si>
    <t>Screwdriver</t>
  </si>
  <si>
    <t>C</t>
  </si>
  <si>
    <t>3-CY-JFY</t>
  </si>
  <si>
    <t>CY</t>
  </si>
  <si>
    <t>JFY</t>
  </si>
  <si>
    <t>3-AZ-DJY</t>
  </si>
  <si>
    <t>AZ</t>
  </si>
  <si>
    <t>DJY</t>
  </si>
  <si>
    <t>Ladder</t>
  </si>
  <si>
    <t>D</t>
  </si>
  <si>
    <t>4-DX-SJY</t>
  </si>
  <si>
    <t>DX</t>
  </si>
  <si>
    <t>SJY</t>
  </si>
  <si>
    <t>I</t>
  </si>
  <si>
    <t>4-IY-MJY</t>
  </si>
  <si>
    <t>IY</t>
  </si>
  <si>
    <t>Drill</t>
  </si>
  <si>
    <t>E</t>
  </si>
  <si>
    <t>5-EZ-JFY</t>
  </si>
  <si>
    <t>EZ</t>
  </si>
  <si>
    <t>J</t>
  </si>
  <si>
    <t>5-JX-DJY</t>
  </si>
  <si>
    <t>JX</t>
  </si>
  <si>
    <t>Concat</t>
  </si>
  <si>
    <t>Prod</t>
  </si>
  <si>
    <t>Trim</t>
  </si>
  <si>
    <t>Substitute</t>
  </si>
  <si>
    <t>Sub</t>
  </si>
  <si>
    <t>Len</t>
  </si>
  <si>
    <t>Left</t>
  </si>
  <si>
    <t>Right</t>
  </si>
  <si>
    <t>Mid</t>
  </si>
  <si>
    <t xml:space="preserve"> 1-AX-JFY  </t>
  </si>
  <si>
    <t xml:space="preserve">  1-FY-DJY  </t>
  </si>
  <si>
    <t xml:space="preserve"> 2-GX-MJY</t>
  </si>
  <si>
    <t xml:space="preserve">  3-AZ-DJY</t>
  </si>
  <si>
    <t xml:space="preserve"> 4-DX-SJY</t>
  </si>
  <si>
    <t xml:space="preserve"> 5-EZ-JFY</t>
  </si>
  <si>
    <t>Subtract Dates</t>
  </si>
  <si>
    <t>Datedif</t>
  </si>
  <si>
    <t>Year</t>
  </si>
  <si>
    <t>Month</t>
  </si>
  <si>
    <t>eomonth</t>
  </si>
  <si>
    <t>Weekday</t>
  </si>
  <si>
    <t>Day of Week</t>
  </si>
  <si>
    <t>YearFrac</t>
  </si>
  <si>
    <t>Volume</t>
  </si>
  <si>
    <t>Profit</t>
  </si>
  <si>
    <t>District</t>
  </si>
  <si>
    <t>Region</t>
  </si>
  <si>
    <t>Lookup Table</t>
  </si>
  <si>
    <t>1-AX-JFY</t>
  </si>
  <si>
    <t>Store Lookup</t>
  </si>
  <si>
    <t>1-FY-DJY</t>
  </si>
  <si>
    <t>D1</t>
  </si>
  <si>
    <t>North</t>
  </si>
  <si>
    <t>2-BZ-SJY</t>
  </si>
  <si>
    <t>D2</t>
  </si>
  <si>
    <t>South</t>
  </si>
  <si>
    <t>D3</t>
  </si>
  <si>
    <t>West</t>
  </si>
  <si>
    <t>East</t>
  </si>
  <si>
    <t>Row</t>
  </si>
  <si>
    <t>City</t>
  </si>
  <si>
    <t>Store - Match</t>
  </si>
  <si>
    <t>Price</t>
  </si>
  <si>
    <t>Store-Match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</si>
</sst>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Open Sans"/>
      <family val="2"/>
    </font>
    <font>
      <b/>
      <sz val="12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7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276F7184-253F-4DEF-B6D1-D62D3EDA8B9A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8F288F-1375-4904-9B4B-66B9C3326791}">
  <we:reference id="wa200006230" version="1.0.0.0" store="en-US" storeType="OMEX"/>
  <we:alternateReferences>
    <we:reference id="wa200006230" version="1.0.0.0" store="WA200006230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769DA-D82C-4B42-A0F3-2073BF690738}">
  <dimension ref="A1:G11"/>
  <sheetViews>
    <sheetView tabSelected="1" workbookViewId="0">
      <selection activeCell="C8" sqref="C8"/>
    </sheetView>
  </sheetViews>
  <sheetFormatPr defaultColWidth="8.77734375" defaultRowHeight="15"/>
  <cols>
    <col min="2" max="2" width="10.21875" bestFit="1" customWidth="1"/>
    <col min="4" max="4" width="9.77734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s="1">
        <v>44207</v>
      </c>
      <c r="E2" t="s">
        <v>9</v>
      </c>
      <c r="F2" t="s">
        <v>10</v>
      </c>
      <c r="G2" t="s">
        <v>11</v>
      </c>
    </row>
    <row r="3" spans="1:7">
      <c r="A3">
        <v>1</v>
      </c>
      <c r="B3" t="s">
        <v>7</v>
      </c>
      <c r="C3" t="s">
        <v>12</v>
      </c>
      <c r="D3" s="1">
        <v>44267</v>
      </c>
      <c r="E3" t="s">
        <v>13</v>
      </c>
      <c r="F3" t="s">
        <v>14</v>
      </c>
      <c r="G3" t="s">
        <v>15</v>
      </c>
    </row>
    <row r="4" spans="1:7">
      <c r="A4">
        <v>2</v>
      </c>
      <c r="B4" t="s">
        <v>16</v>
      </c>
      <c r="C4" t="s">
        <v>17</v>
      </c>
      <c r="D4" s="1">
        <v>44329</v>
      </c>
      <c r="E4" t="s">
        <v>18</v>
      </c>
      <c r="F4" t="s">
        <v>19</v>
      </c>
      <c r="G4" t="s">
        <v>20</v>
      </c>
    </row>
    <row r="5" spans="1:7">
      <c r="A5">
        <v>2</v>
      </c>
      <c r="B5" t="s">
        <v>16</v>
      </c>
      <c r="C5" t="s">
        <v>21</v>
      </c>
      <c r="D5" s="1">
        <v>44422</v>
      </c>
      <c r="E5" t="s">
        <v>22</v>
      </c>
      <c r="F5" t="s">
        <v>23</v>
      </c>
      <c r="G5" t="s">
        <v>24</v>
      </c>
    </row>
    <row r="6" spans="1:7">
      <c r="A6">
        <v>3</v>
      </c>
      <c r="B6" t="s">
        <v>25</v>
      </c>
      <c r="C6" t="s">
        <v>26</v>
      </c>
      <c r="D6" s="1">
        <v>44576</v>
      </c>
      <c r="E6" t="s">
        <v>27</v>
      </c>
      <c r="F6" t="s">
        <v>28</v>
      </c>
      <c r="G6" t="s">
        <v>29</v>
      </c>
    </row>
    <row r="7" spans="1:7">
      <c r="A7">
        <v>3</v>
      </c>
      <c r="B7" t="s">
        <v>25</v>
      </c>
      <c r="C7" t="s">
        <v>8</v>
      </c>
      <c r="D7" s="1">
        <v>44608</v>
      </c>
      <c r="E7" t="s">
        <v>30</v>
      </c>
      <c r="F7" t="s">
        <v>31</v>
      </c>
      <c r="G7" t="s">
        <v>32</v>
      </c>
    </row>
    <row r="8" spans="1:7">
      <c r="A8">
        <v>4</v>
      </c>
      <c r="B8" t="s">
        <v>33</v>
      </c>
      <c r="C8" t="s">
        <v>34</v>
      </c>
      <c r="D8" s="1">
        <v>44668</v>
      </c>
      <c r="E8" t="s">
        <v>35</v>
      </c>
      <c r="F8" t="s">
        <v>36</v>
      </c>
      <c r="G8" t="s">
        <v>37</v>
      </c>
    </row>
    <row r="9" spans="1:7">
      <c r="A9">
        <v>4</v>
      </c>
      <c r="B9" t="s">
        <v>33</v>
      </c>
      <c r="C9" t="s">
        <v>38</v>
      </c>
      <c r="D9" s="1">
        <v>44791</v>
      </c>
      <c r="E9" t="s">
        <v>39</v>
      </c>
      <c r="F9" t="s">
        <v>40</v>
      </c>
      <c r="G9" t="s">
        <v>24</v>
      </c>
    </row>
    <row r="10" spans="1:7">
      <c r="A10">
        <v>5</v>
      </c>
      <c r="B10" t="s">
        <v>41</v>
      </c>
      <c r="C10" t="s">
        <v>42</v>
      </c>
      <c r="D10" s="1">
        <v>44823</v>
      </c>
      <c r="E10" t="s">
        <v>43</v>
      </c>
      <c r="F10" t="s">
        <v>44</v>
      </c>
      <c r="G10" t="s">
        <v>29</v>
      </c>
    </row>
    <row r="11" spans="1:7">
      <c r="A11">
        <v>5</v>
      </c>
      <c r="B11" t="s">
        <v>41</v>
      </c>
      <c r="C11" t="s">
        <v>45</v>
      </c>
      <c r="D11" s="1">
        <v>44915</v>
      </c>
      <c r="E11" t="s">
        <v>46</v>
      </c>
      <c r="F11" t="s">
        <v>47</v>
      </c>
      <c r="G1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BD43-E0B6-4473-80AF-8532922C6D19}">
  <dimension ref="A1:Q11"/>
  <sheetViews>
    <sheetView topLeftCell="C1" workbookViewId="0">
      <selection activeCell="Q1" sqref="Q1"/>
    </sheetView>
  </sheetViews>
  <sheetFormatPr defaultColWidth="8.77734375" defaultRowHeight="15"/>
  <cols>
    <col min="2" max="2" width="10.21875" bestFit="1" customWidth="1"/>
    <col min="4" max="4" width="10" bestFit="1" customWidth="1"/>
    <col min="10" max="10" width="12.5546875" bestFit="1" customWidth="1"/>
    <col min="13" max="13" width="10.21875" bestFit="1" customWidth="1"/>
    <col min="16" max="16" width="10.5546875" bestFit="1" customWidth="1"/>
    <col min="17" max="17" width="8.777343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</row>
    <row r="2" spans="1:17">
      <c r="A2">
        <v>1</v>
      </c>
      <c r="B2" t="s">
        <v>7</v>
      </c>
      <c r="C2" t="s">
        <v>8</v>
      </c>
      <c r="D2" s="1">
        <v>44207</v>
      </c>
      <c r="E2" t="s">
        <v>57</v>
      </c>
      <c r="F2" t="s">
        <v>10</v>
      </c>
      <c r="G2" t="s">
        <v>29</v>
      </c>
      <c r="I2" t="str">
        <f>_xlfn.CONCAT(F2, "-", G2)</f>
        <v>AX-JFY</v>
      </c>
      <c r="J2" t="str">
        <f>_xlfn.CONCAT(A2, "|", B2)</f>
        <v>1|Hammer</v>
      </c>
      <c r="K2" t="str">
        <f>TRIM(E2)</f>
        <v>1-AX-JFY</v>
      </c>
      <c r="L2" t="str">
        <f>SUBSTITUTE(K2,"-",":")</f>
        <v>1:AX:JFY</v>
      </c>
      <c r="M2" t="str">
        <f>SUBSTITUTE(B2, "Nail", "Box of Nail")</f>
        <v>Hammer</v>
      </c>
      <c r="N2">
        <f>LEN(B2)</f>
        <v>6</v>
      </c>
      <c r="O2" t="str">
        <f>LEFT($J2,1)</f>
        <v>1</v>
      </c>
      <c r="P2" t="str">
        <f>RIGHT(J2,LEN(J2)-2)</f>
        <v>Hammer</v>
      </c>
      <c r="Q2" t="str">
        <f>MID(K2,3,2)</f>
        <v>AX</v>
      </c>
    </row>
    <row r="3" spans="1:17">
      <c r="A3">
        <v>1</v>
      </c>
      <c r="B3" t="s">
        <v>7</v>
      </c>
      <c r="C3" t="s">
        <v>12</v>
      </c>
      <c r="D3" s="1">
        <v>44267</v>
      </c>
      <c r="E3" t="s">
        <v>58</v>
      </c>
      <c r="F3" t="s">
        <v>14</v>
      </c>
      <c r="G3" t="s">
        <v>32</v>
      </c>
      <c r="I3" t="str">
        <f t="shared" ref="I3:I11" si="0">_xlfn.CONCAT(F3, "-", G3)</f>
        <v>FY-DJY</v>
      </c>
      <c r="J3" t="str">
        <f t="shared" ref="J3:J11" si="1">_xlfn.CONCAT(A3, "|", B3)</f>
        <v>1|Hammer</v>
      </c>
      <c r="K3" t="str">
        <f t="shared" ref="K3:K11" si="2">TRIM(E3)</f>
        <v>1-FY-DJY</v>
      </c>
      <c r="L3" t="str">
        <f t="shared" ref="L3:L11" si="3">SUBSTITUTE(K3,"-",":")</f>
        <v>1:FY:DJY</v>
      </c>
      <c r="M3" t="str">
        <f t="shared" ref="M3:M11" si="4">SUBSTITUTE(B3, "Nail", "Box of Nail")</f>
        <v>Hammer</v>
      </c>
      <c r="N3">
        <f t="shared" ref="N3:N11" si="5">LEN(B3)</f>
        <v>6</v>
      </c>
      <c r="O3" t="str">
        <f t="shared" ref="O3:O11" si="6">LEFT($J3,1)</f>
        <v>1</v>
      </c>
      <c r="P3" t="str">
        <f t="shared" ref="P3:P11" si="7">RIGHT(J3,LEN(J3)-2)</f>
        <v>Hammer</v>
      </c>
      <c r="Q3" t="str">
        <f t="shared" ref="Q3:Q11" si="8">MID(K3,3,2)</f>
        <v>FY</v>
      </c>
    </row>
    <row r="4" spans="1:17">
      <c r="A4">
        <v>2</v>
      </c>
      <c r="B4" t="s">
        <v>16</v>
      </c>
      <c r="C4" t="s">
        <v>17</v>
      </c>
      <c r="D4" s="1">
        <v>44329</v>
      </c>
      <c r="E4" t="s">
        <v>18</v>
      </c>
      <c r="F4" t="s">
        <v>19</v>
      </c>
      <c r="G4" t="s">
        <v>37</v>
      </c>
      <c r="I4" t="str">
        <f t="shared" si="0"/>
        <v>BZ-SJY</v>
      </c>
      <c r="J4" t="str">
        <f t="shared" si="1"/>
        <v>2|Nail</v>
      </c>
      <c r="K4" t="str">
        <f t="shared" si="2"/>
        <v>2-BZ-SJY</v>
      </c>
      <c r="L4" t="str">
        <f t="shared" si="3"/>
        <v>2:BZ:SJY</v>
      </c>
      <c r="M4" t="str">
        <f t="shared" si="4"/>
        <v>Box of Nail</v>
      </c>
      <c r="N4">
        <f t="shared" si="5"/>
        <v>4</v>
      </c>
      <c r="O4" t="str">
        <f t="shared" si="6"/>
        <v>2</v>
      </c>
      <c r="P4" t="str">
        <f t="shared" si="7"/>
        <v>Nail</v>
      </c>
      <c r="Q4" t="str">
        <f t="shared" si="8"/>
        <v>BZ</v>
      </c>
    </row>
    <row r="5" spans="1:17">
      <c r="A5">
        <v>2</v>
      </c>
      <c r="B5" t="s">
        <v>16</v>
      </c>
      <c r="C5" t="s">
        <v>21</v>
      </c>
      <c r="D5" s="1">
        <v>44422</v>
      </c>
      <c r="E5" t="s">
        <v>59</v>
      </c>
      <c r="F5" t="s">
        <v>23</v>
      </c>
      <c r="G5" t="s">
        <v>24</v>
      </c>
      <c r="I5" t="str">
        <f t="shared" si="0"/>
        <v>GX-MJY</v>
      </c>
      <c r="J5" t="str">
        <f t="shared" si="1"/>
        <v>2|Nail</v>
      </c>
      <c r="K5" t="str">
        <f t="shared" si="2"/>
        <v>2-GX-MJY</v>
      </c>
      <c r="L5" t="str">
        <f t="shared" si="3"/>
        <v>2:GX:MJY</v>
      </c>
      <c r="M5" t="str">
        <f t="shared" si="4"/>
        <v>Box of Nail</v>
      </c>
      <c r="N5">
        <f t="shared" si="5"/>
        <v>4</v>
      </c>
      <c r="O5" t="str">
        <f t="shared" si="6"/>
        <v>2</v>
      </c>
      <c r="P5" t="str">
        <f t="shared" si="7"/>
        <v>Nail</v>
      </c>
      <c r="Q5" t="str">
        <f t="shared" si="8"/>
        <v>GX</v>
      </c>
    </row>
    <row r="6" spans="1:17">
      <c r="A6">
        <v>3</v>
      </c>
      <c r="B6" t="s">
        <v>25</v>
      </c>
      <c r="C6" t="s">
        <v>26</v>
      </c>
      <c r="D6" s="1">
        <v>44576</v>
      </c>
      <c r="E6" t="s">
        <v>27</v>
      </c>
      <c r="F6" t="s">
        <v>28</v>
      </c>
      <c r="G6" t="s">
        <v>29</v>
      </c>
      <c r="I6" t="str">
        <f t="shared" si="0"/>
        <v>CY-JFY</v>
      </c>
      <c r="J6" t="str">
        <f t="shared" si="1"/>
        <v>3|Screwdriver</v>
      </c>
      <c r="K6" t="str">
        <f t="shared" si="2"/>
        <v>3-CY-JFY</v>
      </c>
      <c r="L6" t="str">
        <f t="shared" si="3"/>
        <v>3:CY:JFY</v>
      </c>
      <c r="M6" t="str">
        <f t="shared" si="4"/>
        <v>Screwdriver</v>
      </c>
      <c r="N6">
        <f t="shared" si="5"/>
        <v>11</v>
      </c>
      <c r="O6" t="str">
        <f t="shared" si="6"/>
        <v>3</v>
      </c>
      <c r="P6" t="str">
        <f t="shared" si="7"/>
        <v>Screwdriver</v>
      </c>
      <c r="Q6" t="str">
        <f t="shared" si="8"/>
        <v>CY</v>
      </c>
    </row>
    <row r="7" spans="1:17">
      <c r="A7">
        <v>3</v>
      </c>
      <c r="B7" t="s">
        <v>25</v>
      </c>
      <c r="C7" t="s">
        <v>8</v>
      </c>
      <c r="D7" s="1">
        <v>44608</v>
      </c>
      <c r="E7" t="s">
        <v>60</v>
      </c>
      <c r="F7" t="s">
        <v>31</v>
      </c>
      <c r="G7" t="s">
        <v>32</v>
      </c>
      <c r="I7" t="str">
        <f t="shared" si="0"/>
        <v>AZ-DJY</v>
      </c>
      <c r="J7" t="str">
        <f t="shared" si="1"/>
        <v>3|Screwdriver</v>
      </c>
      <c r="K7" t="str">
        <f t="shared" si="2"/>
        <v>3-AZ-DJY</v>
      </c>
      <c r="L7" t="str">
        <f t="shared" si="3"/>
        <v>3:AZ:DJY</v>
      </c>
      <c r="M7" t="str">
        <f t="shared" si="4"/>
        <v>Screwdriver</v>
      </c>
      <c r="N7">
        <f t="shared" si="5"/>
        <v>11</v>
      </c>
      <c r="O7" t="str">
        <f t="shared" si="6"/>
        <v>3</v>
      </c>
      <c r="P7" t="str">
        <f t="shared" si="7"/>
        <v>Screwdriver</v>
      </c>
      <c r="Q7" t="str">
        <f t="shared" si="8"/>
        <v>AZ</v>
      </c>
    </row>
    <row r="8" spans="1:17">
      <c r="A8">
        <v>4</v>
      </c>
      <c r="B8" t="s">
        <v>33</v>
      </c>
      <c r="C8" t="s">
        <v>34</v>
      </c>
      <c r="D8" s="1">
        <v>44668</v>
      </c>
      <c r="E8" t="s">
        <v>61</v>
      </c>
      <c r="F8" t="s">
        <v>36</v>
      </c>
      <c r="G8" t="s">
        <v>37</v>
      </c>
      <c r="I8" t="str">
        <f t="shared" si="0"/>
        <v>DX-SJY</v>
      </c>
      <c r="J8" t="str">
        <f t="shared" si="1"/>
        <v>4|Ladder</v>
      </c>
      <c r="K8" t="str">
        <f t="shared" si="2"/>
        <v>4-DX-SJY</v>
      </c>
      <c r="L8" t="str">
        <f t="shared" si="3"/>
        <v>4:DX:SJY</v>
      </c>
      <c r="M8" t="str">
        <f t="shared" si="4"/>
        <v>Ladder</v>
      </c>
      <c r="N8">
        <f t="shared" si="5"/>
        <v>6</v>
      </c>
      <c r="O8" t="str">
        <f t="shared" si="6"/>
        <v>4</v>
      </c>
      <c r="P8" t="str">
        <f t="shared" si="7"/>
        <v>Ladder</v>
      </c>
      <c r="Q8" t="str">
        <f t="shared" si="8"/>
        <v>DX</v>
      </c>
    </row>
    <row r="9" spans="1:17">
      <c r="A9">
        <v>4</v>
      </c>
      <c r="B9" t="s">
        <v>33</v>
      </c>
      <c r="C9" t="s">
        <v>38</v>
      </c>
      <c r="D9" s="1">
        <v>44791</v>
      </c>
      <c r="E9" t="s">
        <v>39</v>
      </c>
      <c r="F9" t="s">
        <v>40</v>
      </c>
      <c r="G9" t="s">
        <v>24</v>
      </c>
      <c r="I9" t="str">
        <f t="shared" si="0"/>
        <v>IY-MJY</v>
      </c>
      <c r="J9" t="str">
        <f t="shared" si="1"/>
        <v>4|Ladder</v>
      </c>
      <c r="K9" t="str">
        <f t="shared" si="2"/>
        <v>4-IY-MJY</v>
      </c>
      <c r="L9" t="str">
        <f t="shared" si="3"/>
        <v>4:IY:MJY</v>
      </c>
      <c r="M9" t="str">
        <f t="shared" si="4"/>
        <v>Ladder</v>
      </c>
      <c r="N9">
        <f t="shared" si="5"/>
        <v>6</v>
      </c>
      <c r="O9" t="str">
        <f t="shared" si="6"/>
        <v>4</v>
      </c>
      <c r="P9" t="str">
        <f t="shared" si="7"/>
        <v>Ladder</v>
      </c>
      <c r="Q9" t="str">
        <f t="shared" si="8"/>
        <v>IY</v>
      </c>
    </row>
    <row r="10" spans="1:17">
      <c r="A10">
        <v>5</v>
      </c>
      <c r="B10" t="s">
        <v>41</v>
      </c>
      <c r="C10" t="s">
        <v>42</v>
      </c>
      <c r="D10" s="1">
        <v>44823</v>
      </c>
      <c r="E10" t="s">
        <v>62</v>
      </c>
      <c r="F10" t="s">
        <v>44</v>
      </c>
      <c r="G10" t="s">
        <v>29</v>
      </c>
      <c r="I10" t="str">
        <f t="shared" si="0"/>
        <v>EZ-JFY</v>
      </c>
      <c r="J10" t="str">
        <f t="shared" si="1"/>
        <v>5|Drill</v>
      </c>
      <c r="K10" t="str">
        <f t="shared" si="2"/>
        <v>5-EZ-JFY</v>
      </c>
      <c r="L10" t="str">
        <f t="shared" si="3"/>
        <v>5:EZ:JFY</v>
      </c>
      <c r="M10" t="str">
        <f t="shared" si="4"/>
        <v>Drill</v>
      </c>
      <c r="N10">
        <f t="shared" si="5"/>
        <v>5</v>
      </c>
      <c r="O10" t="str">
        <f t="shared" si="6"/>
        <v>5</v>
      </c>
      <c r="P10" t="str">
        <f t="shared" si="7"/>
        <v>Drill</v>
      </c>
      <c r="Q10" t="str">
        <f t="shared" si="8"/>
        <v>EZ</v>
      </c>
    </row>
    <row r="11" spans="1:17">
      <c r="A11">
        <v>5</v>
      </c>
      <c r="B11" t="s">
        <v>41</v>
      </c>
      <c r="C11" t="s">
        <v>45</v>
      </c>
      <c r="D11" s="1">
        <v>44915</v>
      </c>
      <c r="E11" t="s">
        <v>46</v>
      </c>
      <c r="F11" t="s">
        <v>47</v>
      </c>
      <c r="G11" t="s">
        <v>32</v>
      </c>
      <c r="I11" t="str">
        <f t="shared" si="0"/>
        <v>JX-DJY</v>
      </c>
      <c r="J11" t="str">
        <f t="shared" si="1"/>
        <v>5|Drill</v>
      </c>
      <c r="K11" t="str">
        <f t="shared" si="2"/>
        <v>5-JX-DJY</v>
      </c>
      <c r="L11" t="str">
        <f t="shared" si="3"/>
        <v>5:JX:DJY</v>
      </c>
      <c r="M11" t="str">
        <f t="shared" si="4"/>
        <v>Drill</v>
      </c>
      <c r="N11">
        <f t="shared" si="5"/>
        <v>5</v>
      </c>
      <c r="O11" t="str">
        <f t="shared" si="6"/>
        <v>5</v>
      </c>
      <c r="P11" t="str">
        <f t="shared" si="7"/>
        <v>Drill</v>
      </c>
      <c r="Q11" t="str">
        <f t="shared" si="8"/>
        <v>JX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0F445-ADA7-4EDF-A253-0105A9A0B629}">
  <dimension ref="A1:O14"/>
  <sheetViews>
    <sheetView workbookViewId="0"/>
  </sheetViews>
  <sheetFormatPr defaultColWidth="8.77734375" defaultRowHeight="15"/>
  <cols>
    <col min="2" max="2" width="10.21875" bestFit="1" customWidth="1"/>
    <col min="4" max="4" width="10" bestFit="1" customWidth="1"/>
    <col min="9" max="9" width="12.88671875" bestFit="1" customWidth="1"/>
    <col min="11" max="11" width="9.77734375" bestFit="1" customWidth="1"/>
    <col min="12" max="12" width="12.5546875" bestFit="1" customWidth="1"/>
    <col min="13" max="13" width="12" bestFit="1" customWidth="1"/>
    <col min="17" max="17" width="10.5546875" bestFit="1" customWidth="1"/>
    <col min="18" max="18" width="8.77734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</row>
    <row r="2" spans="1:15">
      <c r="A2">
        <v>1</v>
      </c>
      <c r="B2" t="s">
        <v>7</v>
      </c>
      <c r="C2" t="s">
        <v>8</v>
      </c>
      <c r="D2" s="1">
        <v>44207</v>
      </c>
      <c r="E2" t="s">
        <v>57</v>
      </c>
      <c r="F2" t="s">
        <v>10</v>
      </c>
      <c r="G2" t="s">
        <v>29</v>
      </c>
      <c r="K2">
        <f>YEAR(D2)</f>
        <v>2021</v>
      </c>
      <c r="L2">
        <f>MONTH($D$2:$D$11)</f>
        <v>1</v>
      </c>
      <c r="M2" s="1">
        <f>EOMONTH(D2,-1)</f>
        <v>44196</v>
      </c>
      <c r="N2">
        <f>WEEKDAY(D2)</f>
        <v>2</v>
      </c>
      <c r="O2" t="str">
        <f>TEXT($D2,"dddd")</f>
        <v>lunes</v>
      </c>
    </row>
    <row r="3" spans="1:15">
      <c r="A3">
        <v>1</v>
      </c>
      <c r="B3" t="s">
        <v>7</v>
      </c>
      <c r="C3" t="s">
        <v>12</v>
      </c>
      <c r="D3" s="1">
        <v>44267</v>
      </c>
      <c r="E3" t="s">
        <v>58</v>
      </c>
      <c r="F3" t="s">
        <v>14</v>
      </c>
      <c r="G3" t="s">
        <v>32</v>
      </c>
      <c r="I3">
        <f>D3-D2</f>
        <v>60</v>
      </c>
      <c r="K3">
        <f t="shared" ref="K3:K11" si="0">YEAR(D3)</f>
        <v>2021</v>
      </c>
      <c r="L3">
        <f t="shared" ref="L3:L11" si="1">MONTH($D$2:$D$11)</f>
        <v>3</v>
      </c>
      <c r="M3" s="1">
        <f t="shared" ref="M3:M11" si="2">EOMONTH(D3,-1)</f>
        <v>44255</v>
      </c>
      <c r="N3">
        <f t="shared" ref="N3:N11" si="3">WEEKDAY(D3)</f>
        <v>6</v>
      </c>
      <c r="O3" t="str">
        <f t="shared" ref="O3:O11" si="4">TEXT($D3,"dddd")</f>
        <v>viernes</v>
      </c>
    </row>
    <row r="4" spans="1:15">
      <c r="A4">
        <v>2</v>
      </c>
      <c r="B4" t="s">
        <v>16</v>
      </c>
      <c r="C4" t="s">
        <v>17</v>
      </c>
      <c r="D4" s="1">
        <v>44329</v>
      </c>
      <c r="E4" t="s">
        <v>18</v>
      </c>
      <c r="F4" t="s">
        <v>19</v>
      </c>
      <c r="G4" t="s">
        <v>37</v>
      </c>
      <c r="I4">
        <f t="shared" ref="I4:I11" si="5">D4-D3</f>
        <v>62</v>
      </c>
      <c r="K4">
        <f t="shared" si="0"/>
        <v>2021</v>
      </c>
      <c r="L4">
        <f t="shared" si="1"/>
        <v>5</v>
      </c>
      <c r="M4" s="1">
        <f t="shared" si="2"/>
        <v>44316</v>
      </c>
      <c r="N4">
        <f t="shared" si="3"/>
        <v>5</v>
      </c>
      <c r="O4" t="str">
        <f t="shared" si="4"/>
        <v>jueves</v>
      </c>
    </row>
    <row r="5" spans="1:15">
      <c r="A5">
        <v>2</v>
      </c>
      <c r="B5" t="s">
        <v>16</v>
      </c>
      <c r="C5" t="s">
        <v>21</v>
      </c>
      <c r="D5" s="1">
        <v>44422</v>
      </c>
      <c r="E5" t="s">
        <v>59</v>
      </c>
      <c r="F5" t="s">
        <v>23</v>
      </c>
      <c r="G5" t="s">
        <v>24</v>
      </c>
      <c r="I5">
        <f t="shared" si="5"/>
        <v>93</v>
      </c>
      <c r="K5">
        <f t="shared" si="0"/>
        <v>2021</v>
      </c>
      <c r="L5">
        <f t="shared" si="1"/>
        <v>8</v>
      </c>
      <c r="M5" s="1">
        <f t="shared" si="2"/>
        <v>44408</v>
      </c>
      <c r="N5">
        <f t="shared" si="3"/>
        <v>7</v>
      </c>
      <c r="O5" t="str">
        <f t="shared" si="4"/>
        <v>sábado</v>
      </c>
    </row>
    <row r="6" spans="1:15">
      <c r="A6">
        <v>3</v>
      </c>
      <c r="B6" t="s">
        <v>25</v>
      </c>
      <c r="C6" t="s">
        <v>26</v>
      </c>
      <c r="D6" s="1">
        <v>44576</v>
      </c>
      <c r="E6" t="s">
        <v>27</v>
      </c>
      <c r="F6" t="s">
        <v>28</v>
      </c>
      <c r="G6" t="s">
        <v>29</v>
      </c>
      <c r="I6">
        <f t="shared" si="5"/>
        <v>154</v>
      </c>
      <c r="K6">
        <f t="shared" si="0"/>
        <v>2022</v>
      </c>
      <c r="L6">
        <f t="shared" si="1"/>
        <v>1</v>
      </c>
      <c r="M6" s="1">
        <f t="shared" si="2"/>
        <v>44561</v>
      </c>
      <c r="N6">
        <f t="shared" si="3"/>
        <v>7</v>
      </c>
      <c r="O6" t="str">
        <f t="shared" si="4"/>
        <v>sábado</v>
      </c>
    </row>
    <row r="7" spans="1:15">
      <c r="A7">
        <v>3</v>
      </c>
      <c r="B7" t="s">
        <v>25</v>
      </c>
      <c r="C7" t="s">
        <v>8</v>
      </c>
      <c r="D7" s="1">
        <v>44608</v>
      </c>
      <c r="E7" t="s">
        <v>60</v>
      </c>
      <c r="F7" t="s">
        <v>31</v>
      </c>
      <c r="G7" t="s">
        <v>32</v>
      </c>
      <c r="I7">
        <f t="shared" si="5"/>
        <v>32</v>
      </c>
      <c r="K7">
        <f t="shared" si="0"/>
        <v>2022</v>
      </c>
      <c r="L7">
        <f t="shared" si="1"/>
        <v>2</v>
      </c>
      <c r="M7" s="1">
        <f t="shared" si="2"/>
        <v>44592</v>
      </c>
      <c r="N7">
        <f t="shared" si="3"/>
        <v>4</v>
      </c>
      <c r="O7" t="str">
        <f t="shared" si="4"/>
        <v>miércoles</v>
      </c>
    </row>
    <row r="8" spans="1:15">
      <c r="A8">
        <v>4</v>
      </c>
      <c r="B8" t="s">
        <v>33</v>
      </c>
      <c r="C8" t="s">
        <v>34</v>
      </c>
      <c r="D8" s="1">
        <v>44668</v>
      </c>
      <c r="E8" t="s">
        <v>61</v>
      </c>
      <c r="F8" t="s">
        <v>36</v>
      </c>
      <c r="G8" t="s">
        <v>37</v>
      </c>
      <c r="I8">
        <f t="shared" si="5"/>
        <v>60</v>
      </c>
      <c r="K8">
        <f t="shared" si="0"/>
        <v>2022</v>
      </c>
      <c r="L8">
        <f t="shared" si="1"/>
        <v>4</v>
      </c>
      <c r="M8" s="1">
        <f t="shared" si="2"/>
        <v>44651</v>
      </c>
      <c r="N8">
        <f t="shared" si="3"/>
        <v>1</v>
      </c>
      <c r="O8" t="str">
        <f t="shared" si="4"/>
        <v>domingo</v>
      </c>
    </row>
    <row r="9" spans="1:15">
      <c r="A9">
        <v>4</v>
      </c>
      <c r="B9" t="s">
        <v>33</v>
      </c>
      <c r="C9" t="s">
        <v>38</v>
      </c>
      <c r="D9" s="1">
        <v>44791</v>
      </c>
      <c r="E9" t="s">
        <v>39</v>
      </c>
      <c r="F9" t="s">
        <v>40</v>
      </c>
      <c r="G9" t="s">
        <v>24</v>
      </c>
      <c r="I9">
        <f t="shared" si="5"/>
        <v>123</v>
      </c>
      <c r="K9">
        <f t="shared" si="0"/>
        <v>2022</v>
      </c>
      <c r="L9">
        <f t="shared" si="1"/>
        <v>8</v>
      </c>
      <c r="M9" s="1">
        <f t="shared" si="2"/>
        <v>44773</v>
      </c>
      <c r="N9">
        <f t="shared" si="3"/>
        <v>5</v>
      </c>
      <c r="O9" t="str">
        <f t="shared" si="4"/>
        <v>jueves</v>
      </c>
    </row>
    <row r="10" spans="1:15">
      <c r="A10">
        <v>5</v>
      </c>
      <c r="B10" t="s">
        <v>41</v>
      </c>
      <c r="C10" t="s">
        <v>42</v>
      </c>
      <c r="D10" s="1">
        <v>44823</v>
      </c>
      <c r="E10" t="s">
        <v>62</v>
      </c>
      <c r="F10" t="s">
        <v>44</v>
      </c>
      <c r="G10" t="s">
        <v>29</v>
      </c>
      <c r="I10">
        <f t="shared" si="5"/>
        <v>32</v>
      </c>
      <c r="K10">
        <f t="shared" si="0"/>
        <v>2022</v>
      </c>
      <c r="L10">
        <f t="shared" si="1"/>
        <v>9</v>
      </c>
      <c r="M10" s="1">
        <f t="shared" si="2"/>
        <v>44804</v>
      </c>
      <c r="N10">
        <f t="shared" si="3"/>
        <v>2</v>
      </c>
      <c r="O10" t="str">
        <f t="shared" si="4"/>
        <v>lunes</v>
      </c>
    </row>
    <row r="11" spans="1:15">
      <c r="A11">
        <v>5</v>
      </c>
      <c r="B11" t="s">
        <v>41</v>
      </c>
      <c r="C11" t="s">
        <v>45</v>
      </c>
      <c r="D11" s="1">
        <v>44915</v>
      </c>
      <c r="E11" t="s">
        <v>46</v>
      </c>
      <c r="F11" t="s">
        <v>47</v>
      </c>
      <c r="G11" t="s">
        <v>32</v>
      </c>
      <c r="I11">
        <f t="shared" si="5"/>
        <v>92</v>
      </c>
      <c r="K11">
        <f t="shared" si="0"/>
        <v>2022</v>
      </c>
      <c r="L11">
        <f t="shared" si="1"/>
        <v>12</v>
      </c>
      <c r="M11" s="1">
        <f t="shared" si="2"/>
        <v>44895</v>
      </c>
      <c r="N11">
        <f t="shared" si="3"/>
        <v>3</v>
      </c>
      <c r="O11" t="str">
        <f t="shared" si="4"/>
        <v>martes</v>
      </c>
    </row>
    <row r="12" spans="1:15">
      <c r="D12" s="1">
        <v>1</v>
      </c>
    </row>
    <row r="13" spans="1:15">
      <c r="I13" t="s">
        <v>70</v>
      </c>
    </row>
    <row r="14" spans="1:15">
      <c r="I14" s="11">
        <f>YEARFRAC(D11,D2)</f>
        <v>1.9416666666666667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79D8-E58C-4261-9EB7-2A69FDFBAE89}">
  <dimension ref="A1:K17"/>
  <sheetViews>
    <sheetView workbookViewId="0">
      <selection activeCell="E7" sqref="E7"/>
    </sheetView>
  </sheetViews>
  <sheetFormatPr defaultRowHeight="15"/>
  <cols>
    <col min="9" max="9" width="11.88671875" bestFit="1" customWidth="1"/>
    <col min="10" max="11" width="6.44140625" bestFit="1" customWidth="1"/>
  </cols>
  <sheetData>
    <row r="1" spans="1:11" ht="15.75">
      <c r="A1" t="s">
        <v>4</v>
      </c>
      <c r="B1" t="s">
        <v>0</v>
      </c>
      <c r="C1" t="s">
        <v>2</v>
      </c>
      <c r="D1" t="s">
        <v>71</v>
      </c>
      <c r="E1" t="s">
        <v>72</v>
      </c>
      <c r="F1" t="s">
        <v>73</v>
      </c>
      <c r="G1" t="s">
        <v>74</v>
      </c>
      <c r="I1" s="10" t="s">
        <v>75</v>
      </c>
    </row>
    <row r="2" spans="1:11">
      <c r="A2" t="s">
        <v>76</v>
      </c>
      <c r="B2">
        <v>1</v>
      </c>
      <c r="C2" t="s">
        <v>8</v>
      </c>
      <c r="D2">
        <v>34</v>
      </c>
      <c r="E2">
        <v>1170.96</v>
      </c>
      <c r="F2" t="str">
        <f>VLOOKUP($C2,$I$3:$K$7,2,FALSE)</f>
        <v>D1</v>
      </c>
      <c r="G2" t="str">
        <f>VLOOKUP($C2,$I$3:$K$7,3,FALSE)</f>
        <v>North</v>
      </c>
      <c r="I2" s="2" t="s">
        <v>77</v>
      </c>
      <c r="J2" s="3" t="s">
        <v>73</v>
      </c>
      <c r="K2" s="4" t="s">
        <v>74</v>
      </c>
    </row>
    <row r="3" spans="1:11">
      <c r="A3" t="s">
        <v>78</v>
      </c>
      <c r="B3">
        <v>1</v>
      </c>
      <c r="C3" t="s">
        <v>42</v>
      </c>
      <c r="D3">
        <v>28</v>
      </c>
      <c r="E3">
        <v>695.52</v>
      </c>
      <c r="F3" t="str">
        <f t="shared" ref="F3:F11" si="0">VLOOKUP($C3,$I$3:$K$7,2,FALSE)</f>
        <v>D3</v>
      </c>
      <c r="G3" t="str">
        <f t="shared" ref="G3:G11" si="1">VLOOKUP($C3,$I$3:$K$7,3,FALSE)</f>
        <v>East</v>
      </c>
      <c r="I3" s="5" t="s">
        <v>8</v>
      </c>
      <c r="J3" t="s">
        <v>79</v>
      </c>
      <c r="K3" s="6" t="s">
        <v>80</v>
      </c>
    </row>
    <row r="4" spans="1:11">
      <c r="A4" t="s">
        <v>81</v>
      </c>
      <c r="B4">
        <v>2</v>
      </c>
      <c r="C4" t="s">
        <v>17</v>
      </c>
      <c r="D4">
        <v>39</v>
      </c>
      <c r="E4">
        <v>999.56999999999994</v>
      </c>
      <c r="F4" t="str">
        <f t="shared" si="0"/>
        <v>D1</v>
      </c>
      <c r="G4" t="str">
        <f t="shared" si="1"/>
        <v>North</v>
      </c>
      <c r="I4" s="5" t="s">
        <v>17</v>
      </c>
      <c r="J4" t="s">
        <v>79</v>
      </c>
      <c r="K4" s="6" t="s">
        <v>80</v>
      </c>
    </row>
    <row r="5" spans="1:11">
      <c r="A5" t="s">
        <v>22</v>
      </c>
      <c r="B5">
        <v>2</v>
      </c>
      <c r="C5" t="s">
        <v>26</v>
      </c>
      <c r="D5">
        <v>0</v>
      </c>
      <c r="E5">
        <v>3748.68</v>
      </c>
      <c r="F5" t="str">
        <f t="shared" si="0"/>
        <v>D2</v>
      </c>
      <c r="G5" t="str">
        <f t="shared" si="1"/>
        <v>South</v>
      </c>
      <c r="I5" s="5" t="s">
        <v>26</v>
      </c>
      <c r="J5" t="s">
        <v>82</v>
      </c>
      <c r="K5" s="6" t="s">
        <v>83</v>
      </c>
    </row>
    <row r="6" spans="1:11">
      <c r="A6" t="s">
        <v>27</v>
      </c>
      <c r="B6">
        <v>3</v>
      </c>
      <c r="C6" t="s">
        <v>26</v>
      </c>
      <c r="D6">
        <v>43</v>
      </c>
      <c r="E6">
        <v>1698.0700000000002</v>
      </c>
      <c r="F6" t="str">
        <f t="shared" si="0"/>
        <v>D2</v>
      </c>
      <c r="G6" t="str">
        <f t="shared" si="1"/>
        <v>South</v>
      </c>
      <c r="I6" s="5" t="s">
        <v>34</v>
      </c>
      <c r="J6" t="s">
        <v>84</v>
      </c>
      <c r="K6" s="6" t="s">
        <v>85</v>
      </c>
    </row>
    <row r="7" spans="1:11">
      <c r="A7" t="s">
        <v>30</v>
      </c>
      <c r="B7">
        <v>3</v>
      </c>
      <c r="C7" t="s">
        <v>8</v>
      </c>
      <c r="D7">
        <v>78</v>
      </c>
      <c r="E7">
        <v>139.62</v>
      </c>
      <c r="F7" t="str">
        <f t="shared" si="0"/>
        <v>D1</v>
      </c>
      <c r="G7" t="str">
        <f t="shared" si="1"/>
        <v>North</v>
      </c>
      <c r="I7" s="5" t="s">
        <v>42</v>
      </c>
      <c r="J7" t="s">
        <v>84</v>
      </c>
      <c r="K7" s="6" t="s">
        <v>86</v>
      </c>
    </row>
    <row r="8" spans="1:11">
      <c r="A8" t="s">
        <v>35</v>
      </c>
      <c r="B8">
        <v>4</v>
      </c>
      <c r="C8" t="s">
        <v>34</v>
      </c>
      <c r="D8">
        <v>60</v>
      </c>
      <c r="E8">
        <v>1879.8</v>
      </c>
      <c r="F8" t="str">
        <f t="shared" si="0"/>
        <v>D3</v>
      </c>
      <c r="G8" t="str">
        <f t="shared" si="1"/>
        <v>West</v>
      </c>
      <c r="I8" s="7">
        <v>1</v>
      </c>
      <c r="J8" s="8">
        <f>I8+1</f>
        <v>2</v>
      </c>
      <c r="K8" s="9">
        <f>J8+1</f>
        <v>3</v>
      </c>
    </row>
    <row r="9" spans="1:11">
      <c r="A9" t="s">
        <v>39</v>
      </c>
      <c r="B9">
        <v>4</v>
      </c>
      <c r="C9" t="s">
        <v>34</v>
      </c>
      <c r="D9">
        <v>80</v>
      </c>
      <c r="E9">
        <v>2828.8</v>
      </c>
      <c r="F9" t="str">
        <f t="shared" si="0"/>
        <v>D3</v>
      </c>
      <c r="G9" t="str">
        <f t="shared" si="1"/>
        <v>West</v>
      </c>
    </row>
    <row r="10" spans="1:11">
      <c r="A10" t="s">
        <v>43</v>
      </c>
      <c r="B10">
        <v>5</v>
      </c>
      <c r="C10" t="s">
        <v>12</v>
      </c>
      <c r="D10">
        <v>91</v>
      </c>
      <c r="E10">
        <v>861.7700000000001</v>
      </c>
      <c r="F10" t="e">
        <f t="shared" si="0"/>
        <v>#N/A</v>
      </c>
      <c r="G10" t="e">
        <f t="shared" si="1"/>
        <v>#N/A</v>
      </c>
    </row>
    <row r="11" spans="1:11" ht="15.75">
      <c r="A11" t="s">
        <v>46</v>
      </c>
      <c r="B11">
        <v>5</v>
      </c>
      <c r="C11" t="s">
        <v>42</v>
      </c>
      <c r="D11">
        <v>70</v>
      </c>
      <c r="E11">
        <v>1101.1000000000001</v>
      </c>
      <c r="F11" t="str">
        <f t="shared" si="0"/>
        <v>D3</v>
      </c>
      <c r="G11" t="str">
        <f t="shared" si="1"/>
        <v>East</v>
      </c>
      <c r="I11" s="10"/>
      <c r="J11" s="10"/>
      <c r="K11" s="10"/>
    </row>
    <row r="12" spans="1:11" ht="15.75">
      <c r="H12" s="10"/>
    </row>
    <row r="13" spans="1:11" ht="15.75">
      <c r="H13" s="10"/>
    </row>
    <row r="14" spans="1:11" ht="15.75">
      <c r="H14" s="10"/>
    </row>
    <row r="15" spans="1:11" ht="15.75">
      <c r="H15" s="10"/>
    </row>
    <row r="16" spans="1:11" ht="15.75">
      <c r="H16" s="10"/>
    </row>
    <row r="17" spans="8:8" ht="15.75">
      <c r="H1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4E9F-4A90-44C4-97F9-17F3FCE4DD34}">
  <dimension ref="A1:L17"/>
  <sheetViews>
    <sheetView workbookViewId="0">
      <selection activeCell="J14" sqref="J14"/>
    </sheetView>
  </sheetViews>
  <sheetFormatPr defaultRowHeight="15"/>
  <cols>
    <col min="10" max="10" width="11.88671875" bestFit="1" customWidth="1"/>
    <col min="11" max="11" width="6.44140625" bestFit="1" customWidth="1"/>
    <col min="12" max="12" width="6.33203125" customWidth="1"/>
  </cols>
  <sheetData>
    <row r="1" spans="1:12" ht="15.75">
      <c r="A1" t="s">
        <v>4</v>
      </c>
      <c r="B1" t="s">
        <v>0</v>
      </c>
      <c r="C1" t="s">
        <v>2</v>
      </c>
      <c r="D1" t="s">
        <v>71</v>
      </c>
      <c r="E1" t="s">
        <v>72</v>
      </c>
      <c r="F1" t="s">
        <v>73</v>
      </c>
      <c r="G1" t="s">
        <v>74</v>
      </c>
      <c r="H1" t="s">
        <v>74</v>
      </c>
      <c r="J1" s="10" t="s">
        <v>75</v>
      </c>
    </row>
    <row r="2" spans="1:12">
      <c r="A2" t="s">
        <v>76</v>
      </c>
      <c r="B2">
        <v>1</v>
      </c>
      <c r="C2" t="s">
        <v>8</v>
      </c>
      <c r="D2">
        <v>34</v>
      </c>
      <c r="E2">
        <v>1170.96</v>
      </c>
      <c r="F2" t="str">
        <f>VLOOKUP($C2,$J$3:$L$7,2,FALSE)</f>
        <v>D1</v>
      </c>
      <c r="G2" t="str">
        <f>VLOOKUP($C2,$J$3:$L$7,3,FALSE)</f>
        <v>North</v>
      </c>
      <c r="H2" t="str">
        <f>VLOOKUP($C2,$J$3:$L$7,HLOOKUP($H$1,$J$2:$L$8,7,FALSE ), FALSE)</f>
        <v>North</v>
      </c>
      <c r="J2" s="2" t="s">
        <v>77</v>
      </c>
      <c r="K2" s="3" t="s">
        <v>73</v>
      </c>
      <c r="L2" s="4" t="s">
        <v>74</v>
      </c>
    </row>
    <row r="3" spans="1:12">
      <c r="A3" t="s">
        <v>78</v>
      </c>
      <c r="B3">
        <v>1</v>
      </c>
      <c r="C3" t="s">
        <v>42</v>
      </c>
      <c r="D3">
        <v>28</v>
      </c>
      <c r="E3">
        <v>695.52</v>
      </c>
      <c r="F3" t="str">
        <f>VLOOKUP($C3,$J$3:$L$7,2,FALSE)</f>
        <v>D3</v>
      </c>
      <c r="G3" t="str">
        <f>VLOOKUP($C3,$J$3:$L$7,3,FALSE)</f>
        <v>East</v>
      </c>
      <c r="H3" t="str">
        <f>VLOOKUP($C3,$J$3:$L$7,HLOOKUP($H$1,$J$2:$L$8,7,FALSE ), FALSE)</f>
        <v>East</v>
      </c>
      <c r="J3" s="5" t="s">
        <v>8</v>
      </c>
      <c r="K3" t="s">
        <v>79</v>
      </c>
      <c r="L3" s="6" t="s">
        <v>80</v>
      </c>
    </row>
    <row r="4" spans="1:12">
      <c r="A4" t="s">
        <v>81</v>
      </c>
      <c r="B4">
        <v>2</v>
      </c>
      <c r="C4" t="s">
        <v>17</v>
      </c>
      <c r="D4">
        <v>39</v>
      </c>
      <c r="E4">
        <v>999.56999999999994</v>
      </c>
      <c r="F4" t="str">
        <f>VLOOKUP($C4,$J$3:$L$7,2,FALSE)</f>
        <v>D1</v>
      </c>
      <c r="G4" t="str">
        <f>VLOOKUP($C4,$J$3:$L$7,3,FALSE)</f>
        <v>North</v>
      </c>
      <c r="H4" t="str">
        <f>VLOOKUP($C4,$J$3:$L$7,HLOOKUP($H$1,$J$2:$L$8,7,FALSE ), FALSE)</f>
        <v>North</v>
      </c>
      <c r="J4" s="5" t="s">
        <v>17</v>
      </c>
      <c r="K4" t="s">
        <v>79</v>
      </c>
      <c r="L4" s="6" t="s">
        <v>80</v>
      </c>
    </row>
    <row r="5" spans="1:12">
      <c r="A5" t="s">
        <v>22</v>
      </c>
      <c r="B5">
        <v>2</v>
      </c>
      <c r="C5" t="s">
        <v>26</v>
      </c>
      <c r="D5">
        <v>0</v>
      </c>
      <c r="E5">
        <v>3748.68</v>
      </c>
      <c r="F5" t="str">
        <f>VLOOKUP($C5,$J$3:$L$7,2,FALSE)</f>
        <v>D2</v>
      </c>
      <c r="G5" t="str">
        <f>VLOOKUP($C5,$J$3:$L$7,3,FALSE)</f>
        <v>South</v>
      </c>
      <c r="H5" t="str">
        <f>VLOOKUP($C5,$J$3:$L$7,HLOOKUP($H$1,$J$2:$L$8,7,FALSE ), FALSE)</f>
        <v>South</v>
      </c>
      <c r="J5" s="5" t="s">
        <v>26</v>
      </c>
      <c r="K5" t="s">
        <v>82</v>
      </c>
      <c r="L5" s="6" t="s">
        <v>83</v>
      </c>
    </row>
    <row r="6" spans="1:12">
      <c r="A6" t="s">
        <v>27</v>
      </c>
      <c r="B6">
        <v>3</v>
      </c>
      <c r="C6" t="s">
        <v>26</v>
      </c>
      <c r="D6">
        <v>43</v>
      </c>
      <c r="E6">
        <v>1698.0700000000002</v>
      </c>
      <c r="F6" t="str">
        <f>VLOOKUP($C6,$J$3:$L$7,2,FALSE)</f>
        <v>D2</v>
      </c>
      <c r="G6" t="str">
        <f>VLOOKUP($C6,$J$3:$L$7,3,FALSE)</f>
        <v>South</v>
      </c>
      <c r="H6" t="str">
        <f>VLOOKUP($C6,$J$3:$L$7,HLOOKUP($H$1,$J$2:$L$8,7,FALSE ), FALSE)</f>
        <v>South</v>
      </c>
      <c r="J6" s="5" t="s">
        <v>34</v>
      </c>
      <c r="K6" t="s">
        <v>84</v>
      </c>
      <c r="L6" s="6" t="s">
        <v>85</v>
      </c>
    </row>
    <row r="7" spans="1:12">
      <c r="A7" t="s">
        <v>30</v>
      </c>
      <c r="B7">
        <v>3</v>
      </c>
      <c r="C7" t="s">
        <v>8</v>
      </c>
      <c r="D7">
        <v>78</v>
      </c>
      <c r="E7">
        <v>139.62</v>
      </c>
      <c r="F7" t="str">
        <f>VLOOKUP($C7,$J$3:$L$7,2,FALSE)</f>
        <v>D1</v>
      </c>
      <c r="G7" t="str">
        <f>VLOOKUP($C7,$J$3:$L$7,3,FALSE)</f>
        <v>North</v>
      </c>
      <c r="H7" t="str">
        <f>VLOOKUP($C7,$J$3:$L$7,HLOOKUP($H$1,$J$2:$L$8,7,FALSE ), FALSE)</f>
        <v>North</v>
      </c>
      <c r="J7" s="5" t="s">
        <v>42</v>
      </c>
      <c r="K7" t="s">
        <v>84</v>
      </c>
      <c r="L7" s="6" t="s">
        <v>86</v>
      </c>
    </row>
    <row r="8" spans="1:12">
      <c r="A8" t="s">
        <v>35</v>
      </c>
      <c r="B8">
        <v>4</v>
      </c>
      <c r="C8" t="s">
        <v>34</v>
      </c>
      <c r="D8">
        <v>60</v>
      </c>
      <c r="E8">
        <v>1879.8</v>
      </c>
      <c r="F8" t="str">
        <f>VLOOKUP($C8,$J$3:$L$7,2,FALSE)</f>
        <v>D3</v>
      </c>
      <c r="G8" t="str">
        <f>VLOOKUP($C8,$J$3:$L$7,3,FALSE)</f>
        <v>West</v>
      </c>
      <c r="H8" t="str">
        <f>VLOOKUP($C8,$J$3:$L$7,HLOOKUP($H$1,$J$2:$L$8,7,FALSE ), FALSE)</f>
        <v>West</v>
      </c>
      <c r="J8" s="7">
        <v>1</v>
      </c>
      <c r="K8" s="8">
        <f>J8+1</f>
        <v>2</v>
      </c>
      <c r="L8" s="9">
        <f>K8+1</f>
        <v>3</v>
      </c>
    </row>
    <row r="9" spans="1:12">
      <c r="A9" t="s">
        <v>39</v>
      </c>
      <c r="B9">
        <v>4</v>
      </c>
      <c r="C9" t="s">
        <v>34</v>
      </c>
      <c r="D9">
        <v>80</v>
      </c>
      <c r="E9">
        <v>2828.8</v>
      </c>
      <c r="F9" t="str">
        <f>VLOOKUP($C9,$J$3:$L$7,2,FALSE)</f>
        <v>D3</v>
      </c>
      <c r="G9" t="str">
        <f>VLOOKUP($C9,$J$3:$L$7,3,FALSE)</f>
        <v>West</v>
      </c>
      <c r="H9" t="str">
        <f>VLOOKUP($C9,$J$3:$L$7,HLOOKUP($H$1,$J$2:$L$8,7,FALSE ), FALSE)</f>
        <v>West</v>
      </c>
    </row>
    <row r="10" spans="1:12">
      <c r="A10" t="s">
        <v>43</v>
      </c>
      <c r="B10">
        <v>5</v>
      </c>
      <c r="C10" t="s">
        <v>12</v>
      </c>
      <c r="D10">
        <v>91</v>
      </c>
      <c r="E10">
        <v>861.7700000000001</v>
      </c>
      <c r="F10" t="e">
        <f>VLOOKUP($C10,$J$3:$L$7,2,FALSE)</f>
        <v>#N/A</v>
      </c>
      <c r="G10" t="e">
        <f>VLOOKUP($C10,$J$3:$L$7,3,FALSE)</f>
        <v>#N/A</v>
      </c>
      <c r="H10" t="e">
        <f>VLOOKUP($C10,$J$3:$L$7,HLOOKUP($H$1,$J$2:$L$8,7,FALSE ), FALSE)</f>
        <v>#N/A</v>
      </c>
    </row>
    <row r="11" spans="1:12" ht="15.75">
      <c r="A11" t="s">
        <v>46</v>
      </c>
      <c r="B11">
        <v>5</v>
      </c>
      <c r="C11" t="s">
        <v>42</v>
      </c>
      <c r="D11">
        <v>70</v>
      </c>
      <c r="E11">
        <v>1101.1000000000001</v>
      </c>
      <c r="F11" t="str">
        <f>VLOOKUP($C11,$J$3:$L$7,2,FALSE)</f>
        <v>D3</v>
      </c>
      <c r="G11" t="str">
        <f>VLOOKUP($C11,$J$3:$L$7,3,FALSE)</f>
        <v>East</v>
      </c>
      <c r="H11" t="str">
        <f>VLOOKUP($C11,$J$3:$L$7,HLOOKUP($H$1,$J$2:$L$8,7,FALSE ), FALSE)</f>
        <v>East</v>
      </c>
      <c r="J11" s="10"/>
      <c r="K11" s="10"/>
      <c r="L11" s="10"/>
    </row>
    <row r="12" spans="1:12" ht="15.75">
      <c r="I12" s="10"/>
    </row>
    <row r="13" spans="1:12" ht="15.75">
      <c r="G13" t="s">
        <v>87</v>
      </c>
      <c r="H13">
        <v>7</v>
      </c>
      <c r="I13" s="10"/>
    </row>
    <row r="14" spans="1:12" ht="15.75">
      <c r="I14" s="10"/>
    </row>
    <row r="15" spans="1:12" ht="15.75">
      <c r="F15" t="s">
        <v>73</v>
      </c>
      <c r="G15">
        <f>HLOOKUP($F15,$J$2:$L$8,$H$13,FALSE)</f>
        <v>2</v>
      </c>
      <c r="H15">
        <f>HLOOKUP($F15,$J$2:$L$8,$H$13,FALSE)</f>
        <v>2</v>
      </c>
      <c r="I15" s="10"/>
    </row>
    <row r="16" spans="1:12" ht="15.75">
      <c r="F16" t="s">
        <v>74</v>
      </c>
      <c r="G16">
        <f>HLOOKUP($F16,$J$2:$L$8,$H$13,FALSE)</f>
        <v>3</v>
      </c>
      <c r="H16">
        <f>HLOOKUP($F16,$J$2:$L$8,$H$13,FALSE)</f>
        <v>3</v>
      </c>
      <c r="I16" s="10"/>
    </row>
    <row r="17" spans="6:9" ht="15.75">
      <c r="F17" t="s">
        <v>88</v>
      </c>
      <c r="G17" t="e">
        <f>HLOOKUP($F17,$J$2:$L$8,$H$13,FALSE)</f>
        <v>#N/A</v>
      </c>
      <c r="H17" t="e">
        <f>HLOOKUP($F17,$J$2:$L$8,$H$13,FALSE)</f>
        <v>#N/A</v>
      </c>
      <c r="I17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5BD7-1EB6-4C59-A395-19D7701E6AB7}">
  <dimension ref="A1:N18"/>
  <sheetViews>
    <sheetView workbookViewId="0">
      <selection activeCell="K16" sqref="K16"/>
    </sheetView>
  </sheetViews>
  <sheetFormatPr defaultColWidth="8.77734375" defaultRowHeight="15"/>
  <cols>
    <col min="9" max="9" width="11.6640625" bestFit="1" customWidth="1"/>
    <col min="10" max="10" width="6.44140625" bestFit="1" customWidth="1"/>
    <col min="12" max="12" width="12.6640625" bestFit="1" customWidth="1"/>
    <col min="13" max="14" width="6.44140625" bestFit="1" customWidth="1"/>
  </cols>
  <sheetData>
    <row r="1" spans="1:14" ht="15.75">
      <c r="A1" t="s">
        <v>4</v>
      </c>
      <c r="B1" t="s">
        <v>0</v>
      </c>
      <c r="C1" t="s">
        <v>2</v>
      </c>
      <c r="D1" t="s">
        <v>71</v>
      </c>
      <c r="E1" t="s">
        <v>72</v>
      </c>
      <c r="F1" t="s">
        <v>73</v>
      </c>
      <c r="G1" t="s">
        <v>74</v>
      </c>
      <c r="H1" t="s">
        <v>74</v>
      </c>
      <c r="I1" t="s">
        <v>89</v>
      </c>
      <c r="J1" t="s">
        <v>74</v>
      </c>
      <c r="L1" s="10" t="s">
        <v>75</v>
      </c>
    </row>
    <row r="2" spans="1:14">
      <c r="A2" t="s">
        <v>76</v>
      </c>
      <c r="B2">
        <v>1</v>
      </c>
      <c r="C2" t="s">
        <v>8</v>
      </c>
      <c r="D2">
        <v>34</v>
      </c>
      <c r="E2">
        <v>1170.96</v>
      </c>
      <c r="F2" t="str">
        <f>VLOOKUP($C2,$L$3:$N$7,2,FALSE)</f>
        <v>D1</v>
      </c>
      <c r="G2" t="str">
        <f>VLOOKUP($C2,$L$3:$N$7,3,FALSE)</f>
        <v>North</v>
      </c>
      <c r="H2" t="str">
        <f>VLOOKUP($C2,$L$3:$N$7,HLOOKUP($H$1,$L$2:$N$8,7, FALSE),FALSE)</f>
        <v>North</v>
      </c>
      <c r="I2">
        <f>MATCH(C2,$L$3:$L$8,0)</f>
        <v>1</v>
      </c>
      <c r="J2" t="str">
        <f>INDEX($L$3:$N$8,MATCH(C2,$L$3:$L$7,0),MATCH($J$1,$L$2:$N$2,0))</f>
        <v>North</v>
      </c>
      <c r="L2" s="2" t="s">
        <v>77</v>
      </c>
      <c r="M2" s="3" t="s">
        <v>73</v>
      </c>
      <c r="N2" s="4" t="s">
        <v>74</v>
      </c>
    </row>
    <row r="3" spans="1:14">
      <c r="A3" t="s">
        <v>78</v>
      </c>
      <c r="B3">
        <v>1</v>
      </c>
      <c r="C3" t="s">
        <v>42</v>
      </c>
      <c r="D3">
        <v>28</v>
      </c>
      <c r="E3">
        <v>695.52</v>
      </c>
      <c r="F3" t="str">
        <f>VLOOKUP($C3,$L$3:$N$7,2,FALSE)</f>
        <v>D3</v>
      </c>
      <c r="G3" t="str">
        <f>VLOOKUP($C3,$L$3:$N$7,3,FALSE)</f>
        <v>East</v>
      </c>
      <c r="H3" t="str">
        <f>VLOOKUP($C3,$L$3:$N$7,HLOOKUP($H$1,$L$2:$N$8,7, FALSE),FALSE)</f>
        <v>East</v>
      </c>
      <c r="I3">
        <f>MATCH(C3,$L$3:$L$8,0)</f>
        <v>5</v>
      </c>
      <c r="J3" t="str">
        <f>INDEX($L$3:$N$8,MATCH(C3,$L$3:$L$7,0),MATCH($J$1,$L$2:$N$2,0))</f>
        <v>East</v>
      </c>
      <c r="L3" s="5" t="s">
        <v>8</v>
      </c>
      <c r="M3" t="s">
        <v>79</v>
      </c>
      <c r="N3" s="6" t="s">
        <v>80</v>
      </c>
    </row>
    <row r="4" spans="1:14">
      <c r="A4" t="s">
        <v>81</v>
      </c>
      <c r="B4">
        <v>2</v>
      </c>
      <c r="C4" t="s">
        <v>17</v>
      </c>
      <c r="D4">
        <v>39</v>
      </c>
      <c r="E4">
        <v>999.56999999999994</v>
      </c>
      <c r="F4" t="str">
        <f>VLOOKUP($C4,$L$3:$N$7,2,FALSE)</f>
        <v>D1</v>
      </c>
      <c r="G4" t="str">
        <f>VLOOKUP($C4,$L$3:$N$7,3,FALSE)</f>
        <v>North</v>
      </c>
      <c r="H4" t="str">
        <f>VLOOKUP($C4,$L$3:$N$7,HLOOKUP($H$1,$L$2:$N$8,7, FALSE),FALSE)</f>
        <v>North</v>
      </c>
      <c r="I4">
        <f>MATCH(C4,$L$3:$L$8,0)</f>
        <v>2</v>
      </c>
      <c r="J4" t="str">
        <f>INDEX($L$3:$N$8,MATCH(C4,$L$3:$L$7,0),MATCH($J$1,$L$2:$N$2,0))</f>
        <v>North</v>
      </c>
      <c r="L4" s="5" t="s">
        <v>17</v>
      </c>
      <c r="M4" t="s">
        <v>79</v>
      </c>
      <c r="N4" s="6" t="s">
        <v>80</v>
      </c>
    </row>
    <row r="5" spans="1:14">
      <c r="A5" t="s">
        <v>22</v>
      </c>
      <c r="B5">
        <v>2</v>
      </c>
      <c r="C5" t="s">
        <v>26</v>
      </c>
      <c r="D5">
        <v>0</v>
      </c>
      <c r="E5">
        <v>3748.68</v>
      </c>
      <c r="F5" t="str">
        <f>VLOOKUP($C5,$L$3:$N$7,2,FALSE)</f>
        <v>D2</v>
      </c>
      <c r="G5" t="str">
        <f>VLOOKUP($C5,$L$3:$N$7,3,FALSE)</f>
        <v>South</v>
      </c>
      <c r="H5" t="str">
        <f>VLOOKUP($C5,$L$3:$N$7,HLOOKUP($H$1,$L$2:$N$8,7, FALSE),FALSE)</f>
        <v>South</v>
      </c>
      <c r="I5">
        <f>MATCH(C5,$L$3:$L$8,0)</f>
        <v>3</v>
      </c>
      <c r="J5" t="str">
        <f>INDEX($L$3:$N$8,MATCH(C5,$L$3:$L$7,0),MATCH($J$1,$L$2:$N$2,0))</f>
        <v>South</v>
      </c>
      <c r="L5" s="5" t="s">
        <v>26</v>
      </c>
      <c r="M5" t="s">
        <v>82</v>
      </c>
      <c r="N5" s="6" t="s">
        <v>83</v>
      </c>
    </row>
    <row r="6" spans="1:14">
      <c r="A6" t="s">
        <v>27</v>
      </c>
      <c r="B6">
        <v>3</v>
      </c>
      <c r="C6" t="s">
        <v>26</v>
      </c>
      <c r="D6">
        <v>43</v>
      </c>
      <c r="E6">
        <v>1698.0700000000002</v>
      </c>
      <c r="F6" t="str">
        <f>VLOOKUP($C6,$L$3:$N$7,2,FALSE)</f>
        <v>D2</v>
      </c>
      <c r="G6" t="str">
        <f>VLOOKUP($C6,$L$3:$N$7,3,FALSE)</f>
        <v>South</v>
      </c>
      <c r="H6" t="str">
        <f>VLOOKUP($C6,$L$3:$N$7,HLOOKUP($H$1,$L$2:$N$8,7, FALSE),FALSE)</f>
        <v>South</v>
      </c>
      <c r="I6">
        <f>MATCH(C6,$L$3:$L$8,0)</f>
        <v>3</v>
      </c>
      <c r="J6" t="str">
        <f>INDEX($L$3:$N$8,MATCH(C6,$L$3:$L$7,0),MATCH($J$1,$L$2:$N$2,0))</f>
        <v>South</v>
      </c>
      <c r="L6" s="5" t="s">
        <v>34</v>
      </c>
      <c r="M6" t="s">
        <v>84</v>
      </c>
      <c r="N6" s="6" t="s">
        <v>85</v>
      </c>
    </row>
    <row r="7" spans="1:14">
      <c r="A7" t="s">
        <v>30</v>
      </c>
      <c r="B7">
        <v>3</v>
      </c>
      <c r="C7" t="s">
        <v>8</v>
      </c>
      <c r="D7">
        <v>78</v>
      </c>
      <c r="E7">
        <v>139.62</v>
      </c>
      <c r="F7" t="str">
        <f>VLOOKUP($C7,$L$3:$N$7,2,FALSE)</f>
        <v>D1</v>
      </c>
      <c r="G7" t="str">
        <f>VLOOKUP($C7,$L$3:$N$7,3,FALSE)</f>
        <v>North</v>
      </c>
      <c r="H7" t="str">
        <f>VLOOKUP($C7,$L$3:$N$7,HLOOKUP($H$1,$L$2:$N$8,7, FALSE),FALSE)</f>
        <v>North</v>
      </c>
      <c r="I7">
        <f>MATCH(C7,$L$3:$L$8,0)</f>
        <v>1</v>
      </c>
      <c r="J7" t="str">
        <f>INDEX($L$3:$N$8,MATCH(C7,$L$3:$L$7,0),MATCH($J$1,$L$2:$N$2,0))</f>
        <v>North</v>
      </c>
      <c r="L7" s="5" t="s">
        <v>42</v>
      </c>
      <c r="M7" t="s">
        <v>84</v>
      </c>
      <c r="N7" s="6" t="s">
        <v>86</v>
      </c>
    </row>
    <row r="8" spans="1:14">
      <c r="A8" t="s">
        <v>35</v>
      </c>
      <c r="B8">
        <v>4</v>
      </c>
      <c r="C8" t="s">
        <v>34</v>
      </c>
      <c r="D8">
        <v>60</v>
      </c>
      <c r="E8">
        <v>1879.8</v>
      </c>
      <c r="F8" t="str">
        <f>VLOOKUP($C8,$L$3:$N$7,2,FALSE)</f>
        <v>D3</v>
      </c>
      <c r="G8" t="str">
        <f>VLOOKUP($C8,$L$3:$N$7,3,FALSE)</f>
        <v>West</v>
      </c>
      <c r="H8" t="str">
        <f>VLOOKUP($C8,$L$3:$N$7,HLOOKUP($H$1,$L$2:$N$8,7, FALSE),FALSE)</f>
        <v>West</v>
      </c>
      <c r="I8">
        <f>MATCH(C8,$L$3:$L$8,0)</f>
        <v>4</v>
      </c>
      <c r="J8" t="str">
        <f>INDEX($L$3:$N$8,MATCH(C8,$L$3:$L$7,0),MATCH($J$1,$L$2:$N$2,0))</f>
        <v>West</v>
      </c>
      <c r="L8" s="7">
        <v>1</v>
      </c>
      <c r="M8" s="8">
        <f>L8+1</f>
        <v>2</v>
      </c>
      <c r="N8" s="9">
        <f>M8+1</f>
        <v>3</v>
      </c>
    </row>
    <row r="9" spans="1:14">
      <c r="A9" t="s">
        <v>39</v>
      </c>
      <c r="B9">
        <v>4</v>
      </c>
      <c r="C9" t="s">
        <v>34</v>
      </c>
      <c r="D9">
        <v>80</v>
      </c>
      <c r="E9">
        <v>2828.8</v>
      </c>
      <c r="F9" t="str">
        <f>VLOOKUP($C9,$L$3:$N$7,2,FALSE)</f>
        <v>D3</v>
      </c>
      <c r="G9" t="str">
        <f>VLOOKUP($C9,$L$3:$N$7,3,FALSE)</f>
        <v>West</v>
      </c>
      <c r="H9" t="str">
        <f>VLOOKUP($C9,$L$3:$N$7,HLOOKUP($H$1,$L$2:$N$8,7, FALSE),FALSE)</f>
        <v>West</v>
      </c>
      <c r="I9">
        <f>MATCH(C9,$L$3:$L$8,0)</f>
        <v>4</v>
      </c>
      <c r="J9" t="str">
        <f>INDEX($L$3:$N$8,MATCH(C9,$L$3:$L$7,0),MATCH($J$1,$L$2:$N$2,0))</f>
        <v>West</v>
      </c>
    </row>
    <row r="10" spans="1:14">
      <c r="A10" t="s">
        <v>43</v>
      </c>
      <c r="B10">
        <v>5</v>
      </c>
      <c r="C10" t="s">
        <v>12</v>
      </c>
      <c r="D10">
        <v>91</v>
      </c>
      <c r="E10">
        <v>861.7700000000001</v>
      </c>
      <c r="F10" t="e">
        <f t="shared" ref="F10" si="0">VLOOKUP($C10,$L$3:$N$7,2,FALSE)</f>
        <v>#N/A</v>
      </c>
      <c r="G10" t="e">
        <f t="shared" ref="G10" si="1">VLOOKUP($C10,$L$3:$N$7,3,FALSE)</f>
        <v>#N/A</v>
      </c>
      <c r="H10" t="e">
        <f t="shared" ref="H10" si="2">VLOOKUP($C10,$L$3:$N$7,HLOOKUP($H$1,$L$2:$N$8,7, FALSE),FALSE)</f>
        <v>#N/A</v>
      </c>
      <c r="I10" t="e">
        <f>MATCH(C10,$L$3:$L$8,0)</f>
        <v>#N/A</v>
      </c>
      <c r="J10" t="e">
        <f>INDEX($L$3:$N$8,MATCH(C10,$L$3:$L$7,0),MATCH($J$1,$L$2:$N$2,0))</f>
        <v>#N/A</v>
      </c>
    </row>
    <row r="11" spans="1:14">
      <c r="A11" t="s">
        <v>46</v>
      </c>
      <c r="B11">
        <v>5</v>
      </c>
      <c r="C11" t="s">
        <v>42</v>
      </c>
      <c r="D11">
        <v>70</v>
      </c>
      <c r="E11">
        <v>1101.1000000000001</v>
      </c>
      <c r="F11" t="str">
        <f>VLOOKUP($C11,$L$3:$N$7,2,FALSE)</f>
        <v>D3</v>
      </c>
      <c r="G11" t="str">
        <f>VLOOKUP($C11,$L$3:$N$7,3,FALSE)</f>
        <v>East</v>
      </c>
      <c r="H11" t="str">
        <f>VLOOKUP($C11,$L$3:$N$7,HLOOKUP($H$1,$L$2:$N$8,7, FALSE),FALSE)</f>
        <v>East</v>
      </c>
      <c r="I11">
        <f>MATCH(C11,$L$3:$L$8,0)</f>
        <v>5</v>
      </c>
      <c r="J11" t="str">
        <f>INDEX($L$3:$N$8,MATCH(C11,$L$3:$L$7,0),MATCH($J$1,$L$2:$N$2,0))</f>
        <v>East</v>
      </c>
    </row>
    <row r="12" spans="1:14" ht="15.75">
      <c r="L12" s="10">
        <v>1</v>
      </c>
      <c r="M12" s="10">
        <v>2</v>
      </c>
      <c r="N12" s="10">
        <v>3</v>
      </c>
    </row>
    <row r="13" spans="1:14" ht="15.75">
      <c r="K13" s="10">
        <v>1</v>
      </c>
      <c r="L13" t="str">
        <f>INDEX($L$3:$N$8,$K13,L$12)</f>
        <v>A</v>
      </c>
      <c r="M13" t="str">
        <f t="shared" ref="M13:N18" si="3">INDEX($L$3:$N$8,$K13,M$12)</f>
        <v>D1</v>
      </c>
      <c r="N13" t="str">
        <f t="shared" si="3"/>
        <v>North</v>
      </c>
    </row>
    <row r="14" spans="1:14" ht="15.75">
      <c r="K14" s="10">
        <v>2</v>
      </c>
      <c r="L14" t="str">
        <f t="shared" ref="L14:L18" si="4">INDEX($L$3:$N$8,$K14,L$12)</f>
        <v>B</v>
      </c>
      <c r="M14" t="str">
        <f t="shared" si="3"/>
        <v>D1</v>
      </c>
      <c r="N14" t="str">
        <f t="shared" si="3"/>
        <v>North</v>
      </c>
    </row>
    <row r="15" spans="1:14" ht="15.75">
      <c r="K15" s="10">
        <v>3</v>
      </c>
      <c r="L15" t="str">
        <f t="shared" si="4"/>
        <v>C</v>
      </c>
      <c r="M15" t="str">
        <f t="shared" si="3"/>
        <v>D2</v>
      </c>
      <c r="N15" t="str">
        <f t="shared" si="3"/>
        <v>South</v>
      </c>
    </row>
    <row r="16" spans="1:14" ht="15.75">
      <c r="K16" s="10">
        <v>4</v>
      </c>
      <c r="L16" t="str">
        <f t="shared" si="4"/>
        <v>D</v>
      </c>
      <c r="M16" t="str">
        <f t="shared" si="3"/>
        <v>D3</v>
      </c>
      <c r="N16" t="str">
        <f t="shared" si="3"/>
        <v>West</v>
      </c>
    </row>
    <row r="17" spans="11:14" ht="15.75">
      <c r="K17" s="10">
        <v>5</v>
      </c>
      <c r="L17" t="str">
        <f t="shared" si="4"/>
        <v>E</v>
      </c>
      <c r="M17" t="str">
        <f t="shared" si="3"/>
        <v>D3</v>
      </c>
      <c r="N17" t="str">
        <f t="shared" si="3"/>
        <v>East</v>
      </c>
    </row>
    <row r="18" spans="11:14" ht="15.75">
      <c r="K18" s="10">
        <v>6</v>
      </c>
      <c r="L18">
        <f t="shared" si="4"/>
        <v>1</v>
      </c>
      <c r="M18">
        <f t="shared" si="3"/>
        <v>2</v>
      </c>
      <c r="N18">
        <f t="shared" si="3"/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A07C-00A1-4146-8BE2-21216CEC3812}">
  <dimension ref="A1:O18"/>
  <sheetViews>
    <sheetView workbookViewId="0">
      <selection activeCell="A20" sqref="A20"/>
    </sheetView>
  </sheetViews>
  <sheetFormatPr defaultColWidth="8.77734375" defaultRowHeight="15"/>
  <cols>
    <col min="1" max="1" width="9.109375" bestFit="1" customWidth="1"/>
    <col min="2" max="2" width="7.21875" bestFit="1" customWidth="1"/>
    <col min="3" max="3" width="5.109375" bestFit="1" customWidth="1"/>
    <col min="4" max="4" width="7" bestFit="1" customWidth="1"/>
    <col min="5" max="5" width="7.6640625" bestFit="1" customWidth="1"/>
    <col min="6" max="6" width="14.88671875" bestFit="1" customWidth="1"/>
    <col min="7" max="7" width="14.44140625" bestFit="1" customWidth="1"/>
    <col min="8" max="9" width="6.44140625" bestFit="1" customWidth="1"/>
    <col min="10" max="10" width="10.77734375" bestFit="1" customWidth="1"/>
    <col min="11" max="11" width="6.44140625" bestFit="1" customWidth="1"/>
    <col min="13" max="13" width="12.6640625" bestFit="1" customWidth="1"/>
    <col min="14" max="15" width="6.44140625" bestFit="1" customWidth="1"/>
  </cols>
  <sheetData>
    <row r="1" spans="1:15" ht="15.75">
      <c r="A1" t="s">
        <v>4</v>
      </c>
      <c r="B1" t="s">
        <v>0</v>
      </c>
      <c r="C1" t="s">
        <v>2</v>
      </c>
      <c r="D1" t="s">
        <v>71</v>
      </c>
      <c r="E1" t="s">
        <v>72</v>
      </c>
      <c r="F1" t="s">
        <v>90</v>
      </c>
      <c r="G1" t="s">
        <v>73</v>
      </c>
      <c r="H1" t="s">
        <v>74</v>
      </c>
      <c r="I1" t="s">
        <v>74</v>
      </c>
      <c r="J1" t="s">
        <v>91</v>
      </c>
      <c r="K1" t="s">
        <v>74</v>
      </c>
      <c r="M1" s="10" t="s">
        <v>75</v>
      </c>
    </row>
    <row r="2" spans="1:15">
      <c r="A2" t="s">
        <v>76</v>
      </c>
      <c r="B2">
        <v>1</v>
      </c>
      <c r="C2" t="s">
        <v>8</v>
      </c>
      <c r="D2">
        <v>34</v>
      </c>
      <c r="E2">
        <v>1170.96</v>
      </c>
      <c r="F2">
        <f>IFERROR(E2/D2, "Incorrect Volume")</f>
        <v>34.44</v>
      </c>
      <c r="G2" t="str">
        <f>_xlfn.IFNA(VLOOKUP($C2,$M$3:$O$7,2,FALSE), "Unknown District")</f>
        <v>D1</v>
      </c>
      <c r="H2" t="str">
        <f>_xlfn.IFNA(VLOOKUP($C2,$M$3:$O$7,3,FALSE), "Unknow Region")</f>
        <v>North</v>
      </c>
      <c r="I2" t="str">
        <f>_xlfn.IFNA(VLOOKUP($C2,$M$3:$O$7,HLOOKUP($I$1,$M$2:$O$8,7, FALSE),FALSE), "Unknown Region")</f>
        <v>North</v>
      </c>
      <c r="J2">
        <f>_xlfn.IFNA(MATCH(C2,$M$3:$M$7,0), "No Match")</f>
        <v>1</v>
      </c>
      <c r="K2" t="str">
        <f>_xlfn.IFNA(INDEX($M$3:$O$7,MATCH(C2,$M$3:$M$7,0), MATCH(K$1,$M$2:$O$2,0)), "Unknown Region")</f>
        <v>North</v>
      </c>
      <c r="M2" s="2" t="s">
        <v>77</v>
      </c>
      <c r="N2" s="3" t="s">
        <v>73</v>
      </c>
      <c r="O2" s="4" t="s">
        <v>74</v>
      </c>
    </row>
    <row r="3" spans="1:15">
      <c r="A3" t="s">
        <v>78</v>
      </c>
      <c r="B3">
        <v>1</v>
      </c>
      <c r="C3" t="s">
        <v>42</v>
      </c>
      <c r="D3">
        <v>28</v>
      </c>
      <c r="E3">
        <v>695.52</v>
      </c>
      <c r="F3">
        <f t="shared" ref="F3:F11" si="0">IFERROR(E3/D3, "Incorrect Volume")</f>
        <v>24.84</v>
      </c>
      <c r="G3" t="str">
        <f t="shared" ref="G3:G11" si="1">_xlfn.IFNA(VLOOKUP($C3,$M$3:$O$7,2,FALSE), "Unknown District")</f>
        <v>D3</v>
      </c>
      <c r="H3" t="str">
        <f t="shared" ref="H3:H11" si="2">_xlfn.IFNA(VLOOKUP($C3,$M$3:$O$7,3,FALSE), "Unknow Region")</f>
        <v>East</v>
      </c>
      <c r="I3" t="str">
        <f t="shared" ref="I3:I11" si="3">_xlfn.IFNA(VLOOKUP($C3,$M$3:$O$7,HLOOKUP($I$1,$M$2:$O$8,7, FALSE),FALSE), "Unknown Region")</f>
        <v>East</v>
      </c>
      <c r="J3">
        <f t="shared" ref="J3:J10" si="4">_xlfn.IFNA(MATCH(C3,$M$3:$M$7,0), "No Match")</f>
        <v>5</v>
      </c>
      <c r="K3" t="str">
        <f t="shared" ref="K3:K11" si="5">_xlfn.IFNA(INDEX($M$3:$O$7,MATCH(C3,$M$3:$M$7,0), MATCH(K$1,$M$2:$O$2,0)), "Unknown Region")</f>
        <v>East</v>
      </c>
      <c r="M3" s="5" t="s">
        <v>8</v>
      </c>
      <c r="N3" t="s">
        <v>79</v>
      </c>
      <c r="O3" s="6" t="s">
        <v>80</v>
      </c>
    </row>
    <row r="4" spans="1:15">
      <c r="A4" t="s">
        <v>81</v>
      </c>
      <c r="B4">
        <v>2</v>
      </c>
      <c r="C4" t="s">
        <v>17</v>
      </c>
      <c r="D4">
        <v>39</v>
      </c>
      <c r="E4">
        <v>999.56999999999994</v>
      </c>
      <c r="F4">
        <f t="shared" si="0"/>
        <v>25.63</v>
      </c>
      <c r="G4" t="str">
        <f t="shared" si="1"/>
        <v>D1</v>
      </c>
      <c r="H4" t="str">
        <f t="shared" si="2"/>
        <v>North</v>
      </c>
      <c r="I4" t="str">
        <f t="shared" si="3"/>
        <v>North</v>
      </c>
      <c r="J4">
        <f t="shared" si="4"/>
        <v>2</v>
      </c>
      <c r="K4" t="str">
        <f t="shared" si="5"/>
        <v>North</v>
      </c>
      <c r="M4" s="5" t="s">
        <v>17</v>
      </c>
      <c r="N4" t="s">
        <v>79</v>
      </c>
      <c r="O4" s="6" t="s">
        <v>80</v>
      </c>
    </row>
    <row r="5" spans="1:15">
      <c r="A5" t="s">
        <v>22</v>
      </c>
      <c r="B5">
        <v>2</v>
      </c>
      <c r="C5" t="s">
        <v>26</v>
      </c>
      <c r="D5">
        <v>0</v>
      </c>
      <c r="E5">
        <v>3748.68</v>
      </c>
      <c r="F5" t="str">
        <f t="shared" si="0"/>
        <v>Incorrect Volume</v>
      </c>
      <c r="G5" t="str">
        <f t="shared" si="1"/>
        <v>D2</v>
      </c>
      <c r="H5" t="str">
        <f t="shared" si="2"/>
        <v>South</v>
      </c>
      <c r="I5" t="str">
        <f t="shared" si="3"/>
        <v>South</v>
      </c>
      <c r="J5">
        <f t="shared" si="4"/>
        <v>3</v>
      </c>
      <c r="K5" t="str">
        <f t="shared" si="5"/>
        <v>South</v>
      </c>
      <c r="M5" s="5" t="s">
        <v>26</v>
      </c>
      <c r="N5" t="s">
        <v>82</v>
      </c>
      <c r="O5" s="6" t="s">
        <v>83</v>
      </c>
    </row>
    <row r="6" spans="1:15">
      <c r="A6" t="s">
        <v>27</v>
      </c>
      <c r="B6">
        <v>3</v>
      </c>
      <c r="C6" t="s">
        <v>26</v>
      </c>
      <c r="D6">
        <v>43</v>
      </c>
      <c r="E6">
        <v>1698.0700000000002</v>
      </c>
      <c r="F6">
        <f t="shared" si="0"/>
        <v>39.49</v>
      </c>
      <c r="G6" t="str">
        <f t="shared" si="1"/>
        <v>D2</v>
      </c>
      <c r="H6" t="str">
        <f t="shared" si="2"/>
        <v>South</v>
      </c>
      <c r="I6" t="str">
        <f t="shared" si="3"/>
        <v>South</v>
      </c>
      <c r="J6">
        <f t="shared" si="4"/>
        <v>3</v>
      </c>
      <c r="K6" t="str">
        <f t="shared" si="5"/>
        <v>South</v>
      </c>
      <c r="M6" s="5" t="s">
        <v>34</v>
      </c>
      <c r="N6" t="s">
        <v>84</v>
      </c>
      <c r="O6" s="6" t="s">
        <v>85</v>
      </c>
    </row>
    <row r="7" spans="1:15">
      <c r="A7" t="s">
        <v>30</v>
      </c>
      <c r="B7">
        <v>3</v>
      </c>
      <c r="C7" t="s">
        <v>8</v>
      </c>
      <c r="D7">
        <v>78</v>
      </c>
      <c r="E7">
        <v>139.62</v>
      </c>
      <c r="F7">
        <f t="shared" si="0"/>
        <v>1.79</v>
      </c>
      <c r="G7" t="str">
        <f t="shared" si="1"/>
        <v>D1</v>
      </c>
      <c r="H7" t="str">
        <f t="shared" si="2"/>
        <v>North</v>
      </c>
      <c r="I7" t="str">
        <f t="shared" si="3"/>
        <v>North</v>
      </c>
      <c r="J7">
        <f t="shared" si="4"/>
        <v>1</v>
      </c>
      <c r="K7" t="str">
        <f t="shared" si="5"/>
        <v>North</v>
      </c>
      <c r="M7" s="5" t="s">
        <v>42</v>
      </c>
      <c r="N7" t="s">
        <v>84</v>
      </c>
      <c r="O7" s="6" t="s">
        <v>86</v>
      </c>
    </row>
    <row r="8" spans="1:15">
      <c r="A8" t="s">
        <v>35</v>
      </c>
      <c r="B8">
        <v>4</v>
      </c>
      <c r="C8" t="s">
        <v>34</v>
      </c>
      <c r="D8">
        <v>60</v>
      </c>
      <c r="E8">
        <v>1879.8</v>
      </c>
      <c r="F8">
        <f t="shared" si="0"/>
        <v>31.33</v>
      </c>
      <c r="G8" t="str">
        <f t="shared" si="1"/>
        <v>D3</v>
      </c>
      <c r="H8" t="str">
        <f t="shared" si="2"/>
        <v>West</v>
      </c>
      <c r="I8" t="str">
        <f t="shared" si="3"/>
        <v>West</v>
      </c>
      <c r="J8">
        <f t="shared" si="4"/>
        <v>4</v>
      </c>
      <c r="K8" t="str">
        <f t="shared" si="5"/>
        <v>West</v>
      </c>
      <c r="M8" s="7">
        <v>1</v>
      </c>
      <c r="N8" s="8">
        <f>M8+1</f>
        <v>2</v>
      </c>
      <c r="O8" s="9">
        <f>N8+1</f>
        <v>3</v>
      </c>
    </row>
    <row r="9" spans="1:15">
      <c r="A9" t="s">
        <v>39</v>
      </c>
      <c r="B9">
        <v>4</v>
      </c>
      <c r="C9" t="s">
        <v>34</v>
      </c>
      <c r="D9">
        <v>80</v>
      </c>
      <c r="E9">
        <v>2828.8</v>
      </c>
      <c r="F9">
        <f t="shared" si="0"/>
        <v>35.36</v>
      </c>
      <c r="G9" t="str">
        <f t="shared" si="1"/>
        <v>D3</v>
      </c>
      <c r="H9" t="str">
        <f t="shared" si="2"/>
        <v>West</v>
      </c>
      <c r="I9" t="str">
        <f t="shared" si="3"/>
        <v>West</v>
      </c>
      <c r="J9">
        <f t="shared" si="4"/>
        <v>4</v>
      </c>
      <c r="K9" t="str">
        <f t="shared" si="5"/>
        <v>West</v>
      </c>
    </row>
    <row r="10" spans="1:15">
      <c r="A10" t="s">
        <v>43</v>
      </c>
      <c r="B10">
        <v>5</v>
      </c>
      <c r="C10" t="s">
        <v>12</v>
      </c>
      <c r="D10">
        <v>91</v>
      </c>
      <c r="E10">
        <v>861.7700000000001</v>
      </c>
      <c r="F10">
        <f t="shared" si="0"/>
        <v>9.4700000000000006</v>
      </c>
      <c r="G10" t="str">
        <f t="shared" si="1"/>
        <v>Unknown District</v>
      </c>
      <c r="H10" t="str">
        <f t="shared" si="2"/>
        <v>Unknow Region</v>
      </c>
      <c r="I10" t="str">
        <f t="shared" si="3"/>
        <v>Unknown Region</v>
      </c>
      <c r="J10" t="str">
        <f t="shared" si="4"/>
        <v>No Match</v>
      </c>
      <c r="K10" t="str">
        <f t="shared" si="5"/>
        <v>Unknown Region</v>
      </c>
    </row>
    <row r="11" spans="1:15">
      <c r="A11" t="s">
        <v>46</v>
      </c>
      <c r="B11">
        <v>5</v>
      </c>
      <c r="C11" t="s">
        <v>42</v>
      </c>
      <c r="D11">
        <v>70</v>
      </c>
      <c r="E11">
        <v>1101.1000000000001</v>
      </c>
      <c r="F11">
        <f t="shared" si="0"/>
        <v>15.730000000000002</v>
      </c>
      <c r="G11" t="str">
        <f t="shared" si="1"/>
        <v>D3</v>
      </c>
      <c r="H11" t="str">
        <f t="shared" si="2"/>
        <v>East</v>
      </c>
      <c r="I11" t="str">
        <f t="shared" si="3"/>
        <v>East</v>
      </c>
      <c r="J11">
        <f t="shared" ref="J2:J11" si="6">MATCH(C11,$M$3:$M$7,0)</f>
        <v>5</v>
      </c>
      <c r="K11" t="str">
        <f t="shared" si="5"/>
        <v>East</v>
      </c>
    </row>
    <row r="12" spans="1:15" ht="15.75">
      <c r="M12" s="10"/>
      <c r="N12" s="10"/>
      <c r="O12" s="10"/>
    </row>
    <row r="13" spans="1:15" ht="15.75">
      <c r="L13" s="10"/>
    </row>
    <row r="14" spans="1:15" ht="15.75">
      <c r="L14" s="10"/>
    </row>
    <row r="15" spans="1:15" ht="15.75">
      <c r="L15" s="10"/>
    </row>
    <row r="16" spans="1:15" ht="15.75">
      <c r="L16" s="10"/>
    </row>
    <row r="17" spans="12:12" ht="15.75">
      <c r="L17" s="10"/>
    </row>
    <row r="18" spans="12:12" ht="15.75">
      <c r="L1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Transform</vt:lpstr>
      <vt:lpstr>Text Values</vt:lpstr>
      <vt:lpstr>Date Values</vt:lpstr>
      <vt:lpstr>VLOOKUP</vt:lpstr>
      <vt:lpstr>HLOOKUP</vt:lpstr>
      <vt:lpstr>INDEX MATCH</vt:lpstr>
      <vt:lpstr>Errors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Yeates</dc:creator>
  <cp:keywords/>
  <dc:description/>
  <cp:lastModifiedBy>Windows</cp:lastModifiedBy>
  <cp:revision/>
  <dcterms:created xsi:type="dcterms:W3CDTF">2022-12-13T01:05:44Z</dcterms:created>
  <dcterms:modified xsi:type="dcterms:W3CDTF">2024-03-12T15:34:21Z</dcterms:modified>
  <cp:category/>
  <cp:contentStatus/>
</cp:coreProperties>
</file>